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13_ncr:1_{78385CD1-A8B3-4620-989C-1E9502D7D859}" xr6:coauthVersionLast="45" xr6:coauthVersionMax="45" xr10:uidLastSave="{00000000-0000-0000-0000-000000000000}"/>
  <bookViews>
    <workbookView xWindow="-120" yWindow="-120" windowWidth="20730" windowHeight="11160" tabRatio="500" firstSheet="1" activeTab="4" xr2:uid="{00000000-000D-0000-FFFF-FFFF00000000}"/>
  </bookViews>
  <sheets>
    <sheet name="2. Techos por área" sheetId="6" r:id="rId1"/>
    <sheet name="Rectoría" sheetId="2" r:id="rId2"/>
    <sheet name="Viceadministrativa" sheetId="1" r:id="rId3"/>
    <sheet name="Viceacadémica" sheetId="4" r:id="rId4"/>
    <sheet name="Viceinvestigaciones" sheetId="5"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96" i="1" l="1"/>
  <c r="N96" i="1" s="1"/>
  <c r="N97" i="1" s="1"/>
  <c r="M52" i="2"/>
  <c r="K16" i="1" l="1"/>
  <c r="I47" i="2"/>
  <c r="J47" i="2" s="1"/>
  <c r="K53" i="4" l="1"/>
  <c r="J8" i="4" l="1"/>
  <c r="J9" i="4"/>
  <c r="J10" i="4"/>
  <c r="J11" i="4"/>
  <c r="J7" i="4"/>
  <c r="K32" i="1"/>
  <c r="J77" i="2" l="1"/>
  <c r="J38" i="2"/>
  <c r="J6" i="2"/>
  <c r="F22" i="6" l="1"/>
  <c r="F19" i="6"/>
  <c r="F23" i="6"/>
  <c r="F12" i="6"/>
  <c r="F15" i="6"/>
  <c r="F31" i="6"/>
  <c r="F33" i="6"/>
  <c r="F26" i="6"/>
  <c r="F28" i="6"/>
  <c r="F13" i="6"/>
  <c r="F14" i="6"/>
  <c r="F5" i="6"/>
  <c r="J102" i="2"/>
  <c r="J97" i="2"/>
  <c r="J96" i="2"/>
  <c r="J95" i="2"/>
  <c r="J324" i="4"/>
  <c r="J323" i="4"/>
  <c r="J321" i="4"/>
  <c r="J320" i="4"/>
  <c r="J319" i="4"/>
  <c r="J318" i="4"/>
  <c r="J317" i="4"/>
  <c r="J316" i="4"/>
  <c r="J315" i="4"/>
  <c r="J314" i="4"/>
  <c r="J313" i="4"/>
  <c r="J312" i="4"/>
  <c r="J311" i="4"/>
  <c r="J310" i="4"/>
  <c r="J295" i="4"/>
  <c r="J294" i="4"/>
  <c r="J293" i="4"/>
  <c r="J292" i="4"/>
  <c r="J291" i="4"/>
  <c r="J288" i="4"/>
  <c r="J287" i="4"/>
  <c r="J286" i="4"/>
  <c r="J285" i="4"/>
  <c r="J284" i="4"/>
  <c r="J283" i="4"/>
  <c r="J282" i="4"/>
  <c r="J281" i="4"/>
  <c r="J280" i="4"/>
  <c r="J278" i="4"/>
  <c r="J274" i="4"/>
  <c r="J272" i="4"/>
  <c r="J271" i="4"/>
  <c r="J270" i="4"/>
  <c r="J269" i="4"/>
  <c r="J268" i="4"/>
  <c r="J266" i="4"/>
  <c r="J265" i="4"/>
  <c r="J262" i="4"/>
  <c r="J255" i="4"/>
  <c r="J252" i="4"/>
  <c r="F21" i="6" s="1"/>
  <c r="J247" i="4"/>
  <c r="J246" i="4"/>
  <c r="J245" i="4"/>
  <c r="J244" i="4"/>
  <c r="J230" i="4"/>
  <c r="J226" i="4"/>
  <c r="J225" i="4"/>
  <c r="J224" i="4"/>
  <c r="J223" i="4"/>
  <c r="J206" i="4"/>
  <c r="J204" i="4"/>
  <c r="J202" i="4"/>
  <c r="J200" i="4"/>
  <c r="J192" i="4"/>
  <c r="J191" i="4"/>
  <c r="J133" i="4"/>
  <c r="J132" i="4"/>
  <c r="J131" i="4"/>
  <c r="J130" i="4"/>
  <c r="J129" i="4"/>
  <c r="J128" i="4"/>
  <c r="J127" i="4"/>
  <c r="J126" i="4"/>
  <c r="J125" i="4"/>
  <c r="J124" i="4"/>
  <c r="J123" i="4"/>
  <c r="J121" i="4"/>
  <c r="J120" i="4"/>
  <c r="J119" i="4"/>
  <c r="J117" i="4"/>
  <c r="J116" i="4"/>
  <c r="J115" i="4"/>
  <c r="J114" i="4"/>
  <c r="J113" i="4"/>
  <c r="J105" i="4"/>
  <c r="J104" i="4"/>
  <c r="J101" i="4"/>
  <c r="J100" i="4"/>
  <c r="J97" i="4"/>
  <c r="J89" i="4"/>
  <c r="J88" i="4"/>
  <c r="J4" i="4"/>
  <c r="F16" i="6" s="1"/>
  <c r="J67" i="2"/>
  <c r="J66" i="2"/>
  <c r="J65" i="2"/>
  <c r="J64" i="2"/>
  <c r="J63" i="2"/>
  <c r="J62" i="2"/>
  <c r="J61" i="2"/>
  <c r="J60" i="2"/>
  <c r="J59" i="2"/>
  <c r="J58" i="2"/>
  <c r="J57" i="2"/>
  <c r="J56" i="2"/>
  <c r="J55" i="2"/>
  <c r="J54" i="2"/>
  <c r="J53" i="2"/>
  <c r="J52" i="2"/>
  <c r="J51" i="2"/>
  <c r="D29" i="6"/>
  <c r="D26" i="6"/>
  <c r="D25" i="6" s="1"/>
  <c r="D12" i="6"/>
  <c r="D14" i="6"/>
  <c r="D11" i="6" s="1"/>
  <c r="D7" i="6"/>
  <c r="D8" i="6"/>
  <c r="D9" i="6"/>
  <c r="J50" i="2"/>
  <c r="J49" i="2"/>
  <c r="J48" i="2"/>
  <c r="J43" i="2"/>
  <c r="J42" i="2"/>
  <c r="J41" i="2"/>
  <c r="J40" i="2"/>
  <c r="J39" i="2"/>
  <c r="J37" i="2"/>
  <c r="J36" i="2"/>
  <c r="J35" i="2"/>
  <c r="J34" i="2"/>
  <c r="J32" i="2"/>
  <c r="J31" i="2"/>
  <c r="J100" i="5"/>
  <c r="J90" i="5"/>
  <c r="F35" i="6" s="1"/>
  <c r="J74" i="5"/>
  <c r="J73" i="5"/>
  <c r="J72" i="5"/>
  <c r="J71" i="5"/>
  <c r="J70" i="5"/>
  <c r="J69" i="5"/>
  <c r="J68" i="5"/>
  <c r="J67" i="5"/>
  <c r="J66" i="5"/>
  <c r="J65" i="5"/>
  <c r="J64" i="5"/>
  <c r="J63" i="5"/>
  <c r="J61" i="5"/>
  <c r="J60" i="5"/>
  <c r="J59" i="5"/>
  <c r="J58" i="5"/>
  <c r="J57" i="5"/>
  <c r="J56" i="5"/>
  <c r="J55" i="5"/>
  <c r="J53" i="5"/>
  <c r="J52" i="5"/>
  <c r="J51" i="5"/>
  <c r="J50" i="5"/>
  <c r="J49" i="5"/>
  <c r="J48" i="5"/>
  <c r="J47" i="5"/>
  <c r="J46" i="5"/>
  <c r="J45" i="5"/>
  <c r="J44" i="5"/>
  <c r="J43" i="5"/>
  <c r="F34" i="6" s="1"/>
  <c r="J42" i="5"/>
  <c r="J41" i="5"/>
  <c r="I41" i="5" s="1"/>
  <c r="J40" i="5"/>
  <c r="J39" i="5"/>
  <c r="I38" i="5"/>
  <c r="J38" i="5" s="1"/>
  <c r="J37" i="5"/>
  <c r="J35" i="5"/>
  <c r="J34" i="5"/>
  <c r="J33" i="5"/>
  <c r="J32" i="5"/>
  <c r="J31" i="5"/>
  <c r="J30" i="5"/>
  <c r="J29" i="5"/>
  <c r="J28" i="5"/>
  <c r="J26" i="5"/>
  <c r="J25" i="5"/>
  <c r="J28" i="2"/>
  <c r="J27" i="2"/>
  <c r="J26" i="2"/>
  <c r="J25" i="2"/>
  <c r="J24" i="2"/>
  <c r="J23" i="2"/>
  <c r="J22" i="2"/>
  <c r="J21" i="2"/>
  <c r="J20" i="2"/>
  <c r="J19" i="2"/>
  <c r="J18" i="2"/>
  <c r="J17" i="2"/>
  <c r="J16" i="2"/>
  <c r="J15" i="2"/>
  <c r="J14" i="2"/>
  <c r="J13" i="2"/>
  <c r="J12" i="2"/>
  <c r="J11" i="2"/>
  <c r="J9" i="2"/>
  <c r="J8" i="2"/>
  <c r="J7" i="2"/>
  <c r="J5" i="2"/>
  <c r="J4" i="2"/>
  <c r="J58" i="1"/>
  <c r="J68" i="1" s="1"/>
  <c r="J57" i="1"/>
  <c r="J67" i="1" s="1"/>
  <c r="J56" i="1"/>
  <c r="J66" i="1" s="1"/>
  <c r="J55" i="1"/>
  <c r="J65" i="1" s="1"/>
  <c r="J54" i="1"/>
  <c r="J64" i="1" s="1"/>
  <c r="J53" i="1"/>
  <c r="K53" i="1" s="1"/>
  <c r="J52" i="1"/>
  <c r="J46" i="1"/>
  <c r="K46" i="1" s="1"/>
  <c r="K40" i="1"/>
  <c r="K36" i="1"/>
  <c r="K31" i="1"/>
  <c r="K30" i="1"/>
  <c r="K29" i="1"/>
  <c r="F20" i="6" l="1"/>
  <c r="K17" i="5"/>
  <c r="D4" i="6"/>
  <c r="D37" i="6" s="1"/>
  <c r="F17" i="6"/>
  <c r="K29" i="5"/>
  <c r="F32" i="6"/>
  <c r="F18" i="6"/>
  <c r="J68" i="2"/>
  <c r="K52" i="1"/>
  <c r="J49" i="1"/>
  <c r="K49" i="1" s="1"/>
  <c r="L30" i="1"/>
  <c r="J94" i="2"/>
  <c r="J120" i="2"/>
  <c r="J121" i="2" s="1"/>
  <c r="K34" i="2"/>
  <c r="K33" i="2"/>
  <c r="K51" i="2"/>
  <c r="K5" i="2"/>
  <c r="J62" i="1"/>
  <c r="J63" i="1"/>
  <c r="K63" i="1" s="1"/>
  <c r="F11" i="6"/>
  <c r="F30" i="6"/>
  <c r="F10" i="6"/>
  <c r="J30" i="2"/>
  <c r="F8" i="6"/>
  <c r="F6" i="6"/>
  <c r="F7" i="6"/>
  <c r="F29" i="6" l="1"/>
  <c r="K62" i="1"/>
  <c r="J59" i="1"/>
  <c r="K59" i="1" s="1"/>
  <c r="K69" i="1" s="1"/>
  <c r="F4" i="6"/>
  <c r="F27" i="6" l="1"/>
  <c r="F25" i="6" s="1"/>
  <c r="F37" i="6" s="1"/>
</calcChain>
</file>

<file path=xl/sharedStrings.xml><?xml version="1.0" encoding="utf-8"?>
<sst xmlns="http://schemas.openxmlformats.org/spreadsheetml/2006/main" count="1856" uniqueCount="1268">
  <si>
    <t>ÁREA</t>
  </si>
  <si>
    <t>GRUPO</t>
  </si>
  <si>
    <t>ACTIVIDADES</t>
  </si>
  <si>
    <t>PLAN DE ADQUISICIONES</t>
  </si>
  <si>
    <t>Proyecto / Proceso</t>
  </si>
  <si>
    <t>Actividades</t>
  </si>
  <si>
    <t>Fecha</t>
  </si>
  <si>
    <t>¿Qué se necesita comprar o contratar para desarrollar la actividad?</t>
  </si>
  <si>
    <t>Cantidad</t>
  </si>
  <si>
    <t>Valor unitario</t>
  </si>
  <si>
    <t>Valor total</t>
  </si>
  <si>
    <t>ADMINISTRATIVA</t>
  </si>
  <si>
    <t>Implementación NIIF (Contabilidad)</t>
  </si>
  <si>
    <t>Contratación de personal</t>
  </si>
  <si>
    <t>Fortalecimiento de los procesos del área</t>
  </si>
  <si>
    <t>Contratación estudios previos precontraactual</t>
  </si>
  <si>
    <t>Apoyo contratación directa SECOP II</t>
  </si>
  <si>
    <t>Contratación organización de archivo, cargue de soportes en SECOPII</t>
  </si>
  <si>
    <t>Contratación personal apoyo parametrización</t>
  </si>
  <si>
    <t>INFRAESTRUCTURA ELÉCTRICA</t>
  </si>
  <si>
    <t>Mantenimiento de la red eléctrica de la planta física de las diferentes sedes de la Escuela</t>
  </si>
  <si>
    <t>Realizar el mantenimiento del sistema eléctrico y demás necesidades locativas</t>
  </si>
  <si>
    <t>Contratación un técnico, un tecnólogo y un profesional</t>
  </si>
  <si>
    <t>Aquirir materiales y herramientas para el mantenimiento eléctrico</t>
  </si>
  <si>
    <t>Suministro de materiales eléctricos y herramientas para el mantenimiento eléctrico, adecuaciones y cambio de iluminaciónde las sedes principal y calle 18.</t>
  </si>
  <si>
    <t>Realizar el seguimiento y control de la energía eléctrica consumida en la escuela. Proyecto de calidad de energía</t>
  </si>
  <si>
    <t>Adqusición de elementos y contratación de personal especializado</t>
  </si>
  <si>
    <t>Mejoramiento de la planta física</t>
  </si>
  <si>
    <t>Consultoría para el  suministro e instalación de la red contraincendios</t>
  </si>
  <si>
    <t>Concurso de méritos</t>
  </si>
  <si>
    <t>Modernización de espacios para la academia. Aulas multimediales . CCTV fase III</t>
  </si>
  <si>
    <t>Suministro instalación y puesta en marcha del sistema de multimedia en los a¡laboratorios y talleres de la ETITC,  adquisición de cámaras, software, almacenamiento, Tv para algunas dependencias</t>
  </si>
  <si>
    <t>Planeación de proyectos para el currículo mediante la docencia, investigación y extensión</t>
  </si>
  <si>
    <t>Instalación suministro e instalación sistema contol de acceso</t>
  </si>
  <si>
    <t>Actualización currícular a partir de la revisión de las funciones sustantivas de la academia (promoción de grupos de investigación en los programas. Interacción con el sector productivo en el programa)</t>
  </si>
  <si>
    <t>Suministro e instalación de un sistema de detección temprana de movimientos telúricos</t>
  </si>
  <si>
    <t>Mantenimiento de los sistemas de soporte,  de las diferentes sedes de la Escuela</t>
  </si>
  <si>
    <t>Mantenimiento de las plantas de emergencia principal de la ETITC</t>
  </si>
  <si>
    <t>Contrato mantenimiento especializado</t>
  </si>
  <si>
    <t>Mantenimiento del sistema de UPS, reguladores</t>
  </si>
  <si>
    <t>Contrato de mantenimiento</t>
  </si>
  <si>
    <t>Mantenimiento de la automatización de las puertes entrada calle 15 y carrera 17</t>
  </si>
  <si>
    <t>Mantenimiento sistema audio, video, control acceso</t>
  </si>
  <si>
    <t>Mantenimiento del sistema de pararrayos</t>
  </si>
  <si>
    <t>Documentación del sistema eléctrico y de datos</t>
  </si>
  <si>
    <t>Insumos para etiquetar, etiquetadora</t>
  </si>
  <si>
    <t>PLANTA FÍSICA</t>
  </si>
  <si>
    <t>Mantenimiento Planta Física</t>
  </si>
  <si>
    <t>Todero (plomero, pintor, drywall, etc) y Carpintero</t>
  </si>
  <si>
    <t>Materiales, equipos y herramientas</t>
  </si>
  <si>
    <t>Para la subsanación de solicitudes de la mesa de ayuda</t>
  </si>
  <si>
    <t>Mantenimiento de la Planta Física Sede calle 13 y Calle 18</t>
  </si>
  <si>
    <t>Adecuación de oficinas fase 2</t>
  </si>
  <si>
    <t>Interventoria adecuación de oficinas fase 2</t>
  </si>
  <si>
    <t>Persona natural que realice la reparación y mantenimieno preventivo de las herramienta y equipo de la Planta Física</t>
  </si>
  <si>
    <t>Empresa o personal natural para ejecutar el suministro e instalación</t>
  </si>
  <si>
    <t>Liberación carga en cubierta y modernización</t>
  </si>
  <si>
    <t>Interventoría Liberación carga en cubierta y modernización</t>
  </si>
  <si>
    <t xml:space="preserve">Empresa o personal natural para ejecutar el la interventoria </t>
  </si>
  <si>
    <t>TALENTO HUMANO</t>
  </si>
  <si>
    <t>PERSONAL DE APOYO GESTION DE TALENTO HUMANO</t>
  </si>
  <si>
    <t xml:space="preserve">Apoyo a la Gestión Institucional del area de Talento Humano, en relación con Bonos pensionales y deudas presuentas </t>
  </si>
  <si>
    <t>contratista Profesional de Gestión Adminitrativa.</t>
  </si>
  <si>
    <t xml:space="preserve">Apoyo a la Gestión Institucional del area de Talento Humano,en relación con  actividades de secretaria y apoyo tecnico de  la dependencia, manejo de correspondencia,archivo administrativo,certificaciones,respuestas y atención al cliente </t>
  </si>
  <si>
    <t>contratista tecnica en Gestion Administrativa</t>
  </si>
  <si>
    <t xml:space="preserve">Apoyo a la Gestion Institucional del area de Talento Humano, en relacion con organización de las historias laborales. </t>
  </si>
  <si>
    <t>contratista tecnologo en documentacion y archivo</t>
  </si>
  <si>
    <t>Apoyo a la Gestion Institucional  de Talento Humano area de Seguridad y Salud en el Trabajo,  PIGA, caraterización del proceso de gestión ambiental y mapa de riesgos ambientales en la ETITC.</t>
  </si>
  <si>
    <t>Contratista Profesional de Gestión Ambiental.</t>
  </si>
  <si>
    <t>Apoyo a la Gestion Institucional de Gestion de Talento Humano area de Seguridad y Salud en el Trabajo,implemetacion y seguimiento.</t>
  </si>
  <si>
    <t>contratista Profesional Especialidad en Salud Ocupacional.</t>
  </si>
  <si>
    <t>GESTION AMBIENTAL</t>
  </si>
  <si>
    <t>Cumplimiento Normativo: Decreto 1076 de 2015 numeral 2.2.6.1.3.1., parágrafo 1, y la Resolución 1023 de 2005, artículo 3, guía 45. Almacenamiento de Residuos Peligrosos.</t>
  </si>
  <si>
    <t>Suministro y adecuación en cuarto de residuos de kit anti derrames, estibas (conetendores anti derrames o bateas para contención de derrames) y extintor. 4 Kit anti derrames en Laboratorio de Química, Motores, Mecánica Industrial, Fundición y Metalistería.</t>
  </si>
  <si>
    <t>Compra de materiales para talleres de sensibilización en educación ambiental del PIGA.</t>
  </si>
  <si>
    <t>Concurso y /o campaña de oficinas ecoeficientes.</t>
  </si>
  <si>
    <t>Compra de materiales para organización de la campaña y premiación para la oficina Ecoeficiente.</t>
  </si>
  <si>
    <t>Adecuar a la ETITC en un 100 % con contenedores debidamente rotulados para promover la separación en la fuente de residuos no peligrosos (aprovechables, no aprovechables y orgánicos biodegradables) y peligrosos (RESPEL).</t>
  </si>
  <si>
    <t>Suministro de contenedores y puntos ecológicos para las áreas de la ETITC.</t>
  </si>
  <si>
    <t>SEGURIDAD Y SALUD EN EL TRABAJO</t>
  </si>
  <si>
    <t>Recarga, adquisición e instalación de extintores de acuerdo al requerimiento (Planta física y vehiculos)</t>
  </si>
  <si>
    <t>Empresa especializada</t>
  </si>
  <si>
    <t xml:space="preserve">Adquisición de elementos de botiquín y emergencias (enfermería, brigadistas, talleres y vehículos) </t>
  </si>
  <si>
    <t>Adquisición e instalación de señalización  y demarcación de Seguridad  a las áreas (talleres, planta física en general, parqueaderos y puntos de encuentro), cintas antideslizantes (escaleras)</t>
  </si>
  <si>
    <t>Adquisición de sistemas de comunicación (plan de emergencias)</t>
  </si>
  <si>
    <t>Adquisición de equipos para atención de emergencias, desfribilador por disposición de ley "Ley 1831")</t>
  </si>
  <si>
    <t>Adquisición de Elementos de Protección Personal, dotación de seguridad industrial (batas y overoles) y equipos de protección contra caídas</t>
  </si>
  <si>
    <t>Contrato de certificación de equipos de protección contra caídas y sistemas de acceso</t>
  </si>
  <si>
    <t>Adquisición de elementos para programa de prevención de energías peligrosas (tarjetas de bloqueo y candados) y de rotulos y etiquetas para identificación de productos químicos</t>
  </si>
  <si>
    <t>Contratación para examenes médicos y profesiogramas Res 2346 de 2007 ( Elaboración de profesiogramas por cargo tipo,Aplicación de examenes de ingreso,Aplicación de examenes de egreso,Aplicación de examenes post incapacidad,Apliación de examenes periódicos y Diagnostico de condiciones de salud)</t>
  </si>
  <si>
    <t>Contratación para aplicación de batería de riesgo psicosocial e intervención al riesgo Res 2646  de 2008</t>
  </si>
  <si>
    <t>Adquisición de equipos de medición, capacitación en aplicación de pruebas de alcoholemia y contrato de calibración Res 1565 de 2015 y Res 1844 de 2017</t>
  </si>
  <si>
    <t>Realización de la semana de la salud</t>
  </si>
  <si>
    <t>Adquisición de equipos y capacitación en uso para mediciones ambientales (ruido, material particulado, gases y vapores) y calibración de equipos</t>
  </si>
  <si>
    <t>Capacitación teórico - práctica en  pista (conductores) ,para dar cumplimiento a los requesitos de la resolución  1565 del Plan de Seguridad Vial.</t>
  </si>
  <si>
    <t>Programa de control de roedores y plagas (desratización, fumigación) intervención durante todo el año</t>
  </si>
  <si>
    <t>Lavado de tanques de almacenamiento de agua (cuatrimestral)</t>
  </si>
  <si>
    <t xml:space="preserve">Campañas de prevención para planes de gestión  en prevención de accidentes de trabajo, de enfermedades laborales, seguridad vial, prevención de consumo de sustancias psicoactivas, estilos de vida saludable, riesgo psicosocial  </t>
  </si>
  <si>
    <t>BIENESTAR LABORAL</t>
  </si>
  <si>
    <t>Proyección del Programa de Bienestar Laboral y estimulos laborales</t>
  </si>
  <si>
    <t>Elaboracion de documento</t>
  </si>
  <si>
    <t xml:space="preserve">Proyección del Plan Institucional de Capacitación </t>
  </si>
  <si>
    <t>Aplicar encuesta sobre Indice de felicidad - Diagnóstico de necesidades</t>
  </si>
  <si>
    <t>Encuesta al personal</t>
  </si>
  <si>
    <t>Jornada de Planeación 2018</t>
  </si>
  <si>
    <t>Actividad con directivos y lideres de proceso</t>
  </si>
  <si>
    <t xml:space="preserve">Convivencia Docentes Bachillerato </t>
  </si>
  <si>
    <t>Actividad Docentes de bachillerato</t>
  </si>
  <si>
    <t xml:space="preserve">Día de la Mujer </t>
  </si>
  <si>
    <t>Actividad integración con mujeres de la Entidad</t>
  </si>
  <si>
    <t xml:space="preserve">Día del Hombre </t>
  </si>
  <si>
    <t>Actividad integración con hombres de la Entidad</t>
  </si>
  <si>
    <t>Compartir  I  y II semestre</t>
  </si>
  <si>
    <t>Actividad de integración con funcionarios</t>
  </si>
  <si>
    <t xml:space="preserve">Día de la Secretaria </t>
  </si>
  <si>
    <t>Actividad con las secretarias</t>
  </si>
  <si>
    <t xml:space="preserve">Día del Maestro </t>
  </si>
  <si>
    <t>Actividad con los maestros</t>
  </si>
  <si>
    <t xml:space="preserve">Día del trabajo </t>
  </si>
  <si>
    <t>Actividad con los funcionarios adminitrativos de la Escuela</t>
  </si>
  <si>
    <t>Actividad de Integración III Torneo de Bolos ETITC</t>
  </si>
  <si>
    <t xml:space="preserve">Día Amor y Amistad </t>
  </si>
  <si>
    <t xml:space="preserve">halloween </t>
  </si>
  <si>
    <t xml:space="preserve">Programa de Prepensionados </t>
  </si>
  <si>
    <t>Actividad con los funcionarios proximos a pensionarse</t>
  </si>
  <si>
    <t xml:space="preserve">Baby Shower </t>
  </si>
  <si>
    <t>Actividad con mujeres embarazadas</t>
  </si>
  <si>
    <t xml:space="preserve">Vacaciones Recreativas Función Publica </t>
  </si>
  <si>
    <t>Actividad con los hijos de los servidores publicos en carrera</t>
  </si>
  <si>
    <t xml:space="preserve">Acompañamiento Espiritual (Compartir) </t>
  </si>
  <si>
    <t xml:space="preserve">Semana de Bienestar </t>
  </si>
  <si>
    <t>Actividades de Bienestar</t>
  </si>
  <si>
    <t xml:space="preserve">II Feria de Servicios de Bienestar </t>
  </si>
  <si>
    <t xml:space="preserve">Participación Juegos de Integración Función Publica </t>
  </si>
  <si>
    <t>Actividades de la Funcion Publica</t>
  </si>
  <si>
    <t>Dia Nacional del Servidor Publico (Conferencia)</t>
  </si>
  <si>
    <t>Conferencia motivacional</t>
  </si>
  <si>
    <t xml:space="preserve">Ceremonia de reconocimientos e incentivos uno por cada nivel (5 Servidores) Mejor equipo de gestión </t>
  </si>
  <si>
    <t xml:space="preserve">Novena Navideña </t>
  </si>
  <si>
    <t xml:space="preserve">Cierre fin de año </t>
  </si>
  <si>
    <t>Actividad con los funcionarios  de la Escuela ( administrativos,pes y bachillerato)</t>
  </si>
  <si>
    <t>Fiesta fin de año hijos de los Servidores</t>
  </si>
  <si>
    <t xml:space="preserve">Actividad con los hijos de los servidores publicos en carrera </t>
  </si>
  <si>
    <t>Medallería, reconocimientos (trofeos, tarjetas, etc.)</t>
  </si>
  <si>
    <t>Adquision de medallas</t>
  </si>
  <si>
    <t>Dotación servidores publicos administrativos</t>
  </si>
  <si>
    <t>Suministro de prendas de vestir a quienes tienen derecho por ley</t>
  </si>
  <si>
    <t>Caminata ecologica con la familia (kit saludable toalla)</t>
  </si>
  <si>
    <t>Actividad con los funcionarios  de la Escuela</t>
  </si>
  <si>
    <t xml:space="preserve">Demuestra tu talento </t>
  </si>
  <si>
    <t>CAPACITACIÓN</t>
  </si>
  <si>
    <t>Capacitación (cursos, seminarios, diplomados, apoyos educación superior)</t>
  </si>
  <si>
    <t>Ejecución de plan de capacitación para fortalecer competencias de los servidores</t>
  </si>
  <si>
    <t xml:space="preserve">Cursos actualización (coordinadores de alturas y rescatistas) </t>
  </si>
  <si>
    <t>SELECCIÓN Y VINCULACIÓN</t>
  </si>
  <si>
    <t>Apoyo para la selección y vinculación de personal</t>
  </si>
  <si>
    <t>Pruebas psicotecnicas</t>
  </si>
  <si>
    <t>Publicacion ofertas de empleo ( 120 consultas)</t>
  </si>
  <si>
    <t xml:space="preserve">EQUIPO DE OFICINA </t>
  </si>
  <si>
    <t>Elementos necesarios para el adecuado funcionamiento de la oficina de Talento Humano</t>
  </si>
  <si>
    <t>Impresora multifuncional</t>
  </si>
  <si>
    <t>Archivador rodante 3 cuerpor dobles</t>
  </si>
  <si>
    <t>Division Jefatura Talento Humano,adecuacion punto de atencion al usuario</t>
  </si>
  <si>
    <t>Computadores de mesa</t>
  </si>
  <si>
    <t>Atención de solicitudes y mantenimiento de la Planta Física (Incluye sede Kennedy)</t>
  </si>
  <si>
    <t>x</t>
  </si>
  <si>
    <t>Inicio</t>
  </si>
  <si>
    <t>Fin</t>
  </si>
  <si>
    <t>ORII</t>
  </si>
  <si>
    <t xml:space="preserve">Gestión de procesos de convenios, alianzas, redes y asociaciones </t>
  </si>
  <si>
    <t>Renovación de convenios pertinentes y funcionales para la ETITC</t>
  </si>
  <si>
    <t>Transportes</t>
  </si>
  <si>
    <t>Firma de nuevos convenios de cooperación  con instituciones para procesos de pasantías, intercambios, investigación y demás actividades académicas</t>
  </si>
  <si>
    <t xml:space="preserve">Tiquetes e inscripciones </t>
  </si>
  <si>
    <t xml:space="preserve">Tiquetes </t>
  </si>
  <si>
    <t xml:space="preserve">Movilidad académica </t>
  </si>
  <si>
    <t xml:space="preserve">Fortalecimiento de la ORII </t>
  </si>
  <si>
    <t>Material impreso</t>
  </si>
  <si>
    <t xml:space="preserve">Material impreso, conferencista y refrigerios </t>
  </si>
  <si>
    <t xml:space="preserve">Pasante </t>
  </si>
  <si>
    <t xml:space="preserve">Gestión de procesos de internacionalización del currículo, extensión y proyección social </t>
  </si>
  <si>
    <t xml:space="preserve">Participación en la actividad "Día del idioma" organizada por el Centro de Lenguas </t>
  </si>
  <si>
    <t xml:space="preserve">Participación en la feria de movilidad académica de la Universidad Distrital y SUE Bogotá </t>
  </si>
  <si>
    <t>Transportes, stand</t>
  </si>
  <si>
    <t xml:space="preserve">Conferencista, materiales, tranporte </t>
  </si>
  <si>
    <t xml:space="preserve">Publicaciones, visibilidad </t>
  </si>
  <si>
    <t>Materiales, refrigerios, transportes</t>
  </si>
  <si>
    <t>Actividad de inducción de los estudiantes extranjeros del SUE-Bogotá</t>
  </si>
  <si>
    <t xml:space="preserve">Inscripción y transportes </t>
  </si>
  <si>
    <t>Diseño e impresión del folleto informativo de la ORII (convenios y certificaciones de opciones de grado, programas de movilidad académica)</t>
  </si>
  <si>
    <t>Materiales</t>
  </si>
  <si>
    <t xml:space="preserve">Revista semestral de la ORII  </t>
  </si>
  <si>
    <t xml:space="preserve">Diseño e impresión </t>
  </si>
  <si>
    <t xml:space="preserve">Librillo documentación de internacionalización (políticas y plan de internacionalización, acuerdo de movilidad, manual para firmar convenios con la ETITC,  guía del estudiante extranjero en la ETITC, formatos y procedimiento, página web) para visita de  con fines de acreditación y renovación de registros. </t>
  </si>
  <si>
    <t xml:space="preserve">Requerimiento de otras áreas </t>
  </si>
  <si>
    <t>Otros</t>
  </si>
  <si>
    <t>Movilidad institucional</t>
  </si>
  <si>
    <t>Viáticos y gastos de viaje</t>
  </si>
  <si>
    <t xml:space="preserve"> Valor total </t>
  </si>
  <si>
    <t>REGISTRO Y CONTROL</t>
  </si>
  <si>
    <t>Inscripción  y Matricula</t>
  </si>
  <si>
    <t>Apoyo al personal involucrado en el proceso</t>
  </si>
  <si>
    <t>Contratacion de personal necesario para el apoyo de las tareas de la oficina, contará con el apoyo del personal de planta o provisional</t>
  </si>
  <si>
    <t xml:space="preserve">adquisiciones </t>
  </si>
  <si>
    <t>Renovar equipos de computo</t>
  </si>
  <si>
    <t>Renovación de los equipos de computo, para el personal de la dependencia</t>
  </si>
  <si>
    <t xml:space="preserve">Adquisición de  sillas ergonomicas </t>
  </si>
  <si>
    <t>Renovación de las sillas de la oficina</t>
  </si>
  <si>
    <t>Cortinas</t>
  </si>
  <si>
    <t>Cambio cortineria</t>
  </si>
  <si>
    <t>Archivador 2 Modulos</t>
  </si>
  <si>
    <t>Ampliar el archivador</t>
  </si>
  <si>
    <t>Actualización del software academusoft</t>
  </si>
  <si>
    <t>Contrato Universidad de Pamplona</t>
  </si>
  <si>
    <t>VICERRECTORIA ACADEMICA</t>
  </si>
  <si>
    <t xml:space="preserve">PROCESO DOCENCIA </t>
  </si>
  <si>
    <t>Contratación docente catedra</t>
  </si>
  <si>
    <t>Personal docente</t>
  </si>
  <si>
    <t>Contratacion de personal viceacadémica</t>
  </si>
  <si>
    <t>profesionales y auxiliares</t>
  </si>
  <si>
    <t>Diseño, desarrollo e implementación de software especializado para el seguimiento a egresados  como plan de mejora</t>
  </si>
  <si>
    <t>Profesional</t>
  </si>
  <si>
    <t>Jornadas pedagogicas primero y segundo semestre</t>
  </si>
  <si>
    <t>capacitaciones</t>
  </si>
  <si>
    <t>cursos intersemestrales contratacion docente</t>
  </si>
  <si>
    <t>personal docente</t>
  </si>
  <si>
    <t>Diseño e implementación de planes estrategicos para el desarrollo de las actividades sustantivas de la Institución</t>
  </si>
  <si>
    <t>Capacitación, integración entre las áreas, planes de acción (trabajo en equipo)</t>
  </si>
  <si>
    <t>Diseño, desarrollo y entrega de documentos maestros de nuevos programas</t>
  </si>
  <si>
    <t>Elaboración documento</t>
  </si>
  <si>
    <t>Concurso publico docente para vacantes de medio tiempo</t>
  </si>
  <si>
    <t>Contratar empresa especializada</t>
  </si>
  <si>
    <t>Preparación docuemental y cumplimiento de requisitos para la acreditación institucional</t>
  </si>
  <si>
    <t>Trabajo en equipo, contratación experto</t>
  </si>
  <si>
    <t>Personal administrativo nuevas sedes (Universidad Kenedy)</t>
  </si>
  <si>
    <t>Contratación personal</t>
  </si>
  <si>
    <t>Contratación docente nuevas sedes</t>
  </si>
  <si>
    <t>Contratación personal docente</t>
  </si>
  <si>
    <t>Articulación de las funciones sustantivas de investigación y docencia</t>
  </si>
  <si>
    <t>Trabajo en equipo nuevos grupos de investigación</t>
  </si>
  <si>
    <t>Planeaciòn de proyectos curriculares mediante la docencia investigaciòn y extensiòn</t>
  </si>
  <si>
    <t>Trabajo en equipo generación de nuevos documentos.</t>
  </si>
  <si>
    <t>elaboración de documentos</t>
  </si>
  <si>
    <t>Diseño , desarrollo e implementación del proceso  de convocatoria para asignación de movilidades, capacitación y participación nacional e internacional</t>
  </si>
  <si>
    <t xml:space="preserve">Elaboración de documento </t>
  </si>
  <si>
    <t>Definir la politica del proceso de admisión y los instrumentos de evaluación consernientes para dar cumplimineto a la selección de los estudiates.</t>
  </si>
  <si>
    <t>Elaboración de documentos</t>
  </si>
  <si>
    <t>MOVILIDAD DOCENTE</t>
  </si>
  <si>
    <t>Invitaciòn  de profesores expertos nacionales e internacionales en el àrea de la ingenierìa.</t>
  </si>
  <si>
    <t>cartas de invitación</t>
  </si>
  <si>
    <t>participaciòn en congresos internacionales o visita a instituciones</t>
  </si>
  <si>
    <t xml:space="preserve">Desarrollo de iniciativas o prospecto en cursos de doble titulaciòn con otras entidades de acuerdo con la naturaleza y tipo de programas </t>
  </si>
  <si>
    <t>Capacitaión docente con convenios internacionales</t>
  </si>
  <si>
    <t>Participacion en congresos nacionales</t>
  </si>
  <si>
    <t>Docentes que solicitan el año sabatico</t>
  </si>
  <si>
    <t>MOVILIDAD ESTUDIANTES</t>
  </si>
  <si>
    <t>Participación de estudiantes ganadores de concuros nacionales e internacionales.</t>
  </si>
  <si>
    <t>Participación de estudiantes con ponencias aprobadas ´para congresos nacionales e internacionales</t>
  </si>
  <si>
    <t>DIVULGACIÓN</t>
  </si>
  <si>
    <t>Dibulgación de misión, visión, PEU, PEP, y normativaida a la comunidad académica</t>
  </si>
  <si>
    <t>Elementos promocionales Institucionales (videos, afiches, pendones, volantes,Folletos)</t>
  </si>
  <si>
    <t>Lanzamiento de nuevos programas</t>
  </si>
  <si>
    <t>Elementos promocionales Institucionales (videos, afiches, pendones, volantes,Folletos) lanzamiento nuevas sedes</t>
  </si>
  <si>
    <t>Actualización de normatividad institucional ( reglamentos, resoluciones y acuerdos)</t>
  </si>
  <si>
    <t>NUEVOS PROYECTOS</t>
  </si>
  <si>
    <t>Continuidad en la consolidación de requisitos documentales y normatiovos para el cambio de carácter institucional.</t>
  </si>
  <si>
    <t xml:space="preserve">Diseño , desarrollo e implementación de la politica de estimulos orientados a garantiza la permanencia y desempeño académico de los estudiantes en la ETITC. </t>
  </si>
  <si>
    <t>Asesores externos para elaboración de documentos maestros para nuevos programas de especialiación y maestrias</t>
  </si>
  <si>
    <t>BACHILLERATO</t>
  </si>
  <si>
    <t xml:space="preserve">Contratación de personal - apoyo a la academia de bachillerato. </t>
  </si>
  <si>
    <t>Docenetes  para apoyo</t>
  </si>
  <si>
    <t xml:space="preserve">Coordinador </t>
  </si>
  <si>
    <t xml:space="preserve">Secretaria </t>
  </si>
  <si>
    <t>Eventos  académicos</t>
  </si>
  <si>
    <t>Izadas de bandera</t>
  </si>
  <si>
    <t xml:space="preserve">Insumos papeleria, balones, cintas tricolor, libros. </t>
  </si>
  <si>
    <t>Día internacional de la mujer</t>
  </si>
  <si>
    <t>Flores, tarjetas,  almuerzo</t>
  </si>
  <si>
    <t>Día de la Filosofía y foro.</t>
  </si>
  <si>
    <t xml:space="preserve">Refrigerios, invitaciones, diplomas, </t>
  </si>
  <si>
    <t xml:space="preserve">Día del Idioma </t>
  </si>
  <si>
    <t xml:space="preserve">Papeleria, libros, </t>
  </si>
  <si>
    <t xml:space="preserve">Movilidad para pruebas superate con el saber. </t>
  </si>
  <si>
    <t xml:space="preserve">Se requiere transporte </t>
  </si>
  <si>
    <t xml:space="preserve">Fiestas patrias - 20 de julio </t>
  </si>
  <si>
    <t>Premios, tarjetas, libros.</t>
  </si>
  <si>
    <t>Triduo lasallista</t>
  </si>
  <si>
    <t>Reconocimientos, refriegerios, salida con maestros, almuerzo, trasnporte</t>
  </si>
  <si>
    <t>Inauguración juegos interclases</t>
  </si>
  <si>
    <t>10.07-2018</t>
  </si>
  <si>
    <t xml:space="preserve">Iluminación, decoración, premios, alquiler de local. </t>
  </si>
  <si>
    <t>Expotécnica</t>
  </si>
  <si>
    <t xml:space="preserve">Almuerzo y reconocimientos. </t>
  </si>
  <si>
    <t xml:space="preserve">Ceremonia de grados para bachilleres. </t>
  </si>
  <si>
    <t xml:space="preserve">Compra de medallería, diplomas, invitaciones, alquiler de lugar. </t>
  </si>
  <si>
    <t xml:space="preserve">Celebración de fin de año con el personal docente y administrativo. </t>
  </si>
  <si>
    <t>Día del estudiante.</t>
  </si>
  <si>
    <t xml:space="preserve">Recreación, refrigerios, </t>
  </si>
  <si>
    <t xml:space="preserve">Plan de capacitación docente </t>
  </si>
  <si>
    <t xml:space="preserve">Capacitación sobre educación y nuevas tecnologías </t>
  </si>
  <si>
    <t>Se necesita capacitador TIC y Educación.</t>
  </si>
  <si>
    <t>Jornada pedagógica I Periodo Académico.</t>
  </si>
  <si>
    <t xml:space="preserve">Se necesita capacitación sobre calidad </t>
  </si>
  <si>
    <t>Jornada pedagógica II Periodo Académico.</t>
  </si>
  <si>
    <t xml:space="preserve">Capacitador sobre lasallismo. </t>
  </si>
  <si>
    <t>Jornada pedagógica III periodo Axcadémico</t>
  </si>
  <si>
    <t>Capacitador sobre evaluación</t>
  </si>
  <si>
    <t xml:space="preserve">Jornada pedagógica semana de desarrollo de úlitma d enov. </t>
  </si>
  <si>
    <t>Capacitador sobre compromiso excelencia</t>
  </si>
  <si>
    <t>Biblioteca</t>
  </si>
  <si>
    <t xml:space="preserve">Compra de colección de libros para plan lector </t>
  </si>
  <si>
    <t xml:space="preserve">Compra de libros para plan lector </t>
  </si>
  <si>
    <t xml:space="preserve">Libros específicos para las áreas académicas. Y técnicas. </t>
  </si>
  <si>
    <t xml:space="preserve">Compra de libros áreas académicas y técnicas </t>
  </si>
  <si>
    <t xml:space="preserve">Movilidad Académica. </t>
  </si>
  <si>
    <t>Movilidad nacional (inscripciones concursos)</t>
  </si>
  <si>
    <t xml:space="preserve">Movilidad para estuidantes en concursos en la ciudad de Bogotá y en otros ciudades del país </t>
  </si>
  <si>
    <t xml:space="preserve">Movilidad internacional </t>
  </si>
  <si>
    <t xml:space="preserve">Movilidad para estudiantes y docentes. </t>
  </si>
  <si>
    <t>FACULTAD DE MECATRONICA</t>
  </si>
  <si>
    <t>Modernizacion de infrastructura, laboratorios, talleres y aulas especializadas</t>
  </si>
  <si>
    <t>Compra de laboratorio CIM etapa 2  -  FESTO</t>
  </si>
  <si>
    <t>Equipos</t>
  </si>
  <si>
    <t>Moviliario</t>
  </si>
  <si>
    <t>Adecuaciones fisicas</t>
  </si>
  <si>
    <t xml:space="preserve">Repotenciar el laboratorio de Electrónica II y III. </t>
  </si>
  <si>
    <t>Computador, fuente DC, Osciloscopio Digital, Mesa de trabajo para electrónica.</t>
  </si>
  <si>
    <t>Optimización del campo de la Instrumentación Industrial</t>
  </si>
  <si>
    <t>Sistema de entrenamiento en Nivel</t>
  </si>
  <si>
    <t>Sistema de entrenamiento en Flujo</t>
  </si>
  <si>
    <t>Sistema de entrenamiento en Temperatura</t>
  </si>
  <si>
    <t>Sistema de entrenamiento en Presion</t>
  </si>
  <si>
    <t>Curso Administración de Proyectos de Instrumentación y Control - Curso en ISA Colombia</t>
  </si>
  <si>
    <t>Curso Instrumentación en Procesos Industriales - Curso en ISA Colombia</t>
  </si>
  <si>
    <t>Optimización del campo de la Robotica Industrial</t>
  </si>
  <si>
    <t>software MotoCom SDK - Desarrollo en comunicación entre Robot y PC en Proyectos de grado</t>
  </si>
  <si>
    <t>software MotoCom SDK -Desarrollos para Robot y Robot - PC en Proyectos de grado</t>
  </si>
  <si>
    <t>Curso en las instalaciones de Motoman Brasil - Desarrollos para Robot y Robot - PC en Proyectos de grado</t>
  </si>
  <si>
    <t>Actualizar licencias MotoSimEG a MotoSim EG-VRC - Practicas de clase con MotoSim</t>
  </si>
  <si>
    <t>Desarrollo FPGA para prácticas de Electrónica Digital</t>
  </si>
  <si>
    <t>Compra de kits de Desarrollo Mach XO3L Starter Kit (Ref: LCMXO3L-6900C-S-EVN ) para práctixas de programación en dispositivos de Lógica Programable (PLD) en la asignatura Electrónica Digital (Compra de equipos. Este producto no se encuentra normalmente en Colombia y es necesario importarlo bajo pedido)</t>
  </si>
  <si>
    <t>Realizar el seguimiento y control de la energía eléctrica consumida en la escuela. Proyecto de calidad dd energía</t>
  </si>
  <si>
    <t>Prospectiva de la Ingenieria Mecatrónica (Tendencias, necesidades, mercado laboral a nivel nacional e internacional)</t>
  </si>
  <si>
    <t>Participacion en nuevo eventos académicos</t>
  </si>
  <si>
    <t>Transporte, viaticos (hospedaje, alimentación)</t>
  </si>
  <si>
    <t>Jornada de capacitación SolidWorks</t>
  </si>
  <si>
    <t>Capacitacion CSWA - SolidWorks para certificar a 20 docentes</t>
  </si>
  <si>
    <t>Instructor - capacitador</t>
  </si>
  <si>
    <t>Modernización de recursos de la Facultad</t>
  </si>
  <si>
    <t>Computador Partatil</t>
  </si>
  <si>
    <t>Computador Portatil</t>
  </si>
  <si>
    <t>Televisor LED Curvo 55"</t>
  </si>
  <si>
    <t>Televisor y adecuacioneselectricas</t>
  </si>
  <si>
    <t>Impresora Laser -Multifuncional Ecotank L495</t>
  </si>
  <si>
    <t>Tablero Acrilico con cuadricula - portatil</t>
  </si>
  <si>
    <t>Tablero portatil</t>
  </si>
  <si>
    <t>Impulsar la consulta de recursos bibliograficos</t>
  </si>
  <si>
    <t>Actualización de los recursos bibliográficos</t>
  </si>
  <si>
    <t>Libros de Arduino y Proyectos con Arduino.</t>
  </si>
  <si>
    <t>Libros SolidWorks basico y avanzado.</t>
  </si>
  <si>
    <t>Convocatoria y divulgacion curso de PCB</t>
  </si>
  <si>
    <t>Publicidad impresa y redes</t>
  </si>
  <si>
    <t>Convocatoria y divulgacion curso de Latex</t>
  </si>
  <si>
    <t>Convocatoria y divulgacion curso de Microcontroladores Avanzados</t>
  </si>
  <si>
    <t>Desarrollo de curso PCB</t>
  </si>
  <si>
    <t>Espácio fisico, apoyo audivisual, refrigerios, consumibles</t>
  </si>
  <si>
    <t>Desarrollo de curso Latez</t>
  </si>
  <si>
    <t>Desarrollo curso microcontroladores avanzados</t>
  </si>
  <si>
    <t>Vinculación de la escuela con el entorno nacional e internacional</t>
  </si>
  <si>
    <t>Movilidad Internacional - Investigacion Interinstitucional Universidad Nacional del Chimborazo, Ecuador</t>
  </si>
  <si>
    <t>Tiquetes y viaticos, Riobamba Ecuador</t>
  </si>
  <si>
    <t>Movilidad Nacional - Congreso CIIMA 2018</t>
  </si>
  <si>
    <t>Inscripción</t>
  </si>
  <si>
    <t>Tiquetes y viaticos, en Colombia</t>
  </si>
  <si>
    <t>Actividades Académicas Rama Estudiantil IEEE-ETITC</t>
  </si>
  <si>
    <t>Concurso de Robótica ETITCBOT CUP 2018</t>
  </si>
  <si>
    <t>Compra de elementos para escenarios, premios, publicidad y refrigerios para participantes</t>
  </si>
  <si>
    <t>Ver Hoja IEEE</t>
  </si>
  <si>
    <t xml:space="preserve"> Participación en Concursos de Robótica y Ferias Nacionales</t>
  </si>
  <si>
    <t>Participación en Runibot 2018</t>
  </si>
  <si>
    <t>Pago de inscripciones en categorías de: robot futbolistas, categoría libre, minisumo y seguidor de línea o inscripción como entidad patrocinadora para obtener inscripciones gratuitas</t>
  </si>
  <si>
    <t>Participación en Concurso Robotic People Fest 2018</t>
  </si>
  <si>
    <t>Pago inscripciones en categorías de: robot futbolistas, minisumo y seguidor de línea</t>
  </si>
  <si>
    <t>Participación en Concurso ECIBOT 2018</t>
  </si>
  <si>
    <t>Pago inscripciones en categorías de: micromouse, reto drones  o seguidor de línea</t>
  </si>
  <si>
    <t>Participación en Infomatrix 2018</t>
  </si>
  <si>
    <t>Pago inscripciones de mejores proyectos, ya sea de los exhibidos en la Feria Tecnológica o una convocatoria previa al concurso</t>
  </si>
  <si>
    <t>Participación en Robomatrix 2018</t>
  </si>
  <si>
    <t>Pago inscripciones en categorías de: minisumo, microsumo, seguidor de línea y futbolistas</t>
  </si>
  <si>
    <t>Participación en Concursos de Robótica y Ferias Tecnológicas Internacionales</t>
  </si>
  <si>
    <t>Participación en Exporecerca Jove Barcelona - Acreditación ganada en Infomatrix 2017</t>
  </si>
  <si>
    <t>Compra de tiquetes aéreos, inscripción y suministro de viáticos a estudiante y profesor asesor</t>
  </si>
  <si>
    <t>Participación en Verano Científico  Vences México, acreditación ganada en Infomatrx 2017</t>
  </si>
  <si>
    <t>Participación RoboChallenge China 2018 (Por ganar acreditación en Robomatrix 2017. Fecha y sede por definir)</t>
  </si>
  <si>
    <t>Participación en Robo Games Latitud Zero 2018 (Quito, Ecuador). Acreditación ganada en el mismo concurso en 2017</t>
  </si>
  <si>
    <t>Participación en Copa UTABOT 2018 (Ambato, Ecuador)</t>
  </si>
  <si>
    <t>Participación de Robot Firebot en Roborave 2018 (categoría firebot)</t>
  </si>
  <si>
    <t>Participación de Robot Firebot en Roborave Colombia 2018, Medellín (categoría Firebot)</t>
  </si>
  <si>
    <t>Participación concurso RoboChallenge Rumania 2018 (Por ganar acreditación en Concursos RobotGames Latitud Zero, Runibot, Robotic People o Robomatrix)</t>
  </si>
  <si>
    <t>Participación de Robot Submarino en el concurso MATE International 2018, en Federal Way, WA (EE.UU)</t>
  </si>
  <si>
    <t>Participación en Infomatrix México 2018, acreditación ganada en Infomatrix 2017</t>
  </si>
  <si>
    <t>ESPECIALIZACIONES</t>
  </si>
  <si>
    <t>Proceso de autoevaluación</t>
  </si>
  <si>
    <t>Actualización documentos maestros</t>
  </si>
  <si>
    <t>Profesional apoyo</t>
  </si>
  <si>
    <t>Diseño y aplicación de técnicas de recolección 2018 - 2019</t>
  </si>
  <si>
    <t>Material</t>
  </si>
  <si>
    <t>Jornadas de socialización del proceso de autoevaluación 2016 - 2017</t>
  </si>
  <si>
    <t>Divulgación de misión, visión, PEI, PEP y reglamentos en cada programa</t>
  </si>
  <si>
    <t>Actualización de reglamentos institucionales, homologaciones, admisiones, etc</t>
  </si>
  <si>
    <t>Estrategias de la facultad para la promoción del uso de los recursos bibliográficos</t>
  </si>
  <si>
    <t>Adquisición de equipos</t>
  </si>
  <si>
    <t>Diseño y fabricación de banco didactico de mecanismos para el montaje, implementación y análisis de sistemas mecanicos presentes en la industria</t>
  </si>
  <si>
    <t>Actualizar cotización y obtener otras adicionales</t>
  </si>
  <si>
    <t>55,000,000</t>
  </si>
  <si>
    <t>Banco hidraulico de practicas de bombas centrifugas</t>
  </si>
  <si>
    <t>60,000,000</t>
  </si>
  <si>
    <t>Manometro de presión</t>
  </si>
  <si>
    <t>Banco didactico para instrumentación electronica</t>
  </si>
  <si>
    <t>45,000,000</t>
  </si>
  <si>
    <t>Pickit 3 generico</t>
  </si>
  <si>
    <t>Microcontrolador 16F1827</t>
  </si>
  <si>
    <t>Movilidad docente</t>
  </si>
  <si>
    <t>Congresos afines a los temas de especializaciones</t>
  </si>
  <si>
    <t>Investigar a que congresos es viable asistir</t>
  </si>
  <si>
    <t>2,000,000</t>
  </si>
  <si>
    <t>FACULTAD DE MECANICA</t>
  </si>
  <si>
    <t>Material Apoyo Autoevaluacion</t>
  </si>
  <si>
    <t>Actualización de los recursos bibliográficos para la facultad</t>
  </si>
  <si>
    <t>Adecuacion de Laboratorios</t>
  </si>
  <si>
    <t>Adecuacion de espacios y equipos Laboratorio Plantas Térmicas</t>
  </si>
  <si>
    <t>Adecuacion de equipos Laboratorio FabLab</t>
  </si>
  <si>
    <t>Scanner Industrial Ingeniería Inversa</t>
  </si>
  <si>
    <t>65000 USD</t>
  </si>
  <si>
    <t>Adecuacion de espacios y equipos Laboratorio Máquinas Hidráulicas</t>
  </si>
  <si>
    <t>Equipo de estudio de Bombas hidráulicas</t>
  </si>
  <si>
    <t>150000 USD</t>
  </si>
  <si>
    <t>Adecuacion de espacios y equipos Laboratorio de Metrologia</t>
  </si>
  <si>
    <t>Scanner Industrial para metrologia</t>
  </si>
  <si>
    <t>110000 USD</t>
  </si>
  <si>
    <t xml:space="preserve">Programacion Visitas Colegios </t>
  </si>
  <si>
    <t>Corferias Expo Estudiante Octubre</t>
  </si>
  <si>
    <t>Participación Expo Estudiante 2018</t>
  </si>
  <si>
    <t>25000 USD</t>
  </si>
  <si>
    <t>Visitas a Colegios Distritales 2018 II</t>
  </si>
  <si>
    <t>Material Apoyo Visitas</t>
  </si>
  <si>
    <t>Capacitación Software CAD Docentes</t>
  </si>
  <si>
    <t>Capacitacion CAD Docentes 2018 I</t>
  </si>
  <si>
    <t>Capacitacion CAD Docentes 2018 II</t>
  </si>
  <si>
    <t>Movilidad</t>
  </si>
  <si>
    <t>Redimec</t>
  </si>
  <si>
    <t>Reuniones Bogota y otras ciudades</t>
  </si>
  <si>
    <t>EIEI 2018 Acofi</t>
  </si>
  <si>
    <t>Reunion Cartagena</t>
  </si>
  <si>
    <t>Eventos Aciem</t>
  </si>
  <si>
    <t>Conferencias, seminarios</t>
  </si>
  <si>
    <t>Encuentro ingenieria Mecanica</t>
  </si>
  <si>
    <t xml:space="preserve">Reunion Bucaramanga </t>
  </si>
  <si>
    <t>Participacion concurso de diseño VTH Universidad UPB Monteria</t>
  </si>
  <si>
    <t>Transporte de equipos y personal</t>
  </si>
  <si>
    <t>Particpacion Eventos a traves de Redimec Expo Mecanica</t>
  </si>
  <si>
    <t>Traslado de personal y equipos</t>
  </si>
  <si>
    <t>Promover Grupos de investigacion y semilleros para la facultad</t>
  </si>
  <si>
    <t>Diseño de Equipos VTH</t>
  </si>
  <si>
    <t>Recurusos grupo investigacion y semilleros</t>
  </si>
  <si>
    <t>Programacion de horas para la facultad de Mecánica y Diseño</t>
  </si>
  <si>
    <t>Horas de programadas para la facultad 2018 I 385 Horas</t>
  </si>
  <si>
    <t>Horas de programadas para la facultad 2018 II 445 Horas</t>
  </si>
  <si>
    <t>Expo Diseño y Expo Mecanica</t>
  </si>
  <si>
    <t>Junio Participacion otras Instituciones</t>
  </si>
  <si>
    <t>Descuento en pago de matriculas 3 primeros puestos</t>
  </si>
  <si>
    <t>Diciembre Participacion otras Instituciones</t>
  </si>
  <si>
    <t>FACULTAD DE PROCESOS INDUSTRIALES</t>
  </si>
  <si>
    <t>Capacitación docente</t>
  </si>
  <si>
    <t>Capacitación en pedagogía y ambientes de aprendizaje</t>
  </si>
  <si>
    <t>Formación de al menos 40 horas en ambientes de aprendizaje para al menos 15 docentes</t>
  </si>
  <si>
    <t>Capacitación en Flexsim avanzado</t>
  </si>
  <si>
    <t>Formación para 10 docentes</t>
  </si>
  <si>
    <t>Capacitación en CNC</t>
  </si>
  <si>
    <t>Capacitación en excel avanzado</t>
  </si>
  <si>
    <t>Formación para 15 docentes</t>
  </si>
  <si>
    <t>Actualización talleres y laboratorios</t>
  </si>
  <si>
    <t>Mantenimiento equipos laboratorio de tratamientos térmicos equipos existentes</t>
  </si>
  <si>
    <t>mantenimiento empastilladora, lijadora, pulidoras</t>
  </si>
  <si>
    <t>Ajuste y montaje de equipo universal de ensayos para laboratorio de materiales</t>
  </si>
  <si>
    <t>Sistema automático para control de desplazamiento y fuerza de maquina universal de ensayos marca Shimadzu. Consta de servomotor, encoder, driver electrónico de potencia, controlador electrónico de desplazamiento, ajuste mecánico de motor, fuente electrónica de alimentación, sistema de adquisición y registro de datos, sistema de control automático realimentado por desplazamiento o esfuerzo, pc de escritorio de última generación, interfaz de control y registro de datos desde pc, interfaz de control para posicionamiento manual desde panel táctil, celda de carga de 10 toneladas, manuales detallados de sistema electromecánico, capacitación para operación durante tres (3) días con intensidad horaria de cuatro (4) horas día para hasta tres (3) personas</t>
  </si>
  <si>
    <t>US $19000   60000000</t>
  </si>
  <si>
    <t xml:space="preserve">Adecuaciones locativas laboratorio de materiales y tratramientos térmicos </t>
  </si>
  <si>
    <t>Banco de computadores para clases teórico-prácticas</t>
  </si>
  <si>
    <t>Banco móvil con 20 computadores con capacidad para software de simulación y gráfico</t>
  </si>
  <si>
    <t>Montaje segunda etapa de equipos para el laboratorio de CNC</t>
  </si>
  <si>
    <t>Internacionalización /Visibilización Institucional</t>
  </si>
  <si>
    <t>Participación congreso ACOFI</t>
  </si>
  <si>
    <t>segundo semestre 2018</t>
  </si>
  <si>
    <t>Inscripción, tiquetes, viáticos</t>
  </si>
  <si>
    <t>Relaciones con el sector productivo  (trabajo conjunto con Extensión para crear alianzas y estructurar programas de capacitación a la medida)</t>
  </si>
  <si>
    <t>permanente</t>
  </si>
  <si>
    <t>Publicidad del programa</t>
  </si>
  <si>
    <t>Organización y realización V Congreso Internacional en tendencias del Conocimiento, (Interinstitucional)</t>
  </si>
  <si>
    <t>Tiquete y hospedaje para  conferencista internacional.</t>
  </si>
  <si>
    <t>Participación misión académica latinoamérica (5 universidades mexicanas pertenecientes a la red CONAHEC)</t>
  </si>
  <si>
    <t>tiquetes, viáticos</t>
  </si>
  <si>
    <t>Participación al menos en un congreso internacional /apoyo al menos a dos docentes con ponencia.</t>
  </si>
  <si>
    <t>disponibilidad para docentes</t>
  </si>
  <si>
    <t>tiquetes inscripción, viáticos</t>
  </si>
  <si>
    <t>identificar los eventos relevantes a nivel nacional e internacional para el desarrollo y proyección de los programas de la facultad</t>
  </si>
  <si>
    <t>Actualización programas existentes /Nuevos programas en la facultad</t>
  </si>
  <si>
    <t>Programa procesos farmacéuticos</t>
  </si>
  <si>
    <t>Logística visita de pares (transporte, almuerzos, refrigerios)</t>
  </si>
  <si>
    <t>Programa TP en producción textil</t>
  </si>
  <si>
    <t>Revisar y ajustar Syllabus de los programas de Procesos Industriales ajustados al Proyecto Educativo Institucional</t>
  </si>
  <si>
    <t>Optimización procesos académicos y administrativos</t>
  </si>
  <si>
    <t>Mantener la comunicación actualizada</t>
  </si>
  <si>
    <t>Permanente</t>
  </si>
  <si>
    <t>Proyecctar carga académica</t>
  </si>
  <si>
    <t>Semestral</t>
  </si>
  <si>
    <t xml:space="preserve">Atender requerimientos académicos de los estudiantes </t>
  </si>
  <si>
    <t>Sujeto a fechas del calendario académico</t>
  </si>
  <si>
    <t>Compra laboratorio de Inmotica - SCHNEIDER para 18 puestos de trabajo</t>
  </si>
  <si>
    <t>Mobiliario</t>
  </si>
  <si>
    <t>Adecuaciones fisicas: acometida electrica y locativa</t>
  </si>
  <si>
    <t>Contratación un Ingeniero o Tecnologo compente en el tema de Automatizacion  para laboratorio de Domotica e inmotica</t>
  </si>
  <si>
    <t>Capacitacion Docente: 1 semestre 10 Docentes 2,5H/S</t>
  </si>
  <si>
    <t xml:space="preserve">Compra de laboratorio de Automatizacion SIEMENS </t>
  </si>
  <si>
    <t>Maletines de automatizacion</t>
  </si>
  <si>
    <t>Bancos de trabajo para incorporar equipos  maletines</t>
  </si>
  <si>
    <t>Viaje a Alemania a Capacitacion 1 semana</t>
  </si>
  <si>
    <t>Capacitacion Docente: 2 semestres 10 Docentes 2,5H/S</t>
  </si>
  <si>
    <t>Equipos para mantenimiento y actualizacion de 6  modulos de automatizacion actualmente existentes</t>
  </si>
  <si>
    <t>Analizador de Redes: Pinza para calidad d energia y registrador de potencia</t>
  </si>
  <si>
    <t>Modulos Didacticos de Electronica</t>
  </si>
  <si>
    <t xml:space="preserve">Equipos y mano de obra para actualizacion de 6 modulos existentes de automatizacion industrial </t>
  </si>
  <si>
    <t xml:space="preserve">Suministro de 6 computadores para actualizacion de 6 moduos existentes de automatizacion Industrial  </t>
  </si>
  <si>
    <t>Equipos y bancos de trabajo para area de maquinas mecanicas y de mantenimiento Industrial</t>
  </si>
  <si>
    <t>Suministro e instalacion de equipos de ventilacion Mecanica, Diferentes Tipos de bombas para fluidos, equipos de montaje y desmontaje de rodamientos. Adecuacion del area de maquinas mecanicas y de mantenimiento industrial</t>
  </si>
  <si>
    <t>Automatizacion, repotenciacion de maquina alesadora de Talller de Maquinas  Herramientas</t>
  </si>
  <si>
    <t>Suministro de materiales electricos y mecanicos. Mano de obra.</t>
  </si>
  <si>
    <t>Equipos faltantes para Laboratorio de Instalaciones Electricas Schneider actualmente en uso</t>
  </si>
  <si>
    <t>Insumos para laboratorio paracticas en laboratorio de Instalaciones electricas cursos Schneider</t>
  </si>
  <si>
    <t>Capacitacion de Docentes y estudiantes</t>
  </si>
  <si>
    <t>Capacitacion a 10 profesores de Electricidad en la Empresa Explorer de Duitama en tema de Mantenimiento de Transformadores de alta tension</t>
  </si>
  <si>
    <t>Alojamiento en hotel 1 dia  y alimentacion 1 dia 12 personas</t>
  </si>
  <si>
    <t>Conferencia de Ingeniero Especializado 4 horas</t>
  </si>
  <si>
    <t>Pago conductor y gasolina buseta</t>
  </si>
  <si>
    <t>Capacitacion de estudiantes en tema de Montaje de Rodamientos y Mantenimiento Basado en la confiabilidad 6 conferencias en el año</t>
  </si>
  <si>
    <t>Pago conferencisistas, 6 conferencias al año</t>
  </si>
  <si>
    <t>Suministros para equipo administrativo de la Facultad</t>
  </si>
  <si>
    <t>1 base de datos de libros tecnicos</t>
  </si>
  <si>
    <t>Libros de Montajes Industriales, de Mantenimiento Industrial y de Termicas</t>
  </si>
  <si>
    <t xml:space="preserve">Propuesta creacion de Especializaciones Profesionales afines a Electromecanica </t>
  </si>
  <si>
    <t>Propuesta borrador completa con documentos soporte y anexos para creacion de 2 especializaciones afines a Electromecanica con consulta a Docentes y administrativos de la ETITC</t>
  </si>
  <si>
    <t>Contratar 20 horas semanales durante 10 meses de Ingeniero competente y un auxiliar digitador</t>
  </si>
  <si>
    <t>Propuesta creacion de Diplomados afines a Electroemcanica</t>
  </si>
  <si>
    <t>Propuesta borrador completa con documentos soporte y anexos para creacion de 2 Diplomados afines a Electromecanica con consulta a Docentes y administrativos de la ETITC</t>
  </si>
  <si>
    <t>Contratar 10 horas semanales durante 4 meses de Ingeniero Especialista</t>
  </si>
  <si>
    <t>Convocatoria y divulgacion concurso de Eficiencia Energetica</t>
  </si>
  <si>
    <t>Convocatoria y divulgacion concurso de Instalaciones Electricas</t>
  </si>
  <si>
    <t>Convocatoria y divulgacion concurso de area termica</t>
  </si>
  <si>
    <t>Desarrollo de proyectos integradores</t>
  </si>
  <si>
    <t>Movilidad Internacional - Universidades de Ecuador,Venezuela,  Mejico y Argentina</t>
  </si>
  <si>
    <t>Movilidad Nacional a Universidades que conforman la Red de Electromecanica</t>
  </si>
  <si>
    <t>Tiquetes y viaticos, en Colombia: ITM Medellin, UPTC Duitama, UTS Santander</t>
  </si>
  <si>
    <t xml:space="preserve"> Participación en Concursos academicos</t>
  </si>
  <si>
    <t>Participación en concursos con Red de programas de Electromecanica del pais</t>
  </si>
  <si>
    <t>Pago de inscripciones y viaticos a estudiantes</t>
  </si>
  <si>
    <t>FACULTAD DE SISTEMAS</t>
  </si>
  <si>
    <t>Gestión curricular</t>
  </si>
  <si>
    <t>Revisión curricular Técnica profesional en computación</t>
  </si>
  <si>
    <t>Revisión curricular Tecnología en Desarrollo de Software</t>
  </si>
  <si>
    <t>Revisión curricular Ingeniería de Sistemas</t>
  </si>
  <si>
    <t>Propuesta de ajuste curricular</t>
  </si>
  <si>
    <t>Actividades y eventos (Organización)</t>
  </si>
  <si>
    <t>Seminarios de Ingeniería de Sistemas</t>
  </si>
  <si>
    <t>Conferencistas</t>
  </si>
  <si>
    <t>Ethical  Hacking Day</t>
  </si>
  <si>
    <t>Publicidad, proromoción y expertos</t>
  </si>
  <si>
    <t>Infomatrix 2018</t>
  </si>
  <si>
    <t>Promoción  y logisitca</t>
  </si>
  <si>
    <t>Sede  maratones de programción (Un circuito por semestre)</t>
  </si>
  <si>
    <t>Logistica  y refrigerios</t>
  </si>
  <si>
    <t>Acreditación programas de Tecnología en desarrollo de software e Ingeniería de Sistemas.</t>
  </si>
  <si>
    <t>Preparación de visita</t>
  </si>
  <si>
    <t>Publicidad y promoción</t>
  </si>
  <si>
    <t>Atención a visita de pares</t>
  </si>
  <si>
    <t>Logistica, transporte  y refrigerios</t>
  </si>
  <si>
    <t>Socializacion del proceso</t>
  </si>
  <si>
    <t>Publicidad</t>
  </si>
  <si>
    <t>Expo-TI 2018-I</t>
  </si>
  <si>
    <t>Descuento de matrícula (3 primeros lugares)</t>
  </si>
  <si>
    <t>Expo-TI 2018-II</t>
  </si>
  <si>
    <t>Visita de pares amigos</t>
  </si>
  <si>
    <t>Contratación pares amigos</t>
  </si>
  <si>
    <t>Renovación registro calificado Programa Técnica Profesional en Computación y reorma curricular</t>
  </si>
  <si>
    <t>Documentación</t>
  </si>
  <si>
    <t>Propuesta nuevo programa disciplinar de posgrado</t>
  </si>
  <si>
    <t>Identificación del nuevo programa</t>
  </si>
  <si>
    <t>Estudio de viabilidad y factibilidad</t>
  </si>
  <si>
    <t>Realización de estudio</t>
  </si>
  <si>
    <t>Gestión de convenios  continuidad académica en posgrados para estudiantes y egresados del programa</t>
  </si>
  <si>
    <t>Identificación de oportunidades</t>
  </si>
  <si>
    <t>Promoción y desplazamiento</t>
  </si>
  <si>
    <t>Diulgación y socialiacion de los programas de la Facultad</t>
  </si>
  <si>
    <t>Ruedas de talento TI</t>
  </si>
  <si>
    <t>Stand y publicidad</t>
  </si>
  <si>
    <t>Expo Estudiante Octubre</t>
  </si>
  <si>
    <t>Visitas a Colegios oficiales 2018 II</t>
  </si>
  <si>
    <t>INFRAESTRUCTURA, LABORATORIOS Y EQUIPOS</t>
  </si>
  <si>
    <t>Salas móviles (21 estaciones de trabajo)</t>
  </si>
  <si>
    <t>2 Carros con 21 estaciones</t>
  </si>
  <si>
    <t>Servidores Laboratorio de redes</t>
  </si>
  <si>
    <t>2 servifores en rack</t>
  </si>
  <si>
    <t>Kit de seguridad y software Laboratorio de redes</t>
  </si>
  <si>
    <t>Software y kit</t>
  </si>
  <si>
    <t xml:space="preserve">Laboratorio móvil de sistemas embebidos / Equipos para sistemas embebidos e IOT </t>
  </si>
  <si>
    <t>equipos y dispositivos</t>
  </si>
  <si>
    <t>2018-II</t>
  </si>
  <si>
    <t>Relaciones con el sector productivo</t>
  </si>
  <si>
    <t>Publicidad y divulgación</t>
  </si>
  <si>
    <t>Encuentro REDIS - Red de directores de ingenieria de sistemas y afines</t>
  </si>
  <si>
    <t>Participación misión académica Internacional</t>
  </si>
  <si>
    <t>Acredtiacion  Infomatrix continental (INFOMATRIX LATINOAMERICA 2018) estudiantes y asesor gandores  proyecto Alacena a la mano</t>
  </si>
  <si>
    <t>Tiquetes, viaticos e inscripción</t>
  </si>
  <si>
    <t>Acredtiacion Acreditación ATAST International Festival of Engineering Science and Technology 2018 estudiante y asesor gandores  proyecto Motion K</t>
  </si>
  <si>
    <t>Acredtiacion Acreditación Infomatrix Ecuador 2018 estudiantes y asesor gandores  proyecto Lectura compartida</t>
  </si>
  <si>
    <t>Participanción Maratón Nacional</t>
  </si>
  <si>
    <t>Inscripción Equipos</t>
  </si>
  <si>
    <t>Recursos bibliográficos</t>
  </si>
  <si>
    <t>Bases de datos</t>
  </si>
  <si>
    <t>ACM e IEEE</t>
  </si>
  <si>
    <t xml:space="preserve">Material impreso y digital </t>
  </si>
  <si>
    <t>Adquisición y actualización de libros disciplinares</t>
  </si>
  <si>
    <t>Promoción investigación</t>
  </si>
  <si>
    <t>Capacitación docente en tecnologías emergentes</t>
  </si>
  <si>
    <t>Contratación instructor y material</t>
  </si>
  <si>
    <t>Capacitación y formación</t>
  </si>
  <si>
    <t>Personal administrativo de la facultad</t>
  </si>
  <si>
    <t xml:space="preserve">Inscripción Diplomado en Big Data y Ciencia de los Datos </t>
  </si>
  <si>
    <t xml:space="preserve">Inscripción Diplomado en Internet of things </t>
  </si>
  <si>
    <t>BIBLIOTECA</t>
  </si>
  <si>
    <t>EL TIEMPO</t>
  </si>
  <si>
    <t>PERIODICO</t>
  </si>
  <si>
    <t>EL ESPECTADOR</t>
  </si>
  <si>
    <t>ADQUISICION MATERIAL BIBLIOGRAFICO</t>
  </si>
  <si>
    <t>Libros y revistas</t>
  </si>
  <si>
    <t xml:space="preserve">BASES DE DATOS </t>
  </si>
  <si>
    <t>Recursos digitales</t>
  </si>
  <si>
    <t>ACTUALIZACION SOFTWARE BIBLIOGRAFICO</t>
  </si>
  <si>
    <t>VIDEO BEEN</t>
  </si>
  <si>
    <t>PANTALLA GIGANTE</t>
  </si>
  <si>
    <t>1,500,000</t>
  </si>
  <si>
    <t>DIGITALIZACION  2000 TRABAJOS DE GRADO</t>
  </si>
  <si>
    <t>CAPACITACIONES Y CONFERENCIAS</t>
  </si>
  <si>
    <t>RECURSO HUMANO</t>
  </si>
  <si>
    <t>MATERIAL DE CONSUMO</t>
  </si>
  <si>
    <t>ESTANTERIA PARA MATERIAL BIBLIOGRAFICOS</t>
  </si>
  <si>
    <t>FUMIGACION</t>
  </si>
  <si>
    <t>COMPRA DE LIBROS</t>
  </si>
  <si>
    <t>AUTOEVALUACIÓN</t>
  </si>
  <si>
    <t>Sistematización de las técnicas de recolección proceso de autoevaluación con fines de renovación de Registro Calificado.</t>
  </si>
  <si>
    <t>Diseño de un software especializado para el proceso de autoevaluación Institucional.</t>
  </si>
  <si>
    <t>Profesional especializado</t>
  </si>
  <si>
    <t>Desarrollo y aplicación del software institucional que permita controlar y asegurar la información consignada en él.</t>
  </si>
  <si>
    <t>Proceso de autoevaluación institucional 2018-2019</t>
  </si>
  <si>
    <t>Revisión y actualización del modelo de autoevaluación y documentos académicos históricos para analizar la trazabilidad de los procesos.</t>
  </si>
  <si>
    <t>Aplicación de encuestas para el levantamiento de percepción institucional.</t>
  </si>
  <si>
    <t>Recolección documental periodos 2017, 2018.</t>
  </si>
  <si>
    <t>Organización de evidencias de percepción, documental y otras técnicas a aplicar.</t>
  </si>
  <si>
    <t>Campaña de sensibilización a través de medios disponibles (Web, pantallas, emisora)</t>
  </si>
  <si>
    <t>Tabulación de datos obtenidos</t>
  </si>
  <si>
    <t>Continuidad al proceso de acreditación de programas de pregrado</t>
  </si>
  <si>
    <t>Atención visita de pares amigos</t>
  </si>
  <si>
    <t>Expertos</t>
  </si>
  <si>
    <t>Cargue de informes de autoevaluación</t>
  </si>
  <si>
    <t>Coordinadores</t>
  </si>
  <si>
    <t>Preparación logística visita de Pares CNA</t>
  </si>
  <si>
    <t>Mantenimiento</t>
  </si>
  <si>
    <t>Atención visita de Pares CNA</t>
  </si>
  <si>
    <t>Ejecución de planes de mejoramiento</t>
  </si>
  <si>
    <t>Acompañamiento a las áreas para disminuir las debilidades encontradas en el ejercicio de autoevaluación 2015-2017.</t>
  </si>
  <si>
    <t>Socialización del resultado de autoevaluación con fines de acreditación del ejercicio 2015-2017.</t>
  </si>
  <si>
    <t>TALLERES Y LABORATORIOS</t>
  </si>
  <si>
    <t>mantenimiento de talleres y laboratorios</t>
  </si>
  <si>
    <t>Realizar mantenimiento en talleres y laboratorios</t>
  </si>
  <si>
    <t>contratacion de personal necesario para el apoyo  en compañía de los laboratoristas ya exixtentes de planta</t>
  </si>
  <si>
    <t xml:space="preserve">aquisicion de materiales para realizar el mantenimiento </t>
  </si>
  <si>
    <t>realizar control de estos mantenimientos semestralmente</t>
  </si>
  <si>
    <t xml:space="preserve">adquisicion de elementos necesarios para mantenimiento de equipos </t>
  </si>
  <si>
    <t xml:space="preserve">adecuacion y montaje de talleres y laboratorios </t>
  </si>
  <si>
    <t>implemantacion de la segunda fase de CNC</t>
  </si>
  <si>
    <t>adquisicion y compra y puesta en marcha de tornos y centros de mecanizado para CNC</t>
  </si>
  <si>
    <t>implementacion de nuevo laboratorio de siemens</t>
  </si>
  <si>
    <t>adquisicion y compra y puesta del nuevo laboratorio de siemens</t>
  </si>
  <si>
    <t>instalacion de sistema de arco sumerguido</t>
  </si>
  <si>
    <t>compra de elementos</t>
  </si>
  <si>
    <t>adquisicion de gases para la cortadora laser</t>
  </si>
  <si>
    <t>campra e instalacion</t>
  </si>
  <si>
    <t>mantenimiento de equipos especializados</t>
  </si>
  <si>
    <t>contratacion mantenimiento</t>
  </si>
  <si>
    <t>adquisicion planta piloto de formacion multipropositos en control de nivel, flujo , presion y temperatura</t>
  </si>
  <si>
    <t>adquisicion y compra de equipos</t>
  </si>
  <si>
    <t>Compra de materiales de consumo para el buen funcionamiento de los diferentes talleres y laboratorios.</t>
  </si>
  <si>
    <t>Electrónica</t>
  </si>
  <si>
    <t>Electricidad</t>
  </si>
  <si>
    <t>Controles</t>
  </si>
  <si>
    <t>Fundición</t>
  </si>
  <si>
    <t xml:space="preserve">Mecánica Industrial </t>
  </si>
  <si>
    <t>Automatización</t>
  </si>
  <si>
    <t>30/06//18</t>
  </si>
  <si>
    <t>Diseño</t>
  </si>
  <si>
    <t>Motores</t>
  </si>
  <si>
    <t>Aire acondicionado</t>
  </si>
  <si>
    <t>Metalistería</t>
  </si>
  <si>
    <t>Química, Física y Biología</t>
  </si>
  <si>
    <t>Modelería</t>
  </si>
  <si>
    <t xml:space="preserve"> Calidad de energía</t>
  </si>
  <si>
    <t>Domótica e Inmótica</t>
  </si>
  <si>
    <t>Laboratorio de Festo</t>
  </si>
  <si>
    <t>Compra de máquinas y herramientas</t>
  </si>
  <si>
    <t>Para todos los talleres</t>
  </si>
  <si>
    <t>Compra</t>
  </si>
  <si>
    <t xml:space="preserve">Apoyo atencion talleres y laboratorios </t>
  </si>
  <si>
    <t>Contratacion de las personas necesarias para la atencion las diferentes areas en los talleres y laboratorios</t>
  </si>
  <si>
    <t>contratación</t>
  </si>
  <si>
    <t>BIENESTAR UNIVERSITARIO</t>
  </si>
  <si>
    <t>QUEDATE EN LA ETITC</t>
  </si>
  <si>
    <t>Monitorias</t>
  </si>
  <si>
    <t>Material de apoyo</t>
  </si>
  <si>
    <t>Tutorias</t>
  </si>
  <si>
    <t>Nivelatorio de matematicas primer semestre</t>
  </si>
  <si>
    <t>contratacion docente</t>
  </si>
  <si>
    <t>En tiempo de parciales</t>
  </si>
  <si>
    <t>contratacion personal masajes</t>
  </si>
  <si>
    <t>Taller manejo del stres</t>
  </si>
  <si>
    <t>contratacion experto</t>
  </si>
  <si>
    <t xml:space="preserve">Programa Macgym memoria, atención y concentración </t>
  </si>
  <si>
    <t>materiales</t>
  </si>
  <si>
    <t>Técnicas y métodos de estudios</t>
  </si>
  <si>
    <t>contratación experto</t>
  </si>
  <si>
    <t xml:space="preserve">Atención psicosocial y caracterización de la población </t>
  </si>
  <si>
    <t>profesional en psicologia</t>
  </si>
  <si>
    <t>Contratación de personal de apoyo</t>
  </si>
  <si>
    <t>profesionales de apoyo</t>
  </si>
  <si>
    <t>Visitas  domiciliarias</t>
  </si>
  <si>
    <t>Trabajador social</t>
  </si>
  <si>
    <t>Talleres de pareja</t>
  </si>
  <si>
    <t>Talleres de manejo del tiempo libre</t>
  </si>
  <si>
    <t xml:space="preserve">caracterización de la población </t>
  </si>
  <si>
    <t>Crear instrumento y software</t>
  </si>
  <si>
    <t>Entrevistas de admisión PES y IBTI</t>
  </si>
  <si>
    <t>Toma de decisiones por un buen convivir</t>
  </si>
  <si>
    <t>Actividad masiva</t>
  </si>
  <si>
    <t>Gestión creditos Icetex</t>
  </si>
  <si>
    <t>Torneo de ajedres</t>
  </si>
  <si>
    <t>Premiación</t>
  </si>
  <si>
    <t>ETITC por Bogotá</t>
  </si>
  <si>
    <t>Logistica</t>
  </si>
  <si>
    <t>conferencia manejo emocional</t>
  </si>
  <si>
    <t>profesional</t>
  </si>
  <si>
    <t>UNA ETITC ACTIVA</t>
  </si>
  <si>
    <t>Uniformes IBTI, PES</t>
  </si>
  <si>
    <t>Compra de uniformes</t>
  </si>
  <si>
    <t>campeonatos internos IBTI, PES</t>
  </si>
  <si>
    <t>Contratación de arbitros y logistica</t>
  </si>
  <si>
    <t>Campeonatos SUE</t>
  </si>
  <si>
    <t>Inscripciones, logistica</t>
  </si>
  <si>
    <t>Campeonatos Nacional Lasallista interadministrativos</t>
  </si>
  <si>
    <t>Logistica, traslados</t>
  </si>
  <si>
    <t>Mantenimiento del Gimnasio</t>
  </si>
  <si>
    <t>Premiación campeonatos</t>
  </si>
  <si>
    <t>Contratacion medalleria</t>
  </si>
  <si>
    <t>Material para campeonatos (Balones, raquetas etc)</t>
  </si>
  <si>
    <t>Compra material</t>
  </si>
  <si>
    <t>campoeonato chalenger (Competencias, gimnasio)</t>
  </si>
  <si>
    <t>Trofeos,  hidratación, proteinas</t>
  </si>
  <si>
    <t>selecciones deportivas</t>
  </si>
  <si>
    <t>Entrenamientos, arbitraje</t>
  </si>
  <si>
    <t>Maquinaria para el gimnasio</t>
  </si>
  <si>
    <t>compra equipo</t>
  </si>
  <si>
    <t>Ciclo paseo</t>
  </si>
  <si>
    <t>Hidratación</t>
  </si>
  <si>
    <t>ARTE Y CULTURA</t>
  </si>
  <si>
    <t>Recorre tu centro</t>
  </si>
  <si>
    <t>Concursos de Bandas marciales</t>
  </si>
  <si>
    <t>Concurso de coros IBTI-PES</t>
  </si>
  <si>
    <t>Inscripción logistica</t>
  </si>
  <si>
    <t>Talleres de musica y tecnica vocal</t>
  </si>
  <si>
    <t>Materiales, talleristas</t>
  </si>
  <si>
    <t>Mantenimiento de instrumentos</t>
  </si>
  <si>
    <t>Contrato experto</t>
  </si>
  <si>
    <t>Compra de Instrumentos musica</t>
  </si>
  <si>
    <t>Vestuario grupos musicales</t>
  </si>
  <si>
    <t>compre</t>
  </si>
  <si>
    <t>concurso de danzas IBTI-PES</t>
  </si>
  <si>
    <t>Mantenimiento elementos de la banda</t>
  </si>
  <si>
    <t>mantenimiento</t>
  </si>
  <si>
    <t>Vestuario de danzas</t>
  </si>
  <si>
    <t>compra de nuevo vestuario</t>
  </si>
  <si>
    <t>Cine en la ETITC</t>
  </si>
  <si>
    <t>Refrigerios</t>
  </si>
  <si>
    <t>Noches de tertulia</t>
  </si>
  <si>
    <t>Día B.</t>
  </si>
  <si>
    <t>Instrumentos banda marcial</t>
  </si>
  <si>
    <t>compra</t>
  </si>
  <si>
    <t>Exposiciones de arte</t>
  </si>
  <si>
    <t>BANCO DE ALIMENTOS</t>
  </si>
  <si>
    <t xml:space="preserve">Subsidio Alimentario </t>
  </si>
  <si>
    <t>personal de apoyo</t>
  </si>
  <si>
    <t>Mantenimiento de equipos</t>
  </si>
  <si>
    <t>Contrato mantenimiento</t>
  </si>
  <si>
    <t>Sistematizacion de la venta de los vales</t>
  </si>
  <si>
    <t>Compra de Software, lectoras</t>
  </si>
  <si>
    <t>CRECICMIENTO HUMANO</t>
  </si>
  <si>
    <t>Convivencias</t>
  </si>
  <si>
    <t>Retiros</t>
  </si>
  <si>
    <t>Catequesis sacramental</t>
  </si>
  <si>
    <t>Talleres</t>
  </si>
  <si>
    <t>Primeras comuniones y confirmaciones</t>
  </si>
  <si>
    <t>Proyección social</t>
  </si>
  <si>
    <t>ESPAL</t>
  </si>
  <si>
    <t>ESCAT</t>
  </si>
  <si>
    <t>ESCANI</t>
  </si>
  <si>
    <t>IM</t>
  </si>
  <si>
    <t>PRE-ITC</t>
  </si>
  <si>
    <t>Logistica, materiales</t>
  </si>
  <si>
    <t>Proyecto hermano mayor</t>
  </si>
  <si>
    <t>Quinceañeras</t>
  </si>
  <si>
    <t>Semana Lasallista IBTI- PES</t>
  </si>
  <si>
    <t>Campaña un regalo una sonriza</t>
  </si>
  <si>
    <t>talleres de padres</t>
  </si>
  <si>
    <t>convivencia padres</t>
  </si>
  <si>
    <t>campamento 10°</t>
  </si>
  <si>
    <t>Contrato padres pasionistas</t>
  </si>
  <si>
    <t>contrato</t>
  </si>
  <si>
    <t>Navidad en el sector</t>
  </si>
  <si>
    <t>MUJER BIT</t>
  </si>
  <si>
    <t>Semana de la mujer</t>
  </si>
  <si>
    <t>Taller de genero</t>
  </si>
  <si>
    <t>Conferencia de genero</t>
  </si>
  <si>
    <t>Conferencista</t>
  </si>
  <si>
    <t>Subenir dia de la mujer</t>
  </si>
  <si>
    <t>Obsequios</t>
  </si>
  <si>
    <t>Apoyo grupo WIE- IEEE</t>
  </si>
  <si>
    <t>conferencias taller</t>
  </si>
  <si>
    <t>Talleres diversos</t>
  </si>
  <si>
    <t>Talleristas</t>
  </si>
  <si>
    <t>SALUD</t>
  </si>
  <si>
    <t>Campañas de prevención y jornadas de crecimiento Humano</t>
  </si>
  <si>
    <t>Campaña espacio libre de humo</t>
  </si>
  <si>
    <t>plegables, talleres conferencias</t>
  </si>
  <si>
    <t>conferencista experto  en sustancias psicoactivas</t>
  </si>
  <si>
    <t>Pausas activas</t>
  </si>
  <si>
    <t>Control de hipertensión</t>
  </si>
  <si>
    <t>campaña donacion de sangre</t>
  </si>
  <si>
    <t>Convenio</t>
  </si>
  <si>
    <t>Campaña saluid sexual y reproductiva</t>
  </si>
  <si>
    <t>conferencista</t>
  </si>
  <si>
    <t>Cursos de lenguas Semestre I</t>
  </si>
  <si>
    <t>Cursos de Inglés</t>
  </si>
  <si>
    <t>Contratación Docentes</t>
  </si>
  <si>
    <t>Cursos de Francés</t>
  </si>
  <si>
    <t>Cursos de Alemán</t>
  </si>
  <si>
    <t>Cursos de Portugués</t>
  </si>
  <si>
    <t>Cursos a la medida en otras sedes</t>
  </si>
  <si>
    <t>Cursos de lenguas Semestre II</t>
  </si>
  <si>
    <t>Cursos a la medida</t>
  </si>
  <si>
    <t>Publicidad y Mercadeo</t>
  </si>
  <si>
    <t>Diseño, impresión y adquisición de elementos publicitarios para divulgación de cursos</t>
  </si>
  <si>
    <t>Plegables, volantes, afiches, esferos, agendas, roll-up, pendones, banderas (6), Portafolio de servicios impreso</t>
  </si>
  <si>
    <t>NA</t>
  </si>
  <si>
    <t>Representación de la ETITC en otras en eventos con Universidades y empresas</t>
  </si>
  <si>
    <t>Tarjetas de presentación, dotación, viáticos, mantel, celular institucional</t>
  </si>
  <si>
    <t>Feria de Idiomas</t>
  </si>
  <si>
    <t>Logística (organización actividades, comidas, bebidas, decoración, etc)</t>
  </si>
  <si>
    <t>Gestión administrativa</t>
  </si>
  <si>
    <t>Asistente administrativo - recepción</t>
  </si>
  <si>
    <t>Contratación personal de  apoyo administrativo</t>
  </si>
  <si>
    <t>Encuentros y participación en eventos interinstitucionales nacionales e internacionales</t>
  </si>
  <si>
    <t>Logística, refrigerios, viáticos</t>
  </si>
  <si>
    <t>Clausura de cursos y Entrega de Certificaciones</t>
  </si>
  <si>
    <t>Logística, refrigerios</t>
  </si>
  <si>
    <t>Estudio de mercado, visitas a entidades pares, divulgación</t>
  </si>
  <si>
    <t>Transporte, logística</t>
  </si>
  <si>
    <t>Infraestructura e insumos</t>
  </si>
  <si>
    <t>Laboratorio de lenguas</t>
  </si>
  <si>
    <t>20 equipos de computo completos</t>
  </si>
  <si>
    <t>Papelería</t>
  </si>
  <si>
    <t>Papel, toner, marcadores, etc.</t>
  </si>
  <si>
    <t>Licencias OOPT (requerimiento ETITC)</t>
  </si>
  <si>
    <t>Licencias Oxford Test</t>
  </si>
  <si>
    <t>Salones para cursos de lenguas</t>
  </si>
  <si>
    <t xml:space="preserve">Salas Multimedia </t>
  </si>
  <si>
    <t>CENTRO DE LENGUAS</t>
  </si>
  <si>
    <t>INVESTIGACIÓN</t>
  </si>
  <si>
    <t>Formación de investigadores</t>
  </si>
  <si>
    <t>Curso de redacción de artículos</t>
  </si>
  <si>
    <t>Contratación de  servicios</t>
  </si>
  <si>
    <t>Curso de formación en  formulación de proyectos de investigación</t>
  </si>
  <si>
    <t xml:space="preserve">Cursos en diferentes temáticas para investigadores </t>
  </si>
  <si>
    <t>Gestión   del Conocimiento</t>
  </si>
  <si>
    <t>Coordinar las actividades de semilleros de investigación</t>
  </si>
  <si>
    <t>Contratación de  profesional</t>
  </si>
  <si>
    <t xml:space="preserve">Financiación de proyectos de investigación Convocatoria 05 de 2017 </t>
  </si>
  <si>
    <t xml:space="preserve">Materiales e insumos,  material bibliográfico, software,  salidas de campo, </t>
  </si>
  <si>
    <t xml:space="preserve">Financiación  de proyectos de investigación  Convocatoria 04 de 2016 - Segundo año de ejecución </t>
  </si>
  <si>
    <t>Materiales e insumos,  material bibliográfico, software,  salidas de campo, inscripciones</t>
  </si>
  <si>
    <t>Asesoría consolidación de grupos de investigación</t>
  </si>
  <si>
    <t>Contratación  profesional</t>
  </si>
  <si>
    <t xml:space="preserve">Evaluación de propuestas de investigación  de convocatorias </t>
  </si>
  <si>
    <t>Divulgación y Comunicación</t>
  </si>
  <si>
    <t xml:space="preserve">Apoyo a movilidad  nacional e internacional a investigadores </t>
  </si>
  <si>
    <t xml:space="preserve">Transporte terrestre,  aéreo,  inscripción  a eventos académicos </t>
  </si>
  <si>
    <t>Afiliación Asociación Colombiana para el Avance de la Ciencia</t>
  </si>
  <si>
    <t>Membresía</t>
  </si>
  <si>
    <t>Afiliación a Red Colombiana de Semilleros de investigación</t>
  </si>
  <si>
    <t xml:space="preserve">Realización VII encuentro institucional de Semilleros de investigación ETITC </t>
  </si>
  <si>
    <t xml:space="preserve">Pares  evaluadores,  materiales,  hidratación   150 personas </t>
  </si>
  <si>
    <t xml:space="preserve">Participación  en  el   encuentro  Nodo Bogotá  de la Red Colombiana de  Semilleros de investigación </t>
  </si>
  <si>
    <t xml:space="preserve">Inscripción   20 personas </t>
  </si>
  <si>
    <t>Participación  en el   encuentro nacional   de semilleros de la Red Colombiana de Semilleros de investigación</t>
  </si>
  <si>
    <t xml:space="preserve">Tiquetes, inscripción,  hospedaje  para  8 personas </t>
  </si>
  <si>
    <t>Publicación  Revista Letras</t>
  </si>
  <si>
    <t xml:space="preserve">Diseño e impresión ediciones n  18 y 19 </t>
  </si>
  <si>
    <t>Realización del IV campamento de investigadores  ETITC</t>
  </si>
  <si>
    <t>Transporte terrestre,   materiales,  hospedaje  e hidratación</t>
  </si>
  <si>
    <t>Conmemoración del  Día del investigador</t>
  </si>
  <si>
    <t xml:space="preserve">Trofeos,  hidratación, libros,    200 personas </t>
  </si>
  <si>
    <t xml:space="preserve">Movilidad de investigador  extranjero </t>
  </si>
  <si>
    <t xml:space="preserve">Tiquetes,  estadía </t>
  </si>
  <si>
    <t>IDT - Socialización</t>
  </si>
  <si>
    <t>Propiedad Intelectual</t>
  </si>
  <si>
    <t>Charlas</t>
  </si>
  <si>
    <t>Conformación CATI - Centro de Apoyo a la Tecnología y a la Innovación</t>
  </si>
  <si>
    <t>Vigilancia Tecnológica</t>
  </si>
  <si>
    <t>Contratación de curso de Vigilancia Tecnológica</t>
  </si>
  <si>
    <t>IDT - Fomento</t>
  </si>
  <si>
    <t>Redes de conocimiento</t>
  </si>
  <si>
    <t>Renovación ACOSEND + Otra</t>
  </si>
  <si>
    <t>Emprendimiento</t>
  </si>
  <si>
    <t>Contratación de Talleres Vivenciales</t>
  </si>
  <si>
    <t>Buenas prácticas</t>
  </si>
  <si>
    <t>Renovación Licencia de Turnitin</t>
  </si>
  <si>
    <t>Contratación de curso de Presentaciones Efectivas</t>
  </si>
  <si>
    <t>Conferencias</t>
  </si>
  <si>
    <t>IDT - Divulgación</t>
  </si>
  <si>
    <t>Eventos</t>
  </si>
  <si>
    <t>Divulgación de eventos y participación</t>
  </si>
  <si>
    <t>Boletín informativo</t>
  </si>
  <si>
    <t>Información de actividades</t>
  </si>
  <si>
    <t>INNOVACIÓN Y DESARROLLO TECNOLÓGICO</t>
  </si>
  <si>
    <t xml:space="preserve">EXTENSIÓN </t>
  </si>
  <si>
    <t>Cursos Técnicos y Diplomados   Semestre I</t>
  </si>
  <si>
    <t>Cursos de preingeniero</t>
  </si>
  <si>
    <t>Cursos de soldadura</t>
  </si>
  <si>
    <t>Cursos de cnc</t>
  </si>
  <si>
    <t>Cursos de electricidad</t>
  </si>
  <si>
    <t xml:space="preserve">Cursos torno </t>
  </si>
  <si>
    <t xml:space="preserve">Diplomado en Instalaciones Eléctricas </t>
  </si>
  <si>
    <t>Diplomado en Lean Manufacturing</t>
  </si>
  <si>
    <t>Diplomado HSEQ</t>
  </si>
  <si>
    <t>Cursos técnicos y Diplomados  Semestre II</t>
  </si>
  <si>
    <t>CURSOS Y DIPLOMADOS A LA MEDIDA PARA EMPRESAS</t>
  </si>
  <si>
    <t>Naval Panamá</t>
  </si>
  <si>
    <t xml:space="preserve">Indumil </t>
  </si>
  <si>
    <t>Protela</t>
  </si>
  <si>
    <t>Empresa 4</t>
  </si>
  <si>
    <t>Empresa 5</t>
  </si>
  <si>
    <t>Plegables, volantes, afiches, esferos, agendas, pendones, Portafolio de servicios impreso</t>
  </si>
  <si>
    <t>Tarjetas de presentación, dotación, viáticos, mantel</t>
  </si>
  <si>
    <t>Contratación personal de  apoyo administrativo - jornada tarde noche y sábados -</t>
  </si>
  <si>
    <t xml:space="preserve">Profesional de Apoyo a la gestión </t>
  </si>
  <si>
    <t xml:space="preserve">Contratación profesional  de  apoyo a la gestión institucional </t>
  </si>
  <si>
    <t>Participación en eventos interinstitucionales nacionales e internacionales</t>
  </si>
  <si>
    <t>Logística, viáticos</t>
  </si>
  <si>
    <t xml:space="preserve">Logística y certificaciones </t>
  </si>
  <si>
    <t xml:space="preserve">Salones dotadas  para cursos entre semana </t>
  </si>
  <si>
    <t xml:space="preserve">Salones para cursos de preingeniero con multimedia </t>
  </si>
  <si>
    <t>Salones con multimedia para Diplomados entre semana</t>
  </si>
  <si>
    <t>Salones  para diplomados especializados</t>
  </si>
  <si>
    <t>EGRESADOS</t>
  </si>
  <si>
    <t>Seguimiento de egresados</t>
  </si>
  <si>
    <t>Localizacion de egresados en las redes sociales</t>
  </si>
  <si>
    <t>recursos informaticos, computador y acceso telefónico fijo y movil</t>
  </si>
  <si>
    <t>Verificación de egresados en la documentacion interna de la ETITC</t>
  </si>
  <si>
    <t>Elaboración y ejecucion de elementos para detectar necesidades de capacitacion de egresados con sus respectivos resultados</t>
  </si>
  <si>
    <t>Elaboración y ejecucion de elentos para determinar la pertinencia institucional y del programa en el sector empresarial  con sus respectivos resultados</t>
  </si>
  <si>
    <t>Encuentro de egresados</t>
  </si>
  <si>
    <t>Actividad del encuentro</t>
  </si>
  <si>
    <t>Logística para organización y atención de los egresados</t>
  </si>
  <si>
    <t>Capacitacion de egresados</t>
  </si>
  <si>
    <t xml:space="preserve">Conferencistas </t>
  </si>
  <si>
    <t xml:space="preserve">profesional </t>
  </si>
  <si>
    <t>Elaboracion de certificados</t>
  </si>
  <si>
    <t>Certificados</t>
  </si>
  <si>
    <t>Bolsa de Empleo ETITC</t>
  </si>
  <si>
    <t>Actividad de lanzamiento de la bolda de empleo de la ETITC</t>
  </si>
  <si>
    <t>Logística para organización y atención a los invitados</t>
  </si>
  <si>
    <t>Diseño, impresión y adquisición de elementos publicitarios para divulgación de eventos y actividades con los egresados.</t>
  </si>
  <si>
    <t>Plegables, volantes, afiches, esferos, agendas, pendones, Portafolio de servicios</t>
  </si>
  <si>
    <t>Tarjetas de presentación , dotación, viaticos, servicio telefonia celular institucional</t>
  </si>
  <si>
    <t>Software administrador de datos para registro y seguimiento de egresados</t>
  </si>
  <si>
    <t>Generacion de base de datos de egresados y  elementos de procesar informacion para generacion de situación de egresados.</t>
  </si>
  <si>
    <t>Software para la bolsa de empleo</t>
  </si>
  <si>
    <t>Registro de informacion de las empresas, de hojas de vida de egresados y estudiantes, registro de vacantes y correlación de la información de las vacantes, egresados y estudiantes y empresas con los perfinles profesionales y ocupacionales de los programas</t>
  </si>
  <si>
    <t>Video beam</t>
  </si>
  <si>
    <t>Insumos de cafeteria</t>
  </si>
  <si>
    <t xml:space="preserve"> (CAFÉ, VASOS DESECHABLES, AZUCAR, AROMÁTICAS)</t>
  </si>
  <si>
    <t>na</t>
  </si>
  <si>
    <t>Papel, toner, marcadores. Lapiceros, lapices, AZ, insumos para carné de egresados</t>
  </si>
  <si>
    <t>Contratación personal de apoyo para gestion institucional programa de egresados</t>
  </si>
  <si>
    <t>Contratacion de personal de apoyo administrativo  jornada diurna</t>
  </si>
  <si>
    <t>VIVE DIGITAL</t>
  </si>
  <si>
    <t>Cursos  Vive Digital Semestre I</t>
  </si>
  <si>
    <t>Talleres introduccion al diseño</t>
  </si>
  <si>
    <t>Talleres introducción al 3D</t>
  </si>
  <si>
    <t>Talleres introducción audiovisuales</t>
  </si>
  <si>
    <t>Talleres Alfabetización digital</t>
  </si>
  <si>
    <t>talleres especializados de diseño y animacion 3D</t>
  </si>
  <si>
    <t>Cursos vive digitalSemestre II</t>
  </si>
  <si>
    <t>Talleres especializados de diseño y animacion 3D</t>
  </si>
  <si>
    <t xml:space="preserve">Divulgación de cursos en redes </t>
  </si>
  <si>
    <t>Plegables, volantes, afiches, esferos, agendas</t>
  </si>
  <si>
    <t>Administradores Punto Vive Digital</t>
  </si>
  <si>
    <t>Contratación personal Administrador de lunes a sábado jornada mañana y tarde y noche</t>
  </si>
  <si>
    <t>trimestral</t>
  </si>
  <si>
    <t>Logística, certificaciones</t>
  </si>
  <si>
    <t>Mantenimiento locativo</t>
  </si>
  <si>
    <t xml:space="preserve">Pintura de los salones por humedad </t>
  </si>
  <si>
    <t>Papel, cartuchos de impresora lase, marcadores</t>
  </si>
  <si>
    <t>Impresión de guias</t>
  </si>
  <si>
    <t xml:space="preserve">Impresión de guias de los cursos  para estudiantes </t>
  </si>
  <si>
    <t xml:space="preserve"> Informática y Comunicaciones </t>
  </si>
  <si>
    <t>PROYECTO: Adopción de Tecnologías de Código Abierto para la ETITC: Fase II Software académico</t>
  </si>
  <si>
    <t>Horas de soporte de segundo nivel para sistema SIGAF Administrativo y Académico.</t>
  </si>
  <si>
    <t>PROYECTO: Campus virtual</t>
  </si>
  <si>
    <t>PROYECTO: Implementación  de infraestructura critica</t>
  </si>
  <si>
    <t xml:space="preserve">PROCESO: Gestión de Informática y Comunicaciones </t>
  </si>
  <si>
    <t>Mantenimiento especializado de impresoras</t>
  </si>
  <si>
    <t>contratación Mto especializado impresoras HP,Canon, OKI, Kyocera, Stickers, scanners</t>
  </si>
  <si>
    <t>Mto  carnetizadoras Datacard</t>
  </si>
  <si>
    <t>Insumos impresoras (Toners)</t>
  </si>
  <si>
    <t>contratación canales de internet</t>
  </si>
  <si>
    <t>Canal internet sede calle 13</t>
  </si>
  <si>
    <t>Contratación personal soporte técnico y funcional al sistema SIGAF_Administrativo</t>
  </si>
  <si>
    <t>Contratación Profesional infraestructura</t>
  </si>
  <si>
    <t>Contratación coordinador de Mesa de Ayuda</t>
  </si>
  <si>
    <t>Contratación Técnico Soporte y Mantenimiento</t>
  </si>
  <si>
    <t xml:space="preserve"> 1)  Software de Gestión  de codigo GIT y seguimiento (Bitbucket, Jira, Confluence, Gaia)</t>
  </si>
  <si>
    <t>2) Renovación Red Hat</t>
  </si>
  <si>
    <t>3) Licencias IPS y IDS</t>
  </si>
  <si>
    <t>TECHO POR ÁREA PARA EL AÑO 2018</t>
  </si>
  <si>
    <t>OBSERVACIONES GENERALES</t>
  </si>
  <si>
    <t>SUBTOTAL RECTORÍA</t>
  </si>
  <si>
    <t>CONTROL INTERNO</t>
  </si>
  <si>
    <t>INFORMÁTICA Y COMUNICACIONES</t>
  </si>
  <si>
    <t>Este rubro tiene $150.000.000 para tiquetes internacionales. El saldo corresponderá a las demás actividades de la ORII</t>
  </si>
  <si>
    <t>PLANEACIÓN</t>
  </si>
  <si>
    <t>RECTORÍA E IMPREVISTOS</t>
  </si>
  <si>
    <t>SECRETARÍA GENERAL</t>
  </si>
  <si>
    <t>SUBTOTAL VICEACADÉMICA</t>
  </si>
  <si>
    <t>Deben considerarse contratistas diferentes a los docentes hora cátedra</t>
  </si>
  <si>
    <t>ACADÉMICA</t>
  </si>
  <si>
    <t>Debe considerarse el valor del servicio de transporte</t>
  </si>
  <si>
    <t>SUBTOTAL VICEADMINISTRATIVA</t>
  </si>
  <si>
    <t>Incluye adicional de $150.000.000 para los gastos de movilidad</t>
  </si>
  <si>
    <t>PLANTA FÍSICA E INFRAESTRUCTURA ELÉCTRICA</t>
  </si>
  <si>
    <t>Debe programarse valor de mobiliario calle 18 y provisión mantenimiento otras sedes (Kennedy)</t>
  </si>
  <si>
    <t>No incluye rubro de capacitación, el cual tiene un techo de $150.000.000</t>
  </si>
  <si>
    <t>SUBTOTAL VICEINVESTIGACIONES</t>
  </si>
  <si>
    <t>INVESTIGACIONES</t>
  </si>
  <si>
    <t>TOTAL</t>
  </si>
  <si>
    <t>PROYECTO: Modernización tecnológica de talleres y laboratorios</t>
  </si>
  <si>
    <t>Compra y Renovación de software laboratorios</t>
  </si>
  <si>
    <t>Renovación Licencia Proteus (2 años)</t>
  </si>
  <si>
    <t>Renovación Licencia Enterprise Architect (1 año)</t>
  </si>
  <si>
    <t>Renovación Licencia Automation Studio (1 año)</t>
  </si>
  <si>
    <t>Renovación Licencia Autodesk (1 año)</t>
  </si>
  <si>
    <t>Renovación Licencia Matlab (1 año)</t>
  </si>
  <si>
    <t>Renovación Licencia MasterCam (1 año)</t>
  </si>
  <si>
    <t>Adquisición Licencia Parallels (1 año)</t>
  </si>
  <si>
    <t>Renovación Licencia Flexim (2 años)</t>
  </si>
  <si>
    <t>Renovación Licencia PTC CREO (3 años)</t>
  </si>
  <si>
    <t>Renovación Campus Agreement (3 años)</t>
  </si>
  <si>
    <t>Proceso: Docencia</t>
  </si>
  <si>
    <t xml:space="preserve"> Renovación de software</t>
  </si>
  <si>
    <t>Renovación Licencia Gnosoft y nuevos modulos</t>
  </si>
  <si>
    <t>Proceso: Planeación</t>
  </si>
  <si>
    <t>Renovación Licencia Adobe Cloud</t>
  </si>
  <si>
    <t>Compra de computadores</t>
  </si>
  <si>
    <t>Adquisición de insumos para mantenimiento y actualización equipos de computo talleres y lab</t>
  </si>
  <si>
    <t>Contratación Técnico Soporte y Mantenimiento sede Carvajal</t>
  </si>
  <si>
    <t>Contratación Técnico Soporte y Mantenimiento Sede Tintal</t>
  </si>
  <si>
    <t>Canal otras sedes</t>
  </si>
  <si>
    <t xml:space="preserve">Plan Integral de Auditorias </t>
  </si>
  <si>
    <t xml:space="preserve">Prestar los servicios profesionales para el apoyo y asisitencia tecnica y adelantar las demas actividades asignadas, en concordancia con los roles que cumple la oficina de Control Interno ,dentro de la Escuela Tecnologica Instituto Tecnico Central </t>
  </si>
  <si>
    <t xml:space="preserve">Actualizacion  y mejoramiento de los procesos de control inteno  </t>
  </si>
  <si>
    <t>Prestar el sevicio para el apoyo en la programacion y ejecucion de las auditorias a los diferentes procesos de la entidad y adelantar las demas actividades asignadas , en concordancia con los roles que cumple la oficina de Contro Interno dentro de la Escuela Tecnologica Instituto Tecnico Central.</t>
  </si>
  <si>
    <t xml:space="preserve">Presentar la totalidad de los informes solicitados   </t>
  </si>
  <si>
    <t xml:space="preserve">Seguimiento a los informes que la entidad debe entregar a los entes de control extreno </t>
  </si>
  <si>
    <t>IMPLEMENTACIÓN SISTEMA GESTIÓN DE DOCUMENTO ELECTRÓNICO</t>
  </si>
  <si>
    <t>Socialización a los funcionarios de la ETITC</t>
  </si>
  <si>
    <t>AMPLIACIÓN DEPOSITO DE ARCHIVO</t>
  </si>
  <si>
    <t>Reubicación de cajas documentales y acualización inventario documental</t>
  </si>
  <si>
    <t>DIGITALIZACIÓN CERTIFICADA</t>
  </si>
  <si>
    <t>Contratar una empresa externa</t>
  </si>
  <si>
    <t>PROCESOS DOCUMENTALES</t>
  </si>
  <si>
    <t>Contratar 1 personas natural</t>
  </si>
  <si>
    <t>ÁREA ATENCIÓN AL CIUDADANO</t>
  </si>
  <si>
    <t>Contratar 1 persona natural</t>
  </si>
  <si>
    <t>LIMPIEZA TOTAL DE DESINFECCIÓN DE MICROORGANISMOS DEL ARCHIVO CENTRAL</t>
  </si>
  <si>
    <t>Limpieza y desinfeccion de las carpetas, cajas, libros y estantería del archivo central</t>
  </si>
  <si>
    <t xml:space="preserve">Contratar persona natural que realice el proceso de limpieza y desinfección </t>
  </si>
  <si>
    <t>115 MTL</t>
  </si>
  <si>
    <t>COMPRA EQUIPO MEDICIÓN DE HUMEDAD</t>
  </si>
  <si>
    <t>Adquisicisión medidor de temperatura en el archivo central</t>
  </si>
  <si>
    <t>COMPRA SENSOR DE HUMO</t>
  </si>
  <si>
    <t>Adquisicisión sensor de humo para el archivo central</t>
  </si>
  <si>
    <t>Fortalecimiento de los procesos de planeación</t>
  </si>
  <si>
    <t>Apoyo a las actividades de Calidad</t>
  </si>
  <si>
    <t>Profesional desarrollo aplicación</t>
  </si>
  <si>
    <t>Profesional apoyo a calidad con enfoque a riesgo</t>
  </si>
  <si>
    <t>Manejo de emisora</t>
  </si>
  <si>
    <t>Profesional de programas radiales</t>
  </si>
  <si>
    <t>Profesional de comunicaciones</t>
  </si>
  <si>
    <t>Practicante</t>
  </si>
  <si>
    <t>Equipos de comunicaciones</t>
  </si>
  <si>
    <t>Compra de equipos</t>
  </si>
  <si>
    <t>Pagina WEB (Accesibilidad)</t>
  </si>
  <si>
    <t>Actualización</t>
  </si>
  <si>
    <t>Impresos y publicaciones</t>
  </si>
  <si>
    <t>Insumos y materiales</t>
  </si>
  <si>
    <t>Infraestructura (Impresoras)</t>
  </si>
  <si>
    <t>Calidad</t>
  </si>
  <si>
    <t>Membresia de icontec</t>
  </si>
  <si>
    <t>Membresia</t>
  </si>
  <si>
    <t>Campaña publicitaria de actualización</t>
  </si>
  <si>
    <t>Jornada de planeación con enfoque a riesgo</t>
  </si>
  <si>
    <t>Logística</t>
  </si>
  <si>
    <t>Eje Investigación</t>
  </si>
  <si>
    <t>Incentivo para la formulación de proyectos Articuladores</t>
  </si>
  <si>
    <t>Eje Internacionalización</t>
  </si>
  <si>
    <t>Proceso de acreditación - Gestión de facultades
- Procesos Industriales
- Electromecánica
- Mecatrónica
- Mecánica
- Sistemas
- Especializaciones)</t>
  </si>
  <si>
    <t>Proceso de acreditación - Gestión de facultades
- Mecánica</t>
  </si>
  <si>
    <t>Equipo para estudio de Intercambiadores de Calor
Equipo Planta Piloto de Generación de Energia con Vapor
Planta Piloto para estudio de transferencia de calor y termodinamica</t>
  </si>
  <si>
    <t>300000 USD</t>
  </si>
  <si>
    <t>EJE ACADÉMICO</t>
  </si>
  <si>
    <t>$ 580.00.000</t>
  </si>
  <si>
    <t>3,000,000</t>
  </si>
  <si>
    <t>10,000,000</t>
  </si>
  <si>
    <t>PLANES</t>
  </si>
  <si>
    <t>EXTENSIÓN</t>
  </si>
  <si>
    <t>PVDP</t>
  </si>
  <si>
    <t>FACULTAD DE MECATRÓNICA</t>
  </si>
  <si>
    <t>FACULTAD DE MECÁNICA</t>
  </si>
  <si>
    <t xml:space="preserve">Desarrollo módulo de gestión de la internacionalización y actualización constante de la página web de la ORII </t>
  </si>
  <si>
    <t>Tiquetes</t>
  </si>
  <si>
    <t>Apoyo a las gestiones de la movilidad académica: Vicerrectoría académica, administrativa y financiera, investigación.</t>
  </si>
  <si>
    <t xml:space="preserve">Actividades y resultados de la reunión de rectores y directores de ORII de la IALU </t>
  </si>
  <si>
    <t xml:space="preserve">Tarjetas de presentación del equipo ORII, papel oficio/carta, pegastic, sobres de manila, sobres institucionales tamaño carta y oficio, bandera de Colombia, teléfono celular, Correspondencia nacional e internacional (envío de cartillas, revistas ORII, cartas, correspondencia diplomáticas, etc) </t>
  </si>
  <si>
    <t xml:space="preserve">Actividades y resultados de la reunión regional del Cluster UNESCO-UNEVOC </t>
  </si>
  <si>
    <t>Resultados y actividades de la misión académica Suramérica/ORII-Vicerrectoría Académica</t>
  </si>
  <si>
    <t>Resultados y actividades NAFSA-IALU, Filadelfia. Estados Unidos de América</t>
  </si>
  <si>
    <t xml:space="preserve">Gestión para el desarrollo de nuevos cursos y OVA's  </t>
  </si>
  <si>
    <t xml:space="preserve">Seguimiento, análisis y gestión para la implementación de proyectos de infraestructura critica </t>
  </si>
  <si>
    <t>Apoyo a la gestión de informática y comunicaciones en  infraestructura</t>
  </si>
  <si>
    <t>Apoyo a la gestión de informática y comunicaciones en la Mesa de Ayuda</t>
  </si>
  <si>
    <t>Gestión y adquisición de computadores salas</t>
  </si>
  <si>
    <t>Mantenimiento de actualización equipos de computo</t>
  </si>
  <si>
    <t>Creación, elaboración y puesta en marcha del PETI</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</si>
  <si>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</si>
  <si>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Formular y ejecutar Plan de trabajo para dar cumplimiento a los requisitos de seguridad digital para la entidad en función de los lineamiento de Min Tic para el efecto.</t>
  </si>
  <si>
    <t>Elaborar y hacer seguimiento al plan de trabajo de la entidad para fortalecer la constitución de alianzas orientadas al fortalecimiento de los fines Misionales de la entidad.</t>
  </si>
  <si>
    <t>Contratamiento personal</t>
  </si>
  <si>
    <t>Desarrollar una estrategia para fortalecer la cultura del autocontrol y  la autoevaluación en la entidad.
Interrelación con las áreas</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</si>
  <si>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</si>
  <si>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</si>
  <si>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</si>
  <si>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 xml:space="preserve">Evaluar y manetener el sistema integrado de control interno  </t>
  </si>
  <si>
    <t xml:space="preserve"> Contratación pretación de servicios profesionales </t>
  </si>
  <si>
    <t>Optimización de los procesos y espacios del archivo de la ETITC con la Compra rodante mecánico</t>
  </si>
  <si>
    <t>Realización de Inventario digital de historias  laborales, talento humano y registro y control académico</t>
  </si>
  <si>
    <t>Apoyo y gestión al  área gestión documental</t>
  </si>
  <si>
    <t>PROCESOS LEGALES Y JUDICIALES</t>
  </si>
  <si>
    <t>Realizar el plan de trabajo orientado a dar cumplimiento a los requisitos  y procedimientos de defensa judicial, control normativo , conceptualización jurídica, cobro coactivo y demás actividades de defensa jurídica del Estado.</t>
  </si>
  <si>
    <t>"Acá debería estar el contrato de nestor y las actividades propias de las áreas lideradas por Dario y Diana"</t>
  </si>
  <si>
    <t>Formular y ejecutar el plan de trabajo para la implementación de la guía del sello de la excelencia de la que trata el numeral 3.2.2.1 Política de Servicio al ciudadano del Manual Operativo Sistema de Gestión Mipg.</t>
  </si>
  <si>
    <t>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Formular o actualizar la caracterización de ciudadanos, usuarios o grupos de interés con los cuales interactúa la entidad, con el fin de fortalecer la atención de sus necesidades, trámites y procesos.</t>
  </si>
  <si>
    <t>Formular o ajustar el 100% de los proyectos de inversión de  la Entidad Adscrita y/o Vinculada  a la estructura de cadena de valor de los programas presupuestales 2019</t>
  </si>
  <si>
    <t>Medir el nivel de satisfacción de los ciudadanos con relación a los trámites y servicios que ofrece a Entidad Adscrita y/o Vinculada.</t>
  </si>
  <si>
    <t>Formular y monitorear el plan de racionalización de trámites</t>
  </si>
  <si>
    <t>Diseñar  e implementar estrategia de participación ciudadana</t>
  </si>
  <si>
    <t>Diseñar e implementar el 100 Porcentaje la estrategia de rendición de cuentas</t>
  </si>
  <si>
    <t>Realizar un diagnóstico a nivel interno de la entidad de la capacidad en recursos humanos, fisicos y tecnologicos en función de la prestación del servicio (trámites y servicios)</t>
  </si>
  <si>
    <t>Realizar la ejecución presupuestal de la entidad realizando los ajustes a los que haya lugar.</t>
  </si>
  <si>
    <t>Realizar la contratación a través  del SECOP II (% de contratacióin) realizada)</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</si>
  <si>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</si>
  <si>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Mejorar los procesos de  contabilidad en las normas NIIF</t>
  </si>
  <si>
    <t>Apoyar la  gestión contable  en los procesos de cxc - ERP</t>
  </si>
  <si>
    <t>Gestionar, y dar iniciativas para laParametrización ERP</t>
  </si>
  <si>
    <t>Suministro de materiales eléctricos y herramientas para el mantenimiento eléctrico, adecuaciones y cambio de iluminaciónde las sedes principal y calle 18, Contratación un técnico, un tecnólogo y un profesional</t>
  </si>
  <si>
    <t>Concurso de méritos  para el  suministro</t>
  </si>
  <si>
    <t>Puesta en marcha del proyecto red contraincendios</t>
  </si>
  <si>
    <t>Getionar los procesos de mantenimiento, entes de control para mantener la infraestructura física de la ETITC</t>
  </si>
  <si>
    <t>Gestionar los procesos  operativos y de dibujo para la ETITC</t>
  </si>
  <si>
    <t>Mantenimiento Sede Kennedy</t>
  </si>
  <si>
    <t xml:space="preserve">Formular y ejecutar el plan de trabajo con los componentes definidos en el numeral 3.2.3.3. del Manual Operativo Sistema de Gestión Mipg para el desarrollo de actividades de gestión ambiental de la entidad. </t>
  </si>
  <si>
    <t>Desarrollar una iniciativa orientada a fomentar la cultura de la educación en derechos humanos, paz y derecho humanitario</t>
  </si>
  <si>
    <t>Armonizar la planeación estratégica y la ejecución presupuestal para la toma de decisiones.</t>
  </si>
  <si>
    <t>Dar cumplimiento en los tiempos establecidos para compromisos, obligaciones y pagos.</t>
  </si>
  <si>
    <t xml:space="preserve">DISEÑAR, ACTUALIZAR Y HACER SEGUIMIENTO AL PLAN ESTRATEGICO DE TALENTO HUMANO: Actualizar y hacer seguimiento del plan estratégico de Talento Humano, con todos los componentes definidos y rutas determinadas por el MIPG. </t>
  </si>
  <si>
    <t xml:space="preserve">SGSST: Desarrollar el plan de trabajo para el Sistema  de seguridad y salud en el trabajo y hacer medición y seguimiento a su impacto </t>
  </si>
  <si>
    <t xml:space="preserve">FORTALECIMIENTO Y DESARROLLO DEL TALENTO HUMANO : 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</si>
  <si>
    <t>VINCULACION, DESARROLLO Y CRECIMIENTO Y DESVINCULACION   LABORAL: 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</si>
  <si>
    <t>AMBIENTE Y CULTURA ORGANIZACIONAL :
Formular y hacer seguimiento al plan para fortalecer el ambiente laboral y la cultura organizacional de la entidad, Teletrabajo, Ambiente Laboral, Horarios flexibles, Gestión del conflicto, Dialogo social y concertación, Seguridad de la Información ) rendición de cuentas.</t>
  </si>
  <si>
    <t>INTEGRIDAD : Adoptar, Divulgar, ajustar a la entidad y realizar el plan de trabajo para implementación del Código de Integridad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</si>
  <si>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</si>
  <si>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</si>
  <si>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</si>
  <si>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Elaborar la estrategia y herramientas de seguimiento a planes programas y proyectos de la entidad a nivel estrategico táctico y operativo</t>
  </si>
  <si>
    <t>Realizar el seguimiento y la evaluación al cumplimiento de las metas o el uso de recursos de acuerdo a la planeación institucional, asi como garantizar la toma de decisiones</t>
  </si>
  <si>
    <t>Realizar evaluación de la gestión de riesgos en la entidad como insumo para la toma de decisiones</t>
  </si>
  <si>
    <t>Asegurar que se reporte en aplicativo Nacional y sectorial la información requerida (SINERGIA, SPI, entre otros)</t>
  </si>
  <si>
    <t xml:space="preserve">Resultado y gestión de la movilidad de docentes </t>
  </si>
  <si>
    <t xml:space="preserve">Resultados y gestión  en la  movilidad de estudiantes </t>
  </si>
  <si>
    <t xml:space="preserve">Resultado y gestión de la movilidad de estudiantes al programa ONE LA SALLE con destino a América Latina </t>
  </si>
  <si>
    <t>Resultado y gestión de la movilidad de directivos y administrativos</t>
  </si>
  <si>
    <t xml:space="preserve">Gestión y resultados de las convocatorias de movilidad CONAHEC-I y II 2018 con destino a 15 países </t>
  </si>
  <si>
    <t xml:space="preserve">Resultados del taller sobre la gestión y servicos de la internacionalización en la ETITC </t>
  </si>
  <si>
    <t xml:space="preserve">Resultados del taller sobre la internacionalización de la investigación y del currículo </t>
  </si>
  <si>
    <t>Gestión y resultados de los procesos de cooperación, visibilidad nacional e internacional</t>
  </si>
  <si>
    <t>Contratación - Profesional de apoyo</t>
  </si>
  <si>
    <t xml:space="preserve">Gestión y resultados del día del país invitado (Brasil) </t>
  </si>
  <si>
    <t xml:space="preserve">Resultados y conclusiones de la asamblea Oficinas de ORII del SUE-Bogotá </t>
  </si>
  <si>
    <t>Construcción, desarrollo, transición  y pruebas de los nuevos modulos.</t>
  </si>
  <si>
    <t>Contratación - Desarrollador Senior</t>
  </si>
  <si>
    <t>Contratación - Desarrollador Junior</t>
  </si>
  <si>
    <t>Contratación - Arquitecto - Analista</t>
  </si>
  <si>
    <r>
      <t>Desarrollo de nuevos cursos virtuales (Moodle) (</t>
    </r>
    <r>
      <rPr>
        <i/>
        <sz val="10"/>
        <color rgb="FF000000"/>
        <rFont val="Calibri"/>
        <family val="2"/>
      </rPr>
      <t>Contratación de personal???)</t>
    </r>
  </si>
  <si>
    <t>profesional -  infraestructura senior</t>
  </si>
  <si>
    <t>Contratación Técnico Soporte y Mantenimiento, Adquisición de insumos para mantenimiento y actualización equipos de computo administrativos</t>
  </si>
  <si>
    <t>Apoyo a la gestión de informática y comunicaciones en el soporte y Mantenimiento e insumos</t>
  </si>
  <si>
    <t>Gestión para la adquisición de software para el apoyo a  la gestión del proceso del área - Renovación de software</t>
  </si>
  <si>
    <t>TECHO: 761.943.000</t>
  </si>
  <si>
    <t>TECHO: 237.250.000</t>
  </si>
  <si>
    <t>TECHO: 51.100.000</t>
  </si>
  <si>
    <t xml:space="preserve">Diseño y creación de la reforma estructural </t>
  </si>
  <si>
    <t xml:space="preserve">Adquicisión,  instalación y pruiebas del  Termohigrometro digital </t>
  </si>
  <si>
    <t>Adquirir  sensor de humo para el archivo central para el mejoramiento de los procesos de archivo</t>
  </si>
  <si>
    <t>TECHO: 295.200.000</t>
  </si>
  <si>
    <t>TECHO: 408.152.676 (Con 200.000.000 de elementos de divulgacion)</t>
  </si>
  <si>
    <t>TECHO: 315.600.000</t>
  </si>
  <si>
    <t>PLANTA FÍSICA - MTO ELÉCTRICO</t>
  </si>
  <si>
    <t>Mantenimiento eléctrico</t>
  </si>
  <si>
    <t>Planeación, seguimiento y resultados de los  proyectos para el currículo mediante la docencia, investigación y extensión</t>
  </si>
  <si>
    <t>Contratación - Empresa o personal natural para ejecutar las obras de adecuación.</t>
  </si>
  <si>
    <t>Gestionar, hacer seguimiento y mostrar resultados de la segunda fase de adecuación de oficnas administrativas</t>
  </si>
  <si>
    <t>Gestionar, hacer seguimiento y mostrar resultados de la segunda fase de interventoria  de las  oficnas administrativas</t>
  </si>
  <si>
    <t>Gestionar solicitud de ministerio de cultura, realización de estudios previos, seguimiento y la realización de la contratación para el reforzamiento y cambio de termoacustica de los bloques C, D, E, F, H, I Y J</t>
  </si>
  <si>
    <t xml:space="preserve">Gestionar solicitud de ministerio de cultura, realización de estudios previos, seguimiento y la realización de la contratación para el reforzamiento y cambio de termoacustica </t>
  </si>
  <si>
    <t>TECHO: $2.106.802.974,4</t>
  </si>
  <si>
    <t>Realización de Talleres en los 5 Programas de Gestión Ambiental del PIGA.</t>
  </si>
  <si>
    <t>Seguimiento, medición y evluación de los procesos de SST en la entidad</t>
  </si>
  <si>
    <t>Contratación - IPS especializada</t>
  </si>
  <si>
    <t>Diseño, desarrollo, pruebas, implementación y resultados del sistema de PQRDS para la ETITC (Soporte, gestión e Instalación del software de PQRSD, workflow  y gestión documental,Desarrollo de módulos, Crear atributos de autenticidad, fiabilidad, integridad y usabilidad, Crear perfiles, Diseño, creación, mantenimiento, difusión y administración de requisitos funcionales para la preservación a largo plazo, Fórmulas de autenticación y perfiles de acceso para el aseguramiento para que los documentos conserven su confidencialidad, Inclusión de metadatos, interacción con otros documentos e interrelación con expedientes físicos, electrónicos y mixtos, Migración de la información, Diseño de procedimientos, Implementación de procedimientos de documentos electrónicos, Modelo de requisitos (caracteristicas, CCD, requisitos de acceso, copias de seguridad, niveles de seguridad y recuperación), Requisitos TRD y TVD, Requisitos de captura, Requisitos para la gestión de documento electrónico, Creación del manual</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</si>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</sst>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_(&quot;$&quot;\ * \(#,##0\);_(&quot;$&quot;\ * &quot;-&quot;_);_(@_)"/>
    <numFmt numFmtId="43" formatCode="_(* #,##0.00_);_(* \(#,##0.00\);_(* &quot;-&quot;??_);_(@_)"/>
    <numFmt numFmtId="164" formatCode="_-* #,##0_-;\-* #,##0_-;_-* &quot;-&quot;_-;_-@_-"/>
    <numFmt numFmtId="165" formatCode="_-&quot;$&quot;\ * #,##0.00_-;\-&quot;$&quot;\ * #,##0.00_-;_-&quot;$&quot;\ * &quot;-&quot;??_-;_-@_-"/>
    <numFmt numFmtId="166" formatCode="_-* #,##0.00_-;\-* #,##0.00_-;_-* &quot;-&quot;??_-;_-@_-"/>
    <numFmt numFmtId="167" formatCode="dd/mmm/yy"/>
    <numFmt numFmtId="168" formatCode="_(* #,##0_);_(* \(#,##0\);_(* &quot;-&quot;??_);_(@_)"/>
    <numFmt numFmtId="169" formatCode="&quot;$&quot;#,##0"/>
    <numFmt numFmtId="170" formatCode="_-[$$-240A]\ * #,##0_-;\-[$$-240A]\ * #,##0_-;_-[$$-240A]\ * &quot;-&quot;??_-;_-@_-"/>
    <numFmt numFmtId="171" formatCode="_-* #,##0_-;\-* #,##0_-;_-* &quot;-&quot;??_-;_-@_-"/>
    <numFmt numFmtId="172" formatCode="0.000"/>
  </numFmts>
  <fonts count="42" x14ac:knownFonts="1">
    <font>
      <sz val="12"/>
      <color theme="1"/>
      <name val="Calibri"/>
      <family val="2"/>
      <scheme val="minor"/>
    </font>
    <font>
      <sz val="11"/>
      <color theme="1"/>
      <name val="Calibri"/>
      <family val="2"/>
      <scheme val="minor"/>
    </font>
    <font>
      <sz val="12"/>
      <color theme="1"/>
      <name val="Calibri"/>
      <family val="2"/>
      <scheme val="minor"/>
    </font>
    <font>
      <b/>
      <sz val="10"/>
      <color theme="0"/>
      <name val="Arial"/>
      <family val="2"/>
    </font>
    <font>
      <b/>
      <sz val="10"/>
      <name val="Arial"/>
      <family val="2"/>
    </font>
    <font>
      <sz val="10"/>
      <name val="Arial"/>
      <family val="2"/>
    </font>
    <font>
      <sz val="11"/>
      <color theme="1"/>
      <name val="Calibri"/>
      <family val="2"/>
      <scheme val="minor"/>
    </font>
    <font>
      <sz val="10"/>
      <color theme="1"/>
      <name val="Arial"/>
      <family val="2"/>
    </font>
    <font>
      <b/>
      <sz val="14"/>
      <name val="Calibri"/>
      <family val="2"/>
      <scheme val="minor"/>
    </font>
    <font>
      <b/>
      <sz val="10"/>
      <name val="Calibri"/>
      <family val="2"/>
      <scheme val="minor"/>
    </font>
    <font>
      <sz val="10"/>
      <name val="Calibri"/>
      <family val="2"/>
      <scheme val="minor"/>
    </font>
    <font>
      <b/>
      <sz val="10"/>
      <color theme="1"/>
      <name val="Arial"/>
      <family val="2"/>
    </font>
    <font>
      <sz val="10"/>
      <color rgb="FF000000"/>
      <name val="Calibri"/>
      <family val="2"/>
    </font>
    <font>
      <sz val="10"/>
      <color theme="1"/>
      <name val="Calibri"/>
      <family val="2"/>
      <scheme val="minor"/>
    </font>
    <font>
      <b/>
      <sz val="10"/>
      <color rgb="FFFFFFFF"/>
      <name val="Arial"/>
      <family val="2"/>
    </font>
    <font>
      <b/>
      <sz val="10"/>
      <color rgb="FF000000"/>
      <name val="Arial"/>
      <family val="2"/>
    </font>
    <font>
      <b/>
      <sz val="12"/>
      <name val="Calibri"/>
      <family val="2"/>
      <scheme val="minor"/>
    </font>
    <font>
      <b/>
      <sz val="10"/>
      <color rgb="FF000000"/>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9"/>
      <name val="Calibri"/>
      <family val="2"/>
    </font>
    <font>
      <sz val="9"/>
      <color theme="1"/>
      <name val="Calibri"/>
      <family val="2"/>
      <scheme val="minor"/>
    </font>
    <font>
      <i/>
      <sz val="10"/>
      <color theme="1"/>
      <name val="Calibri"/>
      <family val="2"/>
      <scheme val="minor"/>
    </font>
    <font>
      <sz val="10"/>
      <color theme="1"/>
      <name val="Calibri"/>
      <family val="2"/>
    </font>
    <font>
      <sz val="10"/>
      <color rgb="FF000000"/>
      <name val="Arial"/>
      <family val="2"/>
    </font>
    <font>
      <sz val="10"/>
      <color theme="1" tint="4.9989318521683403E-2"/>
      <name val="Calibri"/>
      <family val="2"/>
      <scheme val="minor"/>
    </font>
    <font>
      <b/>
      <sz val="10"/>
      <color theme="1"/>
      <name val="Calibri"/>
      <family val="2"/>
      <scheme val="minor"/>
    </font>
    <font>
      <b/>
      <sz val="10"/>
      <name val="Century Gothic"/>
      <family val="2"/>
    </font>
    <font>
      <sz val="10"/>
      <name val="Century Gothic"/>
      <family val="2"/>
    </font>
    <font>
      <sz val="10"/>
      <color theme="1"/>
      <name val="Century Gothic"/>
      <family val="2"/>
    </font>
    <font>
      <sz val="10"/>
      <color rgb="FFFF0000"/>
      <name val="Century Gothic"/>
      <family val="2"/>
    </font>
    <font>
      <b/>
      <i/>
      <sz val="10"/>
      <name val="Century Gothic"/>
      <family val="2"/>
    </font>
    <font>
      <b/>
      <sz val="12"/>
      <color theme="1"/>
      <name val="Calibri"/>
      <family val="2"/>
      <scheme val="minor"/>
    </font>
    <font>
      <sz val="11"/>
      <name val="Calibri"/>
      <family val="2"/>
      <scheme val="minor"/>
    </font>
    <font>
      <sz val="10"/>
      <color rgb="FFFF0000"/>
      <name val="Calibri"/>
      <family val="2"/>
      <scheme val="minor"/>
    </font>
    <font>
      <i/>
      <sz val="10"/>
      <color rgb="FF000000"/>
      <name val="Calibri"/>
      <family val="2"/>
    </font>
    <font>
      <sz val="10"/>
      <color rgb="FFFF0000"/>
      <name val="Calibri"/>
      <family val="2"/>
    </font>
    <font>
      <sz val="10"/>
      <color rgb="FFFF0000"/>
      <name val="Arial"/>
      <family val="2"/>
    </font>
    <font>
      <b/>
      <sz val="9"/>
      <name val="Arial"/>
      <family val="2"/>
    </font>
    <font>
      <sz val="9"/>
      <name val="Arial"/>
      <family val="2"/>
    </font>
  </fonts>
  <fills count="31">
    <fill>
      <patternFill patternType="none"/>
    </fill>
    <fill>
      <patternFill patternType="gray125"/>
    </fill>
    <fill>
      <patternFill patternType="solid">
        <fgColor theme="9" tint="-0.499984740745262"/>
        <bgColor indexed="64"/>
      </patternFill>
    </fill>
    <fill>
      <patternFill patternType="solid">
        <fgColor theme="1"/>
        <bgColor indexed="64"/>
      </patternFill>
    </fill>
    <fill>
      <patternFill patternType="solid">
        <fgColor theme="9" tint="-0.249977111117893"/>
        <bgColor indexed="64"/>
      </patternFill>
    </fill>
    <fill>
      <patternFill patternType="solid">
        <fgColor theme="1"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375623"/>
        <bgColor rgb="FF000000"/>
      </patternFill>
    </fill>
    <fill>
      <patternFill patternType="solid">
        <fgColor rgb="FF000000"/>
        <bgColor rgb="FF000000"/>
      </patternFill>
    </fill>
    <fill>
      <patternFill patternType="solid">
        <fgColor rgb="FF548235"/>
        <bgColor rgb="FF000000"/>
      </patternFill>
    </fill>
    <fill>
      <patternFill patternType="solid">
        <fgColor rgb="FF262626"/>
        <bgColor rgb="FF000000"/>
      </patternFill>
    </fill>
    <fill>
      <patternFill patternType="solid">
        <fgColor rgb="FFA9D08E"/>
        <bgColor rgb="FF000000"/>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tint="-0.249977111117893"/>
        <bgColor indexed="64"/>
      </patternFill>
    </fill>
  </fills>
  <borders count="112">
    <border>
      <left/>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bottom style="medium">
        <color rgb="FF000000"/>
      </bottom>
      <diagonal/>
    </border>
    <border>
      <left style="medium">
        <color auto="1"/>
      </left>
      <right style="thin">
        <color auto="1"/>
      </right>
      <top/>
      <bottom style="medium">
        <color rgb="FF000000"/>
      </bottom>
      <diagonal/>
    </border>
    <border>
      <left style="thin">
        <color auto="1"/>
      </left>
      <right style="thin">
        <color auto="1"/>
      </right>
      <top/>
      <bottom style="medium">
        <color rgb="FF000000"/>
      </bottom>
      <diagonal/>
    </border>
    <border>
      <left/>
      <right/>
      <top style="medium">
        <color auto="1"/>
      </top>
      <bottom style="thin">
        <color auto="1"/>
      </bottom>
      <diagonal/>
    </border>
    <border>
      <left style="medium">
        <color auto="1"/>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auto="1"/>
      </right>
      <top/>
      <bottom style="medium">
        <color rgb="FF000000"/>
      </bottom>
      <diagonal/>
    </border>
    <border>
      <left/>
      <right/>
      <top/>
      <bottom style="thin">
        <color auto="1"/>
      </bottom>
      <diagonal/>
    </border>
    <border>
      <left/>
      <right style="medium">
        <color auto="1"/>
      </right>
      <top/>
      <bottom style="thin">
        <color auto="1"/>
      </bottom>
      <diagonal/>
    </border>
    <border>
      <left/>
      <right style="medium">
        <color auto="1"/>
      </right>
      <top/>
      <bottom/>
      <diagonal/>
    </border>
    <border>
      <left/>
      <right style="thin">
        <color auto="1"/>
      </right>
      <top/>
      <bottom style="medium">
        <color auto="1"/>
      </bottom>
      <diagonal/>
    </border>
    <border>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medium">
        <color indexed="64"/>
      </bottom>
      <diagonal/>
    </border>
    <border>
      <left/>
      <right style="thin">
        <color rgb="FF000000"/>
      </right>
      <top/>
      <bottom/>
      <diagonal/>
    </border>
    <border>
      <left style="thin">
        <color auto="1"/>
      </left>
      <right/>
      <top style="thin">
        <color auto="1"/>
      </top>
      <bottom/>
      <diagonal/>
    </border>
    <border>
      <left style="thin">
        <color auto="1"/>
      </left>
      <right style="thin">
        <color auto="1"/>
      </right>
      <top style="thin">
        <color rgb="FF000000"/>
      </top>
      <bottom style="thin">
        <color rgb="FF000000"/>
      </bottom>
      <diagonal/>
    </border>
    <border>
      <left style="thin">
        <color auto="1"/>
      </left>
      <right/>
      <top style="thin">
        <color rgb="FF000000"/>
      </top>
      <bottom style="thin">
        <color rgb="FF000000"/>
      </bottom>
      <diagonal/>
    </border>
    <border>
      <left style="medium">
        <color auto="1"/>
      </left>
      <right style="thin">
        <color auto="1"/>
      </right>
      <top style="thin">
        <color rgb="FF000000"/>
      </top>
      <bottom/>
      <diagonal/>
    </border>
    <border>
      <left style="thin">
        <color auto="1"/>
      </left>
      <right style="medium">
        <color auto="1"/>
      </right>
      <top style="thin">
        <color rgb="FF000000"/>
      </top>
      <bottom style="thin">
        <color rgb="FF000000"/>
      </bottom>
      <diagonal/>
    </border>
    <border>
      <left style="thin">
        <color auto="1"/>
      </left>
      <right style="thin">
        <color auto="1"/>
      </right>
      <top style="medium">
        <color indexed="64"/>
      </top>
      <bottom style="thin">
        <color rgb="FF000000"/>
      </bottom>
      <diagonal/>
    </border>
    <border>
      <left style="thin">
        <color auto="1"/>
      </left>
      <right/>
      <top style="medium">
        <color indexed="64"/>
      </top>
      <bottom style="thin">
        <color rgb="FF000000"/>
      </bottom>
      <diagonal/>
    </border>
    <border>
      <left style="medium">
        <color auto="1"/>
      </left>
      <right style="thin">
        <color auto="1"/>
      </right>
      <top style="medium">
        <color indexed="64"/>
      </top>
      <bottom style="thin">
        <color rgb="FF000000"/>
      </bottom>
      <diagonal/>
    </border>
    <border>
      <left style="thin">
        <color auto="1"/>
      </left>
      <right style="medium">
        <color indexed="64"/>
      </right>
      <top style="medium">
        <color indexed="64"/>
      </top>
      <bottom style="thin">
        <color rgb="FF000000"/>
      </bottom>
      <diagonal/>
    </border>
    <border>
      <left style="medium">
        <color indexed="64"/>
      </left>
      <right/>
      <top style="thin">
        <color indexed="64"/>
      </top>
      <bottom/>
      <diagonal/>
    </border>
    <border>
      <left style="thin">
        <color auto="1"/>
      </left>
      <right style="thin">
        <color auto="1"/>
      </right>
      <top style="thin">
        <color rgb="FF000000"/>
      </top>
      <bottom/>
      <diagonal/>
    </border>
    <border>
      <left style="thin">
        <color auto="1"/>
      </left>
      <right/>
      <top style="thin">
        <color rgb="FF000000"/>
      </top>
      <bottom/>
      <diagonal/>
    </border>
    <border>
      <left style="thin">
        <color auto="1"/>
      </left>
      <right style="medium">
        <color auto="1"/>
      </right>
      <top style="thin">
        <color rgb="FF000000"/>
      </top>
      <bottom/>
      <diagonal/>
    </border>
    <border>
      <left style="thin">
        <color auto="1"/>
      </left>
      <right/>
      <top style="medium">
        <color auto="1"/>
      </top>
      <bottom style="medium">
        <color indexed="64"/>
      </bottom>
      <diagonal/>
    </border>
  </borders>
  <cellStyleXfs count="9">
    <xf numFmtId="0" fontId="0" fillId="0" borderId="0"/>
    <xf numFmtId="164" fontId="2"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323">
    <xf numFmtId="0" fontId="0" fillId="0" borderId="0" xfId="0"/>
    <xf numFmtId="0" fontId="3" fillId="4" borderId="8" xfId="0" applyFont="1" applyFill="1" applyBorder="1" applyAlignment="1" applyProtection="1">
      <alignment horizontal="center" vertical="center" wrapText="1" readingOrder="1"/>
    </xf>
    <xf numFmtId="0" fontId="3" fillId="4" borderId="9" xfId="0" applyFont="1" applyFill="1" applyBorder="1" applyAlignment="1" applyProtection="1">
      <alignment horizontal="center" vertical="center" wrapText="1" readingOrder="1"/>
    </xf>
    <xf numFmtId="0" fontId="3" fillId="5" borderId="11" xfId="0" applyFont="1" applyFill="1" applyBorder="1" applyAlignment="1" applyProtection="1">
      <alignment horizontal="center" vertical="center" wrapText="1" readingOrder="1"/>
    </xf>
    <xf numFmtId="0" fontId="3" fillId="5" borderId="12" xfId="0" applyFont="1" applyFill="1" applyBorder="1" applyAlignment="1" applyProtection="1">
      <alignment horizontal="center" vertical="center" wrapText="1" readingOrder="1"/>
    </xf>
    <xf numFmtId="0" fontId="3" fillId="5" borderId="13" xfId="0" applyFont="1" applyFill="1" applyBorder="1" applyAlignment="1" applyProtection="1">
      <alignment horizontal="center" vertical="center" wrapText="1" readingOrder="1"/>
    </xf>
    <xf numFmtId="0" fontId="5" fillId="6" borderId="9" xfId="0" applyFont="1" applyFill="1" applyBorder="1" applyAlignment="1" applyProtection="1">
      <alignment horizontal="left" vertical="center" wrapText="1" readingOrder="1"/>
    </xf>
    <xf numFmtId="167" fontId="5" fillId="6" borderId="9" xfId="0" applyNumberFormat="1" applyFont="1" applyFill="1" applyBorder="1" applyAlignment="1" applyProtection="1">
      <alignment horizontal="right" vertical="center" wrapText="1" readingOrder="1"/>
    </xf>
    <xf numFmtId="167" fontId="5" fillId="6" borderId="10" xfId="0" applyNumberFormat="1" applyFont="1" applyFill="1" applyBorder="1" applyAlignment="1" applyProtection="1">
      <alignment horizontal="right" vertical="center" wrapText="1" readingOrder="1"/>
    </xf>
    <xf numFmtId="0" fontId="5" fillId="6" borderId="15" xfId="0" applyFont="1" applyFill="1" applyBorder="1" applyAlignment="1" applyProtection="1">
      <alignment vertical="center" wrapText="1" readingOrder="1"/>
    </xf>
    <xf numFmtId="0" fontId="5" fillId="6" borderId="9" xfId="0" applyFont="1" applyFill="1" applyBorder="1" applyAlignment="1" applyProtection="1">
      <alignment horizontal="center" vertical="center" wrapText="1" readingOrder="1"/>
    </xf>
    <xf numFmtId="164" fontId="5" fillId="6" borderId="9" xfId="1" applyFont="1" applyFill="1" applyBorder="1" applyAlignment="1" applyProtection="1">
      <alignment horizontal="center" vertical="center" wrapText="1" readingOrder="1"/>
    </xf>
    <xf numFmtId="168" fontId="5" fillId="6" borderId="10" xfId="2" applyNumberFormat="1" applyFont="1" applyFill="1" applyBorder="1" applyAlignment="1" applyProtection="1">
      <alignment horizontal="left" vertical="center" wrapText="1" readingOrder="1"/>
    </xf>
    <xf numFmtId="0" fontId="5" fillId="6" borderId="18" xfId="0" applyFont="1" applyFill="1" applyBorder="1" applyAlignment="1" applyProtection="1">
      <alignment horizontal="left" vertical="center" wrapText="1" readingOrder="1"/>
    </xf>
    <xf numFmtId="167" fontId="5" fillId="6" borderId="18" xfId="0" applyNumberFormat="1" applyFont="1" applyFill="1" applyBorder="1" applyAlignment="1" applyProtection="1">
      <alignment horizontal="right" vertical="center" wrapText="1" readingOrder="1"/>
    </xf>
    <xf numFmtId="167" fontId="5" fillId="6" borderId="19" xfId="0" applyNumberFormat="1" applyFont="1" applyFill="1" applyBorder="1" applyAlignment="1" applyProtection="1">
      <alignment horizontal="right" vertical="center" wrapText="1" readingOrder="1"/>
    </xf>
    <xf numFmtId="0" fontId="5" fillId="6" borderId="20" xfId="0" applyFont="1" applyFill="1" applyBorder="1" applyAlignment="1" applyProtection="1">
      <alignment vertical="center" wrapText="1" readingOrder="1"/>
    </xf>
    <xf numFmtId="0" fontId="5" fillId="6" borderId="21" xfId="0" applyFont="1" applyFill="1" applyBorder="1" applyAlignment="1" applyProtection="1">
      <alignment horizontal="center" vertical="center" wrapText="1" readingOrder="1"/>
    </xf>
    <xf numFmtId="164" fontId="5" fillId="6" borderId="21" xfId="1" applyFont="1" applyFill="1" applyBorder="1" applyAlignment="1" applyProtection="1">
      <alignment horizontal="center" vertical="center" wrapText="1" readingOrder="1"/>
    </xf>
    <xf numFmtId="168" fontId="5" fillId="6" borderId="22" xfId="2" applyNumberFormat="1" applyFont="1" applyFill="1" applyBorder="1" applyAlignment="1" applyProtection="1">
      <alignment horizontal="left" vertical="center" wrapText="1" readingOrder="1"/>
    </xf>
    <xf numFmtId="0" fontId="5" fillId="6" borderId="24" xfId="0" applyFont="1" applyFill="1" applyBorder="1" applyAlignment="1" applyProtection="1">
      <alignment horizontal="left" vertical="center" wrapText="1" readingOrder="1"/>
    </xf>
    <xf numFmtId="167" fontId="5" fillId="6" borderId="24" xfId="0" applyNumberFormat="1" applyFont="1" applyFill="1" applyBorder="1" applyAlignment="1" applyProtection="1">
      <alignment horizontal="right" vertical="center" wrapText="1" readingOrder="1"/>
    </xf>
    <xf numFmtId="167" fontId="5" fillId="6" borderId="25" xfId="0" applyNumberFormat="1" applyFont="1" applyFill="1" applyBorder="1" applyAlignment="1" applyProtection="1">
      <alignment horizontal="right" vertical="center" wrapText="1" readingOrder="1"/>
    </xf>
    <xf numFmtId="0" fontId="5" fillId="6" borderId="8" xfId="0" applyFont="1" applyFill="1" applyBorder="1" applyAlignment="1" applyProtection="1">
      <alignment vertical="center" wrapText="1" readingOrder="1"/>
    </xf>
    <xf numFmtId="0" fontId="5" fillId="6" borderId="27" xfId="0" applyFont="1" applyFill="1" applyBorder="1" applyAlignment="1" applyProtection="1">
      <alignment horizontal="left" vertical="center" wrapText="1" readingOrder="1"/>
    </xf>
    <xf numFmtId="167" fontId="5" fillId="6" borderId="27" xfId="0" applyNumberFormat="1" applyFont="1" applyFill="1" applyBorder="1" applyAlignment="1" applyProtection="1">
      <alignment horizontal="right" vertical="center" wrapText="1" readingOrder="1"/>
    </xf>
    <xf numFmtId="167" fontId="5" fillId="6" borderId="28" xfId="0" applyNumberFormat="1" applyFont="1" applyFill="1" applyBorder="1" applyAlignment="1" applyProtection="1">
      <alignment horizontal="right" vertical="center" wrapText="1" readingOrder="1"/>
    </xf>
    <xf numFmtId="0" fontId="5" fillId="6" borderId="26" xfId="0" applyFont="1" applyFill="1" applyBorder="1" applyAlignment="1" applyProtection="1">
      <alignment vertical="center" wrapText="1" readingOrder="1"/>
    </xf>
    <xf numFmtId="0" fontId="5" fillId="6" borderId="27" xfId="0" applyFont="1" applyFill="1" applyBorder="1" applyAlignment="1" applyProtection="1">
      <alignment horizontal="center" vertical="center" wrapText="1" readingOrder="1"/>
    </xf>
    <xf numFmtId="168" fontId="5" fillId="6" borderId="28" xfId="2" applyNumberFormat="1" applyFont="1" applyFill="1" applyBorder="1" applyAlignment="1" applyProtection="1">
      <alignment horizontal="left" vertical="center" wrapText="1" readingOrder="1"/>
    </xf>
    <xf numFmtId="0" fontId="5" fillId="6" borderId="17" xfId="0" applyFont="1" applyFill="1" applyBorder="1" applyAlignment="1" applyProtection="1">
      <alignment vertical="center" wrapText="1" readingOrder="1"/>
    </xf>
    <xf numFmtId="0" fontId="5" fillId="6" borderId="18" xfId="0" applyFont="1" applyFill="1" applyBorder="1" applyAlignment="1" applyProtection="1">
      <alignment horizontal="center" vertical="center" wrapText="1" readingOrder="1"/>
    </xf>
    <xf numFmtId="168" fontId="5" fillId="6" borderId="19" xfId="2" applyNumberFormat="1" applyFont="1" applyFill="1" applyBorder="1" applyAlignment="1" applyProtection="1">
      <alignment horizontal="left" vertical="center" wrapText="1" readingOrder="1"/>
    </xf>
    <xf numFmtId="0" fontId="5" fillId="6" borderId="23" xfId="0" applyFont="1" applyFill="1" applyBorder="1" applyAlignment="1" applyProtection="1">
      <alignment vertical="center" wrapText="1" readingOrder="1"/>
    </xf>
    <xf numFmtId="0" fontId="5" fillId="6" borderId="24" xfId="0" applyFont="1" applyFill="1" applyBorder="1" applyAlignment="1" applyProtection="1">
      <alignment horizontal="center" vertical="center" wrapText="1" readingOrder="1"/>
    </xf>
    <xf numFmtId="0" fontId="5" fillId="6" borderId="21" xfId="0" applyFont="1" applyFill="1" applyBorder="1" applyAlignment="1" applyProtection="1">
      <alignment horizontal="left" vertical="center" wrapText="1" readingOrder="1"/>
    </xf>
    <xf numFmtId="167" fontId="5" fillId="6" borderId="21" xfId="0" applyNumberFormat="1" applyFont="1" applyFill="1" applyBorder="1" applyAlignment="1" applyProtection="1">
      <alignment horizontal="right" vertical="center" wrapText="1" readingOrder="1"/>
    </xf>
    <xf numFmtId="167" fontId="5" fillId="6" borderId="22" xfId="0" applyNumberFormat="1" applyFont="1" applyFill="1" applyBorder="1" applyAlignment="1" applyProtection="1">
      <alignment horizontal="right" vertical="center" wrapText="1" readingOrder="1"/>
    </xf>
    <xf numFmtId="0" fontId="5" fillId="6" borderId="32" xfId="0" applyFont="1" applyFill="1" applyBorder="1" applyAlignment="1" applyProtection="1">
      <alignment vertical="center" wrapText="1" readingOrder="1"/>
    </xf>
    <xf numFmtId="164" fontId="5" fillId="6" borderId="18" xfId="1" applyFont="1" applyFill="1" applyBorder="1" applyAlignment="1" applyProtection="1">
      <alignment horizontal="right" vertical="center" wrapText="1" readingOrder="1"/>
    </xf>
    <xf numFmtId="164" fontId="5" fillId="6" borderId="9" xfId="1" applyFont="1" applyFill="1" applyBorder="1" applyAlignment="1" applyProtection="1">
      <alignment horizontal="right" vertical="center" wrapText="1" readingOrder="1"/>
    </xf>
    <xf numFmtId="164" fontId="5" fillId="6" borderId="27" xfId="1" applyFont="1" applyFill="1" applyBorder="1" applyAlignment="1" applyProtection="1">
      <alignment horizontal="right" vertical="center" wrapText="1" readingOrder="1"/>
    </xf>
    <xf numFmtId="164" fontId="5" fillId="6" borderId="18" xfId="1" applyFont="1" applyFill="1" applyBorder="1" applyAlignment="1" applyProtection="1">
      <alignment horizontal="center" vertical="center" wrapText="1" readingOrder="1"/>
    </xf>
    <xf numFmtId="0" fontId="5" fillId="6" borderId="33" xfId="0" applyFont="1" applyFill="1" applyBorder="1" applyAlignment="1" applyProtection="1">
      <alignment vertical="center" wrapText="1" readingOrder="1"/>
    </xf>
    <xf numFmtId="167" fontId="5" fillId="6" borderId="36" xfId="0" applyNumberFormat="1" applyFont="1" applyFill="1" applyBorder="1" applyAlignment="1" applyProtection="1">
      <alignment horizontal="right" vertical="center" wrapText="1" readingOrder="1"/>
    </xf>
    <xf numFmtId="167" fontId="5" fillId="6" borderId="37" xfId="0" applyNumberFormat="1" applyFont="1" applyFill="1" applyBorder="1" applyAlignment="1" applyProtection="1">
      <alignment horizontal="right" vertical="center" wrapText="1" readingOrder="1"/>
    </xf>
    <xf numFmtId="0" fontId="5" fillId="6" borderId="36" xfId="0" applyFont="1" applyFill="1" applyBorder="1" applyAlignment="1" applyProtection="1">
      <alignment horizontal="center" vertical="center" wrapText="1" readingOrder="1"/>
    </xf>
    <xf numFmtId="42" fontId="5" fillId="6" borderId="9" xfId="3" applyFont="1" applyFill="1" applyBorder="1" applyAlignment="1" applyProtection="1">
      <alignment horizontal="center" vertical="center" wrapText="1" readingOrder="1"/>
    </xf>
    <xf numFmtId="42" fontId="7" fillId="0" borderId="10" xfId="3" applyFont="1" applyFill="1" applyBorder="1" applyAlignment="1" applyProtection="1">
      <alignment vertical="center"/>
    </xf>
    <xf numFmtId="42" fontId="5" fillId="6" borderId="27" xfId="3" applyFont="1" applyFill="1" applyBorder="1" applyAlignment="1" applyProtection="1">
      <alignment horizontal="center" vertical="center" wrapText="1" readingOrder="1"/>
    </xf>
    <xf numFmtId="42" fontId="7" fillId="0" borderId="28" xfId="3" applyFont="1" applyFill="1" applyBorder="1" applyAlignment="1" applyProtection="1">
      <alignment vertical="center"/>
    </xf>
    <xf numFmtId="0" fontId="5" fillId="6" borderId="26" xfId="0" applyFont="1" applyFill="1" applyBorder="1" applyAlignment="1" applyProtection="1">
      <alignment horizontal="left" vertical="center" wrapText="1" readingOrder="1"/>
    </xf>
    <xf numFmtId="0" fontId="5" fillId="0" borderId="18" xfId="0" applyFont="1" applyFill="1" applyBorder="1" applyAlignment="1" applyProtection="1">
      <alignment horizontal="left" vertical="center" wrapText="1" readingOrder="1"/>
    </xf>
    <xf numFmtId="167" fontId="5" fillId="0" borderId="18" xfId="0" applyNumberFormat="1" applyFont="1" applyFill="1" applyBorder="1" applyAlignment="1" applyProtection="1">
      <alignment horizontal="right" vertical="center" wrapText="1" readingOrder="1"/>
    </xf>
    <xf numFmtId="167" fontId="5" fillId="0" borderId="19" xfId="0" applyNumberFormat="1" applyFont="1" applyFill="1" applyBorder="1" applyAlignment="1" applyProtection="1">
      <alignment horizontal="right" vertical="center" wrapText="1" readingOrder="1"/>
    </xf>
    <xf numFmtId="0" fontId="5" fillId="0" borderId="17" xfId="0" applyFont="1" applyFill="1" applyBorder="1" applyAlignment="1" applyProtection="1">
      <alignment horizontal="left" vertical="center" wrapText="1" readingOrder="1"/>
    </xf>
    <xf numFmtId="0" fontId="5" fillId="0" borderId="18" xfId="0" applyFont="1" applyFill="1" applyBorder="1" applyAlignment="1" applyProtection="1">
      <alignment horizontal="center" vertical="center" wrapText="1" readingOrder="1"/>
    </xf>
    <xf numFmtId="42" fontId="5" fillId="0" borderId="18" xfId="3" applyFont="1" applyFill="1" applyBorder="1" applyAlignment="1" applyProtection="1">
      <alignment horizontal="center" vertical="center" wrapText="1" readingOrder="1"/>
    </xf>
    <xf numFmtId="168" fontId="5" fillId="0" borderId="19" xfId="2" applyNumberFormat="1" applyFont="1" applyFill="1" applyBorder="1" applyAlignment="1" applyProtection="1">
      <alignment horizontal="left" vertical="center" wrapText="1" readingOrder="1"/>
    </xf>
    <xf numFmtId="0" fontId="7" fillId="0" borderId="9" xfId="0" applyFont="1" applyFill="1" applyBorder="1" applyAlignment="1" applyProtection="1">
      <alignment vertical="center" wrapText="1"/>
    </xf>
    <xf numFmtId="167" fontId="5" fillId="0" borderId="9" xfId="0" applyNumberFormat="1" applyFont="1" applyFill="1" applyBorder="1" applyAlignment="1" applyProtection="1">
      <alignment horizontal="right" vertical="center" wrapText="1" readingOrder="1"/>
    </xf>
    <xf numFmtId="167" fontId="5" fillId="0" borderId="10" xfId="0" applyNumberFormat="1" applyFont="1" applyFill="1" applyBorder="1" applyAlignment="1" applyProtection="1">
      <alignment horizontal="right" vertical="center" wrapText="1" readingOrder="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readingOrder="1"/>
    </xf>
    <xf numFmtId="42" fontId="7" fillId="0" borderId="9" xfId="3" applyFont="1" applyFill="1" applyBorder="1" applyAlignment="1" applyProtection="1">
      <alignment horizontal="center" vertical="center"/>
    </xf>
    <xf numFmtId="0" fontId="7" fillId="0" borderId="27" xfId="0" applyFont="1" applyFill="1" applyBorder="1" applyAlignment="1" applyProtection="1">
      <alignment vertical="center" wrapText="1"/>
    </xf>
    <xf numFmtId="167" fontId="5" fillId="0" borderId="27" xfId="0" applyNumberFormat="1" applyFont="1" applyFill="1" applyBorder="1" applyAlignment="1" applyProtection="1">
      <alignment horizontal="right" vertical="center" wrapText="1" readingOrder="1"/>
    </xf>
    <xf numFmtId="167" fontId="5" fillId="0" borderId="28" xfId="0" applyNumberFormat="1" applyFont="1" applyFill="1" applyBorder="1" applyAlignment="1" applyProtection="1">
      <alignment horizontal="right" vertical="center" wrapText="1" readingOrder="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center" vertical="center" readingOrder="1"/>
    </xf>
    <xf numFmtId="42" fontId="7" fillId="0" borderId="27" xfId="3" applyFont="1" applyFill="1" applyBorder="1" applyAlignment="1" applyProtection="1">
      <alignment horizontal="center" vertical="center"/>
    </xf>
    <xf numFmtId="0" fontId="7" fillId="0" borderId="18" xfId="0" applyFont="1" applyFill="1" applyBorder="1" applyAlignment="1" applyProtection="1">
      <alignment vertical="center" wrapText="1"/>
    </xf>
    <xf numFmtId="0" fontId="7" fillId="0" borderId="17" xfId="0" applyFont="1" applyFill="1" applyBorder="1" applyAlignment="1" applyProtection="1">
      <alignment horizontal="left" vertical="center" wrapText="1"/>
    </xf>
    <xf numFmtId="0" fontId="7" fillId="0" borderId="18" xfId="0" applyFont="1" applyFill="1" applyBorder="1" applyAlignment="1" applyProtection="1">
      <alignment horizontal="center" vertical="center" readingOrder="1"/>
    </xf>
    <xf numFmtId="42" fontId="7" fillId="0" borderId="18" xfId="3" applyFont="1" applyFill="1" applyBorder="1" applyAlignment="1" applyProtection="1">
      <alignment horizontal="center" vertical="center"/>
    </xf>
    <xf numFmtId="42" fontId="7" fillId="0" borderId="19" xfId="3" applyFont="1" applyFill="1" applyBorder="1" applyAlignment="1" applyProtection="1">
      <alignment vertical="center"/>
    </xf>
    <xf numFmtId="0" fontId="5" fillId="0" borderId="27" xfId="0" applyFont="1" applyFill="1" applyBorder="1" applyAlignment="1" applyProtection="1">
      <alignment horizontal="left" vertical="center" wrapText="1" readingOrder="1"/>
    </xf>
    <xf numFmtId="0" fontId="5" fillId="0" borderId="26" xfId="0" applyFont="1" applyFill="1" applyBorder="1" applyAlignment="1" applyProtection="1">
      <alignment horizontal="left" vertical="center" wrapText="1" readingOrder="1"/>
    </xf>
    <xf numFmtId="0" fontId="5" fillId="0" borderId="27" xfId="0" applyFont="1" applyFill="1" applyBorder="1" applyAlignment="1" applyProtection="1">
      <alignment horizontal="center" vertical="center" wrapText="1" readingOrder="1"/>
    </xf>
    <xf numFmtId="42" fontId="5" fillId="0" borderId="27" xfId="3" applyFont="1" applyFill="1" applyBorder="1" applyAlignment="1" applyProtection="1">
      <alignment horizontal="center" vertical="center" wrapText="1" readingOrder="1"/>
    </xf>
    <xf numFmtId="42" fontId="5" fillId="0" borderId="28" xfId="3" applyFont="1" applyFill="1" applyBorder="1" applyAlignment="1" applyProtection="1">
      <alignment horizontal="left" vertical="center" wrapText="1" readingOrder="1"/>
    </xf>
    <xf numFmtId="0" fontId="5" fillId="0" borderId="36" xfId="0" applyFont="1" applyFill="1" applyBorder="1" applyAlignment="1" applyProtection="1">
      <alignment horizontal="left" vertical="center" wrapText="1" readingOrder="1"/>
    </xf>
    <xf numFmtId="167" fontId="5" fillId="0" borderId="36" xfId="0" applyNumberFormat="1" applyFont="1" applyFill="1" applyBorder="1" applyAlignment="1" applyProtection="1">
      <alignment horizontal="right" vertical="center" wrapText="1" readingOrder="1"/>
    </xf>
    <xf numFmtId="167" fontId="5" fillId="0" borderId="37" xfId="0" applyNumberFormat="1" applyFont="1" applyFill="1" applyBorder="1" applyAlignment="1" applyProtection="1">
      <alignment horizontal="right" vertical="center" wrapText="1" readingOrder="1"/>
    </xf>
    <xf numFmtId="0" fontId="5" fillId="0" borderId="38" xfId="0" applyFont="1" applyFill="1" applyBorder="1" applyAlignment="1" applyProtection="1">
      <alignment horizontal="left" vertical="center" wrapText="1" readingOrder="1"/>
    </xf>
    <xf numFmtId="0" fontId="5" fillId="0" borderId="36" xfId="0" applyFont="1" applyFill="1" applyBorder="1" applyAlignment="1" applyProtection="1">
      <alignment horizontal="center" vertical="center" wrapText="1" readingOrder="1"/>
    </xf>
    <xf numFmtId="42" fontId="5" fillId="0" borderId="36" xfId="3" applyFont="1" applyFill="1" applyBorder="1" applyAlignment="1" applyProtection="1">
      <alignment horizontal="center" vertical="center" wrapText="1" readingOrder="1"/>
    </xf>
    <xf numFmtId="42" fontId="5" fillId="0" borderId="37" xfId="3" applyFont="1" applyFill="1" applyBorder="1" applyAlignment="1" applyProtection="1">
      <alignment horizontal="left" vertical="center" wrapText="1" readingOrder="1"/>
    </xf>
    <xf numFmtId="42" fontId="5" fillId="0" borderId="39" xfId="3" applyFont="1" applyFill="1" applyBorder="1" applyAlignment="1" applyProtection="1">
      <alignment horizontal="left" vertical="center" wrapText="1" readingOrder="1"/>
    </xf>
    <xf numFmtId="0" fontId="5" fillId="0" borderId="24" xfId="0" applyFont="1" applyFill="1" applyBorder="1" applyAlignment="1" applyProtection="1">
      <alignment horizontal="left" vertical="center" wrapText="1" readingOrder="1"/>
    </xf>
    <xf numFmtId="167" fontId="5" fillId="0" borderId="25" xfId="0" applyNumberFormat="1" applyFont="1" applyFill="1" applyBorder="1" applyAlignment="1" applyProtection="1">
      <alignment horizontal="right" vertical="center" wrapText="1" readingOrder="1"/>
    </xf>
    <xf numFmtId="42" fontId="5" fillId="0" borderId="24" xfId="3" applyFont="1" applyFill="1" applyBorder="1" applyAlignment="1" applyProtection="1">
      <alignment horizontal="center" vertical="center" wrapText="1" readingOrder="1"/>
    </xf>
    <xf numFmtId="42" fontId="5" fillId="0" borderId="22" xfId="3" applyFont="1" applyFill="1" applyBorder="1" applyAlignment="1" applyProtection="1">
      <alignment horizontal="right" vertical="center" wrapText="1" readingOrder="1"/>
    </xf>
    <xf numFmtId="42" fontId="5" fillId="0" borderId="28" xfId="3" applyFont="1" applyFill="1" applyBorder="1" applyAlignment="1" applyProtection="1">
      <alignment horizontal="right" vertical="center" wrapText="1" readingOrder="1"/>
    </xf>
    <xf numFmtId="167" fontId="5" fillId="0" borderId="21" xfId="0" applyNumberFormat="1" applyFont="1" applyFill="1" applyBorder="1" applyAlignment="1" applyProtection="1">
      <alignment horizontal="right" vertical="center" wrapText="1" readingOrder="1"/>
    </xf>
    <xf numFmtId="167" fontId="5" fillId="0" borderId="22" xfId="0" applyNumberFormat="1" applyFont="1" applyFill="1" applyBorder="1" applyAlignment="1" applyProtection="1">
      <alignment horizontal="right" vertical="center" wrapText="1" readingOrder="1"/>
    </xf>
    <xf numFmtId="42" fontId="5" fillId="0" borderId="22" xfId="3" applyFont="1" applyFill="1" applyBorder="1" applyAlignment="1" applyProtection="1">
      <alignment horizontal="left" vertical="center" wrapText="1" readingOrder="1"/>
    </xf>
    <xf numFmtId="42" fontId="5" fillId="0" borderId="27" xfId="3" applyFont="1" applyFill="1" applyBorder="1" applyAlignment="1" applyProtection="1">
      <alignment horizontal="left" vertical="center" wrapText="1" readingOrder="1"/>
    </xf>
    <xf numFmtId="42" fontId="5" fillId="0" borderId="21" xfId="3" applyFont="1" applyFill="1" applyBorder="1" applyAlignment="1" applyProtection="1">
      <alignment horizontal="left" vertical="center" wrapText="1" readingOrder="1"/>
    </xf>
    <xf numFmtId="0" fontId="5" fillId="6" borderId="38" xfId="0" applyFont="1" applyFill="1" applyBorder="1" applyAlignment="1" applyProtection="1">
      <alignment horizontal="left" vertical="center" wrapText="1" readingOrder="1"/>
    </xf>
    <xf numFmtId="0" fontId="7" fillId="0" borderId="26" xfId="0" applyFont="1" applyBorder="1" applyAlignment="1" applyProtection="1">
      <alignment vertical="center"/>
    </xf>
    <xf numFmtId="0" fontId="7" fillId="0" borderId="26" xfId="0" applyFont="1" applyBorder="1" applyAlignment="1" applyProtection="1">
      <alignment vertical="center" wrapText="1"/>
    </xf>
    <xf numFmtId="167" fontId="5" fillId="0" borderId="34" xfId="0" applyNumberFormat="1" applyFont="1" applyFill="1" applyBorder="1" applyAlignment="1" applyProtection="1">
      <alignment horizontal="right" vertical="center" wrapText="1" readingOrder="1"/>
    </xf>
    <xf numFmtId="167" fontId="5" fillId="0" borderId="35" xfId="0" applyNumberFormat="1" applyFont="1" applyFill="1" applyBorder="1" applyAlignment="1" applyProtection="1">
      <alignment horizontal="right" vertical="center" wrapText="1" readingOrder="1"/>
    </xf>
    <xf numFmtId="42" fontId="5" fillId="0" borderId="18" xfId="3" applyFont="1" applyFill="1" applyBorder="1" applyAlignment="1" applyProtection="1">
      <alignment horizontal="left" vertical="center" wrapText="1" readingOrder="1"/>
    </xf>
    <xf numFmtId="42" fontId="5" fillId="0" borderId="19" xfId="3" applyFont="1" applyFill="1" applyBorder="1" applyAlignment="1" applyProtection="1">
      <alignment horizontal="left" vertical="center" wrapText="1" readingOrder="1"/>
    </xf>
    <xf numFmtId="0" fontId="7" fillId="0" borderId="9" xfId="0" applyFont="1" applyBorder="1" applyAlignment="1" applyProtection="1">
      <alignment vertical="center" wrapText="1"/>
    </xf>
    <xf numFmtId="0" fontId="7" fillId="0" borderId="8" xfId="0" applyFont="1" applyBorder="1" applyAlignment="1" applyProtection="1">
      <alignment vertical="center"/>
    </xf>
    <xf numFmtId="42" fontId="5" fillId="0" borderId="40" xfId="3" applyFont="1" applyFill="1" applyBorder="1" applyAlignment="1" applyProtection="1">
      <alignment horizontal="left" vertical="center" wrapText="1" readingOrder="1"/>
    </xf>
    <xf numFmtId="42" fontId="5" fillId="6" borderId="36" xfId="3" applyFont="1" applyFill="1" applyBorder="1" applyAlignment="1" applyProtection="1">
      <alignment horizontal="center" vertical="center" wrapText="1" readingOrder="1"/>
    </xf>
    <xf numFmtId="42" fontId="5" fillId="6" borderId="37" xfId="3" applyFont="1" applyFill="1" applyBorder="1" applyAlignment="1" applyProtection="1">
      <alignment horizontal="left" vertical="center" wrapText="1" readingOrder="1"/>
    </xf>
    <xf numFmtId="167" fontId="5" fillId="6" borderId="3" xfId="0" applyNumberFormat="1" applyFont="1" applyFill="1" applyBorder="1" applyAlignment="1" applyProtection="1">
      <alignment horizontal="right" vertical="center" wrapText="1" readingOrder="1"/>
    </xf>
    <xf numFmtId="167" fontId="5" fillId="6" borderId="4" xfId="0" applyNumberFormat="1" applyFont="1" applyFill="1" applyBorder="1" applyAlignment="1" applyProtection="1">
      <alignment horizontal="right" vertical="center" wrapText="1" readingOrder="1"/>
    </xf>
    <xf numFmtId="42" fontId="5" fillId="6" borderId="39" xfId="3" applyFont="1" applyFill="1" applyBorder="1" applyAlignment="1" applyProtection="1">
      <alignment horizontal="left" vertical="center" wrapText="1" readingOrder="1"/>
    </xf>
    <xf numFmtId="0" fontId="5" fillId="6" borderId="34" xfId="0" applyFont="1" applyFill="1" applyBorder="1" applyAlignment="1" applyProtection="1">
      <alignment horizontal="center" vertical="center" wrapText="1" readingOrder="1"/>
    </xf>
    <xf numFmtId="42" fontId="5" fillId="6" borderId="19" xfId="3" applyFont="1" applyFill="1" applyBorder="1" applyAlignment="1" applyProtection="1">
      <alignment horizontal="left" vertical="center" wrapText="1" readingOrder="1"/>
    </xf>
    <xf numFmtId="42" fontId="5" fillId="6" borderId="10" xfId="3" applyFont="1" applyFill="1" applyBorder="1" applyAlignment="1" applyProtection="1">
      <alignment horizontal="left" vertical="center" wrapText="1" readingOrder="1"/>
    </xf>
    <xf numFmtId="42" fontId="5" fillId="6" borderId="28" xfId="3" applyFont="1" applyFill="1" applyBorder="1" applyAlignment="1" applyProtection="1">
      <alignment horizontal="left" vertical="center" wrapText="1" readingOrder="1"/>
    </xf>
    <xf numFmtId="42" fontId="5" fillId="6" borderId="18" xfId="3" applyFont="1" applyFill="1" applyBorder="1" applyAlignment="1" applyProtection="1">
      <alignment horizontal="center" vertical="center" wrapText="1" readingOrder="1"/>
    </xf>
    <xf numFmtId="0" fontId="5" fillId="6" borderId="23" xfId="0" applyFont="1" applyFill="1" applyBorder="1" applyAlignment="1" applyProtection="1">
      <alignment horizontal="left" vertical="center" wrapText="1" readingOrder="1"/>
    </xf>
    <xf numFmtId="42" fontId="5" fillId="6" borderId="24" xfId="3" applyFont="1" applyFill="1" applyBorder="1" applyAlignment="1" applyProtection="1">
      <alignment horizontal="center" vertical="center" wrapText="1" readingOrder="1"/>
    </xf>
    <xf numFmtId="0" fontId="10" fillId="6" borderId="15" xfId="0" applyFont="1" applyFill="1" applyBorder="1" applyAlignment="1" applyProtection="1">
      <alignment vertical="center" wrapText="1" readingOrder="1"/>
    </xf>
    <xf numFmtId="0" fontId="10" fillId="6" borderId="9" xfId="0" applyFont="1" applyFill="1" applyBorder="1" applyAlignment="1" applyProtection="1">
      <alignment horizontal="center" vertical="center" wrapText="1" readingOrder="1"/>
    </xf>
    <xf numFmtId="164" fontId="10" fillId="6" borderId="9" xfId="1" applyFont="1" applyFill="1" applyBorder="1" applyAlignment="1" applyProtection="1">
      <alignment horizontal="center" vertical="center" wrapText="1" readingOrder="1"/>
    </xf>
    <xf numFmtId="168" fontId="10" fillId="6" borderId="10" xfId="2" applyNumberFormat="1" applyFont="1" applyFill="1" applyBorder="1" applyAlignment="1" applyProtection="1">
      <alignment horizontal="left" vertical="center" wrapText="1" readingOrder="1"/>
    </xf>
    <xf numFmtId="0" fontId="0" fillId="0" borderId="0" xfId="0" applyAlignment="1" applyProtection="1">
      <alignment vertical="center"/>
    </xf>
    <xf numFmtId="0" fontId="10" fillId="6" borderId="20" xfId="0" applyFont="1" applyFill="1" applyBorder="1" applyAlignment="1" applyProtection="1">
      <alignment vertical="center" wrapText="1" readingOrder="1"/>
    </xf>
    <xf numFmtId="0" fontId="10" fillId="6" borderId="21" xfId="0" applyFont="1" applyFill="1" applyBorder="1" applyAlignment="1" applyProtection="1">
      <alignment horizontal="center" vertical="center" wrapText="1" readingOrder="1"/>
    </xf>
    <xf numFmtId="164" fontId="10" fillId="6" borderId="21" xfId="1" applyFont="1" applyFill="1" applyBorder="1" applyAlignment="1" applyProtection="1">
      <alignment horizontal="center" vertical="center" wrapText="1" readingOrder="1"/>
    </xf>
    <xf numFmtId="168" fontId="10" fillId="6" borderId="22" xfId="2" applyNumberFormat="1" applyFont="1" applyFill="1" applyBorder="1" applyAlignment="1" applyProtection="1">
      <alignment horizontal="left" vertical="center" wrapText="1" readingOrder="1"/>
    </xf>
    <xf numFmtId="0" fontId="10" fillId="6" borderId="46" xfId="0" applyFont="1" applyFill="1" applyBorder="1" applyAlignment="1" applyProtection="1">
      <alignment vertical="center" wrapText="1" readingOrder="1"/>
    </xf>
    <xf numFmtId="0" fontId="10" fillId="6" borderId="18" xfId="0" applyFont="1" applyFill="1" applyBorder="1" applyAlignment="1" applyProtection="1">
      <alignment horizontal="center" vertical="center" wrapText="1" readingOrder="1"/>
    </xf>
    <xf numFmtId="164" fontId="10" fillId="6" borderId="18" xfId="1" applyFont="1" applyFill="1" applyBorder="1" applyAlignment="1" applyProtection="1">
      <alignment horizontal="center" vertical="center" wrapText="1" readingOrder="1"/>
    </xf>
    <xf numFmtId="168" fontId="10" fillId="6" borderId="19" xfId="2" applyNumberFormat="1" applyFont="1" applyFill="1" applyBorder="1" applyAlignment="1" applyProtection="1">
      <alignment horizontal="left" vertical="center" wrapText="1" readingOrder="1"/>
    </xf>
    <xf numFmtId="0" fontId="10" fillId="6" borderId="9" xfId="0" applyFont="1" applyFill="1" applyBorder="1" applyAlignment="1" applyProtection="1">
      <alignment horizontal="left" vertical="center" wrapText="1" readingOrder="1"/>
    </xf>
    <xf numFmtId="0" fontId="10" fillId="6" borderId="27" xfId="0" applyFont="1" applyFill="1" applyBorder="1" applyAlignment="1" applyProtection="1">
      <alignment horizontal="left" vertical="center" wrapText="1" readingOrder="1"/>
    </xf>
    <xf numFmtId="167" fontId="10" fillId="6" borderId="9" xfId="0" applyNumberFormat="1" applyFont="1" applyFill="1" applyBorder="1" applyAlignment="1" applyProtection="1">
      <alignment horizontal="right" vertical="center" wrapText="1" readingOrder="1"/>
    </xf>
    <xf numFmtId="0" fontId="10" fillId="6" borderId="24" xfId="0" applyFont="1" applyFill="1" applyBorder="1" applyAlignment="1" applyProtection="1">
      <alignment horizontal="left" vertical="center" wrapText="1" readingOrder="1"/>
    </xf>
    <xf numFmtId="0" fontId="10" fillId="6" borderId="18" xfId="0" applyFont="1" applyFill="1" applyBorder="1" applyAlignment="1" applyProtection="1">
      <alignment horizontal="left" vertical="center" wrapText="1" readingOrder="1"/>
    </xf>
    <xf numFmtId="167" fontId="10" fillId="6" borderId="10" xfId="0" applyNumberFormat="1" applyFont="1" applyFill="1" applyBorder="1" applyAlignment="1" applyProtection="1">
      <alignment horizontal="right" vertical="center" wrapText="1" readingOrder="1"/>
    </xf>
    <xf numFmtId="167" fontId="10" fillId="6" borderId="27" xfId="0" applyNumberFormat="1" applyFont="1" applyFill="1" applyBorder="1" applyAlignment="1" applyProtection="1">
      <alignment horizontal="right" vertical="center" wrapText="1" readingOrder="1"/>
    </xf>
    <xf numFmtId="0" fontId="10" fillId="6" borderId="24" xfId="0" applyFont="1" applyFill="1" applyBorder="1" applyAlignment="1" applyProtection="1">
      <alignment horizontal="center" vertical="center" wrapText="1" readingOrder="1"/>
    </xf>
    <xf numFmtId="164" fontId="10" fillId="6" borderId="36" xfId="1" applyFont="1" applyFill="1" applyBorder="1" applyAlignment="1" applyProtection="1">
      <alignment horizontal="center" vertical="center" wrapText="1" readingOrder="1"/>
    </xf>
    <xf numFmtId="168" fontId="10" fillId="6" borderId="25" xfId="2" applyNumberFormat="1" applyFont="1" applyFill="1" applyBorder="1" applyAlignment="1" applyProtection="1">
      <alignment horizontal="center" vertical="center" wrapText="1" readingOrder="1"/>
    </xf>
    <xf numFmtId="0" fontId="10" fillId="6" borderId="27" xfId="0" applyFont="1" applyFill="1" applyBorder="1" applyAlignment="1" applyProtection="1">
      <alignment horizontal="center" vertical="center" wrapText="1" readingOrder="1"/>
    </xf>
    <xf numFmtId="164" fontId="10" fillId="6" borderId="27" xfId="1" applyFont="1" applyFill="1" applyBorder="1" applyAlignment="1" applyProtection="1">
      <alignment vertical="center" wrapText="1" readingOrder="1"/>
    </xf>
    <xf numFmtId="168" fontId="10" fillId="6" borderId="28" xfId="2" applyNumberFormat="1" applyFont="1" applyFill="1" applyBorder="1" applyAlignment="1" applyProtection="1">
      <alignment horizontal="left" vertical="center" wrapText="1" readingOrder="1"/>
    </xf>
    <xf numFmtId="167" fontId="10" fillId="6" borderId="36" xfId="0" applyNumberFormat="1" applyFont="1" applyFill="1" applyBorder="1" applyAlignment="1" applyProtection="1">
      <alignment horizontal="right" vertical="center" wrapText="1" readingOrder="1"/>
    </xf>
    <xf numFmtId="0" fontId="10" fillId="6" borderId="36" xfId="0" applyFont="1" applyFill="1" applyBorder="1" applyAlignment="1" applyProtection="1">
      <alignment horizontal="center" vertical="center" wrapText="1" readingOrder="1"/>
    </xf>
    <xf numFmtId="168" fontId="10" fillId="6" borderId="37" xfId="2" applyNumberFormat="1" applyFont="1" applyFill="1" applyBorder="1" applyAlignment="1" applyProtection="1">
      <alignment horizontal="left" vertical="center" wrapText="1" readingOrder="1"/>
    </xf>
    <xf numFmtId="167" fontId="10" fillId="6" borderId="18" xfId="0" applyNumberFormat="1" applyFont="1" applyFill="1" applyBorder="1" applyAlignment="1" applyProtection="1">
      <alignment horizontal="right" vertical="center" wrapText="1" readingOrder="1"/>
    </xf>
    <xf numFmtId="167" fontId="10" fillId="6" borderId="19" xfId="0" applyNumberFormat="1" applyFont="1" applyFill="1" applyBorder="1" applyAlignment="1" applyProtection="1">
      <alignment horizontal="right" vertical="center" wrapText="1" readingOrder="1"/>
    </xf>
    <xf numFmtId="0" fontId="0" fillId="0" borderId="14" xfId="0" applyBorder="1" applyAlignment="1" applyProtection="1">
      <alignment horizontal="left" vertical="center"/>
    </xf>
    <xf numFmtId="0" fontId="0" fillId="0" borderId="16" xfId="0" applyBorder="1" applyAlignment="1" applyProtection="1">
      <alignment horizontal="left" vertical="center"/>
    </xf>
    <xf numFmtId="0" fontId="0" fillId="0" borderId="29" xfId="0" applyBorder="1" applyAlignment="1" applyProtection="1">
      <alignment horizontal="left" vertical="center"/>
    </xf>
    <xf numFmtId="0" fontId="0" fillId="0" borderId="31" xfId="0" applyBorder="1" applyAlignment="1" applyProtection="1">
      <alignment horizontal="left" vertical="center"/>
    </xf>
    <xf numFmtId="0" fontId="0" fillId="0" borderId="0" xfId="0" applyAlignment="1">
      <alignment horizontal="left"/>
    </xf>
    <xf numFmtId="0" fontId="10" fillId="6" borderId="48" xfId="0" applyFont="1" applyFill="1" applyBorder="1" applyAlignment="1" applyProtection="1">
      <alignment vertical="center" wrapText="1" readingOrder="1"/>
    </xf>
    <xf numFmtId="0" fontId="0" fillId="0" borderId="49" xfId="0" applyBorder="1" applyAlignment="1" applyProtection="1">
      <alignment horizontal="left" vertical="center"/>
    </xf>
    <xf numFmtId="42" fontId="7" fillId="0" borderId="25" xfId="3" applyFont="1" applyFill="1" applyBorder="1" applyAlignment="1" applyProtection="1">
      <alignment vertical="center"/>
    </xf>
    <xf numFmtId="0" fontId="10" fillId="6" borderId="21" xfId="0" applyFont="1" applyFill="1" applyBorder="1" applyAlignment="1" applyProtection="1">
      <alignment horizontal="left" vertical="center" wrapText="1" readingOrder="1"/>
    </xf>
    <xf numFmtId="0" fontId="11" fillId="7" borderId="18" xfId="0" applyFont="1" applyFill="1" applyBorder="1" applyAlignment="1" applyProtection="1">
      <alignment horizontal="center" vertical="center" wrapText="1" readingOrder="1"/>
    </xf>
    <xf numFmtId="0" fontId="12" fillId="0" borderId="9" xfId="0" applyFont="1" applyBorder="1" applyAlignment="1" applyProtection="1">
      <alignment horizontal="left" vertical="center" wrapText="1" readingOrder="1"/>
    </xf>
    <xf numFmtId="0" fontId="12" fillId="0" borderId="27" xfId="0" applyFont="1" applyBorder="1" applyAlignment="1" applyProtection="1">
      <alignment horizontal="left" vertical="center" wrapText="1" readingOrder="1"/>
    </xf>
    <xf numFmtId="167" fontId="10" fillId="6" borderId="28" xfId="0" applyNumberFormat="1" applyFont="1" applyFill="1" applyBorder="1" applyAlignment="1" applyProtection="1">
      <alignment horizontal="right" vertical="center" wrapText="1" readingOrder="1"/>
    </xf>
    <xf numFmtId="0" fontId="10" fillId="6" borderId="53" xfId="0" applyFont="1" applyFill="1" applyBorder="1" applyAlignment="1" applyProtection="1">
      <alignment vertical="center" wrapText="1" readingOrder="1"/>
    </xf>
    <xf numFmtId="164" fontId="10" fillId="6" borderId="27" xfId="1" applyFont="1" applyFill="1" applyBorder="1" applyAlignment="1" applyProtection="1">
      <alignment horizontal="center" vertical="center" wrapText="1" readingOrder="1"/>
    </xf>
    <xf numFmtId="167" fontId="10" fillId="6" borderId="24" xfId="0" applyNumberFormat="1" applyFont="1" applyFill="1" applyBorder="1" applyAlignment="1" applyProtection="1">
      <alignment horizontal="right" vertical="center" wrapText="1" readingOrder="1"/>
    </xf>
    <xf numFmtId="167" fontId="10" fillId="6" borderId="25" xfId="0" applyNumberFormat="1" applyFont="1" applyFill="1" applyBorder="1" applyAlignment="1" applyProtection="1">
      <alignment horizontal="right" vertical="center" wrapText="1" readingOrder="1"/>
    </xf>
    <xf numFmtId="0" fontId="10" fillId="6" borderId="15" xfId="0" applyFont="1" applyFill="1" applyBorder="1" applyAlignment="1" applyProtection="1">
      <alignment horizontal="left" vertical="center" wrapText="1" readingOrder="1"/>
    </xf>
    <xf numFmtId="0" fontId="10" fillId="6" borderId="53" xfId="0" applyFont="1" applyFill="1" applyBorder="1" applyAlignment="1" applyProtection="1">
      <alignment horizontal="left" vertical="center" wrapText="1" readingOrder="1"/>
    </xf>
    <xf numFmtId="0" fontId="10" fillId="6" borderId="46" xfId="0" applyFont="1" applyFill="1" applyBorder="1" applyAlignment="1" applyProtection="1">
      <alignment horizontal="left" vertical="center" wrapText="1" readingOrder="1"/>
    </xf>
    <xf numFmtId="0" fontId="9" fillId="6" borderId="33" xfId="0" applyFont="1" applyFill="1" applyBorder="1" applyAlignment="1" applyProtection="1">
      <alignment horizontal="left" vertical="center" wrapText="1" readingOrder="1"/>
    </xf>
    <xf numFmtId="0" fontId="10" fillId="6" borderId="34" xfId="0" applyFont="1" applyFill="1" applyBorder="1" applyAlignment="1" applyProtection="1">
      <alignment horizontal="left" vertical="center" wrapText="1" readingOrder="1"/>
    </xf>
    <xf numFmtId="167" fontId="10" fillId="6" borderId="34" xfId="0" applyNumberFormat="1" applyFont="1" applyFill="1" applyBorder="1" applyAlignment="1" applyProtection="1">
      <alignment horizontal="right" vertical="center" wrapText="1" readingOrder="1"/>
    </xf>
    <xf numFmtId="167" fontId="10" fillId="6" borderId="35" xfId="0" applyNumberFormat="1" applyFont="1" applyFill="1" applyBorder="1" applyAlignment="1" applyProtection="1">
      <alignment horizontal="right" vertical="center" wrapText="1" readingOrder="1"/>
    </xf>
    <xf numFmtId="0" fontId="10" fillId="6" borderId="55" xfId="0" applyFont="1" applyFill="1" applyBorder="1" applyAlignment="1" applyProtection="1">
      <alignment horizontal="left" vertical="center" wrapText="1" readingOrder="1"/>
    </xf>
    <xf numFmtId="0" fontId="10" fillId="6" borderId="40" xfId="0" applyFont="1" applyFill="1" applyBorder="1" applyAlignment="1" applyProtection="1">
      <alignment horizontal="center" vertical="center" wrapText="1" readingOrder="1"/>
    </xf>
    <xf numFmtId="164" fontId="10" fillId="6" borderId="40" xfId="1" applyFont="1" applyFill="1" applyBorder="1" applyAlignment="1" applyProtection="1">
      <alignment horizontal="center" vertical="center" wrapText="1" readingOrder="1"/>
    </xf>
    <xf numFmtId="168" fontId="10" fillId="6" borderId="39" xfId="2" applyNumberFormat="1" applyFont="1" applyFill="1" applyBorder="1" applyAlignment="1" applyProtection="1">
      <alignment horizontal="left" vertical="center" wrapText="1" readingOrder="1"/>
    </xf>
    <xf numFmtId="0" fontId="15" fillId="12" borderId="20" xfId="0" applyFont="1" applyFill="1" applyBorder="1" applyAlignment="1">
      <alignment horizontal="center" vertical="center" wrapText="1" readingOrder="1"/>
    </xf>
    <xf numFmtId="0" fontId="7" fillId="0" borderId="0" xfId="0" applyFont="1"/>
    <xf numFmtId="0" fontId="10" fillId="6" borderId="21" xfId="0" applyFont="1" applyFill="1" applyBorder="1" applyAlignment="1" applyProtection="1">
      <alignment horizontal="center" vertical="center" wrapText="1" readingOrder="1"/>
    </xf>
    <xf numFmtId="0" fontId="10" fillId="6" borderId="24" xfId="0" applyFont="1" applyFill="1" applyBorder="1" applyAlignment="1" applyProtection="1">
      <alignment horizontal="center" vertical="center" wrapText="1" readingOrder="1"/>
    </xf>
    <xf numFmtId="167" fontId="10" fillId="6" borderId="34" xfId="0" applyNumberFormat="1" applyFont="1" applyFill="1" applyBorder="1" applyAlignment="1" applyProtection="1">
      <alignment horizontal="center" vertical="center" wrapText="1" readingOrder="1"/>
    </xf>
    <xf numFmtId="0" fontId="9" fillId="6" borderId="33" xfId="0" applyFont="1" applyFill="1" applyBorder="1" applyAlignment="1" applyProtection="1">
      <alignment horizontal="left" vertical="center" wrapText="1" readingOrder="1"/>
    </xf>
    <xf numFmtId="164" fontId="10" fillId="6" borderId="21" xfId="1" applyFont="1" applyFill="1" applyBorder="1" applyAlignment="1" applyProtection="1">
      <alignment horizontal="center" vertical="center" wrapText="1" readingOrder="1"/>
    </xf>
    <xf numFmtId="0" fontId="9" fillId="6" borderId="2" xfId="0" applyFont="1" applyFill="1" applyBorder="1" applyAlignment="1" applyProtection="1">
      <alignment horizontal="center" vertical="center" wrapText="1" readingOrder="1"/>
    </xf>
    <xf numFmtId="167" fontId="10" fillId="6" borderId="21" xfId="0" applyNumberFormat="1" applyFont="1" applyFill="1" applyBorder="1" applyAlignment="1" applyProtection="1">
      <alignment horizontal="center" vertical="center" wrapText="1" readingOrder="1"/>
    </xf>
    <xf numFmtId="167" fontId="10" fillId="6" borderId="34" xfId="0" applyNumberFormat="1" applyFont="1" applyFill="1" applyBorder="1" applyAlignment="1" applyProtection="1">
      <alignment horizontal="center" vertical="center" wrapText="1" readingOrder="1"/>
    </xf>
    <xf numFmtId="0" fontId="10" fillId="6" borderId="3" xfId="0" applyFont="1" applyFill="1" applyBorder="1" applyAlignment="1" applyProtection="1">
      <alignment horizontal="center" vertical="center" wrapText="1" readingOrder="1"/>
    </xf>
    <xf numFmtId="0" fontId="10" fillId="6" borderId="21" xfId="0" applyFont="1" applyFill="1" applyBorder="1" applyAlignment="1" applyProtection="1">
      <alignment horizontal="center" vertical="center" wrapText="1" readingOrder="1"/>
    </xf>
    <xf numFmtId="0" fontId="10" fillId="6" borderId="34" xfId="0" applyFont="1" applyFill="1" applyBorder="1" applyAlignment="1" applyProtection="1">
      <alignment horizontal="center" vertical="center" wrapText="1" readingOrder="1"/>
    </xf>
    <xf numFmtId="167" fontId="10" fillId="6" borderId="36" xfId="0" applyNumberFormat="1" applyFont="1" applyFill="1" applyBorder="1" applyAlignment="1" applyProtection="1">
      <alignment horizontal="center" vertical="center" wrapText="1" readingOrder="1"/>
    </xf>
    <xf numFmtId="0" fontId="10" fillId="6" borderId="24" xfId="0" applyFont="1" applyFill="1" applyBorder="1" applyAlignment="1" applyProtection="1">
      <alignment horizontal="center" vertical="center" wrapText="1" readingOrder="1"/>
    </xf>
    <xf numFmtId="0" fontId="10" fillId="6" borderId="8" xfId="0" applyFont="1" applyFill="1" applyBorder="1" applyAlignment="1" applyProtection="1">
      <alignment vertical="center" wrapText="1" readingOrder="1"/>
    </xf>
    <xf numFmtId="167" fontId="10" fillId="6" borderId="85" xfId="0" applyNumberFormat="1" applyFont="1" applyFill="1" applyBorder="1" applyAlignment="1" applyProtection="1">
      <alignment horizontal="center" vertical="center" wrapText="1" readingOrder="1"/>
    </xf>
    <xf numFmtId="0" fontId="10" fillId="6" borderId="26" xfId="0" applyFont="1" applyFill="1" applyBorder="1" applyAlignment="1" applyProtection="1">
      <alignment vertical="center" wrapText="1" readingOrder="1"/>
    </xf>
    <xf numFmtId="0" fontId="10" fillId="6" borderId="17" xfId="0" applyFont="1" applyFill="1" applyBorder="1" applyAlignment="1" applyProtection="1">
      <alignment vertical="center" wrapText="1" readingOrder="1"/>
    </xf>
    <xf numFmtId="167" fontId="10" fillId="6" borderId="24" xfId="0" applyNumberFormat="1" applyFont="1" applyFill="1" applyBorder="1" applyAlignment="1" applyProtection="1">
      <alignment horizontal="center" vertical="center" wrapText="1" readingOrder="1"/>
    </xf>
    <xf numFmtId="167" fontId="10" fillId="6" borderId="18" xfId="0" applyNumberFormat="1" applyFont="1" applyFill="1" applyBorder="1" applyAlignment="1" applyProtection="1">
      <alignment horizontal="center" vertical="center" wrapText="1" readingOrder="1"/>
    </xf>
    <xf numFmtId="168" fontId="10" fillId="6" borderId="9" xfId="2" applyNumberFormat="1" applyFont="1" applyFill="1" applyBorder="1" applyAlignment="1" applyProtection="1">
      <alignment horizontal="left" vertical="center" wrapText="1" readingOrder="1"/>
    </xf>
    <xf numFmtId="168" fontId="10" fillId="6" borderId="73" xfId="2" applyNumberFormat="1" applyFont="1" applyFill="1" applyBorder="1" applyAlignment="1" applyProtection="1">
      <alignment horizontal="left" vertical="center" wrapText="1" readingOrder="1"/>
    </xf>
    <xf numFmtId="0" fontId="12" fillId="0" borderId="87" xfId="0" applyFont="1" applyBorder="1" applyAlignment="1" applyProtection="1">
      <alignment horizontal="left" vertical="center" wrapText="1" readingOrder="1"/>
      <protection locked="0"/>
    </xf>
    <xf numFmtId="0" fontId="12" fillId="0" borderId="0" xfId="0" applyFont="1" applyBorder="1" applyAlignment="1" applyProtection="1">
      <alignment horizontal="left" vertical="center" wrapText="1" readingOrder="1"/>
      <protection locked="0"/>
    </xf>
    <xf numFmtId="167" fontId="10" fillId="6" borderId="27" xfId="0" applyNumberFormat="1" applyFont="1" applyFill="1" applyBorder="1" applyAlignment="1" applyProtection="1">
      <alignment horizontal="center" vertical="center" wrapText="1" readingOrder="1"/>
    </xf>
    <xf numFmtId="167" fontId="10" fillId="6" borderId="28" xfId="0" applyNumberFormat="1" applyFont="1" applyFill="1" applyBorder="1" applyAlignment="1" applyProtection="1">
      <alignment horizontal="center" vertical="center" wrapText="1" readingOrder="1"/>
    </xf>
    <xf numFmtId="0" fontId="10" fillId="6" borderId="38" xfId="0" applyFont="1" applyFill="1" applyBorder="1" applyAlignment="1" applyProtection="1">
      <alignment vertical="center" wrapText="1" readingOrder="1"/>
    </xf>
    <xf numFmtId="167" fontId="10" fillId="6" borderId="19" xfId="0" applyNumberFormat="1" applyFont="1" applyFill="1" applyBorder="1" applyAlignment="1" applyProtection="1">
      <alignment horizontal="center" vertical="center" wrapText="1" readingOrder="1"/>
    </xf>
    <xf numFmtId="0" fontId="10" fillId="6" borderId="26" xfId="0" applyFont="1" applyFill="1" applyBorder="1" applyAlignment="1" applyProtection="1">
      <alignment horizontal="left" vertical="center" wrapText="1" readingOrder="1"/>
    </xf>
    <xf numFmtId="168" fontId="10" fillId="6" borderId="28" xfId="2" applyNumberFormat="1" applyFont="1" applyFill="1" applyBorder="1" applyAlignment="1" applyProtection="1">
      <alignment horizontal="right" vertical="center" wrapText="1" readingOrder="1"/>
    </xf>
    <xf numFmtId="0" fontId="10" fillId="6" borderId="36" xfId="0" applyFont="1" applyFill="1" applyBorder="1" applyAlignment="1" applyProtection="1">
      <alignment horizontal="left" vertical="center" wrapText="1" readingOrder="1"/>
    </xf>
    <xf numFmtId="0" fontId="10" fillId="6" borderId="38" xfId="0" applyFont="1" applyFill="1" applyBorder="1" applyAlignment="1" applyProtection="1">
      <alignment horizontal="left" vertical="center" wrapText="1" readingOrder="1"/>
    </xf>
    <xf numFmtId="0" fontId="10" fillId="6" borderId="17" xfId="0" applyFont="1" applyFill="1" applyBorder="1" applyAlignment="1" applyProtection="1">
      <alignment horizontal="left" vertical="center" wrapText="1" readingOrder="1"/>
    </xf>
    <xf numFmtId="168" fontId="10" fillId="6" borderId="19" xfId="2" applyNumberFormat="1" applyFont="1" applyFill="1" applyBorder="1" applyAlignment="1" applyProtection="1">
      <alignment horizontal="center" vertical="center" wrapText="1" readingOrder="1"/>
    </xf>
    <xf numFmtId="0" fontId="12" fillId="0" borderId="27" xfId="0" applyFont="1" applyBorder="1" applyAlignment="1" applyProtection="1">
      <alignment horizontal="left" vertical="center" wrapText="1" readingOrder="1"/>
      <protection locked="0"/>
    </xf>
    <xf numFmtId="167" fontId="12" fillId="0" borderId="27" xfId="0" applyNumberFormat="1" applyFont="1" applyBorder="1" applyAlignment="1" applyProtection="1">
      <alignment horizontal="left" vertical="center" wrapText="1" readingOrder="1"/>
      <protection locked="0"/>
    </xf>
    <xf numFmtId="0" fontId="12" fillId="0" borderId="27" xfId="0" applyFont="1" applyBorder="1" applyAlignment="1" applyProtection="1">
      <alignment horizontal="left" wrapText="1" readingOrder="1"/>
      <protection locked="0"/>
    </xf>
    <xf numFmtId="0" fontId="12" fillId="0" borderId="27" xfId="0" applyFont="1" applyBorder="1" applyAlignment="1" applyProtection="1">
      <alignment vertical="center" wrapText="1" readingOrder="1"/>
      <protection locked="0"/>
    </xf>
    <xf numFmtId="168" fontId="12" fillId="0" borderId="27" xfId="4" applyNumberFormat="1" applyFont="1" applyBorder="1" applyAlignment="1" applyProtection="1">
      <alignment vertical="center" wrapText="1" readingOrder="1"/>
      <protection locked="0"/>
    </xf>
    <xf numFmtId="0" fontId="10" fillId="6" borderId="27" xfId="0" applyFont="1" applyFill="1" applyBorder="1" applyAlignment="1" applyProtection="1">
      <alignment vertical="center" wrapText="1" readingOrder="1"/>
    </xf>
    <xf numFmtId="0" fontId="0" fillId="0" borderId="27" xfId="0" applyBorder="1" applyAlignment="1" applyProtection="1">
      <alignment vertical="center"/>
    </xf>
    <xf numFmtId="17" fontId="12" fillId="0" borderId="27" xfId="0" applyNumberFormat="1" applyFont="1" applyBorder="1" applyAlignment="1" applyProtection="1">
      <alignment horizontal="left" vertical="center" wrapText="1" readingOrder="1"/>
      <protection locked="0"/>
    </xf>
    <xf numFmtId="0" fontId="12" fillId="0" borderId="27" xfId="0" applyFont="1" applyFill="1" applyBorder="1" applyAlignment="1" applyProtection="1">
      <alignment horizontal="left" vertical="center" wrapText="1" readingOrder="1"/>
      <protection locked="0"/>
    </xf>
    <xf numFmtId="164" fontId="0" fillId="0" borderId="27" xfId="1" applyFont="1" applyBorder="1" applyAlignment="1" applyProtection="1">
      <alignment vertical="center"/>
    </xf>
    <xf numFmtId="17" fontId="0" fillId="0" borderId="27" xfId="0" applyNumberFormat="1" applyBorder="1" applyAlignment="1" applyProtection="1">
      <alignment horizontal="left" vertical="center"/>
    </xf>
    <xf numFmtId="164" fontId="10" fillId="6" borderId="28" xfId="1" applyFont="1" applyFill="1" applyBorder="1" applyAlignment="1" applyProtection="1">
      <alignment horizontal="center" vertical="center" wrapText="1" readingOrder="1"/>
    </xf>
    <xf numFmtId="0" fontId="12" fillId="0" borderId="9" xfId="0" applyFont="1" applyBorder="1" applyAlignment="1" applyProtection="1">
      <alignment horizontal="left" vertical="center" wrapText="1" readingOrder="1"/>
      <protection locked="0"/>
    </xf>
    <xf numFmtId="167" fontId="12" fillId="0" borderId="9" xfId="0" applyNumberFormat="1" applyFont="1" applyBorder="1" applyAlignment="1" applyProtection="1">
      <alignment horizontal="left" vertical="center" wrapText="1" readingOrder="1"/>
      <protection locked="0"/>
    </xf>
    <xf numFmtId="0" fontId="12" fillId="0" borderId="9" xfId="0" applyFont="1" applyBorder="1" applyAlignment="1" applyProtection="1">
      <alignment horizontal="left" wrapText="1" readingOrder="1"/>
      <protection locked="0"/>
    </xf>
    <xf numFmtId="0" fontId="12" fillId="0" borderId="9" xfId="0" applyFont="1" applyBorder="1" applyAlignment="1" applyProtection="1">
      <alignment vertical="center" wrapText="1" readingOrder="1"/>
      <protection locked="0"/>
    </xf>
    <xf numFmtId="168" fontId="12" fillId="0" borderId="9" xfId="4" applyNumberFormat="1" applyFont="1" applyBorder="1" applyAlignment="1" applyProtection="1">
      <alignment vertical="center" wrapText="1" readingOrder="1"/>
      <protection locked="0"/>
    </xf>
    <xf numFmtId="168" fontId="12" fillId="0" borderId="10" xfId="4" applyNumberFormat="1" applyFont="1" applyBorder="1" applyAlignment="1" applyProtection="1">
      <alignment vertical="center" wrapText="1" readingOrder="1"/>
    </xf>
    <xf numFmtId="168" fontId="12" fillId="0" borderId="28" xfId="4" applyNumberFormat="1" applyFont="1" applyBorder="1" applyAlignment="1" applyProtection="1">
      <alignment vertical="center" wrapText="1" readingOrder="1"/>
    </xf>
    <xf numFmtId="167" fontId="12" fillId="0" borderId="18" xfId="0" applyNumberFormat="1" applyFont="1" applyBorder="1" applyAlignment="1" applyProtection="1">
      <alignment horizontal="left" vertical="center" wrapText="1" readingOrder="1"/>
      <protection locked="0"/>
    </xf>
    <xf numFmtId="0" fontId="12" fillId="0" borderId="18" xfId="0" applyFont="1" applyBorder="1" applyAlignment="1" applyProtection="1">
      <alignment horizontal="left" wrapText="1" readingOrder="1"/>
      <protection locked="0"/>
    </xf>
    <xf numFmtId="0" fontId="10" fillId="6" borderId="18" xfId="0" applyFont="1" applyFill="1" applyBorder="1" applyAlignment="1" applyProtection="1">
      <alignment vertical="center" wrapText="1" readingOrder="1"/>
    </xf>
    <xf numFmtId="168" fontId="10" fillId="6" borderId="19" xfId="2" applyNumberFormat="1" applyFont="1" applyFill="1" applyBorder="1" applyAlignment="1" applyProtection="1">
      <alignment vertical="center" wrapText="1" readingOrder="1"/>
    </xf>
    <xf numFmtId="0" fontId="10" fillId="6" borderId="9" xfId="0" applyFont="1" applyFill="1" applyBorder="1" applyAlignment="1" applyProtection="1">
      <alignment vertical="center" wrapText="1" readingOrder="1"/>
    </xf>
    <xf numFmtId="164" fontId="10" fillId="6" borderId="9" xfId="1" applyFont="1" applyFill="1" applyBorder="1" applyAlignment="1" applyProtection="1">
      <alignment vertical="center" wrapText="1" readingOrder="1"/>
    </xf>
    <xf numFmtId="168" fontId="10" fillId="6" borderId="10" xfId="2" applyNumberFormat="1" applyFont="1" applyFill="1" applyBorder="1" applyAlignment="1" applyProtection="1">
      <alignment vertical="center" wrapText="1" readingOrder="1"/>
    </xf>
    <xf numFmtId="168" fontId="10" fillId="6" borderId="28" xfId="2" applyNumberFormat="1" applyFont="1" applyFill="1" applyBorder="1" applyAlignment="1" applyProtection="1">
      <alignment vertical="center" wrapText="1" readingOrder="1"/>
    </xf>
    <xf numFmtId="164" fontId="0" fillId="0" borderId="28" xfId="0" applyNumberFormat="1" applyBorder="1" applyAlignment="1" applyProtection="1">
      <alignment vertical="center"/>
    </xf>
    <xf numFmtId="167" fontId="10" fillId="6" borderId="18" xfId="0" applyNumberFormat="1" applyFont="1" applyFill="1" applyBorder="1" applyAlignment="1" applyProtection="1">
      <alignment horizontal="left" vertical="center" wrapText="1" readingOrder="1"/>
    </xf>
    <xf numFmtId="0" fontId="12" fillId="0" borderId="18" xfId="0" applyFont="1" applyBorder="1" applyAlignment="1" applyProtection="1">
      <alignment horizontal="left" vertical="center" wrapText="1" readingOrder="1"/>
      <protection locked="0"/>
    </xf>
    <xf numFmtId="164" fontId="10" fillId="6" borderId="18" xfId="1" applyFont="1" applyFill="1" applyBorder="1" applyAlignment="1" applyProtection="1">
      <alignment vertical="center" wrapText="1" readingOrder="1"/>
    </xf>
    <xf numFmtId="164" fontId="0" fillId="0" borderId="28" xfId="1" applyFont="1" applyBorder="1" applyAlignment="1" applyProtection="1">
      <alignment vertical="center"/>
    </xf>
    <xf numFmtId="17" fontId="12" fillId="0" borderId="18" xfId="0" applyNumberFormat="1" applyFont="1" applyBorder="1" applyAlignment="1" applyProtection="1">
      <alignment horizontal="left" vertical="center" wrapText="1" readingOrder="1"/>
      <protection locked="0"/>
    </xf>
    <xf numFmtId="0" fontId="0" fillId="0" borderId="18" xfId="0" applyBorder="1" applyAlignment="1" applyProtection="1">
      <alignment vertical="center"/>
    </xf>
    <xf numFmtId="164" fontId="0" fillId="0" borderId="18" xfId="1" applyFont="1" applyBorder="1" applyAlignment="1" applyProtection="1">
      <alignment vertical="center"/>
    </xf>
    <xf numFmtId="164" fontId="0" fillId="0" borderId="19" xfId="1" applyFont="1" applyBorder="1" applyAlignment="1" applyProtection="1">
      <alignment vertical="center"/>
    </xf>
    <xf numFmtId="0" fontId="10" fillId="6" borderId="3" xfId="0" applyFont="1" applyFill="1" applyBorder="1" applyAlignment="1" applyProtection="1">
      <alignment horizontal="left" vertical="center" wrapText="1" readingOrder="1"/>
    </xf>
    <xf numFmtId="3" fontId="10" fillId="6" borderId="9" xfId="1" applyNumberFormat="1" applyFont="1" applyFill="1" applyBorder="1" applyAlignment="1" applyProtection="1">
      <alignment horizontal="right" vertical="center" wrapText="1" readingOrder="1"/>
    </xf>
    <xf numFmtId="3" fontId="10" fillId="6" borderId="10" xfId="2" applyNumberFormat="1" applyFont="1" applyFill="1" applyBorder="1" applyAlignment="1" applyProtection="1">
      <alignment horizontal="right" vertical="center" wrapText="1" readingOrder="1"/>
    </xf>
    <xf numFmtId="0" fontId="10" fillId="6" borderId="24" xfId="0" applyFont="1" applyFill="1" applyBorder="1" applyAlignment="1" applyProtection="1">
      <alignment horizontal="left" vertical="center" wrapText="1" readingOrder="1"/>
    </xf>
    <xf numFmtId="3" fontId="10" fillId="6" borderId="27" xfId="1" applyNumberFormat="1" applyFont="1" applyFill="1" applyBorder="1" applyAlignment="1" applyProtection="1">
      <alignment horizontal="right" vertical="center" wrapText="1" readingOrder="1"/>
    </xf>
    <xf numFmtId="3" fontId="10" fillId="6" borderId="28" xfId="2" applyNumberFormat="1" applyFont="1" applyFill="1" applyBorder="1" applyAlignment="1" applyProtection="1">
      <alignment horizontal="right" vertical="center" wrapText="1" readingOrder="1"/>
    </xf>
    <xf numFmtId="0" fontId="10" fillId="6" borderId="36" xfId="0" applyFont="1" applyFill="1" applyBorder="1" applyAlignment="1" applyProtection="1">
      <alignment horizontal="left" vertical="center" wrapText="1" readingOrder="1"/>
    </xf>
    <xf numFmtId="167" fontId="10" fillId="6" borderId="21" xfId="0" applyNumberFormat="1" applyFont="1" applyFill="1" applyBorder="1" applyAlignment="1" applyProtection="1">
      <alignment horizontal="right" vertical="center" wrapText="1" readingOrder="1"/>
    </xf>
    <xf numFmtId="167" fontId="10" fillId="6" borderId="22" xfId="0" applyNumberFormat="1" applyFont="1" applyFill="1" applyBorder="1" applyAlignment="1" applyProtection="1">
      <alignment horizontal="right" vertical="center" wrapText="1" readingOrder="1"/>
    </xf>
    <xf numFmtId="0" fontId="10" fillId="6" borderId="21" xfId="0" applyFont="1" applyFill="1" applyBorder="1" applyAlignment="1" applyProtection="1">
      <alignment vertical="center" wrapText="1" readingOrder="1"/>
    </xf>
    <xf numFmtId="3" fontId="10" fillId="6" borderId="21" xfId="1" applyNumberFormat="1" applyFont="1" applyFill="1" applyBorder="1" applyAlignment="1" applyProtection="1">
      <alignment horizontal="right" vertical="center" wrapText="1" readingOrder="1"/>
    </xf>
    <xf numFmtId="3" fontId="10" fillId="6" borderId="22" xfId="2" applyNumberFormat="1" applyFont="1" applyFill="1" applyBorder="1" applyAlignment="1" applyProtection="1">
      <alignment horizontal="right" vertical="center" wrapText="1" readingOrder="1"/>
    </xf>
    <xf numFmtId="3" fontId="10" fillId="6" borderId="18" xfId="0" applyNumberFormat="1" applyFont="1" applyFill="1" applyBorder="1" applyAlignment="1" applyProtection="1">
      <alignment horizontal="right" vertical="center" wrapText="1" readingOrder="1"/>
    </xf>
    <xf numFmtId="3" fontId="10" fillId="6" borderId="19" xfId="2" applyNumberFormat="1" applyFont="1" applyFill="1" applyBorder="1" applyAlignment="1" applyProtection="1">
      <alignment horizontal="right" vertical="center" wrapText="1" readingOrder="1"/>
    </xf>
    <xf numFmtId="3" fontId="10" fillId="6" borderId="9" xfId="0" applyNumberFormat="1" applyFont="1" applyFill="1" applyBorder="1" applyAlignment="1" applyProtection="1">
      <alignment horizontal="right" vertical="center" wrapText="1" readingOrder="1"/>
    </xf>
    <xf numFmtId="3" fontId="10" fillId="6" borderId="27" xfId="0" applyNumberFormat="1" applyFont="1" applyFill="1" applyBorder="1" applyAlignment="1" applyProtection="1">
      <alignment horizontal="right" vertical="center" wrapText="1" readingOrder="1"/>
    </xf>
    <xf numFmtId="3" fontId="10" fillId="6" borderId="37" xfId="2" applyNumberFormat="1" applyFont="1" applyFill="1" applyBorder="1" applyAlignment="1" applyProtection="1">
      <alignment horizontal="right" vertical="center" wrapText="1" readingOrder="1"/>
    </xf>
    <xf numFmtId="0" fontId="10" fillId="6" borderId="21" xfId="0" applyFont="1" applyFill="1" applyBorder="1" applyAlignment="1" applyProtection="1">
      <alignment horizontal="left" vertical="center" wrapText="1" readingOrder="1"/>
    </xf>
    <xf numFmtId="0" fontId="10" fillId="6" borderId="23" xfId="0" applyFont="1" applyFill="1" applyBorder="1" applyAlignment="1" applyProtection="1">
      <alignment horizontal="left" vertical="center" wrapText="1" readingOrder="1"/>
    </xf>
    <xf numFmtId="3" fontId="10" fillId="6" borderId="24" xfId="0" applyNumberFormat="1" applyFont="1" applyFill="1" applyBorder="1" applyAlignment="1" applyProtection="1">
      <alignment horizontal="right" vertical="center" wrapText="1" readingOrder="1"/>
    </xf>
    <xf numFmtId="3" fontId="10" fillId="6" borderId="25" xfId="2" applyNumberFormat="1" applyFont="1" applyFill="1" applyBorder="1" applyAlignment="1" applyProtection="1">
      <alignment horizontal="right" vertical="center" wrapText="1" readingOrder="1"/>
    </xf>
    <xf numFmtId="0" fontId="8" fillId="6" borderId="42" xfId="0" applyFont="1" applyFill="1" applyBorder="1" applyAlignment="1" applyProtection="1">
      <alignment horizontal="center" vertical="center" wrapText="1"/>
    </xf>
    <xf numFmtId="167" fontId="10" fillId="6" borderId="37" xfId="0" applyNumberFormat="1" applyFont="1" applyFill="1" applyBorder="1" applyAlignment="1" applyProtection="1">
      <alignment horizontal="right" vertical="center" wrapText="1" readingOrder="1"/>
    </xf>
    <xf numFmtId="0" fontId="10" fillId="6" borderId="2" xfId="0" applyFont="1" applyFill="1" applyBorder="1" applyAlignment="1" applyProtection="1">
      <alignment vertical="center" wrapText="1" readingOrder="1"/>
    </xf>
    <xf numFmtId="164" fontId="10" fillId="6" borderId="24" xfId="1" applyFont="1" applyFill="1" applyBorder="1" applyAlignment="1" applyProtection="1">
      <alignment horizontal="center" vertical="center" wrapText="1" readingOrder="1"/>
    </xf>
    <xf numFmtId="168" fontId="10" fillId="6" borderId="27" xfId="2" applyNumberFormat="1" applyFont="1" applyFill="1" applyBorder="1" applyAlignment="1" applyProtection="1">
      <alignment horizontal="left" vertical="center" wrapText="1" readingOrder="1"/>
    </xf>
    <xf numFmtId="164" fontId="10" fillId="6" borderId="4" xfId="1" applyFont="1" applyFill="1" applyBorder="1" applyAlignment="1" applyProtection="1">
      <alignment horizontal="center" vertical="center" wrapText="1" readingOrder="1"/>
    </xf>
    <xf numFmtId="164" fontId="10" fillId="6" borderId="2" xfId="0" applyNumberFormat="1" applyFont="1" applyFill="1" applyBorder="1" applyAlignment="1" applyProtection="1">
      <alignment vertical="center" wrapText="1" readingOrder="1"/>
    </xf>
    <xf numFmtId="164" fontId="10" fillId="6" borderId="26" xfId="0" applyNumberFormat="1" applyFont="1" applyFill="1" applyBorder="1" applyAlignment="1" applyProtection="1">
      <alignment vertical="center" wrapText="1" readingOrder="1"/>
    </xf>
    <xf numFmtId="0" fontId="0" fillId="0" borderId="18" xfId="0" applyBorder="1" applyProtection="1"/>
    <xf numFmtId="164" fontId="10" fillId="6" borderId="37" xfId="1" applyFont="1" applyFill="1" applyBorder="1" applyAlignment="1" applyProtection="1">
      <alignment horizontal="center" vertical="center" wrapText="1" readingOrder="1"/>
    </xf>
    <xf numFmtId="164" fontId="10" fillId="6" borderId="38" xfId="0" applyNumberFormat="1" applyFont="1" applyFill="1" applyBorder="1" applyAlignment="1" applyProtection="1">
      <alignment vertical="center" wrapText="1" readingOrder="1"/>
    </xf>
    <xf numFmtId="0" fontId="10" fillId="6" borderId="44" xfId="0" applyFont="1" applyFill="1" applyBorder="1" applyAlignment="1" applyProtection="1">
      <alignment horizontal="left" vertical="center" wrapText="1" readingOrder="1"/>
    </xf>
    <xf numFmtId="0" fontId="10" fillId="6" borderId="0" xfId="0" applyFont="1" applyFill="1" applyBorder="1" applyAlignment="1" applyProtection="1">
      <alignment horizontal="left" vertical="center" wrapText="1" readingOrder="1"/>
    </xf>
    <xf numFmtId="168" fontId="10" fillId="6" borderId="24" xfId="2" applyNumberFormat="1" applyFont="1" applyFill="1" applyBorder="1" applyAlignment="1" applyProtection="1">
      <alignment horizontal="left" vertical="center" wrapText="1" readingOrder="1"/>
    </xf>
    <xf numFmtId="168" fontId="10" fillId="6" borderId="64" xfId="2" applyNumberFormat="1" applyFont="1" applyFill="1" applyBorder="1" applyAlignment="1" applyProtection="1">
      <alignment horizontal="left" vertical="center" wrapText="1" readingOrder="1"/>
    </xf>
    <xf numFmtId="0" fontId="12" fillId="0" borderId="88" xfId="0" applyFont="1" applyBorder="1" applyAlignment="1" applyProtection="1">
      <alignment horizontal="left" vertical="center" wrapText="1" readingOrder="1"/>
      <protection locked="0"/>
    </xf>
    <xf numFmtId="0" fontId="10" fillId="0" borderId="9" xfId="0" applyFont="1" applyFill="1" applyBorder="1" applyAlignment="1" applyProtection="1">
      <alignment horizontal="left" vertical="center" wrapText="1" readingOrder="1"/>
    </xf>
    <xf numFmtId="167" fontId="10" fillId="0" borderId="9" xfId="0" applyNumberFormat="1" applyFont="1" applyFill="1" applyBorder="1" applyAlignment="1" applyProtection="1">
      <alignment horizontal="right" vertical="center" wrapText="1" readingOrder="1"/>
    </xf>
    <xf numFmtId="167" fontId="10" fillId="0" borderId="10" xfId="0" applyNumberFormat="1" applyFont="1" applyFill="1" applyBorder="1" applyAlignment="1" applyProtection="1">
      <alignment horizontal="right" vertical="center" wrapText="1" readingOrder="1"/>
    </xf>
    <xf numFmtId="0" fontId="10" fillId="0" borderId="9" xfId="0" applyFont="1" applyFill="1" applyBorder="1" applyAlignment="1" applyProtection="1">
      <alignment horizontal="center" vertical="center" wrapText="1" readingOrder="1"/>
    </xf>
    <xf numFmtId="171" fontId="10" fillId="0" borderId="9" xfId="4" applyNumberFormat="1" applyFont="1" applyFill="1" applyBorder="1" applyAlignment="1" applyProtection="1">
      <alignment horizontal="center" vertical="center" wrapText="1" readingOrder="1"/>
    </xf>
    <xf numFmtId="168" fontId="10" fillId="0" borderId="10" xfId="2" applyNumberFormat="1" applyFont="1" applyFill="1" applyBorder="1" applyAlignment="1" applyProtection="1">
      <alignment horizontal="left" vertical="center" wrapText="1" readingOrder="1"/>
    </xf>
    <xf numFmtId="0" fontId="10" fillId="0" borderId="27" xfId="0" applyFont="1" applyFill="1" applyBorder="1" applyAlignment="1" applyProtection="1">
      <alignment horizontal="left" vertical="center" wrapText="1" readingOrder="1"/>
    </xf>
    <xf numFmtId="167" fontId="10" fillId="0" borderId="27" xfId="0" applyNumberFormat="1" applyFont="1" applyFill="1" applyBorder="1" applyAlignment="1" applyProtection="1">
      <alignment horizontal="right" vertical="center" wrapText="1" readingOrder="1"/>
    </xf>
    <xf numFmtId="167" fontId="10" fillId="0" borderId="28" xfId="0" applyNumberFormat="1" applyFont="1" applyFill="1" applyBorder="1" applyAlignment="1" applyProtection="1">
      <alignment horizontal="right" vertical="center" wrapText="1" readingOrder="1"/>
    </xf>
    <xf numFmtId="0" fontId="10" fillId="0" borderId="27" xfId="0" applyFont="1" applyFill="1" applyBorder="1" applyAlignment="1" applyProtection="1">
      <alignment horizontal="center" vertical="center" wrapText="1" readingOrder="1"/>
    </xf>
    <xf numFmtId="171" fontId="10" fillId="0" borderId="27" xfId="4" applyNumberFormat="1" applyFont="1" applyFill="1" applyBorder="1" applyAlignment="1" applyProtection="1">
      <alignment horizontal="center" vertical="center" wrapText="1" readingOrder="1"/>
    </xf>
    <xf numFmtId="168" fontId="10" fillId="0" borderId="28" xfId="2" applyNumberFormat="1" applyFont="1" applyFill="1" applyBorder="1" applyAlignment="1" applyProtection="1">
      <alignment horizontal="left" vertical="center" wrapText="1" readingOrder="1"/>
    </xf>
    <xf numFmtId="0" fontId="10" fillId="0" borderId="18" xfId="0" applyFont="1" applyFill="1" applyBorder="1" applyAlignment="1" applyProtection="1">
      <alignment horizontal="left" vertical="center" wrapText="1" readingOrder="1"/>
    </xf>
    <xf numFmtId="167" fontId="10" fillId="0" borderId="18" xfId="0" applyNumberFormat="1" applyFont="1" applyFill="1" applyBorder="1" applyAlignment="1" applyProtection="1">
      <alignment horizontal="right" vertical="center" wrapText="1" readingOrder="1"/>
    </xf>
    <xf numFmtId="167" fontId="10" fillId="0" borderId="19" xfId="0" applyNumberFormat="1" applyFont="1" applyFill="1" applyBorder="1" applyAlignment="1" applyProtection="1">
      <alignment horizontal="right" vertical="center" wrapText="1" readingOrder="1"/>
    </xf>
    <xf numFmtId="171" fontId="10" fillId="0" borderId="18" xfId="4" applyNumberFormat="1" applyFont="1" applyFill="1" applyBorder="1" applyAlignment="1" applyProtection="1">
      <alignment horizontal="center" vertical="center" wrapText="1" readingOrder="1"/>
    </xf>
    <xf numFmtId="168" fontId="10" fillId="0" borderId="19" xfId="2" applyNumberFormat="1" applyFont="1" applyFill="1" applyBorder="1" applyAlignment="1" applyProtection="1">
      <alignment horizontal="left" vertical="center" wrapText="1" readingOrder="1"/>
    </xf>
    <xf numFmtId="0" fontId="9" fillId="0" borderId="7" xfId="0" applyFont="1" applyFill="1" applyBorder="1" applyAlignment="1" applyProtection="1">
      <alignment vertical="center" wrapText="1" readingOrder="1"/>
    </xf>
    <xf numFmtId="0" fontId="10" fillId="0" borderId="40" xfId="0" applyFont="1" applyFill="1" applyBorder="1" applyAlignment="1" applyProtection="1">
      <alignment horizontal="left" vertical="center" wrapText="1" readingOrder="1"/>
    </xf>
    <xf numFmtId="167" fontId="10" fillId="0" borderId="40" xfId="0" applyNumberFormat="1" applyFont="1" applyFill="1" applyBorder="1" applyAlignment="1" applyProtection="1">
      <alignment horizontal="right" vertical="center" wrapText="1" readingOrder="1"/>
    </xf>
    <xf numFmtId="0" fontId="10" fillId="0" borderId="55" xfId="0" applyFont="1" applyFill="1" applyBorder="1" applyAlignment="1" applyProtection="1">
      <alignment vertical="center" wrapText="1" readingOrder="1"/>
    </xf>
    <xf numFmtId="171" fontId="10" fillId="0" borderId="40" xfId="4" applyNumberFormat="1" applyFont="1" applyFill="1" applyBorder="1" applyAlignment="1" applyProtection="1">
      <alignment horizontal="center" vertical="center" wrapText="1" readingOrder="1"/>
    </xf>
    <xf numFmtId="168" fontId="10" fillId="0" borderId="39" xfId="2" applyNumberFormat="1" applyFont="1" applyFill="1" applyBorder="1" applyAlignment="1" applyProtection="1">
      <alignment horizontal="left" vertical="center" wrapText="1" readingOrder="1"/>
    </xf>
    <xf numFmtId="0" fontId="10" fillId="0" borderId="8" xfId="0" applyFont="1" applyFill="1" applyBorder="1" applyAlignment="1" applyProtection="1">
      <alignment vertical="center" wrapText="1" readingOrder="1"/>
    </xf>
    <xf numFmtId="0" fontId="10" fillId="0" borderId="17" xfId="0" applyFont="1" applyFill="1" applyBorder="1" applyAlignment="1" applyProtection="1">
      <alignment vertical="center" wrapText="1" readingOrder="1"/>
    </xf>
    <xf numFmtId="0" fontId="9" fillId="0" borderId="79" xfId="0" applyFont="1" applyFill="1" applyBorder="1" applyAlignment="1" applyProtection="1">
      <alignment vertical="center" wrapText="1" readingOrder="1"/>
    </xf>
    <xf numFmtId="0" fontId="10" fillId="0" borderId="8" xfId="0" applyFont="1" applyFill="1" applyBorder="1" applyAlignment="1" applyProtection="1">
      <alignment horizontal="left" vertical="center" wrapText="1" readingOrder="1"/>
    </xf>
    <xf numFmtId="168" fontId="10" fillId="0" borderId="10" xfId="2" applyNumberFormat="1" applyFont="1" applyFill="1" applyBorder="1" applyAlignment="1" applyProtection="1">
      <alignment horizontal="right" vertical="center" wrapText="1" readingOrder="1"/>
    </xf>
    <xf numFmtId="0" fontId="10" fillId="0" borderId="17" xfId="0" applyFont="1" applyFill="1" applyBorder="1" applyAlignment="1" applyProtection="1">
      <alignment horizontal="left" vertical="center" wrapText="1" readingOrder="1"/>
    </xf>
    <xf numFmtId="167" fontId="10" fillId="0" borderId="36" xfId="0" applyNumberFormat="1" applyFont="1" applyFill="1" applyBorder="1" applyAlignment="1" applyProtection="1">
      <alignment horizontal="right" vertical="center" wrapText="1" readingOrder="1"/>
    </xf>
    <xf numFmtId="0" fontId="10" fillId="0" borderId="26" xfId="0" applyFont="1" applyFill="1" applyBorder="1" applyAlignment="1" applyProtection="1">
      <alignment horizontal="left" vertical="center" wrapText="1" readingOrder="1"/>
    </xf>
    <xf numFmtId="0" fontId="10" fillId="0" borderId="92" xfId="0" applyFont="1" applyFill="1" applyBorder="1" applyAlignment="1" applyProtection="1">
      <alignment horizontal="left" vertical="center" wrapText="1" readingOrder="1"/>
    </xf>
    <xf numFmtId="0" fontId="10" fillId="0" borderId="23" xfId="0" applyFont="1" applyFill="1" applyBorder="1" applyAlignment="1" applyProtection="1">
      <alignment horizontal="left" vertical="center" wrapText="1" readingOrder="1"/>
    </xf>
    <xf numFmtId="0" fontId="10" fillId="0" borderId="24" xfId="0" applyFont="1" applyFill="1" applyBorder="1" applyAlignment="1" applyProtection="1">
      <alignment horizontal="left" vertical="center" wrapText="1" readingOrder="1"/>
    </xf>
    <xf numFmtId="171" fontId="10" fillId="0" borderId="24" xfId="4" applyNumberFormat="1" applyFont="1" applyFill="1" applyBorder="1" applyAlignment="1" applyProtection="1">
      <alignment horizontal="center" vertical="center" wrapText="1" readingOrder="1"/>
    </xf>
    <xf numFmtId="168" fontId="10" fillId="0" borderId="25" xfId="2" applyNumberFormat="1" applyFont="1" applyFill="1" applyBorder="1" applyAlignment="1" applyProtection="1">
      <alignment horizontal="left" vertical="center" wrapText="1" readingOrder="1"/>
    </xf>
    <xf numFmtId="0" fontId="10" fillId="0" borderId="93" xfId="0" applyFont="1" applyFill="1" applyBorder="1" applyAlignment="1" applyProtection="1">
      <alignment horizontal="left" vertical="center" wrapText="1" readingOrder="1"/>
    </xf>
    <xf numFmtId="0" fontId="12" fillId="0" borderId="94" xfId="0" applyFont="1" applyBorder="1" applyAlignment="1" applyProtection="1">
      <alignment horizontal="left" vertical="center" wrapText="1" readingOrder="1"/>
      <protection locked="0"/>
    </xf>
    <xf numFmtId="164" fontId="10" fillId="13" borderId="9" xfId="1" applyFont="1" applyFill="1" applyBorder="1" applyAlignment="1" applyProtection="1">
      <alignment horizontal="center" vertical="center" wrapText="1" readingOrder="1"/>
    </xf>
    <xf numFmtId="164" fontId="10" fillId="13" borderId="27" xfId="1" applyFont="1" applyFill="1" applyBorder="1" applyAlignment="1" applyProtection="1">
      <alignment horizontal="center" vertical="center" wrapText="1" readingOrder="1"/>
    </xf>
    <xf numFmtId="0" fontId="12" fillId="0" borderId="95" xfId="0" applyFont="1" applyBorder="1" applyAlignment="1" applyProtection="1">
      <alignment horizontal="left" vertical="center" wrapText="1" readingOrder="1"/>
      <protection locked="0"/>
    </xf>
    <xf numFmtId="164" fontId="10" fillId="13" borderId="36" xfId="1" applyFont="1" applyFill="1" applyBorder="1" applyAlignment="1" applyProtection="1">
      <alignment horizontal="center" vertical="center" wrapText="1" readingOrder="1"/>
    </xf>
    <xf numFmtId="0" fontId="10" fillId="13" borderId="9" xfId="0" applyFont="1" applyFill="1" applyBorder="1" applyAlignment="1" applyProtection="1">
      <alignment horizontal="left" vertical="center" wrapText="1" readingOrder="1"/>
    </xf>
    <xf numFmtId="167" fontId="10" fillId="13" borderId="3" xfId="0" applyNumberFormat="1" applyFont="1" applyFill="1" applyBorder="1" applyAlignment="1" applyProtection="1">
      <alignment horizontal="center" vertical="center" wrapText="1" readingOrder="1"/>
    </xf>
    <xf numFmtId="167" fontId="10" fillId="13" borderId="4" xfId="0" applyNumberFormat="1" applyFont="1" applyFill="1" applyBorder="1" applyAlignment="1" applyProtection="1">
      <alignment horizontal="center" vertical="center" wrapText="1" readingOrder="1"/>
    </xf>
    <xf numFmtId="0" fontId="10" fillId="13" borderId="23" xfId="0" applyFont="1" applyFill="1" applyBorder="1" applyAlignment="1" applyProtection="1">
      <alignment vertical="center" wrapText="1" readingOrder="1"/>
    </xf>
    <xf numFmtId="0" fontId="10" fillId="13" borderId="24" xfId="0" applyFont="1" applyFill="1" applyBorder="1" applyAlignment="1" applyProtection="1">
      <alignment horizontal="center" vertical="center" wrapText="1" readingOrder="1"/>
    </xf>
    <xf numFmtId="0" fontId="10" fillId="13" borderId="9" xfId="0" applyFont="1" applyFill="1" applyBorder="1" applyAlignment="1" applyProtection="1">
      <alignment horizontal="center" vertical="center" wrapText="1" readingOrder="1"/>
    </xf>
    <xf numFmtId="167" fontId="10" fillId="13" borderId="69" xfId="0" applyNumberFormat="1" applyFont="1" applyFill="1" applyBorder="1" applyAlignment="1" applyProtection="1">
      <alignment horizontal="center" vertical="center" wrapText="1" readingOrder="1"/>
    </xf>
    <xf numFmtId="0" fontId="10" fillId="13" borderId="8" xfId="0" applyFont="1" applyFill="1" applyBorder="1" applyAlignment="1" applyProtection="1">
      <alignment vertical="center" wrapText="1" readingOrder="1"/>
    </xf>
    <xf numFmtId="168" fontId="10" fillId="13" borderId="9" xfId="2" applyNumberFormat="1" applyFont="1" applyFill="1" applyBorder="1" applyAlignment="1" applyProtection="1">
      <alignment horizontal="left" vertical="center" wrapText="1" readingOrder="1"/>
    </xf>
    <xf numFmtId="168" fontId="10" fillId="13" borderId="73" xfId="2" applyNumberFormat="1" applyFont="1" applyFill="1" applyBorder="1" applyAlignment="1" applyProtection="1">
      <alignment horizontal="left" vertical="center" wrapText="1" readingOrder="1"/>
    </xf>
    <xf numFmtId="0" fontId="12" fillId="13" borderId="0" xfId="0" applyFont="1" applyFill="1" applyBorder="1" applyAlignment="1" applyProtection="1">
      <alignment horizontal="left" vertical="center" wrapText="1" readingOrder="1"/>
      <protection locked="0"/>
    </xf>
    <xf numFmtId="167" fontId="10" fillId="13" borderId="27" xfId="0" applyNumberFormat="1" applyFont="1" applyFill="1" applyBorder="1" applyAlignment="1" applyProtection="1">
      <alignment horizontal="center" vertical="center" wrapText="1" readingOrder="1"/>
    </xf>
    <xf numFmtId="167" fontId="10" fillId="13" borderId="28" xfId="0" applyNumberFormat="1" applyFont="1" applyFill="1" applyBorder="1" applyAlignment="1" applyProtection="1">
      <alignment horizontal="center" vertical="center" wrapText="1" readingOrder="1"/>
    </xf>
    <xf numFmtId="0" fontId="10" fillId="13" borderId="38" xfId="0" applyFont="1" applyFill="1" applyBorder="1" applyAlignment="1" applyProtection="1">
      <alignment vertical="center" wrapText="1" readingOrder="1"/>
    </xf>
    <xf numFmtId="0" fontId="10" fillId="13" borderId="36" xfId="0" applyFont="1" applyFill="1" applyBorder="1" applyAlignment="1" applyProtection="1">
      <alignment horizontal="center" vertical="center" wrapText="1" readingOrder="1"/>
    </xf>
    <xf numFmtId="168" fontId="10" fillId="13" borderId="37" xfId="2" applyNumberFormat="1" applyFont="1" applyFill="1" applyBorder="1" applyAlignment="1" applyProtection="1">
      <alignment horizontal="left" vertical="center" wrapText="1" readingOrder="1"/>
    </xf>
    <xf numFmtId="0" fontId="10" fillId="13" borderId="27" xfId="0" applyFont="1" applyFill="1" applyBorder="1" applyAlignment="1" applyProtection="1">
      <alignment horizontal="left" vertical="center" wrapText="1" readingOrder="1"/>
    </xf>
    <xf numFmtId="0" fontId="10" fillId="13" borderId="26" xfId="0" applyFont="1" applyFill="1" applyBorder="1" applyAlignment="1" applyProtection="1">
      <alignment horizontal="left" vertical="center" wrapText="1" readingOrder="1"/>
    </xf>
    <xf numFmtId="0" fontId="10" fillId="13" borderId="27" xfId="0" applyFont="1" applyFill="1" applyBorder="1" applyAlignment="1" applyProtection="1">
      <alignment horizontal="center" vertical="center" wrapText="1" readingOrder="1"/>
    </xf>
    <xf numFmtId="168" fontId="10" fillId="13" borderId="28" xfId="2" applyNumberFormat="1" applyFont="1" applyFill="1" applyBorder="1" applyAlignment="1" applyProtection="1">
      <alignment horizontal="right" vertical="center" wrapText="1" readingOrder="1"/>
    </xf>
    <xf numFmtId="168" fontId="10" fillId="13" borderId="28" xfId="2" applyNumberFormat="1" applyFont="1" applyFill="1" applyBorder="1" applyAlignment="1" applyProtection="1">
      <alignment horizontal="left" vertical="center" wrapText="1" readingOrder="1"/>
    </xf>
    <xf numFmtId="0" fontId="10" fillId="13" borderId="18" xfId="0" applyFont="1" applyFill="1" applyBorder="1" applyAlignment="1" applyProtection="1">
      <alignment horizontal="left" vertical="center" wrapText="1" readingOrder="1"/>
    </xf>
    <xf numFmtId="0" fontId="10" fillId="13" borderId="17" xfId="0" applyFont="1" applyFill="1" applyBorder="1" applyAlignment="1" applyProtection="1">
      <alignment horizontal="left" vertical="center" wrapText="1" readingOrder="1"/>
    </xf>
    <xf numFmtId="0" fontId="10" fillId="13" borderId="18" xfId="0" applyFont="1" applyFill="1" applyBorder="1" applyAlignment="1" applyProtection="1">
      <alignment horizontal="center" vertical="center" wrapText="1" readingOrder="1"/>
    </xf>
    <xf numFmtId="168" fontId="10" fillId="13" borderId="19" xfId="2" applyNumberFormat="1" applyFont="1" applyFill="1" applyBorder="1" applyAlignment="1" applyProtection="1">
      <alignment horizontal="center" vertical="center" wrapText="1" readingOrder="1"/>
    </xf>
    <xf numFmtId="0" fontId="12" fillId="0" borderId="96" xfId="0" applyFont="1" applyFill="1" applyBorder="1" applyAlignment="1" applyProtection="1">
      <alignment horizontal="left" vertical="center" wrapText="1" readingOrder="1"/>
      <protection locked="0"/>
    </xf>
    <xf numFmtId="0" fontId="10" fillId="0" borderId="18" xfId="0" applyFont="1" applyFill="1" applyBorder="1" applyAlignment="1" applyProtection="1">
      <alignment horizontal="center" vertical="center" wrapText="1" readingOrder="1"/>
    </xf>
    <xf numFmtId="164" fontId="10" fillId="13" borderId="10" xfId="1" applyFont="1" applyFill="1" applyBorder="1" applyAlignment="1" applyProtection="1">
      <alignment horizontal="center" vertical="center" wrapText="1" readingOrder="1"/>
    </xf>
    <xf numFmtId="164" fontId="10" fillId="13" borderId="28" xfId="1" applyFont="1" applyFill="1" applyBorder="1" applyAlignment="1" applyProtection="1">
      <alignment horizontal="center" vertical="center" wrapText="1" readingOrder="1"/>
    </xf>
    <xf numFmtId="164" fontId="10" fillId="13" borderId="37" xfId="1" applyFont="1" applyFill="1" applyBorder="1" applyAlignment="1" applyProtection="1">
      <alignment horizontal="center" vertical="center" wrapText="1" readingOrder="1"/>
    </xf>
    <xf numFmtId="0" fontId="10" fillId="13" borderId="10" xfId="0" applyFont="1" applyFill="1" applyBorder="1" applyAlignment="1" applyProtection="1">
      <alignment horizontal="center" vertical="center" wrapText="1" readingOrder="1"/>
    </xf>
    <xf numFmtId="0" fontId="12" fillId="0" borderId="27" xfId="0" applyFont="1" applyBorder="1" applyAlignment="1" applyProtection="1">
      <alignment horizontal="center" vertical="center" wrapText="1" readingOrder="1"/>
      <protection locked="0"/>
    </xf>
    <xf numFmtId="168" fontId="12" fillId="0" borderId="27" xfId="2" applyNumberFormat="1" applyFont="1" applyBorder="1" applyAlignment="1" applyProtection="1">
      <alignment horizontal="left" vertical="center" wrapText="1" readingOrder="1"/>
      <protection locked="0"/>
    </xf>
    <xf numFmtId="0" fontId="12" fillId="0" borderId="48" xfId="0" applyFont="1" applyBorder="1" applyAlignment="1" applyProtection="1">
      <alignment horizontal="left" vertical="center" wrapText="1" readingOrder="1"/>
      <protection locked="0"/>
    </xf>
    <xf numFmtId="0" fontId="12" fillId="0" borderId="24" xfId="0" applyFont="1" applyBorder="1" applyAlignment="1" applyProtection="1">
      <alignment horizontal="left" vertical="center" wrapText="1" readingOrder="1"/>
      <protection locked="0"/>
    </xf>
    <xf numFmtId="167" fontId="12" fillId="0" borderId="24" xfId="0" applyNumberFormat="1" applyFont="1" applyBorder="1" applyAlignment="1" applyProtection="1">
      <alignment vertical="center" wrapText="1" readingOrder="1"/>
      <protection locked="0"/>
    </xf>
    <xf numFmtId="167" fontId="12" fillId="0" borderId="24" xfId="0" applyNumberFormat="1" applyFont="1" applyBorder="1" applyAlignment="1" applyProtection="1">
      <alignment horizontal="right" vertical="center" wrapText="1" readingOrder="1"/>
      <protection locked="0"/>
    </xf>
    <xf numFmtId="0" fontId="12" fillId="0" borderId="21" xfId="0" applyFont="1" applyBorder="1" applyAlignment="1" applyProtection="1">
      <alignment horizontal="center" vertical="center" wrapText="1" readingOrder="1"/>
      <protection locked="0"/>
    </xf>
    <xf numFmtId="168" fontId="12" fillId="0" borderId="21" xfId="2" applyNumberFormat="1" applyFont="1" applyBorder="1" applyAlignment="1" applyProtection="1">
      <alignment horizontal="left" vertical="center" wrapText="1" readingOrder="1"/>
      <protection locked="0"/>
    </xf>
    <xf numFmtId="0" fontId="12" fillId="0" borderId="21" xfId="0" applyFont="1" applyBorder="1" applyAlignment="1" applyProtection="1">
      <alignment horizontal="left" vertical="center" wrapText="1" readingOrder="1"/>
      <protection locked="0"/>
    </xf>
    <xf numFmtId="167" fontId="12" fillId="0" borderId="21" xfId="0" applyNumberFormat="1" applyFont="1" applyBorder="1" applyAlignment="1" applyProtection="1">
      <alignment vertical="center" wrapText="1" readingOrder="1"/>
      <protection locked="0"/>
    </xf>
    <xf numFmtId="167" fontId="12" fillId="0" borderId="85" xfId="0" applyNumberFormat="1" applyFont="1" applyBorder="1" applyAlignment="1" applyProtection="1">
      <alignment horizontal="right" vertical="center" wrapText="1" readingOrder="1"/>
      <protection locked="0"/>
    </xf>
    <xf numFmtId="0" fontId="12" fillId="0" borderId="97" xfId="0" applyFont="1" applyBorder="1" applyAlignment="1" applyProtection="1">
      <alignment horizontal="center" vertical="center" wrapText="1" readingOrder="1"/>
      <protection locked="0"/>
    </xf>
    <xf numFmtId="168" fontId="12" fillId="0" borderId="82" xfId="2" applyNumberFormat="1" applyFont="1" applyBorder="1" applyAlignment="1" applyProtection="1">
      <alignment horizontal="left" vertical="center" wrapText="1" readingOrder="1"/>
      <protection locked="0"/>
    </xf>
    <xf numFmtId="167" fontId="12" fillId="0" borderId="27" xfId="0" applyNumberFormat="1" applyFont="1" applyBorder="1" applyAlignment="1" applyProtection="1">
      <alignment vertical="center" wrapText="1" readingOrder="1"/>
      <protection locked="0"/>
    </xf>
    <xf numFmtId="167" fontId="12" fillId="0" borderId="27" xfId="0" applyNumberFormat="1" applyFont="1" applyBorder="1" applyAlignment="1" applyProtection="1">
      <alignment horizontal="right" vertical="center" wrapText="1" readingOrder="1"/>
      <protection locked="0"/>
    </xf>
    <xf numFmtId="167" fontId="12" fillId="0" borderId="27" xfId="0" applyNumberFormat="1" applyFont="1" applyFill="1" applyBorder="1" applyAlignment="1" applyProtection="1">
      <alignment vertical="center" wrapText="1" readingOrder="1"/>
      <protection locked="0"/>
    </xf>
    <xf numFmtId="0" fontId="12" fillId="0" borderId="27" xfId="0" applyFont="1" applyFill="1" applyBorder="1" applyAlignment="1" applyProtection="1">
      <alignment horizontal="center" vertical="center" wrapText="1" readingOrder="1"/>
      <protection locked="0"/>
    </xf>
    <xf numFmtId="168" fontId="12" fillId="0" borderId="27" xfId="2" applyNumberFormat="1" applyFont="1" applyFill="1" applyBorder="1" applyAlignment="1" applyProtection="1">
      <alignment horizontal="left" vertical="center" wrapText="1" readingOrder="1"/>
      <protection locked="0"/>
    </xf>
    <xf numFmtId="168" fontId="12" fillId="0" borderId="27" xfId="2" applyNumberFormat="1" applyFont="1" applyBorder="1" applyAlignment="1" applyProtection="1">
      <alignment horizontal="left" vertical="center" wrapText="1" readingOrder="1"/>
    </xf>
    <xf numFmtId="167" fontId="12" fillId="0" borderId="21" xfId="0" applyNumberFormat="1" applyFont="1" applyBorder="1" applyAlignment="1" applyProtection="1">
      <alignment horizontal="left" vertical="center" wrapText="1" readingOrder="1"/>
      <protection locked="0"/>
    </xf>
    <xf numFmtId="0" fontId="12" fillId="0" borderId="98" xfId="0" applyFont="1" applyBorder="1" applyAlignment="1" applyProtection="1">
      <alignment horizontal="center" vertical="center" wrapText="1" readingOrder="1"/>
      <protection locked="0"/>
    </xf>
    <xf numFmtId="168" fontId="12" fillId="0" borderId="36" xfId="2" applyNumberFormat="1" applyFont="1" applyBorder="1" applyAlignment="1" applyProtection="1">
      <alignment horizontal="left" vertical="center" wrapText="1" readingOrder="1"/>
      <protection locked="0"/>
    </xf>
    <xf numFmtId="167" fontId="12" fillId="0" borderId="27" xfId="0" applyNumberFormat="1" applyFont="1" applyBorder="1" applyAlignment="1" applyProtection="1">
      <alignment horizontal="center" vertical="center" wrapText="1" readingOrder="1"/>
      <protection locked="0"/>
    </xf>
    <xf numFmtId="0" fontId="12" fillId="0" borderId="53" xfId="0" applyFont="1" applyBorder="1" applyAlignment="1" applyProtection="1">
      <alignment horizontal="left" vertical="center" wrapText="1" readingOrder="1"/>
      <protection locked="0"/>
    </xf>
    <xf numFmtId="0" fontId="1" fillId="0" borderId="0" xfId="6"/>
    <xf numFmtId="0" fontId="18" fillId="3" borderId="79" xfId="6" applyFont="1" applyFill="1" applyBorder="1" applyAlignment="1">
      <alignment horizontal="center" vertical="center" wrapText="1"/>
    </xf>
    <xf numFmtId="164" fontId="18" fillId="3" borderId="47" xfId="7" applyFont="1" applyFill="1" applyBorder="1" applyAlignment="1">
      <alignment horizontal="center" vertical="center" wrapText="1"/>
    </xf>
    <xf numFmtId="164" fontId="18" fillId="3" borderId="77" xfId="7" applyFont="1" applyFill="1" applyBorder="1" applyAlignment="1">
      <alignment horizontal="center" vertical="center" wrapText="1"/>
    </xf>
    <xf numFmtId="0" fontId="1" fillId="0" borderId="0" xfId="6" applyAlignment="1">
      <alignment horizontal="center" vertical="center" wrapText="1"/>
    </xf>
    <xf numFmtId="0" fontId="19" fillId="0" borderId="55" xfId="6" applyFont="1" applyBorder="1" applyAlignment="1">
      <alignment vertical="center" wrapText="1"/>
    </xf>
    <xf numFmtId="164" fontId="19" fillId="0" borderId="47" xfId="7" applyFont="1" applyFill="1" applyBorder="1" applyAlignment="1">
      <alignment horizontal="left" vertical="center" wrapText="1"/>
    </xf>
    <xf numFmtId="0" fontId="1" fillId="0" borderId="0" xfId="6" applyAlignment="1">
      <alignment vertical="center" wrapText="1"/>
    </xf>
    <xf numFmtId="164" fontId="19" fillId="0" borderId="31" xfId="7" applyFont="1" applyFill="1" applyBorder="1" applyAlignment="1">
      <alignment horizontal="left" vertical="center" wrapText="1"/>
    </xf>
    <xf numFmtId="164" fontId="24" fillId="0" borderId="16" xfId="7" applyFont="1" applyFill="1" applyBorder="1" applyAlignment="1">
      <alignment horizontal="left" vertical="center" wrapText="1"/>
    </xf>
    <xf numFmtId="164" fontId="0" fillId="0" borderId="0" xfId="7" applyFont="1" applyAlignment="1">
      <alignment vertical="center" wrapText="1"/>
    </xf>
    <xf numFmtId="164" fontId="1" fillId="0" borderId="0" xfId="6" applyNumberFormat="1" applyAlignment="1">
      <alignment vertical="center" wrapText="1"/>
    </xf>
    <xf numFmtId="164" fontId="19" fillId="0" borderId="16" xfId="7" applyFont="1" applyFill="1" applyBorder="1" applyAlignment="1">
      <alignment horizontal="left" vertical="center" wrapText="1"/>
    </xf>
    <xf numFmtId="0" fontId="18" fillId="14" borderId="55" xfId="6" applyFont="1" applyFill="1" applyBorder="1" applyAlignment="1">
      <alignment vertical="center" wrapText="1"/>
    </xf>
    <xf numFmtId="164" fontId="18" fillId="15" borderId="47" xfId="6" applyNumberFormat="1" applyFont="1" applyFill="1" applyBorder="1"/>
    <xf numFmtId="0" fontId="20" fillId="14" borderId="76" xfId="6" applyFont="1" applyFill="1" applyBorder="1"/>
    <xf numFmtId="0" fontId="12" fillId="0" borderId="78" xfId="0" applyFont="1" applyBorder="1" applyAlignment="1" applyProtection="1">
      <alignment horizontal="center" vertical="center" wrapText="1" readingOrder="1"/>
      <protection locked="0"/>
    </xf>
    <xf numFmtId="164" fontId="12" fillId="0" borderId="98" xfId="7" applyFont="1" applyBorder="1" applyAlignment="1" applyProtection="1">
      <alignment horizontal="right" vertical="center" wrapText="1" readingOrder="1"/>
      <protection locked="0"/>
    </xf>
    <xf numFmtId="0" fontId="12" fillId="0" borderId="0" xfId="0" applyFont="1" applyBorder="1" applyAlignment="1" applyProtection="1">
      <alignment horizontal="center" vertical="center" wrapText="1" readingOrder="1"/>
      <protection locked="0"/>
    </xf>
    <xf numFmtId="164" fontId="12" fillId="0" borderId="0" xfId="7" applyFont="1" applyBorder="1" applyAlignment="1" applyProtection="1">
      <alignment horizontal="right" vertical="center" wrapText="1" readingOrder="1"/>
      <protection locked="0"/>
    </xf>
    <xf numFmtId="0" fontId="13" fillId="0" borderId="27" xfId="0" applyFont="1" applyBorder="1" applyAlignment="1" applyProtection="1">
      <alignment horizontal="left"/>
    </xf>
    <xf numFmtId="167" fontId="12" fillId="0" borderId="36" xfId="0" applyNumberFormat="1" applyFont="1" applyBorder="1" applyAlignment="1" applyProtection="1">
      <alignment vertical="center" wrapText="1" readingOrder="1"/>
      <protection locked="0"/>
    </xf>
    <xf numFmtId="0" fontId="12" fillId="0" borderId="26" xfId="0" applyFont="1" applyBorder="1" applyAlignment="1" applyProtection="1">
      <alignment horizontal="left" vertical="center" wrapText="1" readingOrder="1"/>
      <protection locked="0"/>
    </xf>
    <xf numFmtId="0" fontId="12" fillId="16" borderId="46" xfId="0" applyFont="1" applyFill="1" applyBorder="1" applyAlignment="1" applyProtection="1">
      <alignment horizontal="left" wrapText="1" readingOrder="1"/>
      <protection locked="0"/>
    </xf>
    <xf numFmtId="167" fontId="12" fillId="16" borderId="27" xfId="0" applyNumberFormat="1" applyFont="1" applyFill="1" applyBorder="1" applyAlignment="1" applyProtection="1">
      <alignment vertical="center" wrapText="1" readingOrder="1"/>
      <protection locked="0"/>
    </xf>
    <xf numFmtId="167" fontId="12" fillId="16" borderId="18" xfId="0" applyNumberFormat="1" applyFont="1" applyFill="1" applyBorder="1" applyAlignment="1" applyProtection="1">
      <alignment horizontal="right" vertical="center" wrapText="1" readingOrder="1"/>
      <protection locked="0"/>
    </xf>
    <xf numFmtId="0" fontId="12" fillId="16" borderId="17" xfId="0" applyFont="1" applyFill="1" applyBorder="1" applyAlignment="1" applyProtection="1">
      <alignment horizontal="left" vertical="center" wrapText="1" readingOrder="1"/>
      <protection locked="0"/>
    </xf>
    <xf numFmtId="0" fontId="12" fillId="16" borderId="18" xfId="0" applyFont="1" applyFill="1" applyBorder="1" applyAlignment="1" applyProtection="1">
      <alignment horizontal="center" vertical="center" wrapText="1" readingOrder="1"/>
      <protection locked="0"/>
    </xf>
    <xf numFmtId="168" fontId="12" fillId="16" borderId="18" xfId="2" applyNumberFormat="1" applyFont="1" applyFill="1" applyBorder="1" applyAlignment="1" applyProtection="1">
      <alignment horizontal="left" vertical="center" wrapText="1" readingOrder="1"/>
      <protection locked="0"/>
    </xf>
    <xf numFmtId="0" fontId="25" fillId="16" borderId="46" xfId="0" applyFont="1" applyFill="1" applyBorder="1" applyAlignment="1" applyProtection="1">
      <alignment horizontal="left" wrapText="1" readingOrder="1"/>
      <protection locked="0"/>
    </xf>
    <xf numFmtId="167" fontId="25" fillId="16" borderId="18" xfId="0" applyNumberFormat="1" applyFont="1" applyFill="1" applyBorder="1" applyAlignment="1" applyProtection="1">
      <alignment horizontal="right" vertical="center" wrapText="1" readingOrder="1"/>
      <protection locked="0"/>
    </xf>
    <xf numFmtId="0" fontId="25" fillId="16" borderId="17" xfId="0" applyFont="1" applyFill="1" applyBorder="1" applyAlignment="1" applyProtection="1">
      <alignment horizontal="left" vertical="center" wrapText="1" readingOrder="1"/>
      <protection locked="0"/>
    </xf>
    <xf numFmtId="0" fontId="25" fillId="16" borderId="18" xfId="0" applyFont="1" applyFill="1" applyBorder="1" applyAlignment="1" applyProtection="1">
      <alignment horizontal="center" vertical="center" wrapText="1" readingOrder="1"/>
      <protection locked="0"/>
    </xf>
    <xf numFmtId="168" fontId="25" fillId="16" borderId="18" xfId="2" applyNumberFormat="1" applyFont="1" applyFill="1" applyBorder="1" applyAlignment="1" applyProtection="1">
      <alignment horizontal="left" vertical="center" wrapText="1" readingOrder="1"/>
      <protection locked="0"/>
    </xf>
    <xf numFmtId="0" fontId="10" fillId="16" borderId="46" xfId="0" applyFont="1" applyFill="1" applyBorder="1" applyAlignment="1" applyProtection="1">
      <alignment horizontal="left" vertical="center" wrapText="1" readingOrder="1"/>
    </xf>
    <xf numFmtId="0" fontId="12" fillId="0" borderId="9" xfId="0" applyFont="1" applyBorder="1" applyAlignment="1" applyProtection="1">
      <alignment horizontal="center" vertical="center" wrapText="1" readingOrder="1"/>
      <protection locked="0"/>
    </xf>
    <xf numFmtId="168" fontId="12" fillId="0" borderId="9" xfId="2" applyNumberFormat="1" applyFont="1" applyBorder="1" applyAlignment="1" applyProtection="1">
      <alignment horizontal="left" vertical="center" wrapText="1" readingOrder="1"/>
      <protection locked="0"/>
    </xf>
    <xf numFmtId="0" fontId="12" fillId="0" borderId="53" xfId="0" applyFont="1" applyBorder="1" applyAlignment="1" applyProtection="1">
      <alignment vertical="center" wrapText="1" readingOrder="1"/>
      <protection locked="0"/>
    </xf>
    <xf numFmtId="0" fontId="0" fillId="0" borderId="53" xfId="0" applyFont="1" applyBorder="1" applyProtection="1"/>
    <xf numFmtId="0" fontId="26" fillId="0" borderId="99" xfId="0" applyFont="1" applyBorder="1" applyAlignment="1" applyProtection="1">
      <alignment horizontal="left" vertical="center" wrapText="1" readingOrder="1"/>
      <protection locked="0"/>
    </xf>
    <xf numFmtId="167" fontId="26" fillId="0" borderId="99" xfId="0" applyNumberFormat="1" applyFont="1" applyBorder="1" applyAlignment="1" applyProtection="1">
      <alignment horizontal="right" vertical="center" wrapText="1" readingOrder="1"/>
      <protection locked="0"/>
    </xf>
    <xf numFmtId="167" fontId="26" fillId="0" borderId="100" xfId="0" applyNumberFormat="1" applyFont="1" applyBorder="1" applyAlignment="1" applyProtection="1">
      <alignment horizontal="right" vertical="center" wrapText="1" readingOrder="1"/>
      <protection locked="0"/>
    </xf>
    <xf numFmtId="0" fontId="26" fillId="0" borderId="101" xfId="0" applyFont="1" applyBorder="1" applyAlignment="1" applyProtection="1">
      <alignment horizontal="left" wrapText="1" readingOrder="1"/>
      <protection locked="0"/>
    </xf>
    <xf numFmtId="0" fontId="26" fillId="0" borderId="99" xfId="0" applyFont="1" applyBorder="1" applyAlignment="1" applyProtection="1">
      <alignment horizontal="center" vertical="center" wrapText="1" readingOrder="1"/>
      <protection locked="0"/>
    </xf>
    <xf numFmtId="168" fontId="26" fillId="0" borderId="99" xfId="2" applyNumberFormat="1" applyFont="1" applyBorder="1" applyAlignment="1" applyProtection="1">
      <alignment horizontal="left" vertical="center" wrapText="1" readingOrder="1"/>
      <protection locked="0"/>
    </xf>
    <xf numFmtId="168" fontId="26" fillId="0" borderId="102" xfId="2" applyNumberFormat="1" applyFont="1" applyBorder="1" applyAlignment="1" applyProtection="1">
      <alignment horizontal="left" vertical="center" wrapText="1" readingOrder="1"/>
    </xf>
    <xf numFmtId="0" fontId="26" fillId="0" borderId="103" xfId="0" applyFont="1" applyBorder="1" applyAlignment="1" applyProtection="1">
      <alignment horizontal="left" vertical="center" wrapText="1" readingOrder="1"/>
      <protection locked="0"/>
    </xf>
    <xf numFmtId="167" fontId="26" fillId="0" borderId="103" xfId="0" applyNumberFormat="1" applyFont="1" applyBorder="1" applyAlignment="1" applyProtection="1">
      <alignment horizontal="right" vertical="center" wrapText="1" readingOrder="1"/>
      <protection locked="0"/>
    </xf>
    <xf numFmtId="167" fontId="26" fillId="0" borderId="104" xfId="0" applyNumberFormat="1" applyFont="1" applyBorder="1" applyAlignment="1" applyProtection="1">
      <alignment horizontal="right" vertical="center" wrapText="1" readingOrder="1"/>
      <protection locked="0"/>
    </xf>
    <xf numFmtId="0" fontId="26" fillId="0" borderId="105" xfId="0" applyFont="1" applyBorder="1" applyAlignment="1" applyProtection="1">
      <alignment horizontal="left" wrapText="1" readingOrder="1"/>
      <protection locked="0"/>
    </xf>
    <xf numFmtId="0" fontId="26" fillId="0" borderId="103" xfId="0" applyFont="1" applyBorder="1" applyAlignment="1" applyProtection="1">
      <alignment horizontal="center" vertical="center" wrapText="1" readingOrder="1"/>
      <protection locked="0"/>
    </xf>
    <xf numFmtId="168" fontId="26" fillId="0" borderId="103" xfId="2" applyNumberFormat="1" applyFont="1" applyBorder="1" applyAlignment="1" applyProtection="1">
      <alignment horizontal="left" vertical="center" wrapText="1" readingOrder="1"/>
      <protection locked="0"/>
    </xf>
    <xf numFmtId="168" fontId="26" fillId="0" borderId="106" xfId="2" applyNumberFormat="1" applyFont="1" applyBorder="1" applyAlignment="1" applyProtection="1">
      <alignment horizontal="left" vertical="center" wrapText="1" readingOrder="1"/>
    </xf>
    <xf numFmtId="167" fontId="10" fillId="6" borderId="44" xfId="0" applyNumberFormat="1" applyFont="1" applyFill="1" applyBorder="1" applyAlignment="1" applyProtection="1">
      <alignment horizontal="right" vertical="center" wrapText="1" readingOrder="1"/>
    </xf>
    <xf numFmtId="167" fontId="10" fillId="6" borderId="93" xfId="0" applyNumberFormat="1" applyFont="1" applyFill="1" applyBorder="1" applyAlignment="1" applyProtection="1">
      <alignment horizontal="right" vertical="center" wrapText="1" readingOrder="1"/>
    </xf>
    <xf numFmtId="167" fontId="10" fillId="6" borderId="96" xfId="0" applyNumberFormat="1" applyFont="1" applyFill="1" applyBorder="1" applyAlignment="1" applyProtection="1">
      <alignment horizontal="right" vertical="center" wrapText="1" readingOrder="1"/>
    </xf>
    <xf numFmtId="0" fontId="10" fillId="6" borderId="23" xfId="0" applyFont="1" applyFill="1" applyBorder="1" applyAlignment="1" applyProtection="1">
      <alignment vertical="center" wrapText="1" readingOrder="1"/>
    </xf>
    <xf numFmtId="164" fontId="10" fillId="6" borderId="27" xfId="7" applyFont="1" applyFill="1" applyBorder="1" applyAlignment="1" applyProtection="1">
      <alignment horizontal="right" vertical="center" wrapText="1" readingOrder="1"/>
    </xf>
    <xf numFmtId="0" fontId="27" fillId="6" borderId="27" xfId="0" applyFont="1" applyFill="1" applyBorder="1" applyAlignment="1" applyProtection="1">
      <alignment horizontal="left" vertical="center" wrapText="1" readingOrder="1"/>
    </xf>
    <xf numFmtId="167" fontId="27" fillId="6" borderId="27" xfId="0" applyNumberFormat="1" applyFont="1" applyFill="1" applyBorder="1" applyAlignment="1" applyProtection="1">
      <alignment horizontal="right" vertical="center" wrapText="1" readingOrder="1"/>
    </xf>
    <xf numFmtId="0" fontId="27" fillId="6" borderId="27" xfId="0" applyFont="1" applyFill="1" applyBorder="1" applyAlignment="1" applyProtection="1">
      <alignment horizontal="center" vertical="center" wrapText="1" readingOrder="1"/>
    </xf>
    <xf numFmtId="164" fontId="27" fillId="6" borderId="27" xfId="7" applyFont="1" applyFill="1" applyBorder="1" applyAlignment="1" applyProtection="1">
      <alignment horizontal="right" vertical="center" wrapText="1" readingOrder="1"/>
    </xf>
    <xf numFmtId="168" fontId="27" fillId="6" borderId="28" xfId="2" applyNumberFormat="1" applyFont="1" applyFill="1" applyBorder="1" applyAlignment="1" applyProtection="1">
      <alignment horizontal="right" vertical="center" wrapText="1" readingOrder="1"/>
    </xf>
    <xf numFmtId="164" fontId="10" fillId="6" borderId="28" xfId="7" applyFont="1" applyFill="1" applyBorder="1" applyAlignment="1" applyProtection="1">
      <alignment horizontal="right" vertical="center" wrapText="1" readingOrder="1"/>
    </xf>
    <xf numFmtId="164" fontId="10" fillId="6" borderId="19" xfId="7" applyFont="1" applyFill="1" applyBorder="1" applyAlignment="1" applyProtection="1">
      <alignment horizontal="right" vertical="center" wrapText="1" readingOrder="1"/>
    </xf>
    <xf numFmtId="167" fontId="10" fillId="6" borderId="92" xfId="0" applyNumberFormat="1" applyFont="1" applyFill="1" applyBorder="1" applyAlignment="1" applyProtection="1">
      <alignment horizontal="right" vertical="center" wrapText="1" readingOrder="1"/>
    </xf>
    <xf numFmtId="164" fontId="10" fillId="6" borderId="25" xfId="7" applyFont="1" applyFill="1" applyBorder="1" applyAlignment="1" applyProtection="1">
      <alignment horizontal="right" vertical="center" wrapText="1" readingOrder="1"/>
    </xf>
    <xf numFmtId="0" fontId="13" fillId="0" borderId="27" xfId="0" applyFont="1" applyBorder="1" applyAlignment="1">
      <alignment vertical="center" wrapText="1"/>
    </xf>
    <xf numFmtId="14" fontId="13" fillId="0" borderId="27" xfId="0" applyNumberFormat="1" applyFont="1" applyBorder="1" applyAlignment="1">
      <alignment vertical="center" wrapText="1"/>
    </xf>
    <xf numFmtId="17" fontId="13" fillId="0" borderId="93" xfId="0" applyNumberFormat="1"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horizontal="center" vertical="center"/>
    </xf>
    <xf numFmtId="3" fontId="13" fillId="0" borderId="27" xfId="0" applyNumberFormat="1" applyFont="1" applyBorder="1" applyAlignment="1">
      <alignment horizontal="right" vertical="center"/>
    </xf>
    <xf numFmtId="164" fontId="13" fillId="0" borderId="28" xfId="7" applyFont="1" applyBorder="1" applyAlignment="1">
      <alignment horizontal="right" vertical="center"/>
    </xf>
    <xf numFmtId="0" fontId="13" fillId="0" borderId="27" xfId="0" applyFont="1" applyBorder="1" applyAlignment="1">
      <alignment wrapText="1"/>
    </xf>
    <xf numFmtId="0" fontId="13" fillId="0" borderId="27" xfId="0" applyFont="1" applyBorder="1"/>
    <xf numFmtId="0" fontId="13" fillId="0" borderId="93" xfId="0" applyFont="1" applyBorder="1"/>
    <xf numFmtId="0" fontId="13" fillId="0" borderId="26" xfId="0" applyFont="1" applyBorder="1" applyAlignment="1">
      <alignment wrapText="1"/>
    </xf>
    <xf numFmtId="0" fontId="13" fillId="0" borderId="27" xfId="0" applyFont="1" applyBorder="1" applyAlignment="1">
      <alignment horizontal="center"/>
    </xf>
    <xf numFmtId="3" fontId="13" fillId="0" borderId="27" xfId="0" applyNumberFormat="1" applyFont="1" applyBorder="1" applyAlignment="1">
      <alignment horizontal="right"/>
    </xf>
    <xf numFmtId="164" fontId="13" fillId="0" borderId="28" xfId="7" applyFont="1" applyBorder="1" applyAlignment="1">
      <alignment horizontal="right"/>
    </xf>
    <xf numFmtId="0" fontId="5" fillId="6" borderId="8" xfId="0" applyFont="1" applyFill="1" applyBorder="1" applyAlignment="1" applyProtection="1">
      <alignment horizontal="left" vertical="center" wrapText="1" readingOrder="1"/>
    </xf>
    <xf numFmtId="164" fontId="5" fillId="6" borderId="9" xfId="7" applyFont="1" applyFill="1" applyBorder="1" applyAlignment="1" applyProtection="1">
      <alignment horizontal="center" vertical="center" wrapText="1" readingOrder="1"/>
    </xf>
    <xf numFmtId="164" fontId="5" fillId="6" borderId="27" xfId="7" applyFont="1" applyFill="1" applyBorder="1" applyAlignment="1" applyProtection="1">
      <alignment horizontal="center" vertical="center" wrapText="1" readingOrder="1"/>
    </xf>
    <xf numFmtId="0" fontId="5" fillId="6" borderId="27" xfId="0" applyFont="1" applyFill="1" applyBorder="1" applyAlignment="1" applyProtection="1">
      <alignment horizontal="right" vertical="center" wrapText="1" readingOrder="1"/>
    </xf>
    <xf numFmtId="167" fontId="10" fillId="6" borderId="27" xfId="0" applyNumberFormat="1" applyFont="1" applyFill="1" applyBorder="1" applyAlignment="1" applyProtection="1">
      <alignment vertical="center" wrapText="1" readingOrder="1"/>
    </xf>
    <xf numFmtId="169" fontId="10" fillId="6" borderId="9" xfId="7" applyNumberFormat="1" applyFont="1" applyFill="1" applyBorder="1" applyAlignment="1" applyProtection="1">
      <alignment horizontal="right" vertical="center" wrapText="1" readingOrder="1"/>
    </xf>
    <xf numFmtId="164" fontId="10" fillId="6" borderId="10" xfId="7" applyFont="1" applyFill="1" applyBorder="1" applyAlignment="1" applyProtection="1">
      <alignment horizontal="right" vertical="center" wrapText="1" readingOrder="1"/>
    </xf>
    <xf numFmtId="169" fontId="10" fillId="6" borderId="27" xfId="0" applyNumberFormat="1" applyFont="1" applyFill="1" applyBorder="1" applyAlignment="1" applyProtection="1">
      <alignment horizontal="right" vertical="center" wrapText="1" readingOrder="1"/>
    </xf>
    <xf numFmtId="167" fontId="10" fillId="6" borderId="98" xfId="0" applyNumberFormat="1" applyFont="1" applyFill="1" applyBorder="1" applyAlignment="1" applyProtection="1">
      <alignment horizontal="right" vertical="center" wrapText="1" readingOrder="1"/>
    </xf>
    <xf numFmtId="0" fontId="10" fillId="6" borderId="36" xfId="0" applyFont="1" applyFill="1" applyBorder="1" applyAlignment="1" applyProtection="1">
      <alignment vertical="center" wrapText="1" readingOrder="1"/>
    </xf>
    <xf numFmtId="169" fontId="10" fillId="6" borderId="36" xfId="0" applyNumberFormat="1" applyFont="1" applyFill="1" applyBorder="1" applyAlignment="1" applyProtection="1">
      <alignment horizontal="right" vertical="center" wrapText="1" readingOrder="1"/>
    </xf>
    <xf numFmtId="164" fontId="10" fillId="6" borderId="37" xfId="7" applyFont="1" applyFill="1" applyBorder="1" applyAlignment="1" applyProtection="1">
      <alignment horizontal="right" vertical="center" wrapText="1" readingOrder="1"/>
    </xf>
    <xf numFmtId="169" fontId="10" fillId="6" borderId="18" xfId="0" applyNumberFormat="1" applyFont="1" applyFill="1" applyBorder="1" applyAlignment="1" applyProtection="1">
      <alignment horizontal="right" vertical="center" wrapText="1" readingOrder="1"/>
    </xf>
    <xf numFmtId="0" fontId="10" fillId="6" borderId="69" xfId="0" applyFont="1" applyFill="1" applyBorder="1" applyAlignment="1" applyProtection="1">
      <alignment horizontal="left" vertical="center" wrapText="1" readingOrder="1"/>
    </xf>
    <xf numFmtId="0" fontId="10" fillId="6" borderId="20" xfId="0" applyFont="1" applyFill="1" applyBorder="1" applyAlignment="1" applyProtection="1">
      <alignment horizontal="left" vertical="center" wrapText="1" readingOrder="1"/>
    </xf>
    <xf numFmtId="0" fontId="30" fillId="6" borderId="15" xfId="0" applyFont="1" applyFill="1" applyBorder="1" applyAlignment="1" applyProtection="1">
      <alignment horizontal="left" vertical="center" wrapText="1" readingOrder="1"/>
    </xf>
    <xf numFmtId="167" fontId="30" fillId="6" borderId="9" xfId="0" applyNumberFormat="1" applyFont="1" applyFill="1" applyBorder="1" applyAlignment="1" applyProtection="1">
      <alignment horizontal="right" vertical="center" wrapText="1" readingOrder="1"/>
    </xf>
    <xf numFmtId="167" fontId="30" fillId="6" borderId="10" xfId="0" applyNumberFormat="1" applyFont="1" applyFill="1" applyBorder="1" applyAlignment="1" applyProtection="1">
      <alignment horizontal="right" vertical="center" wrapText="1" readingOrder="1"/>
    </xf>
    <xf numFmtId="0" fontId="30" fillId="6" borderId="9" xfId="0" applyFont="1" applyFill="1" applyBorder="1" applyAlignment="1" applyProtection="1">
      <alignment vertical="center" wrapText="1" readingOrder="1"/>
    </xf>
    <xf numFmtId="0" fontId="30" fillId="6" borderId="9" xfId="0" applyFont="1" applyFill="1" applyBorder="1" applyAlignment="1" applyProtection="1">
      <alignment horizontal="center" vertical="center" wrapText="1" readingOrder="1"/>
    </xf>
    <xf numFmtId="164" fontId="30" fillId="6" borderId="9" xfId="7" applyFont="1" applyFill="1" applyBorder="1" applyAlignment="1" applyProtection="1">
      <alignment horizontal="center" vertical="center" wrapText="1" readingOrder="1"/>
    </xf>
    <xf numFmtId="164" fontId="30" fillId="6" borderId="10" xfId="7" applyFont="1" applyFill="1" applyBorder="1" applyAlignment="1" applyProtection="1">
      <alignment horizontal="left" vertical="center" wrapText="1" readingOrder="1"/>
    </xf>
    <xf numFmtId="0" fontId="30" fillId="6" borderId="20" xfId="0" applyFont="1" applyFill="1" applyBorder="1" applyAlignment="1" applyProtection="1">
      <alignment horizontal="left" vertical="center" wrapText="1" readingOrder="1"/>
    </xf>
    <xf numFmtId="167" fontId="30" fillId="6" borderId="44" xfId="0" applyNumberFormat="1" applyFont="1" applyFill="1" applyBorder="1" applyAlignment="1" applyProtection="1">
      <alignment horizontal="right" vertical="center" wrapText="1" readingOrder="1"/>
    </xf>
    <xf numFmtId="0" fontId="30" fillId="6" borderId="27" xfId="0" applyFont="1" applyFill="1" applyBorder="1" applyAlignment="1" applyProtection="1">
      <alignment vertical="center" wrapText="1" readingOrder="1"/>
    </xf>
    <xf numFmtId="0" fontId="30" fillId="6" borderId="27" xfId="0" applyFont="1" applyFill="1" applyBorder="1" applyAlignment="1" applyProtection="1">
      <alignment horizontal="center" vertical="center" wrapText="1" readingOrder="1"/>
    </xf>
    <xf numFmtId="164" fontId="30" fillId="6" borderId="27" xfId="7" applyFont="1" applyFill="1" applyBorder="1" applyAlignment="1" applyProtection="1">
      <alignment horizontal="center" vertical="center" wrapText="1" readingOrder="1"/>
    </xf>
    <xf numFmtId="164" fontId="30" fillId="6" borderId="28" xfId="7" applyFont="1" applyFill="1" applyBorder="1" applyAlignment="1" applyProtection="1">
      <alignment horizontal="left" vertical="center" wrapText="1" readingOrder="1"/>
    </xf>
    <xf numFmtId="0" fontId="30" fillId="6" borderId="68" xfId="0" applyFont="1" applyFill="1" applyBorder="1" applyAlignment="1" applyProtection="1">
      <alignment horizontal="left" vertical="center" wrapText="1" readingOrder="1"/>
    </xf>
    <xf numFmtId="167" fontId="30" fillId="6" borderId="3" xfId="0" applyNumberFormat="1" applyFont="1" applyFill="1" applyBorder="1" applyAlignment="1" applyProtection="1">
      <alignment horizontal="right" vertical="center" wrapText="1" readingOrder="1"/>
    </xf>
    <xf numFmtId="167" fontId="30" fillId="6" borderId="4" xfId="0" applyNumberFormat="1" applyFont="1" applyFill="1" applyBorder="1" applyAlignment="1" applyProtection="1">
      <alignment horizontal="right" vertical="center" wrapText="1" readingOrder="1"/>
    </xf>
    <xf numFmtId="0" fontId="30" fillId="6" borderId="21" xfId="0" applyFont="1" applyFill="1" applyBorder="1" applyAlignment="1" applyProtection="1">
      <alignment vertical="center" wrapText="1" readingOrder="1"/>
    </xf>
    <xf numFmtId="0" fontId="30" fillId="6" borderId="21" xfId="0" applyFont="1" applyFill="1" applyBorder="1" applyAlignment="1" applyProtection="1">
      <alignment horizontal="center" vertical="center" wrapText="1" readingOrder="1"/>
    </xf>
    <xf numFmtId="164" fontId="30" fillId="6" borderId="21" xfId="7" applyFont="1" applyFill="1" applyBorder="1" applyAlignment="1" applyProtection="1">
      <alignment horizontal="center" vertical="center" wrapText="1" readingOrder="1"/>
    </xf>
    <xf numFmtId="164" fontId="30" fillId="6" borderId="22" xfId="7" applyFont="1" applyFill="1" applyBorder="1" applyAlignment="1" applyProtection="1">
      <alignment horizontal="left" vertical="center" wrapText="1" readingOrder="1"/>
    </xf>
    <xf numFmtId="0" fontId="30" fillId="6" borderId="53" xfId="0" applyFont="1" applyFill="1" applyBorder="1" applyAlignment="1" applyProtection="1">
      <alignment horizontal="left" vertical="center" wrapText="1" readingOrder="1"/>
    </xf>
    <xf numFmtId="167" fontId="30" fillId="6" borderId="27" xfId="0" applyNumberFormat="1" applyFont="1" applyFill="1" applyBorder="1" applyAlignment="1" applyProtection="1">
      <alignment horizontal="right" vertical="center" wrapText="1" readingOrder="1"/>
    </xf>
    <xf numFmtId="0" fontId="30" fillId="6" borderId="53" xfId="0" applyFont="1" applyFill="1" applyBorder="1" applyAlignment="1" applyProtection="1">
      <alignment vertical="center" wrapText="1" readingOrder="1"/>
    </xf>
    <xf numFmtId="167" fontId="30" fillId="6" borderId="36" xfId="0" applyNumberFormat="1" applyFont="1" applyFill="1" applyBorder="1" applyAlignment="1" applyProtection="1">
      <alignment horizontal="right" vertical="center" wrapText="1" readingOrder="1"/>
    </xf>
    <xf numFmtId="167" fontId="30" fillId="6" borderId="98" xfId="0" applyNumberFormat="1" applyFont="1" applyFill="1" applyBorder="1" applyAlignment="1" applyProtection="1">
      <alignment horizontal="right" vertical="center" wrapText="1" readingOrder="1"/>
    </xf>
    <xf numFmtId="0" fontId="30" fillId="6" borderId="36" xfId="0" applyFont="1" applyFill="1" applyBorder="1" applyAlignment="1" applyProtection="1">
      <alignment vertical="center" wrapText="1" readingOrder="1"/>
    </xf>
    <xf numFmtId="0" fontId="30" fillId="6" borderId="36" xfId="0" applyFont="1" applyFill="1" applyBorder="1" applyAlignment="1" applyProtection="1">
      <alignment horizontal="center" vertical="center" wrapText="1" readingOrder="1"/>
    </xf>
    <xf numFmtId="164" fontId="30" fillId="6" borderId="36" xfId="7" applyFont="1" applyFill="1" applyBorder="1" applyAlignment="1" applyProtection="1">
      <alignment horizontal="center" vertical="center" wrapText="1" readingOrder="1"/>
    </xf>
    <xf numFmtId="164" fontId="30" fillId="6" borderId="37" xfId="7" applyFont="1" applyFill="1" applyBorder="1" applyAlignment="1" applyProtection="1">
      <alignment horizontal="left" vertical="center" wrapText="1" readingOrder="1"/>
    </xf>
    <xf numFmtId="0" fontId="31" fillId="0" borderId="46" xfId="0" applyFont="1" applyBorder="1" applyAlignment="1" applyProtection="1">
      <alignment vertical="center"/>
    </xf>
    <xf numFmtId="0" fontId="31" fillId="0" borderId="18" xfId="0" applyFont="1" applyBorder="1" applyAlignment="1" applyProtection="1">
      <alignment vertical="center"/>
    </xf>
    <xf numFmtId="164" fontId="31" fillId="0" borderId="19" xfId="7" applyFont="1" applyBorder="1" applyAlignment="1" applyProtection="1">
      <alignment vertical="center"/>
    </xf>
    <xf numFmtId="0" fontId="30" fillId="6" borderId="9" xfId="0" applyFont="1" applyFill="1" applyBorder="1" applyAlignment="1" applyProtection="1">
      <alignment horizontal="left" vertical="center" wrapText="1" readingOrder="1"/>
    </xf>
    <xf numFmtId="0" fontId="30" fillId="6" borderId="8" xfId="0" applyFont="1" applyFill="1" applyBorder="1" applyAlignment="1" applyProtection="1">
      <alignment vertical="center" wrapText="1" readingOrder="1"/>
    </xf>
    <xf numFmtId="0" fontId="30" fillId="6" borderId="27" xfId="0" applyFont="1" applyFill="1" applyBorder="1" applyAlignment="1" applyProtection="1">
      <alignment horizontal="left" vertical="center" wrapText="1" readingOrder="1"/>
    </xf>
    <xf numFmtId="0" fontId="30" fillId="6" borderId="26" xfId="0" applyFont="1" applyFill="1" applyBorder="1" applyAlignment="1" applyProtection="1">
      <alignment vertical="center" wrapText="1" readingOrder="1"/>
    </xf>
    <xf numFmtId="0" fontId="32" fillId="6" borderId="18" xfId="0" applyFont="1" applyFill="1" applyBorder="1" applyAlignment="1" applyProtection="1">
      <alignment horizontal="left" vertical="center" wrapText="1" readingOrder="1"/>
    </xf>
    <xf numFmtId="167" fontId="30" fillId="6" borderId="18" xfId="0" applyNumberFormat="1" applyFont="1" applyFill="1" applyBorder="1" applyAlignment="1" applyProtection="1">
      <alignment horizontal="right" vertical="center" wrapText="1" readingOrder="1"/>
    </xf>
    <xf numFmtId="0" fontId="30" fillId="6" borderId="17" xfId="0" applyFont="1" applyFill="1" applyBorder="1" applyAlignment="1" applyProtection="1">
      <alignment vertical="center" wrapText="1" readingOrder="1"/>
    </xf>
    <xf numFmtId="0" fontId="30" fillId="6" borderId="18" xfId="0" applyFont="1" applyFill="1" applyBorder="1" applyAlignment="1" applyProtection="1">
      <alignment horizontal="center" vertical="center" wrapText="1" readingOrder="1"/>
    </xf>
    <xf numFmtId="164" fontId="30" fillId="6" borderId="19" xfId="7" applyFont="1" applyFill="1" applyBorder="1" applyAlignment="1" applyProtection="1">
      <alignment horizontal="left" vertical="center" wrapText="1" readingOrder="1"/>
    </xf>
    <xf numFmtId="0" fontId="30" fillId="6" borderId="18" xfId="0" applyFont="1" applyFill="1" applyBorder="1" applyAlignment="1" applyProtection="1">
      <alignment horizontal="left" vertical="center" wrapText="1" readingOrder="1"/>
    </xf>
    <xf numFmtId="0" fontId="30" fillId="6" borderId="24" xfId="0" applyFont="1" applyFill="1" applyBorder="1" applyAlignment="1" applyProtection="1">
      <alignment horizontal="left" vertical="center" wrapText="1" readingOrder="1"/>
    </xf>
    <xf numFmtId="167" fontId="30" fillId="6" borderId="21" xfId="0" applyNumberFormat="1" applyFont="1" applyFill="1" applyBorder="1" applyAlignment="1" applyProtection="1">
      <alignment horizontal="right" vertical="center" wrapText="1" readingOrder="1"/>
    </xf>
    <xf numFmtId="0" fontId="30" fillId="6" borderId="23" xfId="0" applyFont="1" applyFill="1" applyBorder="1" applyAlignment="1" applyProtection="1">
      <alignment vertical="center" wrapText="1" readingOrder="1"/>
    </xf>
    <xf numFmtId="0" fontId="30" fillId="6" borderId="24" xfId="0" applyFont="1" applyFill="1" applyBorder="1" applyAlignment="1" applyProtection="1">
      <alignment horizontal="center" vertical="center" wrapText="1" readingOrder="1"/>
    </xf>
    <xf numFmtId="164" fontId="30" fillId="6" borderId="25" xfId="7" applyFont="1" applyFill="1" applyBorder="1" applyAlignment="1" applyProtection="1">
      <alignment horizontal="left" vertical="center" wrapText="1" readingOrder="1"/>
    </xf>
    <xf numFmtId="0" fontId="30" fillId="6" borderId="26" xfId="0" applyFont="1" applyFill="1" applyBorder="1" applyAlignment="1" applyProtection="1">
      <alignment horizontal="left" vertical="center" wrapText="1" readingOrder="1"/>
    </xf>
    <xf numFmtId="164" fontId="30" fillId="6" borderId="28" xfId="7" applyFont="1" applyFill="1" applyBorder="1" applyAlignment="1" applyProtection="1">
      <alignment horizontal="right" vertical="center" wrapText="1" readingOrder="1"/>
    </xf>
    <xf numFmtId="0" fontId="30" fillId="6" borderId="36" xfId="0" applyFont="1" applyFill="1" applyBorder="1" applyAlignment="1" applyProtection="1">
      <alignment horizontal="left" vertical="center" wrapText="1" readingOrder="1"/>
    </xf>
    <xf numFmtId="0" fontId="30" fillId="6" borderId="38" xfId="0" applyFont="1" applyFill="1" applyBorder="1" applyAlignment="1" applyProtection="1">
      <alignment horizontal="left" vertical="center" wrapText="1" readingOrder="1"/>
    </xf>
    <xf numFmtId="0" fontId="30" fillId="6" borderId="17" xfId="0" applyFont="1" applyFill="1" applyBorder="1" applyAlignment="1" applyProtection="1">
      <alignment horizontal="left" vertical="center" wrapText="1" readingOrder="1"/>
    </xf>
    <xf numFmtId="0" fontId="30" fillId="6" borderId="31" xfId="0" applyFont="1" applyFill="1" applyBorder="1" applyAlignment="1" applyProtection="1">
      <alignment horizontal="left" vertical="center" wrapText="1" readingOrder="1"/>
    </xf>
    <xf numFmtId="167" fontId="30" fillId="6" borderId="8" xfId="0" applyNumberFormat="1" applyFont="1" applyFill="1" applyBorder="1" applyAlignment="1" applyProtection="1">
      <alignment horizontal="right" vertical="center" wrapText="1" readingOrder="1"/>
    </xf>
    <xf numFmtId="0" fontId="30" fillId="6" borderId="31" xfId="0" applyFont="1" applyFill="1" applyBorder="1" applyAlignment="1" applyProtection="1">
      <alignment vertical="center" wrapText="1" readingOrder="1"/>
    </xf>
    <xf numFmtId="0" fontId="30" fillId="6" borderId="47" xfId="0" applyFont="1" applyFill="1" applyBorder="1" applyAlignment="1" applyProtection="1">
      <alignment horizontal="left" vertical="center" wrapText="1" readingOrder="1"/>
    </xf>
    <xf numFmtId="3" fontId="30" fillId="6" borderId="77" xfId="0" applyNumberFormat="1" applyFont="1" applyFill="1" applyBorder="1" applyAlignment="1" applyProtection="1">
      <alignment horizontal="center" vertical="center" wrapText="1" readingOrder="1"/>
    </xf>
    <xf numFmtId="164" fontId="30" fillId="6" borderId="31" xfId="7" applyFont="1" applyFill="1" applyBorder="1" applyAlignment="1" applyProtection="1">
      <alignment horizontal="left" vertical="center" wrapText="1" readingOrder="1"/>
    </xf>
    <xf numFmtId="0" fontId="30" fillId="6" borderId="16" xfId="0" applyFont="1" applyFill="1" applyBorder="1" applyAlignment="1" applyProtection="1">
      <alignment horizontal="left" vertical="center" wrapText="1" readingOrder="1"/>
    </xf>
    <xf numFmtId="167" fontId="30" fillId="6" borderId="26" xfId="0" applyNumberFormat="1" applyFont="1" applyFill="1" applyBorder="1" applyAlignment="1" applyProtection="1">
      <alignment horizontal="right" vertical="center" wrapText="1" readingOrder="1"/>
    </xf>
    <xf numFmtId="167" fontId="30" fillId="6" borderId="28" xfId="0" applyNumberFormat="1" applyFont="1" applyFill="1" applyBorder="1" applyAlignment="1" applyProtection="1">
      <alignment horizontal="right" vertical="center" wrapText="1" readingOrder="1"/>
    </xf>
    <xf numFmtId="0" fontId="30" fillId="6" borderId="16" xfId="0" applyFont="1" applyFill="1" applyBorder="1" applyAlignment="1" applyProtection="1">
      <alignment vertical="center" wrapText="1" readingOrder="1"/>
    </xf>
    <xf numFmtId="0" fontId="30" fillId="6" borderId="14" xfId="0" applyFont="1" applyFill="1" applyBorder="1" applyAlignment="1" applyProtection="1">
      <alignment horizontal="left" vertical="center" wrapText="1" readingOrder="1"/>
    </xf>
    <xf numFmtId="3" fontId="30" fillId="6" borderId="63" xfId="0" applyNumberFormat="1" applyFont="1" applyFill="1" applyBorder="1" applyAlignment="1" applyProtection="1">
      <alignment horizontal="center" vertical="center" wrapText="1" readingOrder="1"/>
    </xf>
    <xf numFmtId="164" fontId="30" fillId="6" borderId="16" xfId="7" applyFont="1" applyFill="1" applyBorder="1" applyAlignment="1" applyProtection="1">
      <alignment horizontal="left" vertical="center" wrapText="1" readingOrder="1"/>
    </xf>
    <xf numFmtId="0" fontId="30" fillId="6" borderId="49" xfId="0" applyFont="1" applyFill="1" applyBorder="1" applyAlignment="1" applyProtection="1">
      <alignment horizontal="left" vertical="center" wrapText="1" readingOrder="1"/>
    </xf>
    <xf numFmtId="167" fontId="30" fillId="6" borderId="17" xfId="0" applyNumberFormat="1" applyFont="1" applyFill="1" applyBorder="1" applyAlignment="1" applyProtection="1">
      <alignment horizontal="right" vertical="center" wrapText="1" readingOrder="1"/>
    </xf>
    <xf numFmtId="167" fontId="30" fillId="6" borderId="19" xfId="0" applyNumberFormat="1" applyFont="1" applyFill="1" applyBorder="1" applyAlignment="1" applyProtection="1">
      <alignment horizontal="right" vertical="center" wrapText="1" readingOrder="1"/>
    </xf>
    <xf numFmtId="0" fontId="30" fillId="6" borderId="49" xfId="0" applyFont="1" applyFill="1" applyBorder="1" applyAlignment="1" applyProtection="1">
      <alignment vertical="center" wrapText="1" readingOrder="1"/>
    </xf>
    <xf numFmtId="3" fontId="30" fillId="6" borderId="75" xfId="0" applyNumberFormat="1" applyFont="1" applyFill="1" applyBorder="1" applyAlignment="1" applyProtection="1">
      <alignment horizontal="center" vertical="center" wrapText="1" readingOrder="1"/>
    </xf>
    <xf numFmtId="164" fontId="30" fillId="6" borderId="49" xfId="7" applyFont="1" applyFill="1" applyBorder="1" applyAlignment="1" applyProtection="1">
      <alignment horizontal="left" vertical="center" wrapText="1" readingOrder="1"/>
    </xf>
    <xf numFmtId="167" fontId="30" fillId="6" borderId="31" xfId="0" applyNumberFormat="1" applyFont="1" applyFill="1" applyBorder="1" applyAlignment="1" applyProtection="1">
      <alignment horizontal="right" vertical="center" wrapText="1" readingOrder="1"/>
    </xf>
    <xf numFmtId="167" fontId="30" fillId="6" borderId="15" xfId="0" applyNumberFormat="1" applyFont="1" applyFill="1" applyBorder="1" applyAlignment="1" applyProtection="1">
      <alignment horizontal="right" vertical="center" wrapText="1" readingOrder="1"/>
    </xf>
    <xf numFmtId="3" fontId="30" fillId="6" borderId="31" xfId="0" applyNumberFormat="1" applyFont="1" applyFill="1" applyBorder="1" applyAlignment="1" applyProtection="1">
      <alignment horizontal="center" vertical="center" wrapText="1" readingOrder="1"/>
    </xf>
    <xf numFmtId="167" fontId="30" fillId="6" borderId="14" xfId="0" applyNumberFormat="1" applyFont="1" applyFill="1" applyBorder="1" applyAlignment="1" applyProtection="1">
      <alignment horizontal="right" vertical="center" wrapText="1" readingOrder="1"/>
    </xf>
    <xf numFmtId="167" fontId="30" fillId="6" borderId="48" xfId="0" applyNumberFormat="1" applyFont="1" applyFill="1" applyBorder="1" applyAlignment="1" applyProtection="1">
      <alignment horizontal="right" vertical="center" wrapText="1" readingOrder="1"/>
    </xf>
    <xf numFmtId="0" fontId="30" fillId="6" borderId="14" xfId="0" applyFont="1" applyFill="1" applyBorder="1" applyAlignment="1" applyProtection="1">
      <alignment vertical="center" wrapText="1" readingOrder="1"/>
    </xf>
    <xf numFmtId="3" fontId="30" fillId="6" borderId="14" xfId="0" applyNumberFormat="1" applyFont="1" applyFill="1" applyBorder="1" applyAlignment="1" applyProtection="1">
      <alignment horizontal="center" vertical="center" wrapText="1" readingOrder="1"/>
    </xf>
    <xf numFmtId="164" fontId="30" fillId="6" borderId="14" xfId="7" applyFont="1" applyFill="1" applyBorder="1" applyAlignment="1" applyProtection="1">
      <alignment horizontal="left" vertical="center" wrapText="1" readingOrder="1"/>
    </xf>
    <xf numFmtId="167" fontId="30" fillId="6" borderId="16" xfId="0" applyNumberFormat="1" applyFont="1" applyFill="1" applyBorder="1" applyAlignment="1" applyProtection="1">
      <alignment horizontal="right" vertical="center" wrapText="1" readingOrder="1"/>
    </xf>
    <xf numFmtId="167" fontId="30" fillId="6" borderId="53" xfId="0" applyNumberFormat="1" applyFont="1" applyFill="1" applyBorder="1" applyAlignment="1" applyProtection="1">
      <alignment horizontal="right" vertical="center" wrapText="1" readingOrder="1"/>
    </xf>
    <xf numFmtId="3" fontId="30" fillId="6" borderId="16" xfId="0" applyNumberFormat="1" applyFont="1" applyFill="1" applyBorder="1" applyAlignment="1" applyProtection="1">
      <alignment horizontal="center" vertical="center" wrapText="1" readingOrder="1"/>
    </xf>
    <xf numFmtId="0" fontId="30" fillId="6" borderId="29" xfId="0" applyFont="1" applyFill="1" applyBorder="1" applyAlignment="1" applyProtection="1">
      <alignment horizontal="left" vertical="center" wrapText="1" readingOrder="1"/>
    </xf>
    <xf numFmtId="167" fontId="30" fillId="6" borderId="29" xfId="0" applyNumberFormat="1" applyFont="1" applyFill="1" applyBorder="1" applyAlignment="1" applyProtection="1">
      <alignment horizontal="right" vertical="center" wrapText="1" readingOrder="1"/>
    </xf>
    <xf numFmtId="167" fontId="30" fillId="6" borderId="68" xfId="0" applyNumberFormat="1" applyFont="1" applyFill="1" applyBorder="1" applyAlignment="1" applyProtection="1">
      <alignment horizontal="right" vertical="center" wrapText="1" readingOrder="1"/>
    </xf>
    <xf numFmtId="0" fontId="30" fillId="6" borderId="29" xfId="0" applyFont="1" applyFill="1" applyBorder="1" applyAlignment="1" applyProtection="1">
      <alignment vertical="center" wrapText="1" readingOrder="1"/>
    </xf>
    <xf numFmtId="3" fontId="30" fillId="6" borderId="29" xfId="0" applyNumberFormat="1" applyFont="1" applyFill="1" applyBorder="1" applyAlignment="1" applyProtection="1">
      <alignment horizontal="center" vertical="center" wrapText="1" readingOrder="1"/>
    </xf>
    <xf numFmtId="164" fontId="30" fillId="6" borderId="29" xfId="7" applyFont="1" applyFill="1" applyBorder="1" applyAlignment="1" applyProtection="1">
      <alignment horizontal="left" vertical="center" wrapText="1" readingOrder="1"/>
    </xf>
    <xf numFmtId="167" fontId="30" fillId="6" borderId="49" xfId="0" applyNumberFormat="1" applyFont="1" applyFill="1" applyBorder="1" applyAlignment="1" applyProtection="1">
      <alignment horizontal="right" vertical="center" wrapText="1" readingOrder="1"/>
    </xf>
    <xf numFmtId="167" fontId="30" fillId="6" borderId="46" xfId="0" applyNumberFormat="1" applyFont="1" applyFill="1" applyBorder="1" applyAlignment="1" applyProtection="1">
      <alignment horizontal="right" vertical="center" wrapText="1" readingOrder="1"/>
    </xf>
    <xf numFmtId="14" fontId="30" fillId="6" borderId="49" xfId="0" applyNumberFormat="1" applyFont="1" applyFill="1" applyBorder="1" applyAlignment="1" applyProtection="1">
      <alignment vertical="center" wrapText="1" readingOrder="1"/>
    </xf>
    <xf numFmtId="3" fontId="30" fillId="6" borderId="49" xfId="0" applyNumberFormat="1" applyFont="1" applyFill="1" applyBorder="1" applyAlignment="1" applyProtection="1">
      <alignment horizontal="center" vertical="center" wrapText="1" readingOrder="1"/>
    </xf>
    <xf numFmtId="0" fontId="30" fillId="6" borderId="41" xfId="0" applyFont="1" applyFill="1" applyBorder="1" applyAlignment="1" applyProtection="1">
      <alignment horizontal="left" vertical="center" wrapText="1" readingOrder="1"/>
    </xf>
    <xf numFmtId="167" fontId="30" fillId="6" borderId="41" xfId="0" applyNumberFormat="1" applyFont="1" applyFill="1" applyBorder="1" applyAlignment="1" applyProtection="1">
      <alignment horizontal="right" vertical="center" wrapText="1" readingOrder="1"/>
    </xf>
    <xf numFmtId="14" fontId="30" fillId="6" borderId="41" xfId="0" applyNumberFormat="1" applyFont="1" applyFill="1" applyBorder="1" applyAlignment="1" applyProtection="1">
      <alignment vertical="center" wrapText="1" readingOrder="1"/>
    </xf>
    <xf numFmtId="3" fontId="30" fillId="6" borderId="41" xfId="0" applyNumberFormat="1" applyFont="1" applyFill="1" applyBorder="1" applyAlignment="1" applyProtection="1">
      <alignment horizontal="center" vertical="center" wrapText="1" readingOrder="1"/>
    </xf>
    <xf numFmtId="164" fontId="30" fillId="6" borderId="41" xfId="7" applyFont="1" applyFill="1" applyBorder="1" applyAlignment="1" applyProtection="1">
      <alignment horizontal="left" vertical="center" wrapText="1" readingOrder="1"/>
    </xf>
    <xf numFmtId="14" fontId="30" fillId="6" borderId="16" xfId="0" applyNumberFormat="1" applyFont="1" applyFill="1" applyBorder="1" applyAlignment="1" applyProtection="1">
      <alignment vertical="center" wrapText="1" readingOrder="1"/>
    </xf>
    <xf numFmtId="164" fontId="30" fillId="6" borderId="31" xfId="7" applyFont="1" applyFill="1" applyBorder="1" applyAlignment="1" applyProtection="1">
      <alignment horizontal="right" vertical="center" wrapText="1" readingOrder="1"/>
    </xf>
    <xf numFmtId="167" fontId="30" fillId="6" borderId="9" xfId="0" applyNumberFormat="1" applyFont="1" applyFill="1" applyBorder="1" applyAlignment="1" applyProtection="1">
      <alignment horizontal="center" vertical="center" wrapText="1" readingOrder="1"/>
    </xf>
    <xf numFmtId="170" fontId="30" fillId="6" borderId="9" xfId="0" applyNumberFormat="1" applyFont="1" applyFill="1" applyBorder="1" applyAlignment="1" applyProtection="1">
      <alignment horizontal="left" vertical="center" wrapText="1" readingOrder="1"/>
    </xf>
    <xf numFmtId="167" fontId="30" fillId="6" borderId="27" xfId="0" applyNumberFormat="1" applyFont="1" applyFill="1" applyBorder="1" applyAlignment="1" applyProtection="1">
      <alignment horizontal="center" vertical="center" wrapText="1" readingOrder="1"/>
    </xf>
    <xf numFmtId="170" fontId="30" fillId="6" borderId="27" xfId="0" applyNumberFormat="1" applyFont="1" applyFill="1" applyBorder="1" applyAlignment="1" applyProtection="1">
      <alignment horizontal="left" vertical="center" wrapText="1" readingOrder="1"/>
    </xf>
    <xf numFmtId="167" fontId="30" fillId="6" borderId="18" xfId="0" applyNumberFormat="1" applyFont="1" applyFill="1" applyBorder="1" applyAlignment="1" applyProtection="1">
      <alignment horizontal="center" vertical="center" wrapText="1" readingOrder="1"/>
    </xf>
    <xf numFmtId="0" fontId="30" fillId="6" borderId="18" xfId="0" applyFont="1" applyFill="1" applyBorder="1" applyAlignment="1" applyProtection="1">
      <alignment vertical="center" wrapText="1" readingOrder="1"/>
    </xf>
    <xf numFmtId="170" fontId="30" fillId="6" borderId="18" xfId="0" applyNumberFormat="1" applyFont="1" applyFill="1" applyBorder="1" applyAlignment="1" applyProtection="1">
      <alignment horizontal="left" vertical="center" wrapText="1" readingOrder="1"/>
    </xf>
    <xf numFmtId="0" fontId="30" fillId="6" borderId="32" xfId="0" applyFont="1" applyFill="1" applyBorder="1" applyAlignment="1" applyProtection="1">
      <alignment horizontal="left" vertical="center" wrapText="1" readingOrder="1"/>
    </xf>
    <xf numFmtId="167" fontId="30" fillId="6" borderId="24" xfId="0" applyNumberFormat="1" applyFont="1" applyFill="1" applyBorder="1" applyAlignment="1" applyProtection="1">
      <alignment horizontal="center" vertical="center" wrapText="1" readingOrder="1"/>
    </xf>
    <xf numFmtId="170" fontId="30" fillId="6" borderId="21" xfId="0" applyNumberFormat="1" applyFont="1" applyFill="1" applyBorder="1" applyAlignment="1" applyProtection="1">
      <alignment horizontal="left" vertical="center" wrapText="1" readingOrder="1"/>
    </xf>
    <xf numFmtId="167" fontId="30" fillId="6" borderId="21" xfId="0" applyNumberFormat="1" applyFont="1" applyFill="1" applyBorder="1" applyAlignment="1" applyProtection="1">
      <alignment horizontal="center" vertical="center" wrapText="1" readingOrder="1"/>
    </xf>
    <xf numFmtId="170" fontId="30" fillId="6" borderId="36" xfId="0" applyNumberFormat="1" applyFont="1" applyFill="1" applyBorder="1" applyAlignment="1" applyProtection="1">
      <alignment horizontal="left" vertical="center" wrapText="1" readingOrder="1"/>
    </xf>
    <xf numFmtId="0" fontId="30" fillId="6" borderId="33" xfId="0" applyFont="1" applyFill="1" applyBorder="1" applyAlignment="1" applyProtection="1">
      <alignment horizontal="left" vertical="center" wrapText="1" readingOrder="1"/>
    </xf>
    <xf numFmtId="167" fontId="30" fillId="6" borderId="34" xfId="0" applyNumberFormat="1" applyFont="1" applyFill="1" applyBorder="1" applyAlignment="1" applyProtection="1">
      <alignment horizontal="center" vertical="center" wrapText="1" readingOrder="1"/>
    </xf>
    <xf numFmtId="0" fontId="30" fillId="6" borderId="34" xfId="0" applyFont="1" applyFill="1" applyBorder="1" applyAlignment="1" applyProtection="1">
      <alignment vertical="center" wrapText="1" readingOrder="1"/>
    </xf>
    <xf numFmtId="0" fontId="30" fillId="6" borderId="34" xfId="0" applyFont="1" applyFill="1" applyBorder="1" applyAlignment="1" applyProtection="1">
      <alignment horizontal="center" vertical="center" wrapText="1" readingOrder="1"/>
    </xf>
    <xf numFmtId="170" fontId="30" fillId="6" borderId="34" xfId="0" applyNumberFormat="1" applyFont="1" applyFill="1" applyBorder="1" applyAlignment="1" applyProtection="1">
      <alignment horizontal="left" vertical="center" wrapText="1" readingOrder="1"/>
    </xf>
    <xf numFmtId="164" fontId="30" fillId="6" borderId="35" xfId="7" applyFont="1" applyFill="1" applyBorder="1" applyAlignment="1" applyProtection="1">
      <alignment horizontal="left" vertical="center" wrapText="1" readingOrder="1"/>
    </xf>
    <xf numFmtId="0" fontId="30" fillId="6" borderId="8" xfId="0" applyFont="1" applyFill="1" applyBorder="1" applyAlignment="1" applyProtection="1">
      <alignment horizontal="left" vertical="center" wrapText="1" readingOrder="1"/>
    </xf>
    <xf numFmtId="0" fontId="29" fillId="6" borderId="47" xfId="0" applyFont="1" applyFill="1" applyBorder="1" applyAlignment="1" applyProtection="1">
      <alignment horizontal="left" vertical="center" wrapText="1" readingOrder="1"/>
    </xf>
    <xf numFmtId="0" fontId="30" fillId="6" borderId="69" xfId="0" applyFont="1" applyFill="1" applyBorder="1" applyAlignment="1" applyProtection="1">
      <alignment horizontal="left" vertical="center" wrapText="1" readingOrder="1"/>
    </xf>
    <xf numFmtId="167" fontId="30" fillId="6" borderId="3" xfId="0" applyNumberFormat="1" applyFont="1" applyFill="1" applyBorder="1" applyAlignment="1" applyProtection="1">
      <alignment horizontal="center" vertical="center" wrapText="1" readingOrder="1"/>
    </xf>
    <xf numFmtId="0" fontId="30" fillId="6" borderId="3" xfId="0" applyFont="1" applyFill="1" applyBorder="1" applyAlignment="1" applyProtection="1">
      <alignment vertical="center" wrapText="1" readingOrder="1"/>
    </xf>
    <xf numFmtId="0" fontId="30" fillId="6" borderId="3" xfId="0" applyFont="1" applyFill="1" applyBorder="1" applyAlignment="1" applyProtection="1">
      <alignment horizontal="center" vertical="center" wrapText="1" readingOrder="1"/>
    </xf>
    <xf numFmtId="170" fontId="30" fillId="6" borderId="3" xfId="0" applyNumberFormat="1" applyFont="1" applyFill="1" applyBorder="1" applyAlignment="1" applyProtection="1">
      <alignment horizontal="left" vertical="center" wrapText="1" readingOrder="1"/>
    </xf>
    <xf numFmtId="164" fontId="30" fillId="6" borderId="4" xfId="7" applyFont="1" applyFill="1" applyBorder="1" applyAlignment="1" applyProtection="1">
      <alignment horizontal="left" vertical="center" wrapText="1" readingOrder="1"/>
    </xf>
    <xf numFmtId="167" fontId="30" fillId="6" borderId="36" xfId="0" applyNumberFormat="1" applyFont="1" applyFill="1" applyBorder="1" applyAlignment="1" applyProtection="1">
      <alignment horizontal="center" vertical="center" wrapText="1" readingOrder="1"/>
    </xf>
    <xf numFmtId="0" fontId="30" fillId="6" borderId="23" xfId="0" applyFont="1" applyFill="1" applyBorder="1" applyAlignment="1" applyProtection="1">
      <alignment horizontal="left" vertical="center" wrapText="1" readingOrder="1"/>
    </xf>
    <xf numFmtId="0" fontId="30" fillId="6" borderId="24" xfId="0" applyFont="1" applyFill="1" applyBorder="1" applyAlignment="1" applyProtection="1">
      <alignment vertical="center" wrapText="1" readingOrder="1"/>
    </xf>
    <xf numFmtId="170" fontId="30" fillId="6" borderId="24" xfId="0" applyNumberFormat="1" applyFont="1" applyFill="1" applyBorder="1" applyAlignment="1" applyProtection="1">
      <alignment horizontal="left" vertical="center" wrapText="1" readingOrder="1"/>
    </xf>
    <xf numFmtId="0" fontId="31" fillId="0" borderId="8" xfId="0" applyFont="1" applyFill="1" applyBorder="1" applyAlignment="1" applyProtection="1">
      <alignment horizontal="left" vertical="center" wrapText="1"/>
    </xf>
    <xf numFmtId="0" fontId="31" fillId="0" borderId="9" xfId="0" applyFont="1" applyBorder="1" applyAlignment="1" applyProtection="1">
      <alignment wrapText="1"/>
    </xf>
    <xf numFmtId="0" fontId="31" fillId="0" borderId="9" xfId="0" applyFont="1" applyBorder="1" applyAlignment="1" applyProtection="1">
      <alignment horizontal="center" vertical="center"/>
    </xf>
    <xf numFmtId="0" fontId="29" fillId="6" borderId="17" xfId="0" applyFont="1" applyFill="1" applyBorder="1" applyAlignment="1" applyProtection="1">
      <alignment horizontal="left" vertical="center" wrapText="1" readingOrder="1"/>
    </xf>
    <xf numFmtId="167" fontId="30" fillId="6" borderId="96" xfId="0" applyNumberFormat="1" applyFont="1" applyFill="1" applyBorder="1" applyAlignment="1" applyProtection="1">
      <alignment horizontal="right" vertical="center" wrapText="1" readingOrder="1"/>
    </xf>
    <xf numFmtId="0" fontId="29" fillId="6" borderId="18" xfId="0" applyFont="1" applyFill="1" applyBorder="1" applyAlignment="1" applyProtection="1">
      <alignment vertical="center" wrapText="1" readingOrder="1"/>
    </xf>
    <xf numFmtId="170" fontId="30" fillId="17" borderId="27" xfId="0" applyNumberFormat="1" applyFont="1" applyFill="1" applyBorder="1" applyAlignment="1" applyProtection="1">
      <alignment horizontal="left" vertical="center" wrapText="1" readingOrder="1"/>
    </xf>
    <xf numFmtId="164" fontId="30" fillId="17" borderId="10" xfId="7" applyFont="1" applyFill="1" applyBorder="1" applyAlignment="1" applyProtection="1">
      <alignment horizontal="left" vertical="center" wrapText="1" readingOrder="1"/>
    </xf>
    <xf numFmtId="164" fontId="30" fillId="17" borderId="28" xfId="7" applyFont="1" applyFill="1" applyBorder="1" applyAlignment="1" applyProtection="1">
      <alignment horizontal="left" vertical="center" wrapText="1" readingOrder="1"/>
    </xf>
    <xf numFmtId="164" fontId="30" fillId="17" borderId="19" xfId="7" applyFont="1" applyFill="1" applyBorder="1" applyAlignment="1" applyProtection="1">
      <alignment horizontal="left" vertical="center" wrapText="1" readingOrder="1"/>
    </xf>
    <xf numFmtId="167" fontId="30" fillId="6" borderId="73" xfId="0" applyNumberFormat="1" applyFont="1" applyFill="1" applyBorder="1" applyAlignment="1" applyProtection="1">
      <alignment horizontal="right" vertical="center" wrapText="1" readingOrder="1"/>
    </xf>
    <xf numFmtId="0" fontId="30" fillId="6" borderId="42" xfId="0" applyFont="1" applyFill="1" applyBorder="1" applyAlignment="1" applyProtection="1">
      <alignment horizontal="left" vertical="center" wrapText="1" readingOrder="1"/>
    </xf>
    <xf numFmtId="167" fontId="30" fillId="6" borderId="42" xfId="0" applyNumberFormat="1" applyFont="1" applyFill="1" applyBorder="1" applyAlignment="1" applyProtection="1">
      <alignment horizontal="right" vertical="center" wrapText="1" readingOrder="1"/>
    </xf>
    <xf numFmtId="167" fontId="30" fillId="6" borderId="65" xfId="0" applyNumberFormat="1" applyFont="1" applyFill="1" applyBorder="1" applyAlignment="1" applyProtection="1">
      <alignment horizontal="right" vertical="center" wrapText="1" readingOrder="1"/>
    </xf>
    <xf numFmtId="167" fontId="30" fillId="6" borderId="67" xfId="0" applyNumberFormat="1" applyFont="1" applyFill="1" applyBorder="1" applyAlignment="1" applyProtection="1">
      <alignment horizontal="right" vertical="center" wrapText="1" readingOrder="1"/>
    </xf>
    <xf numFmtId="167" fontId="30" fillId="6" borderId="37" xfId="0" applyNumberFormat="1" applyFont="1" applyFill="1" applyBorder="1" applyAlignment="1" applyProtection="1">
      <alignment horizontal="right" vertical="center" wrapText="1" readingOrder="1"/>
    </xf>
    <xf numFmtId="0" fontId="30" fillId="6" borderId="38" xfId="0" applyFont="1" applyFill="1" applyBorder="1" applyAlignment="1" applyProtection="1">
      <alignment vertical="center" wrapText="1" readingOrder="1"/>
    </xf>
    <xf numFmtId="0" fontId="30" fillId="6" borderId="9" xfId="0" applyFont="1" applyFill="1" applyBorder="1" applyAlignment="1" applyProtection="1">
      <alignment horizontal="right" vertical="center" wrapText="1" readingOrder="1"/>
    </xf>
    <xf numFmtId="0" fontId="30" fillId="6" borderId="27" xfId="0" applyFont="1" applyFill="1" applyBorder="1" applyAlignment="1" applyProtection="1">
      <alignment horizontal="right" vertical="center" wrapText="1" readingOrder="1"/>
    </xf>
    <xf numFmtId="3" fontId="30" fillId="6" borderId="27" xfId="0" applyNumberFormat="1" applyFont="1" applyFill="1" applyBorder="1" applyAlignment="1" applyProtection="1">
      <alignment horizontal="right" vertical="center" wrapText="1" readingOrder="1"/>
    </xf>
    <xf numFmtId="0" fontId="30" fillId="17" borderId="27" xfId="0" applyFont="1" applyFill="1" applyBorder="1" applyAlignment="1" applyProtection="1">
      <alignment horizontal="left" vertical="center" wrapText="1" readingOrder="1"/>
    </xf>
    <xf numFmtId="167" fontId="30" fillId="17" borderId="27" xfId="0" applyNumberFormat="1" applyFont="1" applyFill="1" applyBorder="1" applyAlignment="1" applyProtection="1">
      <alignment horizontal="right" vertical="center" wrapText="1" readingOrder="1"/>
    </xf>
    <xf numFmtId="167" fontId="30" fillId="17" borderId="28" xfId="0" applyNumberFormat="1" applyFont="1" applyFill="1" applyBorder="1" applyAlignment="1" applyProtection="1">
      <alignment horizontal="right" vertical="center" wrapText="1" readingOrder="1"/>
    </xf>
    <xf numFmtId="0" fontId="30" fillId="17" borderId="26" xfId="0" applyFont="1" applyFill="1" applyBorder="1" applyAlignment="1" applyProtection="1">
      <alignment vertical="center" wrapText="1" readingOrder="1"/>
    </xf>
    <xf numFmtId="0" fontId="30" fillId="17" borderId="27" xfId="0" applyFont="1" applyFill="1" applyBorder="1" applyAlignment="1" applyProtection="1">
      <alignment horizontal="center" vertical="center" wrapText="1" readingOrder="1"/>
    </xf>
    <xf numFmtId="3" fontId="30" fillId="17" borderId="27" xfId="0" applyNumberFormat="1" applyFont="1" applyFill="1" applyBorder="1" applyAlignment="1" applyProtection="1">
      <alignment horizontal="right" vertical="center" wrapText="1" readingOrder="1"/>
    </xf>
    <xf numFmtId="0" fontId="30" fillId="6" borderId="18" xfId="0" applyFont="1" applyFill="1" applyBorder="1" applyAlignment="1" applyProtection="1">
      <alignment horizontal="right" vertical="center" wrapText="1" readingOrder="1"/>
    </xf>
    <xf numFmtId="0" fontId="29" fillId="6" borderId="55" xfId="0" applyFont="1" applyFill="1" applyBorder="1" applyAlignment="1" applyProtection="1">
      <alignment horizontal="left" vertical="center" wrapText="1" readingOrder="1"/>
    </xf>
    <xf numFmtId="0" fontId="30" fillId="6" borderId="40" xfId="0" applyFont="1" applyFill="1" applyBorder="1" applyAlignment="1" applyProtection="1">
      <alignment horizontal="left" vertical="center" wrapText="1" readingOrder="1"/>
    </xf>
    <xf numFmtId="167" fontId="30" fillId="6" borderId="40" xfId="0" applyNumberFormat="1" applyFont="1" applyFill="1" applyBorder="1" applyAlignment="1" applyProtection="1">
      <alignment horizontal="right" vertical="center" wrapText="1" readingOrder="1"/>
    </xf>
    <xf numFmtId="167" fontId="30" fillId="6" borderId="39" xfId="0" applyNumberFormat="1" applyFont="1" applyFill="1" applyBorder="1" applyAlignment="1" applyProtection="1">
      <alignment horizontal="right" vertical="center" wrapText="1" readingOrder="1"/>
    </xf>
    <xf numFmtId="0" fontId="30" fillId="6" borderId="55" xfId="0" applyFont="1" applyFill="1" applyBorder="1" applyAlignment="1" applyProtection="1">
      <alignment vertical="center" wrapText="1" readingOrder="1"/>
    </xf>
    <xf numFmtId="0" fontId="30" fillId="6" borderId="40" xfId="0" applyFont="1" applyFill="1" applyBorder="1" applyAlignment="1" applyProtection="1">
      <alignment horizontal="center" vertical="center" wrapText="1" readingOrder="1"/>
    </xf>
    <xf numFmtId="0" fontId="30" fillId="6" borderId="40" xfId="0" applyFont="1" applyFill="1" applyBorder="1" applyAlignment="1" applyProtection="1">
      <alignment horizontal="right" vertical="center" wrapText="1" readingOrder="1"/>
    </xf>
    <xf numFmtId="0" fontId="30" fillId="6" borderId="59" xfId="0" applyFont="1" applyFill="1" applyBorder="1" applyAlignment="1" applyProtection="1">
      <alignment horizontal="left" vertical="center" wrapText="1" readingOrder="1"/>
    </xf>
    <xf numFmtId="0" fontId="30" fillId="6" borderId="15" xfId="0" applyFont="1" applyFill="1" applyBorder="1" applyAlignment="1" applyProtection="1">
      <alignment vertical="center" wrapText="1" readingOrder="1"/>
    </xf>
    <xf numFmtId="0" fontId="30" fillId="6" borderId="0" xfId="0" applyFont="1" applyFill="1" applyBorder="1" applyAlignment="1" applyProtection="1">
      <alignment horizontal="left" vertical="center" wrapText="1" readingOrder="1"/>
    </xf>
    <xf numFmtId="167" fontId="30" fillId="6" borderId="32" xfId="0" applyNumberFormat="1" applyFont="1" applyFill="1" applyBorder="1" applyAlignment="1" applyProtection="1">
      <alignment horizontal="right" vertical="center" wrapText="1" readingOrder="1"/>
    </xf>
    <xf numFmtId="167" fontId="30" fillId="6" borderId="22" xfId="0" applyNumberFormat="1" applyFont="1" applyFill="1" applyBorder="1" applyAlignment="1" applyProtection="1">
      <alignment horizontal="right" vertical="center" wrapText="1" readingOrder="1"/>
    </xf>
    <xf numFmtId="0" fontId="30" fillId="6" borderId="20" xfId="0" applyFont="1" applyFill="1" applyBorder="1" applyAlignment="1" applyProtection="1">
      <alignment vertical="center" wrapText="1" readingOrder="1"/>
    </xf>
    <xf numFmtId="0" fontId="30" fillId="6" borderId="54" xfId="0" applyFont="1" applyFill="1" applyBorder="1" applyAlignment="1" applyProtection="1">
      <alignment horizontal="left" vertical="center" wrapText="1" readingOrder="1"/>
    </xf>
    <xf numFmtId="0" fontId="30" fillId="6" borderId="46" xfId="0" applyFont="1" applyFill="1" applyBorder="1" applyAlignment="1" applyProtection="1">
      <alignment vertical="center" wrapText="1" readingOrder="1"/>
    </xf>
    <xf numFmtId="0" fontId="30" fillId="6" borderId="75" xfId="0" applyFont="1" applyFill="1" applyBorder="1" applyAlignment="1" applyProtection="1">
      <alignment horizontal="left" vertical="center" wrapText="1" readingOrder="1"/>
    </xf>
    <xf numFmtId="0" fontId="30" fillId="6" borderId="68" xfId="0" applyFont="1" applyFill="1" applyBorder="1" applyAlignment="1" applyProtection="1">
      <alignment vertical="center" wrapText="1" readingOrder="1"/>
    </xf>
    <xf numFmtId="165" fontId="30" fillId="17" borderId="3" xfId="5" applyFont="1" applyFill="1" applyBorder="1" applyAlignment="1" applyProtection="1">
      <alignment horizontal="center" vertical="center" wrapText="1" readingOrder="1"/>
    </xf>
    <xf numFmtId="0" fontId="30" fillId="6" borderId="63" xfId="0" applyFont="1" applyFill="1" applyBorder="1" applyAlignment="1" applyProtection="1">
      <alignment horizontal="left" vertical="center" wrapText="1" readingOrder="1"/>
    </xf>
    <xf numFmtId="0" fontId="30" fillId="17" borderId="34" xfId="0" applyFont="1" applyFill="1" applyBorder="1" applyAlignment="1" applyProtection="1">
      <alignment horizontal="center" vertical="center" wrapText="1" readingOrder="1"/>
    </xf>
    <xf numFmtId="167" fontId="30" fillId="6" borderId="23" xfId="0" applyNumberFormat="1" applyFont="1" applyFill="1" applyBorder="1" applyAlignment="1" applyProtection="1">
      <alignment horizontal="right" vertical="center" wrapText="1" readingOrder="1"/>
    </xf>
    <xf numFmtId="0" fontId="30" fillId="6" borderId="48" xfId="0" applyFont="1" applyFill="1" applyBorder="1" applyAlignment="1" applyProtection="1">
      <alignment vertical="center" wrapText="1" readingOrder="1"/>
    </xf>
    <xf numFmtId="0" fontId="30" fillId="6" borderId="78" xfId="0" applyFont="1" applyFill="1" applyBorder="1" applyAlignment="1" applyProtection="1">
      <alignment horizontal="left" vertical="center" wrapText="1" readingOrder="1"/>
    </xf>
    <xf numFmtId="167" fontId="30" fillId="6" borderId="38" xfId="0" applyNumberFormat="1" applyFont="1" applyFill="1" applyBorder="1" applyAlignment="1" applyProtection="1">
      <alignment horizontal="right" vertical="center" wrapText="1" readingOrder="1"/>
    </xf>
    <xf numFmtId="0" fontId="30" fillId="6" borderId="5" xfId="0" applyFont="1" applyFill="1" applyBorder="1" applyAlignment="1" applyProtection="1">
      <alignment horizontal="left" vertical="center" wrapText="1" readingOrder="1"/>
    </xf>
    <xf numFmtId="167" fontId="30" fillId="6" borderId="2" xfId="0" applyNumberFormat="1" applyFont="1" applyFill="1" applyBorder="1" applyAlignment="1" applyProtection="1">
      <alignment horizontal="right" vertical="center" wrapText="1" readingOrder="1"/>
    </xf>
    <xf numFmtId="0" fontId="30" fillId="6" borderId="46" xfId="0" applyFont="1" applyFill="1" applyBorder="1" applyAlignment="1" applyProtection="1">
      <alignment horizontal="left" vertical="center" wrapText="1" readingOrder="1"/>
    </xf>
    <xf numFmtId="0" fontId="31" fillId="0" borderId="8" xfId="0" applyFont="1" applyBorder="1" applyAlignment="1" applyProtection="1">
      <alignment horizontal="right" vertical="center"/>
    </xf>
    <xf numFmtId="0" fontId="31" fillId="0" borderId="10" xfId="0" applyFont="1" applyBorder="1" applyAlignment="1" applyProtection="1">
      <alignment horizontal="right" vertical="center"/>
    </xf>
    <xf numFmtId="0" fontId="31" fillId="0" borderId="15" xfId="0" applyFont="1" applyBorder="1" applyAlignment="1" applyProtection="1">
      <alignment wrapText="1"/>
    </xf>
    <xf numFmtId="164" fontId="31" fillId="0" borderId="10" xfId="7" applyFont="1" applyBorder="1" applyAlignment="1" applyProtection="1">
      <alignment vertical="center"/>
    </xf>
    <xf numFmtId="0" fontId="31" fillId="0" borderId="17" xfId="0" applyFont="1" applyBorder="1" applyAlignment="1" applyProtection="1">
      <alignment horizontal="right" vertical="center"/>
    </xf>
    <xf numFmtId="0" fontId="31" fillId="0" borderId="19" xfId="0" applyFont="1" applyBorder="1" applyAlignment="1" applyProtection="1">
      <alignment horizontal="right" vertical="center"/>
    </xf>
    <xf numFmtId="0" fontId="31" fillId="0" borderId="46" xfId="0" applyFont="1" applyBorder="1" applyAlignment="1" applyProtection="1">
      <alignment wrapText="1"/>
    </xf>
    <xf numFmtId="0" fontId="31" fillId="0" borderId="18" xfId="0" applyFont="1" applyBorder="1" applyAlignment="1" applyProtection="1">
      <alignment horizontal="center" vertical="center"/>
    </xf>
    <xf numFmtId="0" fontId="30" fillId="6" borderId="21" xfId="0" applyFont="1" applyFill="1" applyBorder="1" applyAlignment="1" applyProtection="1">
      <alignment horizontal="left" vertical="center" wrapText="1" readingOrder="1"/>
    </xf>
    <xf numFmtId="164" fontId="30" fillId="17" borderId="28" xfId="7" applyFont="1" applyFill="1" applyBorder="1" applyAlignment="1" applyProtection="1">
      <alignment horizontal="right" vertical="center" wrapText="1" readingOrder="1"/>
    </xf>
    <xf numFmtId="0" fontId="31" fillId="0" borderId="36" xfId="0"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3" xfId="0" applyFont="1" applyFill="1" applyBorder="1" applyAlignment="1">
      <alignment horizontal="center" vertical="center" wrapText="1"/>
    </xf>
    <xf numFmtId="164" fontId="31" fillId="0" borderId="4" xfId="7" applyFont="1" applyFill="1" applyBorder="1" applyAlignment="1">
      <alignment horizontal="center" vertical="center" wrapText="1"/>
    </xf>
    <xf numFmtId="0" fontId="31" fillId="6" borderId="27" xfId="0" applyFont="1" applyFill="1" applyBorder="1" applyAlignment="1">
      <alignment horizontal="center" vertical="center" wrapText="1"/>
    </xf>
    <xf numFmtId="0" fontId="31" fillId="6" borderId="27" xfId="0" applyFont="1" applyFill="1" applyBorder="1" applyAlignment="1">
      <alignment horizontal="justify" vertical="center" wrapText="1"/>
    </xf>
    <xf numFmtId="164" fontId="31" fillId="6" borderId="28" xfId="7" applyFont="1" applyFill="1" applyBorder="1" applyAlignment="1">
      <alignment horizontal="center" vertical="center" wrapText="1"/>
    </xf>
    <xf numFmtId="0" fontId="31" fillId="6" borderId="18" xfId="0" applyFont="1" applyFill="1" applyBorder="1" applyAlignment="1">
      <alignment horizontal="center" vertical="center" wrapText="1"/>
    </xf>
    <xf numFmtId="164" fontId="31" fillId="6" borderId="19" xfId="7" applyFont="1" applyFill="1" applyBorder="1" applyAlignment="1">
      <alignment horizontal="center" vertical="center" wrapText="1"/>
    </xf>
    <xf numFmtId="167" fontId="10" fillId="6" borderId="31" xfId="0" applyNumberFormat="1" applyFont="1" applyFill="1" applyBorder="1" applyAlignment="1" applyProtection="1">
      <alignment horizontal="center" vertical="center" wrapText="1" readingOrder="1"/>
    </xf>
    <xf numFmtId="0" fontId="10" fillId="6" borderId="31" xfId="0" applyFont="1" applyFill="1" applyBorder="1" applyAlignment="1" applyProtection="1">
      <alignment vertical="center" wrapText="1" readingOrder="1"/>
    </xf>
    <xf numFmtId="0" fontId="10" fillId="6" borderId="31" xfId="0" applyFont="1" applyFill="1" applyBorder="1" applyAlignment="1" applyProtection="1">
      <alignment horizontal="center" vertical="center" wrapText="1" readingOrder="1"/>
    </xf>
    <xf numFmtId="170" fontId="10" fillId="6" borderId="31" xfId="0" applyNumberFormat="1" applyFont="1" applyFill="1" applyBorder="1" applyAlignment="1" applyProtection="1">
      <alignment horizontal="right" vertical="center" wrapText="1" readingOrder="1"/>
    </xf>
    <xf numFmtId="164" fontId="10" fillId="6" borderId="31" xfId="7" applyFont="1" applyFill="1" applyBorder="1" applyAlignment="1" applyProtection="1">
      <alignment horizontal="left" vertical="center" wrapText="1" readingOrder="1"/>
    </xf>
    <xf numFmtId="167" fontId="10" fillId="6" borderId="16" xfId="0" applyNumberFormat="1" applyFont="1" applyFill="1" applyBorder="1" applyAlignment="1" applyProtection="1">
      <alignment horizontal="center" vertical="center" wrapText="1" readingOrder="1"/>
    </xf>
    <xf numFmtId="0" fontId="10" fillId="6" borderId="16" xfId="0" applyFont="1" applyFill="1" applyBorder="1" applyAlignment="1" applyProtection="1">
      <alignment vertical="center" wrapText="1" readingOrder="1"/>
    </xf>
    <xf numFmtId="0" fontId="10" fillId="6" borderId="16" xfId="0" applyFont="1" applyFill="1" applyBorder="1" applyAlignment="1" applyProtection="1">
      <alignment horizontal="center" vertical="center" wrapText="1" readingOrder="1"/>
    </xf>
    <xf numFmtId="170" fontId="10" fillId="6" borderId="16" xfId="0" applyNumberFormat="1" applyFont="1" applyFill="1" applyBorder="1" applyAlignment="1" applyProtection="1">
      <alignment horizontal="left" vertical="center" wrapText="1" readingOrder="1"/>
    </xf>
    <xf numFmtId="164" fontId="10" fillId="6" borderId="16" xfId="7" applyFont="1" applyFill="1" applyBorder="1" applyAlignment="1" applyProtection="1">
      <alignment horizontal="left" vertical="center" wrapText="1" readingOrder="1"/>
    </xf>
    <xf numFmtId="167" fontId="10" fillId="6" borderId="14" xfId="0" applyNumberFormat="1" applyFont="1" applyFill="1" applyBorder="1" applyAlignment="1" applyProtection="1">
      <alignment horizontal="center" vertical="center" wrapText="1" readingOrder="1"/>
    </xf>
    <xf numFmtId="0" fontId="10" fillId="6" borderId="14" xfId="0" applyFont="1" applyFill="1" applyBorder="1" applyAlignment="1" applyProtection="1">
      <alignment vertical="center" wrapText="1" readingOrder="1"/>
    </xf>
    <xf numFmtId="0" fontId="10" fillId="6" borderId="14" xfId="0" applyFont="1" applyFill="1" applyBorder="1" applyAlignment="1" applyProtection="1">
      <alignment horizontal="center" vertical="center" wrapText="1" readingOrder="1"/>
    </xf>
    <xf numFmtId="170" fontId="10" fillId="6" borderId="14" xfId="0" applyNumberFormat="1" applyFont="1" applyFill="1" applyBorder="1" applyAlignment="1" applyProtection="1">
      <alignment horizontal="left" vertical="center" wrapText="1" readingOrder="1"/>
    </xf>
    <xf numFmtId="164" fontId="10" fillId="6" borderId="14" xfId="7" applyFont="1" applyFill="1" applyBorder="1" applyAlignment="1" applyProtection="1">
      <alignment horizontal="left" vertical="center" wrapText="1" readingOrder="1"/>
    </xf>
    <xf numFmtId="167" fontId="10" fillId="6" borderId="49" xfId="0" applyNumberFormat="1" applyFont="1" applyFill="1" applyBorder="1" applyAlignment="1" applyProtection="1">
      <alignment horizontal="center" vertical="center" wrapText="1" readingOrder="1"/>
    </xf>
    <xf numFmtId="0" fontId="10" fillId="6" borderId="49" xfId="0" applyFont="1" applyFill="1" applyBorder="1" applyAlignment="1" applyProtection="1">
      <alignment vertical="center" wrapText="1" readingOrder="1"/>
    </xf>
    <xf numFmtId="0" fontId="10" fillId="6" borderId="49" xfId="0" applyFont="1" applyFill="1" applyBorder="1" applyAlignment="1" applyProtection="1">
      <alignment horizontal="center" vertical="center" wrapText="1" readingOrder="1"/>
    </xf>
    <xf numFmtId="170" fontId="10" fillId="6" borderId="49" xfId="0" applyNumberFormat="1" applyFont="1" applyFill="1" applyBorder="1" applyAlignment="1" applyProtection="1">
      <alignment horizontal="left" vertical="center" wrapText="1" readingOrder="1"/>
    </xf>
    <xf numFmtId="164" fontId="10" fillId="6" borderId="49" xfId="7" applyFont="1" applyFill="1" applyBorder="1" applyAlignment="1" applyProtection="1">
      <alignment horizontal="left" vertical="center" wrapText="1" readingOrder="1"/>
    </xf>
    <xf numFmtId="170" fontId="10" fillId="6" borderId="31" xfId="0" applyNumberFormat="1" applyFont="1" applyFill="1" applyBorder="1" applyAlignment="1" applyProtection="1">
      <alignment horizontal="left" vertical="center" wrapText="1" readingOrder="1"/>
    </xf>
    <xf numFmtId="0" fontId="10" fillId="6" borderId="31" xfId="0" applyFont="1" applyFill="1" applyBorder="1" applyAlignment="1" applyProtection="1">
      <alignment horizontal="left" vertical="center" wrapText="1" readingOrder="1"/>
    </xf>
    <xf numFmtId="0" fontId="10" fillId="6" borderId="16" xfId="0" applyFont="1" applyFill="1" applyBorder="1" applyAlignment="1" applyProtection="1">
      <alignment horizontal="left" vertical="center" wrapText="1" readingOrder="1"/>
    </xf>
    <xf numFmtId="0" fontId="10" fillId="6" borderId="49" xfId="0" applyFont="1" applyFill="1" applyBorder="1" applyAlignment="1" applyProtection="1">
      <alignment horizontal="left" vertical="center" wrapText="1" readingOrder="1"/>
    </xf>
    <xf numFmtId="0" fontId="10" fillId="0" borderId="31" xfId="0" applyFont="1" applyFill="1" applyBorder="1" applyAlignment="1" applyProtection="1">
      <alignment horizontal="left" vertical="center" wrapText="1" readingOrder="1"/>
    </xf>
    <xf numFmtId="0" fontId="10" fillId="0" borderId="14" xfId="0" applyFont="1" applyFill="1" applyBorder="1" applyAlignment="1" applyProtection="1">
      <alignment horizontal="left" vertical="center" wrapText="1" readingOrder="1"/>
    </xf>
    <xf numFmtId="0" fontId="10" fillId="6" borderId="14" xfId="0" applyFont="1" applyFill="1" applyBorder="1" applyAlignment="1" applyProtection="1">
      <alignment horizontal="left" vertical="center" wrapText="1" readingOrder="1"/>
    </xf>
    <xf numFmtId="0" fontId="10" fillId="6" borderId="47" xfId="0" applyFont="1" applyFill="1" applyBorder="1" applyAlignment="1" applyProtection="1">
      <alignment horizontal="left" vertical="center" wrapText="1" readingOrder="1"/>
    </xf>
    <xf numFmtId="167" fontId="10" fillId="6" borderId="47" xfId="0" applyNumberFormat="1" applyFont="1" applyFill="1" applyBorder="1" applyAlignment="1" applyProtection="1">
      <alignment horizontal="center" vertical="center" wrapText="1" readingOrder="1"/>
    </xf>
    <xf numFmtId="0" fontId="10" fillId="6" borderId="47" xfId="0" applyFont="1" applyFill="1" applyBorder="1" applyAlignment="1" applyProtection="1">
      <alignment vertical="center" wrapText="1" readingOrder="1"/>
    </xf>
    <xf numFmtId="0" fontId="10" fillId="6" borderId="47" xfId="0" applyFont="1" applyFill="1" applyBorder="1" applyAlignment="1" applyProtection="1">
      <alignment horizontal="center" vertical="center" wrapText="1" readingOrder="1"/>
    </xf>
    <xf numFmtId="170" fontId="10" fillId="6" borderId="47" xfId="0" applyNumberFormat="1" applyFont="1" applyFill="1" applyBorder="1" applyAlignment="1" applyProtection="1">
      <alignment horizontal="left" vertical="center" wrapText="1" readingOrder="1"/>
    </xf>
    <xf numFmtId="164" fontId="10" fillId="6" borderId="47" xfId="7" applyFont="1" applyFill="1" applyBorder="1" applyAlignment="1" applyProtection="1">
      <alignment horizontal="left" vertical="center" wrapText="1" readingOrder="1"/>
    </xf>
    <xf numFmtId="170" fontId="10" fillId="6" borderId="27" xfId="0" applyNumberFormat="1" applyFont="1" applyFill="1" applyBorder="1" applyAlignment="1" applyProtection="1">
      <alignment horizontal="left" vertical="center" wrapText="1" readingOrder="1"/>
    </xf>
    <xf numFmtId="164" fontId="10" fillId="6" borderId="28" xfId="7" applyFont="1" applyFill="1" applyBorder="1" applyAlignment="1" applyProtection="1">
      <alignment horizontal="left" vertical="center" wrapText="1" readingOrder="1"/>
    </xf>
    <xf numFmtId="170" fontId="10" fillId="6" borderId="36" xfId="0" applyNumberFormat="1" applyFont="1" applyFill="1" applyBorder="1" applyAlignment="1" applyProtection="1">
      <alignment horizontal="left" vertical="center" wrapText="1" readingOrder="1"/>
    </xf>
    <xf numFmtId="164" fontId="10" fillId="6" borderId="37" xfId="7" applyFont="1" applyFill="1" applyBorder="1" applyAlignment="1" applyProtection="1">
      <alignment horizontal="left" vertical="center" wrapText="1" readingOrder="1"/>
    </xf>
    <xf numFmtId="167" fontId="10" fillId="6" borderId="9" xfId="0" applyNumberFormat="1" applyFont="1" applyFill="1" applyBorder="1" applyAlignment="1" applyProtection="1">
      <alignment horizontal="center" vertical="center" wrapText="1" readingOrder="1"/>
    </xf>
    <xf numFmtId="170" fontId="10" fillId="6" borderId="9" xfId="0" applyNumberFormat="1" applyFont="1" applyFill="1" applyBorder="1" applyAlignment="1" applyProtection="1">
      <alignment horizontal="left" vertical="center" wrapText="1" readingOrder="1"/>
    </xf>
    <xf numFmtId="164" fontId="10" fillId="6" borderId="10" xfId="7" applyFont="1" applyFill="1" applyBorder="1" applyAlignment="1" applyProtection="1">
      <alignment horizontal="left" vertical="center" wrapText="1" readingOrder="1"/>
    </xf>
    <xf numFmtId="0" fontId="10" fillId="6" borderId="34" xfId="0" applyFont="1" applyFill="1" applyBorder="1" applyAlignment="1" applyProtection="1">
      <alignment vertical="center" wrapText="1" readingOrder="1"/>
    </xf>
    <xf numFmtId="170" fontId="10" fillId="6" borderId="34" xfId="0" applyNumberFormat="1" applyFont="1" applyFill="1" applyBorder="1" applyAlignment="1" applyProtection="1">
      <alignment horizontal="left" vertical="center" wrapText="1" readingOrder="1"/>
    </xf>
    <xf numFmtId="164" fontId="10" fillId="6" borderId="35" xfId="7" applyFont="1" applyFill="1" applyBorder="1" applyAlignment="1" applyProtection="1">
      <alignment horizontal="left" vertical="center" wrapText="1" readingOrder="1"/>
    </xf>
    <xf numFmtId="0" fontId="9" fillId="6" borderId="79" xfId="0" applyFont="1" applyFill="1" applyBorder="1" applyAlignment="1" applyProtection="1">
      <alignment horizontal="left" vertical="center" wrapText="1" readingOrder="1"/>
    </xf>
    <xf numFmtId="0" fontId="10" fillId="6" borderId="40" xfId="0" applyFont="1" applyFill="1" applyBorder="1" applyAlignment="1" applyProtection="1">
      <alignment vertical="center" wrapText="1" readingOrder="1"/>
    </xf>
    <xf numFmtId="170" fontId="10" fillId="6" borderId="40" xfId="0" applyNumberFormat="1" applyFont="1" applyFill="1" applyBorder="1" applyAlignment="1" applyProtection="1">
      <alignment horizontal="left" vertical="center" wrapText="1" readingOrder="1"/>
    </xf>
    <xf numFmtId="164" fontId="10" fillId="6" borderId="39" xfId="7" applyFont="1" applyFill="1" applyBorder="1" applyAlignment="1" applyProtection="1">
      <alignment horizontal="left" vertical="center" wrapText="1" readingOrder="1"/>
    </xf>
    <xf numFmtId="167" fontId="10" fillId="6" borderId="40" xfId="0" applyNumberFormat="1" applyFont="1" applyFill="1" applyBorder="1" applyAlignment="1" applyProtection="1">
      <alignment horizontal="center" vertical="center" wrapText="1" readingOrder="1"/>
    </xf>
    <xf numFmtId="0" fontId="10" fillId="6" borderId="8" xfId="0" applyFont="1" applyFill="1" applyBorder="1" applyAlignment="1" applyProtection="1">
      <alignment horizontal="left" vertical="center" wrapText="1" readingOrder="1"/>
    </xf>
    <xf numFmtId="170" fontId="10" fillId="6" borderId="18" xfId="0" applyNumberFormat="1" applyFont="1" applyFill="1" applyBorder="1" applyAlignment="1" applyProtection="1">
      <alignment horizontal="left" vertical="center" wrapText="1" readingOrder="1"/>
    </xf>
    <xf numFmtId="164" fontId="10" fillId="6" borderId="19" xfId="7" applyFont="1" applyFill="1" applyBorder="1" applyAlignment="1" applyProtection="1">
      <alignment horizontal="left" vertical="center" wrapText="1" readingOrder="1"/>
    </xf>
    <xf numFmtId="0" fontId="10" fillId="6" borderId="24" xfId="0" applyFont="1" applyFill="1" applyBorder="1" applyAlignment="1" applyProtection="1">
      <alignment vertical="center" wrapText="1" readingOrder="1"/>
    </xf>
    <xf numFmtId="170" fontId="10" fillId="6" borderId="24" xfId="0" applyNumberFormat="1" applyFont="1" applyFill="1" applyBorder="1" applyAlignment="1" applyProtection="1">
      <alignment horizontal="left" vertical="center" wrapText="1" readingOrder="1"/>
    </xf>
    <xf numFmtId="164" fontId="10" fillId="6" borderId="25" xfId="7" applyFont="1" applyFill="1" applyBorder="1" applyAlignment="1" applyProtection="1">
      <alignment horizontal="left" vertical="center" wrapText="1" readingOrder="1"/>
    </xf>
    <xf numFmtId="0" fontId="10" fillId="6" borderId="33" xfId="0" applyFont="1" applyFill="1" applyBorder="1" applyAlignment="1" applyProtection="1">
      <alignment horizontal="left" vertical="center" wrapText="1" readingOrder="1"/>
    </xf>
    <xf numFmtId="167" fontId="10" fillId="6" borderId="8" xfId="0" applyNumberFormat="1" applyFont="1" applyFill="1" applyBorder="1" applyAlignment="1" applyProtection="1">
      <alignment horizontal="right" vertical="center" wrapText="1" readingOrder="1"/>
    </xf>
    <xf numFmtId="167" fontId="10" fillId="6" borderId="26" xfId="0" applyNumberFormat="1" applyFont="1" applyFill="1" applyBorder="1" applyAlignment="1" applyProtection="1">
      <alignment horizontal="right" vertical="center" wrapText="1" readingOrder="1"/>
    </xf>
    <xf numFmtId="167" fontId="10" fillId="6" borderId="17" xfId="0" applyNumberFormat="1" applyFont="1" applyFill="1" applyBorder="1" applyAlignment="1" applyProtection="1">
      <alignment horizontal="right" vertical="center" wrapText="1" readingOrder="1"/>
    </xf>
    <xf numFmtId="167" fontId="10" fillId="6" borderId="31" xfId="0" applyNumberFormat="1" applyFont="1" applyFill="1" applyBorder="1" applyAlignment="1" applyProtection="1">
      <alignment horizontal="right" vertical="center" wrapText="1" readingOrder="1"/>
    </xf>
    <xf numFmtId="164" fontId="10" fillId="6" borderId="73" xfId="7" applyFont="1" applyFill="1" applyBorder="1" applyAlignment="1" applyProtection="1">
      <alignment horizontal="left" vertical="center" wrapText="1" readingOrder="1"/>
    </xf>
    <xf numFmtId="167" fontId="10" fillId="6" borderId="16" xfId="0" applyNumberFormat="1" applyFont="1" applyFill="1" applyBorder="1" applyAlignment="1" applyProtection="1">
      <alignment horizontal="right" vertical="center" wrapText="1" readingOrder="1"/>
    </xf>
    <xf numFmtId="164" fontId="10" fillId="6" borderId="64" xfId="7" applyFont="1" applyFill="1" applyBorder="1" applyAlignment="1" applyProtection="1">
      <alignment horizontal="left" vertical="center" wrapText="1" readingOrder="1"/>
    </xf>
    <xf numFmtId="167" fontId="10" fillId="6" borderId="49" xfId="0" applyNumberFormat="1" applyFont="1" applyFill="1" applyBorder="1" applyAlignment="1" applyProtection="1">
      <alignment horizontal="right" vertical="center" wrapText="1" readingOrder="1"/>
    </xf>
    <xf numFmtId="164" fontId="10" fillId="6" borderId="72" xfId="7" applyFont="1" applyFill="1" applyBorder="1" applyAlignment="1" applyProtection="1">
      <alignment horizontal="left" vertical="center" wrapText="1" readingOrder="1"/>
    </xf>
    <xf numFmtId="0" fontId="10" fillId="6" borderId="68" xfId="0" applyFont="1" applyFill="1" applyBorder="1" applyAlignment="1" applyProtection="1">
      <alignment horizontal="left" vertical="center" wrapText="1" readingOrder="1"/>
    </xf>
    <xf numFmtId="167" fontId="10" fillId="6" borderId="3" xfId="0" applyNumberFormat="1" applyFont="1" applyFill="1" applyBorder="1" applyAlignment="1" applyProtection="1">
      <alignment horizontal="right" vertical="center" wrapText="1" readingOrder="1"/>
    </xf>
    <xf numFmtId="0" fontId="10" fillId="6" borderId="68" xfId="0" applyFont="1" applyFill="1" applyBorder="1" applyAlignment="1" applyProtection="1">
      <alignment vertical="center" wrapText="1" readingOrder="1"/>
    </xf>
    <xf numFmtId="0" fontId="10" fillId="6" borderId="48" xfId="0" applyFont="1" applyFill="1" applyBorder="1" applyAlignment="1" applyProtection="1">
      <alignment horizontal="left" vertical="center" wrapText="1" readingOrder="1"/>
    </xf>
    <xf numFmtId="164" fontId="10" fillId="6" borderId="22" xfId="7" applyFont="1" applyFill="1" applyBorder="1" applyAlignment="1" applyProtection="1">
      <alignment horizontal="left" vertical="center" wrapText="1" readingOrder="1"/>
    </xf>
    <xf numFmtId="0" fontId="19" fillId="0" borderId="5" xfId="0" applyFont="1" applyBorder="1" applyAlignment="1" applyProtection="1">
      <alignment horizontal="left"/>
    </xf>
    <xf numFmtId="0" fontId="10" fillId="6" borderId="3" xfId="0" applyFont="1" applyFill="1" applyBorder="1" applyAlignment="1" applyProtection="1">
      <alignment vertical="center" wrapText="1" readingOrder="1"/>
    </xf>
    <xf numFmtId="164" fontId="10" fillId="6" borderId="4" xfId="7" applyFont="1" applyFill="1" applyBorder="1" applyAlignment="1" applyProtection="1">
      <alignment horizontal="left" vertical="center" wrapText="1" readingOrder="1"/>
    </xf>
    <xf numFmtId="0" fontId="0" fillId="0" borderId="9" xfId="0" applyBorder="1" applyAlignment="1" applyProtection="1">
      <alignment vertical="center"/>
    </xf>
    <xf numFmtId="0" fontId="0" fillId="0" borderId="9" xfId="0" applyBorder="1" applyAlignment="1" applyProtection="1">
      <alignment horizontal="center" vertical="center"/>
    </xf>
    <xf numFmtId="0" fontId="0" fillId="0" borderId="27" xfId="0" applyBorder="1" applyAlignment="1" applyProtection="1">
      <alignment horizontal="center" vertical="center"/>
    </xf>
    <xf numFmtId="164" fontId="30" fillId="6" borderId="10" xfId="7" applyFont="1" applyFill="1" applyBorder="1" applyAlignment="1" applyProtection="1">
      <alignment horizontal="right" vertical="center" wrapText="1" readingOrder="1"/>
    </xf>
    <xf numFmtId="164" fontId="30" fillId="6" borderId="22" xfId="7" applyFont="1" applyFill="1" applyBorder="1" applyAlignment="1" applyProtection="1">
      <alignment horizontal="right" vertical="center" wrapText="1" readingOrder="1"/>
    </xf>
    <xf numFmtId="164" fontId="30" fillId="6" borderId="19" xfId="7" applyFont="1" applyFill="1" applyBorder="1" applyAlignment="1" applyProtection="1">
      <alignment horizontal="right" vertical="center" wrapText="1" readingOrder="1"/>
    </xf>
    <xf numFmtId="0" fontId="30" fillId="6" borderId="32" xfId="0" applyFont="1" applyFill="1" applyBorder="1" applyAlignment="1" applyProtection="1">
      <alignment vertical="center" wrapText="1" readingOrder="1"/>
    </xf>
    <xf numFmtId="0" fontId="30" fillId="6" borderId="31" xfId="0" applyFont="1" applyFill="1" applyBorder="1" applyAlignment="1" applyProtection="1">
      <alignment horizontal="justify" vertical="center" wrapText="1" readingOrder="1"/>
    </xf>
    <xf numFmtId="167" fontId="30" fillId="6" borderId="89" xfId="0" applyNumberFormat="1" applyFont="1" applyFill="1" applyBorder="1" applyAlignment="1" applyProtection="1">
      <alignment horizontal="right" vertical="center" wrapText="1" readingOrder="1"/>
    </xf>
    <xf numFmtId="0" fontId="30" fillId="6" borderId="49" xfId="0" applyFont="1" applyFill="1" applyBorder="1" applyAlignment="1" applyProtection="1">
      <alignment horizontal="justify" vertical="center" wrapText="1" readingOrder="1"/>
    </xf>
    <xf numFmtId="167" fontId="30" fillId="6" borderId="91" xfId="0" applyNumberFormat="1" applyFont="1" applyFill="1" applyBorder="1" applyAlignment="1" applyProtection="1">
      <alignment horizontal="right" vertical="center" wrapText="1" readingOrder="1"/>
    </xf>
    <xf numFmtId="164" fontId="30" fillId="6" borderId="18" xfId="7" applyFont="1" applyFill="1" applyBorder="1" applyAlignment="1" applyProtection="1">
      <alignment horizontal="center" vertical="center" wrapText="1" readingOrder="1"/>
    </xf>
    <xf numFmtId="0" fontId="30" fillId="6" borderId="16" xfId="0" applyFont="1" applyFill="1" applyBorder="1" applyAlignment="1" applyProtection="1">
      <alignment horizontal="justify" vertical="center" wrapText="1" readingOrder="1"/>
    </xf>
    <xf numFmtId="167" fontId="30" fillId="6" borderId="90" xfId="0" applyNumberFormat="1" applyFont="1" applyFill="1" applyBorder="1" applyAlignment="1" applyProtection="1">
      <alignment horizontal="right" vertical="center" wrapText="1" readingOrder="1"/>
    </xf>
    <xf numFmtId="167" fontId="30" fillId="6" borderId="70" xfId="0" applyNumberFormat="1" applyFont="1" applyFill="1" applyBorder="1" applyAlignment="1" applyProtection="1">
      <alignment horizontal="right" vertical="center" wrapText="1" readingOrder="1"/>
    </xf>
    <xf numFmtId="169" fontId="30" fillId="6" borderId="9" xfId="7" applyNumberFormat="1" applyFont="1" applyFill="1" applyBorder="1" applyAlignment="1" applyProtection="1">
      <alignment horizontal="right" vertical="center" wrapText="1" readingOrder="1"/>
    </xf>
    <xf numFmtId="169" fontId="30" fillId="6" borderId="21" xfId="7" applyNumberFormat="1" applyFont="1" applyFill="1" applyBorder="1" applyAlignment="1" applyProtection="1">
      <alignment horizontal="right" vertical="center" wrapText="1" readingOrder="1"/>
    </xf>
    <xf numFmtId="169" fontId="30" fillId="6" borderId="18" xfId="0" applyNumberFormat="1" applyFont="1" applyFill="1" applyBorder="1" applyAlignment="1" applyProtection="1">
      <alignment horizontal="right" vertical="center" readingOrder="1"/>
    </xf>
    <xf numFmtId="169" fontId="30" fillId="6" borderId="27" xfId="0" applyNumberFormat="1" applyFont="1" applyFill="1" applyBorder="1" applyAlignment="1" applyProtection="1">
      <alignment horizontal="right" vertical="center" wrapText="1" readingOrder="1"/>
    </xf>
    <xf numFmtId="169" fontId="30" fillId="6" borderId="36" xfId="0" applyNumberFormat="1" applyFont="1" applyFill="1" applyBorder="1" applyAlignment="1" applyProtection="1">
      <alignment horizontal="right" vertical="center" wrapText="1" readingOrder="1"/>
    </xf>
    <xf numFmtId="164" fontId="30" fillId="6" borderId="37" xfId="7" applyFont="1" applyFill="1" applyBorder="1" applyAlignment="1" applyProtection="1">
      <alignment horizontal="right" vertical="center" wrapText="1" readingOrder="1"/>
    </xf>
    <xf numFmtId="0" fontId="33" fillId="6" borderId="27" xfId="0" applyFont="1" applyFill="1" applyBorder="1" applyAlignment="1" applyProtection="1">
      <alignment horizontal="left" vertical="center" wrapText="1" readingOrder="1"/>
    </xf>
    <xf numFmtId="0" fontId="29" fillId="6" borderId="32" xfId="0" applyFont="1" applyFill="1" applyBorder="1" applyAlignment="1" applyProtection="1">
      <alignment horizontal="left" vertical="center" wrapText="1" readingOrder="1"/>
    </xf>
    <xf numFmtId="167" fontId="30" fillId="6" borderId="24" xfId="0" applyNumberFormat="1" applyFont="1" applyFill="1" applyBorder="1" applyAlignment="1" applyProtection="1">
      <alignment horizontal="right" vertical="center" wrapText="1" readingOrder="1"/>
    </xf>
    <xf numFmtId="169" fontId="30" fillId="6" borderId="24" xfId="0" applyNumberFormat="1" applyFont="1" applyFill="1" applyBorder="1" applyAlignment="1" applyProtection="1">
      <alignment horizontal="right" vertical="center" wrapText="1" readingOrder="1"/>
    </xf>
    <xf numFmtId="164" fontId="30" fillId="6" borderId="25" xfId="7" applyFont="1" applyFill="1" applyBorder="1" applyAlignment="1" applyProtection="1">
      <alignment horizontal="right" vertical="center" wrapText="1" readingOrder="1"/>
    </xf>
    <xf numFmtId="0" fontId="29" fillId="6" borderId="47" xfId="0" applyFont="1" applyFill="1" applyBorder="1" applyAlignment="1" applyProtection="1">
      <alignment horizontal="center" vertical="center" wrapText="1" readingOrder="1"/>
    </xf>
    <xf numFmtId="167" fontId="30" fillId="6" borderId="77" xfId="0" applyNumberFormat="1" applyFont="1" applyFill="1" applyBorder="1" applyAlignment="1" applyProtection="1">
      <alignment horizontal="right" vertical="center" wrapText="1" readingOrder="1"/>
    </xf>
    <xf numFmtId="167" fontId="30" fillId="6" borderId="47" xfId="0" applyNumberFormat="1" applyFont="1" applyFill="1" applyBorder="1" applyAlignment="1" applyProtection="1">
      <alignment horizontal="right" vertical="center" wrapText="1" readingOrder="1"/>
    </xf>
    <xf numFmtId="0" fontId="30" fillId="6" borderId="76" xfId="0" applyFont="1" applyFill="1" applyBorder="1" applyAlignment="1" applyProtection="1">
      <alignment vertical="center" wrapText="1" readingOrder="1"/>
    </xf>
    <xf numFmtId="169" fontId="30" fillId="6" borderId="40" xfId="0" applyNumberFormat="1" applyFont="1" applyFill="1" applyBorder="1" applyAlignment="1" applyProtection="1">
      <alignment horizontal="right" vertical="center" wrapText="1" readingOrder="1"/>
    </xf>
    <xf numFmtId="164" fontId="30" fillId="6" borderId="39" xfId="7" applyFont="1" applyFill="1" applyBorder="1" applyAlignment="1" applyProtection="1">
      <alignment horizontal="right" vertical="center" wrapText="1" readingOrder="1"/>
    </xf>
    <xf numFmtId="0" fontId="10" fillId="6" borderId="89" xfId="0" applyFont="1" applyFill="1" applyBorder="1" applyAlignment="1" applyProtection="1">
      <alignment horizontal="left" vertical="center" wrapText="1" readingOrder="1"/>
    </xf>
    <xf numFmtId="0" fontId="10" fillId="6" borderId="73" xfId="0" applyFont="1" applyFill="1" applyBorder="1" applyAlignment="1" applyProtection="1">
      <alignment vertical="center" wrapText="1" readingOrder="1"/>
    </xf>
    <xf numFmtId="164" fontId="10" fillId="6" borderId="31" xfId="7" applyFont="1" applyFill="1" applyBorder="1" applyAlignment="1" applyProtection="1">
      <alignment horizontal="center" vertical="center" wrapText="1" readingOrder="1"/>
    </xf>
    <xf numFmtId="0" fontId="10" fillId="6" borderId="90" xfId="0" applyFont="1" applyFill="1" applyBorder="1" applyAlignment="1" applyProtection="1">
      <alignment horizontal="left" vertical="center" wrapText="1" readingOrder="1"/>
    </xf>
    <xf numFmtId="0" fontId="10" fillId="6" borderId="70" xfId="0" applyFont="1" applyFill="1" applyBorder="1" applyAlignment="1" applyProtection="1">
      <alignment vertical="center" wrapText="1" readingOrder="1"/>
    </xf>
    <xf numFmtId="164" fontId="10" fillId="6" borderId="16" xfId="7" applyFont="1" applyFill="1" applyBorder="1" applyAlignment="1" applyProtection="1">
      <alignment horizontal="center" vertical="center" wrapText="1" readingOrder="1"/>
    </xf>
    <xf numFmtId="0" fontId="0" fillId="0" borderId="90" xfId="0" applyBorder="1" applyAlignment="1" applyProtection="1">
      <alignment vertical="center"/>
    </xf>
    <xf numFmtId="167" fontId="10" fillId="6" borderId="38" xfId="0" applyNumberFormat="1" applyFont="1" applyFill="1" applyBorder="1" applyAlignment="1" applyProtection="1">
      <alignment horizontal="right" vertical="center" wrapText="1" readingOrder="1"/>
    </xf>
    <xf numFmtId="0" fontId="10" fillId="6" borderId="107" xfId="0" applyFont="1" applyFill="1" applyBorder="1" applyAlignment="1" applyProtection="1">
      <alignment horizontal="left" vertical="center" wrapText="1" readingOrder="1"/>
    </xf>
    <xf numFmtId="0" fontId="10" fillId="6" borderId="71" xfId="0" applyFont="1" applyFill="1" applyBorder="1" applyAlignment="1" applyProtection="1">
      <alignment vertical="center" wrapText="1" readingOrder="1"/>
    </xf>
    <xf numFmtId="0" fontId="10" fillId="6" borderId="29" xfId="0" applyFont="1" applyFill="1" applyBorder="1" applyAlignment="1" applyProtection="1">
      <alignment horizontal="center" vertical="center" wrapText="1" readingOrder="1"/>
    </xf>
    <xf numFmtId="164" fontId="10" fillId="6" borderId="29" xfId="7" applyFont="1" applyFill="1" applyBorder="1" applyAlignment="1" applyProtection="1">
      <alignment horizontal="center" vertical="center" wrapText="1" readingOrder="1"/>
    </xf>
    <xf numFmtId="164" fontId="10" fillId="6" borderId="29" xfId="7" applyFont="1" applyFill="1" applyBorder="1" applyAlignment="1" applyProtection="1">
      <alignment horizontal="left" vertical="center" wrapText="1" readingOrder="1"/>
    </xf>
    <xf numFmtId="0" fontId="10" fillId="6" borderId="29" xfId="0" applyFont="1" applyFill="1" applyBorder="1" applyAlignment="1" applyProtection="1">
      <alignment horizontal="left" vertical="center" wrapText="1" readingOrder="1"/>
    </xf>
    <xf numFmtId="0" fontId="10" fillId="6" borderId="29" xfId="0" applyFont="1" applyFill="1" applyBorder="1" applyAlignment="1" applyProtection="1">
      <alignment vertical="center" wrapText="1" readingOrder="1"/>
    </xf>
    <xf numFmtId="167" fontId="10" fillId="6" borderId="2" xfId="0" applyNumberFormat="1" applyFont="1" applyFill="1" applyBorder="1" applyAlignment="1" applyProtection="1">
      <alignment horizontal="right" vertical="center" wrapText="1" readingOrder="1"/>
    </xf>
    <xf numFmtId="167" fontId="10" fillId="6" borderId="4" xfId="0" applyNumberFormat="1" applyFont="1" applyFill="1" applyBorder="1" applyAlignment="1" applyProtection="1">
      <alignment horizontal="right" vertical="center" wrapText="1" readingOrder="1"/>
    </xf>
    <xf numFmtId="0" fontId="10" fillId="6" borderId="89" xfId="0" applyFont="1" applyFill="1" applyBorder="1" applyAlignment="1" applyProtection="1">
      <alignment vertical="center" wrapText="1" readingOrder="1"/>
    </xf>
    <xf numFmtId="164" fontId="10" fillId="6" borderId="41" xfId="7" applyFont="1" applyFill="1" applyBorder="1" applyAlignment="1" applyProtection="1">
      <alignment horizontal="center" vertical="center" wrapText="1" readingOrder="1"/>
    </xf>
    <xf numFmtId="0" fontId="10" fillId="6" borderId="90" xfId="0" applyFont="1" applyFill="1" applyBorder="1" applyAlignment="1" applyProtection="1">
      <alignment vertical="center" wrapText="1" readingOrder="1"/>
    </xf>
    <xf numFmtId="164" fontId="10" fillId="6" borderId="70" xfId="7" applyFont="1" applyFill="1" applyBorder="1" applyAlignment="1" applyProtection="1">
      <alignment horizontal="left" vertical="center" wrapText="1" readingOrder="1"/>
    </xf>
    <xf numFmtId="0" fontId="10" fillId="6" borderId="107" xfId="0" applyFont="1" applyFill="1" applyBorder="1" applyAlignment="1" applyProtection="1">
      <alignment vertical="center" wrapText="1" readingOrder="1"/>
    </xf>
    <xf numFmtId="164" fontId="10" fillId="6" borderId="71" xfId="7" applyFont="1" applyFill="1" applyBorder="1" applyAlignment="1" applyProtection="1">
      <alignment horizontal="left" vertical="center" wrapText="1" readingOrder="1"/>
    </xf>
    <xf numFmtId="164" fontId="10" fillId="6" borderId="49" xfId="7" applyFont="1" applyFill="1" applyBorder="1" applyAlignment="1" applyProtection="1">
      <alignment horizontal="center" vertical="center" wrapText="1" readingOrder="1"/>
    </xf>
    <xf numFmtId="164" fontId="10" fillId="6" borderId="42" xfId="7" applyFont="1" applyFill="1" applyBorder="1" applyAlignment="1" applyProtection="1">
      <alignment horizontal="center" vertical="center" wrapText="1" readingOrder="1"/>
    </xf>
    <xf numFmtId="0" fontId="0" fillId="0" borderId="107" xfId="0" applyBorder="1" applyAlignment="1" applyProtection="1">
      <alignment vertical="center"/>
    </xf>
    <xf numFmtId="0" fontId="10" fillId="6" borderId="91" xfId="0" applyFont="1" applyFill="1" applyBorder="1" applyAlignment="1" applyProtection="1">
      <alignment horizontal="left" vertical="center" wrapText="1" readingOrder="1"/>
    </xf>
    <xf numFmtId="0" fontId="10" fillId="6" borderId="67" xfId="0" applyFont="1" applyFill="1" applyBorder="1" applyAlignment="1" applyProtection="1">
      <alignment vertical="center" wrapText="1" readingOrder="1"/>
    </xf>
    <xf numFmtId="164" fontId="10" fillId="6" borderId="67" xfId="7" applyFont="1" applyFill="1" applyBorder="1" applyAlignment="1" applyProtection="1">
      <alignment horizontal="left" vertical="center" wrapText="1" readingOrder="1"/>
    </xf>
    <xf numFmtId="0" fontId="10" fillId="6" borderId="42" xfId="0" applyFont="1" applyFill="1" applyBorder="1" applyAlignment="1" applyProtection="1">
      <alignment vertical="center" wrapText="1" readingOrder="1"/>
    </xf>
    <xf numFmtId="0" fontId="10" fillId="6" borderId="42" xfId="0" applyFont="1" applyFill="1" applyBorder="1" applyAlignment="1" applyProtection="1">
      <alignment horizontal="center" vertical="center" wrapText="1" readingOrder="1"/>
    </xf>
    <xf numFmtId="164" fontId="10" fillId="6" borderId="41" xfId="7" applyFont="1" applyFill="1" applyBorder="1" applyAlignment="1" applyProtection="1">
      <alignment horizontal="left" vertical="center" wrapText="1" readingOrder="1"/>
    </xf>
    <xf numFmtId="164" fontId="10" fillId="6" borderId="31" xfId="7" applyFont="1" applyFill="1" applyBorder="1" applyAlignment="1" applyProtection="1">
      <alignment horizontal="right" vertical="center" wrapText="1" readingOrder="1"/>
    </xf>
    <xf numFmtId="164" fontId="22" fillId="0" borderId="10" xfId="1" applyFont="1" applyFill="1" applyBorder="1" applyAlignment="1" applyProtection="1">
      <alignment horizontal="left" vertical="center" wrapText="1" readingOrder="1"/>
    </xf>
    <xf numFmtId="164" fontId="22" fillId="0" borderId="28" xfId="1" applyFont="1" applyFill="1" applyBorder="1" applyAlignment="1" applyProtection="1">
      <alignment horizontal="left" vertical="center" wrapText="1" readingOrder="1"/>
    </xf>
    <xf numFmtId="164" fontId="22" fillId="0" borderId="64" xfId="1" applyFont="1" applyFill="1" applyBorder="1" applyAlignment="1" applyProtection="1">
      <alignment horizontal="left" vertical="center" wrapText="1" readingOrder="1"/>
    </xf>
    <xf numFmtId="164" fontId="22" fillId="0" borderId="70" xfId="1" applyFont="1" applyFill="1" applyBorder="1" applyAlignment="1" applyProtection="1">
      <alignment horizontal="left" vertical="center" wrapText="1" readingOrder="1"/>
    </xf>
    <xf numFmtId="164" fontId="22" fillId="0" borderId="67" xfId="1" applyFont="1" applyFill="1" applyBorder="1" applyAlignment="1" applyProtection="1">
      <alignment horizontal="left" vertical="center" wrapText="1" readingOrder="1"/>
    </xf>
    <xf numFmtId="164" fontId="22" fillId="0" borderId="37" xfId="1" applyFont="1" applyFill="1" applyBorder="1" applyAlignment="1" applyProtection="1">
      <alignment horizontal="left" vertical="center" wrapText="1" readingOrder="1"/>
    </xf>
    <xf numFmtId="164" fontId="12" fillId="0" borderId="37" xfId="1" applyFont="1" applyFill="1" applyBorder="1" applyAlignment="1" applyProtection="1">
      <alignment horizontal="left" vertical="center" wrapText="1" readingOrder="1"/>
    </xf>
    <xf numFmtId="164" fontId="12" fillId="0" borderId="37" xfId="1" applyFont="1" applyBorder="1" applyAlignment="1" applyProtection="1">
      <alignment horizontal="right" vertical="center" wrapText="1" readingOrder="1"/>
      <protection locked="0"/>
    </xf>
    <xf numFmtId="164" fontId="12" fillId="0" borderId="65" xfId="1" applyFont="1" applyBorder="1" applyAlignment="1" applyProtection="1">
      <alignment horizontal="right" vertical="center" wrapText="1" readingOrder="1"/>
      <protection locked="0"/>
    </xf>
    <xf numFmtId="164" fontId="12" fillId="0" borderId="28" xfId="1" applyFont="1" applyBorder="1" applyAlignment="1" applyProtection="1">
      <alignment horizontal="left" vertical="center" wrapText="1" readingOrder="1"/>
    </xf>
    <xf numFmtId="164" fontId="12" fillId="16" borderId="19" xfId="1" applyFont="1" applyFill="1" applyBorder="1" applyAlignment="1" applyProtection="1">
      <alignment horizontal="left" vertical="center" wrapText="1" readingOrder="1"/>
    </xf>
    <xf numFmtId="164" fontId="25" fillId="16" borderId="19" xfId="1" applyFont="1" applyFill="1" applyBorder="1" applyAlignment="1" applyProtection="1">
      <alignment horizontal="left" vertical="center" wrapText="1" readingOrder="1"/>
    </xf>
    <xf numFmtId="0" fontId="12" fillId="0" borderId="27" xfId="0" applyFont="1" applyBorder="1" applyAlignment="1" applyProtection="1">
      <alignment horizontal="left" vertical="center" wrapText="1" readingOrder="1"/>
      <protection locked="0"/>
    </xf>
    <xf numFmtId="0" fontId="19" fillId="0" borderId="31" xfId="6" applyFont="1" applyBorder="1" applyAlignment="1">
      <alignment vertical="center" wrapText="1"/>
    </xf>
    <xf numFmtId="0" fontId="24" fillId="0" borderId="16" xfId="6" applyFont="1" applyBorder="1" applyAlignment="1">
      <alignment horizontal="left" vertical="center" wrapText="1" indent="2"/>
    </xf>
    <xf numFmtId="0" fontId="19" fillId="0" borderId="16" xfId="6" applyFont="1" applyBorder="1" applyAlignment="1">
      <alignment vertical="center" wrapText="1"/>
    </xf>
    <xf numFmtId="0" fontId="24" fillId="0" borderId="43" xfId="6" applyFont="1" applyBorder="1" applyAlignment="1">
      <alignment horizontal="left" vertical="center" wrapText="1" indent="2"/>
    </xf>
    <xf numFmtId="164" fontId="24" fillId="0" borderId="43" xfId="7" applyFont="1" applyFill="1" applyBorder="1" applyAlignment="1">
      <alignment horizontal="left" vertical="center" wrapText="1"/>
    </xf>
    <xf numFmtId="164" fontId="23" fillId="0" borderId="59" xfId="7" applyFont="1" applyBorder="1" applyAlignment="1">
      <alignment vertical="center" wrapText="1"/>
    </xf>
    <xf numFmtId="164" fontId="23" fillId="0" borderId="75" xfId="7" applyFont="1" applyBorder="1" applyAlignment="1">
      <alignment vertical="center" wrapText="1"/>
    </xf>
    <xf numFmtId="164" fontId="23" fillId="0" borderId="0" xfId="7" applyFont="1" applyBorder="1" applyAlignment="1">
      <alignment vertical="center" wrapText="1"/>
    </xf>
    <xf numFmtId="164" fontId="18" fillId="15" borderId="43" xfId="6" applyNumberFormat="1" applyFont="1" applyFill="1" applyBorder="1"/>
    <xf numFmtId="164" fontId="19" fillId="0" borderId="31" xfId="1" applyFont="1" applyBorder="1" applyAlignment="1">
      <alignment vertical="center" wrapText="1"/>
    </xf>
    <xf numFmtId="164" fontId="1" fillId="0" borderId="16" xfId="1" applyFont="1" applyBorder="1" applyAlignment="1">
      <alignment vertical="center" wrapText="1"/>
    </xf>
    <xf numFmtId="164" fontId="0" fillId="0" borderId="16" xfId="1" applyFont="1" applyBorder="1" applyAlignment="1">
      <alignment vertical="center" wrapText="1"/>
    </xf>
    <xf numFmtId="164" fontId="34" fillId="0" borderId="16" xfId="1" applyFont="1" applyBorder="1" applyAlignment="1">
      <alignment vertical="center" wrapText="1"/>
    </xf>
    <xf numFmtId="164" fontId="19" fillId="0" borderId="16" xfId="1" applyFont="1" applyBorder="1" applyAlignment="1">
      <alignment vertical="center" wrapText="1"/>
    </xf>
    <xf numFmtId="0" fontId="1" fillId="0" borderId="49" xfId="6" applyBorder="1" applyAlignment="1">
      <alignment vertical="center" wrapText="1"/>
    </xf>
    <xf numFmtId="164" fontId="23" fillId="0" borderId="77" xfId="7" applyFont="1" applyBorder="1" applyAlignment="1">
      <alignment vertical="center" wrapText="1"/>
    </xf>
    <xf numFmtId="0" fontId="1" fillId="0" borderId="47" xfId="6" applyBorder="1" applyAlignment="1">
      <alignment vertical="center" wrapText="1"/>
    </xf>
    <xf numFmtId="164" fontId="12" fillId="18" borderId="22" xfId="1" applyFont="1" applyFill="1" applyBorder="1" applyAlignment="1" applyProtection="1">
      <alignment horizontal="left" vertical="center" wrapText="1" readingOrder="1"/>
    </xf>
    <xf numFmtId="164" fontId="22" fillId="0" borderId="71" xfId="1" applyFont="1" applyFill="1" applyBorder="1" applyAlignment="1" applyProtection="1">
      <alignment horizontal="left" vertical="center" wrapText="1" readingOrder="1"/>
    </xf>
    <xf numFmtId="0" fontId="26" fillId="0" borderId="108" xfId="0" applyFont="1" applyBorder="1" applyAlignment="1" applyProtection="1">
      <alignment horizontal="left" vertical="center" wrapText="1" readingOrder="1"/>
      <protection locked="0"/>
    </xf>
    <xf numFmtId="167" fontId="26" fillId="0" borderId="108" xfId="0" applyNumberFormat="1" applyFont="1" applyBorder="1" applyAlignment="1" applyProtection="1">
      <alignment horizontal="right" vertical="center" wrapText="1" readingOrder="1"/>
      <protection locked="0"/>
    </xf>
    <xf numFmtId="167" fontId="26" fillId="0" borderId="109" xfId="0" applyNumberFormat="1" applyFont="1" applyBorder="1" applyAlignment="1" applyProtection="1">
      <alignment horizontal="right" vertical="center" wrapText="1" readingOrder="1"/>
      <protection locked="0"/>
    </xf>
    <xf numFmtId="0" fontId="26" fillId="0" borderId="108" xfId="0" applyFont="1" applyBorder="1" applyAlignment="1" applyProtection="1">
      <alignment horizontal="center" vertical="center" wrapText="1" readingOrder="1"/>
      <protection locked="0"/>
    </xf>
    <xf numFmtId="168" fontId="26" fillId="0" borderId="108" xfId="2" applyNumberFormat="1" applyFont="1" applyBorder="1" applyAlignment="1" applyProtection="1">
      <alignment horizontal="left" vertical="center" wrapText="1" readingOrder="1"/>
      <protection locked="0"/>
    </xf>
    <xf numFmtId="168" fontId="26" fillId="0" borderId="110" xfId="2" applyNumberFormat="1" applyFont="1" applyBorder="1" applyAlignment="1" applyProtection="1">
      <alignment horizontal="left" vertical="center" wrapText="1" readingOrder="1"/>
    </xf>
    <xf numFmtId="0" fontId="26" fillId="0" borderId="38" xfId="0" applyFont="1" applyBorder="1" applyAlignment="1" applyProtection="1">
      <alignment horizontal="left" wrapText="1" readingOrder="1"/>
      <protection locked="0"/>
    </xf>
    <xf numFmtId="0" fontId="26" fillId="0" borderId="34" xfId="0" applyFont="1" applyBorder="1" applyAlignment="1" applyProtection="1">
      <alignment horizontal="left" vertical="center" wrapText="1" readingOrder="1"/>
      <protection locked="0"/>
    </xf>
    <xf numFmtId="167" fontId="26" fillId="0" borderId="34" xfId="0" applyNumberFormat="1" applyFont="1" applyBorder="1" applyAlignment="1" applyProtection="1">
      <alignment horizontal="right" vertical="center" wrapText="1" readingOrder="1"/>
      <protection locked="0"/>
    </xf>
    <xf numFmtId="167" fontId="26" fillId="0" borderId="86" xfId="0" applyNumberFormat="1" applyFont="1" applyBorder="1" applyAlignment="1" applyProtection="1">
      <alignment horizontal="right" vertical="center" wrapText="1" readingOrder="1"/>
      <protection locked="0"/>
    </xf>
    <xf numFmtId="0" fontId="26" fillId="0" borderId="33" xfId="0" applyFont="1" applyBorder="1" applyAlignment="1" applyProtection="1">
      <alignment horizontal="left" wrapText="1" readingOrder="1"/>
      <protection locked="0"/>
    </xf>
    <xf numFmtId="0" fontId="26" fillId="0" borderId="34" xfId="0" applyFont="1" applyBorder="1" applyAlignment="1" applyProtection="1">
      <alignment horizontal="center" vertical="center" wrapText="1" readingOrder="1"/>
      <protection locked="0"/>
    </xf>
    <xf numFmtId="168" fontId="26" fillId="0" borderId="34" xfId="2" applyNumberFormat="1" applyFont="1" applyBorder="1" applyAlignment="1" applyProtection="1">
      <alignment horizontal="left" vertical="center" wrapText="1" readingOrder="1"/>
      <protection locked="0"/>
    </xf>
    <xf numFmtId="168" fontId="26" fillId="0" borderId="35" xfId="2" applyNumberFormat="1" applyFont="1" applyBorder="1" applyAlignment="1" applyProtection="1">
      <alignment horizontal="left" vertical="center" wrapText="1" readingOrder="1"/>
    </xf>
    <xf numFmtId="167" fontId="26" fillId="0" borderId="27" xfId="0" applyNumberFormat="1" applyFont="1" applyBorder="1" applyAlignment="1" applyProtection="1">
      <alignment horizontal="right" vertical="center" wrapText="1" readingOrder="1"/>
      <protection locked="0"/>
    </xf>
    <xf numFmtId="0" fontId="26" fillId="0" borderId="27" xfId="0" applyFont="1" applyBorder="1" applyAlignment="1" applyProtection="1">
      <alignment horizontal="left" wrapText="1" readingOrder="1"/>
      <protection locked="0"/>
    </xf>
    <xf numFmtId="0" fontId="26" fillId="0" borderId="27" xfId="0" applyFont="1" applyBorder="1" applyAlignment="1" applyProtection="1">
      <alignment horizontal="center" vertical="center" wrapText="1" readingOrder="1"/>
      <protection locked="0"/>
    </xf>
    <xf numFmtId="168" fontId="26" fillId="0" borderId="27" xfId="2" applyNumberFormat="1" applyFont="1" applyBorder="1" applyAlignment="1" applyProtection="1">
      <alignment horizontal="left" vertical="center" wrapText="1" readingOrder="1"/>
      <protection locked="0"/>
    </xf>
    <xf numFmtId="168" fontId="26" fillId="0" borderId="27" xfId="2" applyNumberFormat="1" applyFont="1" applyBorder="1" applyAlignment="1" applyProtection="1">
      <alignment horizontal="left" vertical="center" wrapText="1" readingOrder="1"/>
    </xf>
    <xf numFmtId="0" fontId="35" fillId="17" borderId="27" xfId="0" applyFont="1" applyFill="1" applyBorder="1" applyAlignment="1">
      <alignment horizontal="justify" vertical="center" wrapText="1"/>
    </xf>
    <xf numFmtId="0" fontId="9" fillId="6" borderId="48" xfId="0" applyFont="1" applyFill="1" applyBorder="1" applyAlignment="1" applyProtection="1">
      <alignment horizontal="left" vertical="center" wrapText="1" readingOrder="1"/>
    </xf>
    <xf numFmtId="0" fontId="13" fillId="0" borderId="36" xfId="0" applyFont="1" applyBorder="1"/>
    <xf numFmtId="0" fontId="13" fillId="0" borderId="98" xfId="0" applyFont="1" applyBorder="1"/>
    <xf numFmtId="0" fontId="13" fillId="0" borderId="38" xfId="0" applyFont="1" applyBorder="1" applyAlignment="1">
      <alignment wrapText="1"/>
    </xf>
    <xf numFmtId="0" fontId="13" fillId="0" borderId="36" xfId="0" applyFont="1" applyBorder="1" applyAlignment="1">
      <alignment horizontal="center"/>
    </xf>
    <xf numFmtId="164" fontId="13" fillId="0" borderId="37" xfId="7" applyFont="1" applyBorder="1" applyAlignment="1">
      <alignment horizontal="right"/>
    </xf>
    <xf numFmtId="0" fontId="13" fillId="0" borderId="36" xfId="0" applyFont="1" applyBorder="1" applyAlignment="1">
      <alignment wrapText="1"/>
    </xf>
    <xf numFmtId="172" fontId="13" fillId="0" borderId="36" xfId="0" applyNumberFormat="1" applyFont="1" applyBorder="1" applyAlignment="1">
      <alignment horizontal="right"/>
    </xf>
    <xf numFmtId="172" fontId="13" fillId="0" borderId="27" xfId="0" applyNumberFormat="1" applyFont="1" applyBorder="1" applyAlignment="1">
      <alignment horizontal="right"/>
    </xf>
    <xf numFmtId="164" fontId="13" fillId="0" borderId="27" xfId="7" applyFont="1" applyBorder="1" applyAlignment="1">
      <alignment horizontal="right"/>
    </xf>
    <xf numFmtId="0" fontId="9" fillId="6" borderId="53" xfId="0" applyFont="1" applyFill="1" applyBorder="1" applyAlignment="1" applyProtection="1">
      <alignment horizontal="left" vertical="center" wrapText="1" readingOrder="1"/>
    </xf>
    <xf numFmtId="0" fontId="28" fillId="0" borderId="53" xfId="0" applyFont="1" applyBorder="1" applyAlignment="1">
      <alignment vertical="center" wrapText="1"/>
    </xf>
    <xf numFmtId="0" fontId="28" fillId="0" borderId="53" xfId="0" applyFont="1" applyBorder="1" applyAlignment="1">
      <alignment wrapText="1"/>
    </xf>
    <xf numFmtId="0" fontId="28" fillId="0" borderId="68" xfId="0" applyFont="1" applyBorder="1" applyAlignment="1">
      <alignment wrapText="1"/>
    </xf>
    <xf numFmtId="0" fontId="5" fillId="6" borderId="36" xfId="0" applyFont="1" applyFill="1" applyBorder="1" applyAlignment="1" applyProtection="1">
      <alignment horizontal="right" vertical="center" wrapText="1" readingOrder="1"/>
    </xf>
    <xf numFmtId="168" fontId="5" fillId="6" borderId="37" xfId="2" applyNumberFormat="1" applyFont="1" applyFill="1" applyBorder="1" applyAlignment="1" applyProtection="1">
      <alignment horizontal="left" vertical="center" wrapText="1" readingOrder="1"/>
    </xf>
    <xf numFmtId="0" fontId="5" fillId="17" borderId="36" xfId="0" applyFont="1" applyFill="1" applyBorder="1" applyAlignment="1" applyProtection="1">
      <alignment horizontal="left" vertical="center" wrapText="1" readingOrder="1"/>
    </xf>
    <xf numFmtId="0" fontId="5" fillId="6" borderId="38" xfId="0" applyFont="1" applyFill="1" applyBorder="1" applyAlignment="1" applyProtection="1">
      <alignment vertical="center" wrapText="1" readingOrder="1"/>
    </xf>
    <xf numFmtId="164" fontId="5" fillId="6" borderId="36" xfId="1" applyFont="1" applyFill="1" applyBorder="1" applyAlignment="1" applyProtection="1">
      <alignment horizontal="right" vertical="center" wrapText="1" readingOrder="1"/>
    </xf>
    <xf numFmtId="0" fontId="7" fillId="0" borderId="38" xfId="0" applyFont="1" applyFill="1" applyBorder="1" applyAlignment="1" applyProtection="1">
      <alignment horizontal="left" vertical="center" wrapText="1"/>
    </xf>
    <xf numFmtId="0" fontId="7" fillId="0" borderId="36" xfId="0" applyFont="1" applyFill="1" applyBorder="1" applyAlignment="1" applyProtection="1">
      <alignment horizontal="center" vertical="center" readingOrder="1"/>
    </xf>
    <xf numFmtId="42" fontId="7" fillId="0" borderId="36" xfId="3" applyFont="1" applyFill="1" applyBorder="1" applyAlignment="1" applyProtection="1">
      <alignment horizontal="center" vertical="center"/>
    </xf>
    <xf numFmtId="42" fontId="7" fillId="0" borderId="37" xfId="3" applyFont="1" applyFill="1" applyBorder="1" applyAlignment="1" applyProtection="1">
      <alignment vertical="center"/>
    </xf>
    <xf numFmtId="0" fontId="7" fillId="0" borderId="32" xfId="0" applyFont="1" applyBorder="1" applyAlignment="1" applyProtection="1">
      <alignment vertical="center"/>
    </xf>
    <xf numFmtId="0" fontId="7" fillId="17" borderId="21" xfId="0" applyFont="1" applyFill="1" applyBorder="1" applyAlignment="1" applyProtection="1">
      <alignment vertical="center" wrapText="1"/>
    </xf>
    <xf numFmtId="0" fontId="5" fillId="17" borderId="24" xfId="0" applyFont="1" applyFill="1" applyBorder="1" applyAlignment="1" applyProtection="1">
      <alignment horizontal="left" vertical="center" wrapText="1" readingOrder="1"/>
    </xf>
    <xf numFmtId="0" fontId="27" fillId="6" borderId="36" xfId="0" applyFont="1" applyFill="1" applyBorder="1" applyAlignment="1" applyProtection="1">
      <alignment horizontal="center" vertical="center" wrapText="1" readingOrder="1"/>
    </xf>
    <xf numFmtId="164" fontId="27" fillId="6" borderId="36" xfId="7" applyFont="1" applyFill="1" applyBorder="1" applyAlignment="1" applyProtection="1">
      <alignment horizontal="right" vertical="center" wrapText="1" readingOrder="1"/>
    </xf>
    <xf numFmtId="42" fontId="0" fillId="0" borderId="0" xfId="0" applyNumberFormat="1"/>
    <xf numFmtId="164" fontId="7" fillId="0" borderId="0" xfId="0" applyNumberFormat="1" applyFont="1"/>
    <xf numFmtId="168" fontId="0" fillId="0" borderId="0" xfId="0" applyNumberFormat="1"/>
    <xf numFmtId="168" fontId="0" fillId="0" borderId="0" xfId="0" applyNumberFormat="1" applyAlignment="1" applyProtection="1">
      <alignment vertical="center"/>
    </xf>
    <xf numFmtId="164" fontId="0" fillId="0" borderId="0" xfId="0" applyNumberFormat="1"/>
    <xf numFmtId="0" fontId="10" fillId="6" borderId="24" xfId="0" applyFont="1" applyFill="1" applyBorder="1" applyAlignment="1" applyProtection="1">
      <alignment horizontal="center" vertical="center" wrapText="1" readingOrder="1"/>
    </xf>
    <xf numFmtId="168" fontId="10" fillId="6" borderId="25" xfId="2" applyNumberFormat="1" applyFont="1" applyFill="1" applyBorder="1" applyAlignment="1" applyProtection="1">
      <alignment horizontal="center" vertical="center" wrapText="1" readingOrder="1"/>
    </xf>
    <xf numFmtId="0" fontId="36" fillId="6" borderId="36" xfId="0" applyFont="1" applyFill="1" applyBorder="1" applyAlignment="1" applyProtection="1">
      <alignment horizontal="left" vertical="center" wrapText="1" readingOrder="1"/>
    </xf>
    <xf numFmtId="167" fontId="36" fillId="6" borderId="36" xfId="0" applyNumberFormat="1" applyFont="1" applyFill="1" applyBorder="1" applyAlignment="1" applyProtection="1">
      <alignment horizontal="right" vertical="center" wrapText="1" readingOrder="1"/>
    </xf>
    <xf numFmtId="167" fontId="36" fillId="6" borderId="37" xfId="0" applyNumberFormat="1" applyFont="1" applyFill="1" applyBorder="1" applyAlignment="1" applyProtection="1">
      <alignment horizontal="right" vertical="center" wrapText="1" readingOrder="1"/>
    </xf>
    <xf numFmtId="0" fontId="36" fillId="6" borderId="68" xfId="0" applyFont="1" applyFill="1" applyBorder="1" applyAlignment="1" applyProtection="1">
      <alignment vertical="center" wrapText="1" readingOrder="1"/>
    </xf>
    <xf numFmtId="0" fontId="12" fillId="27" borderId="32" xfId="0" applyFont="1" applyFill="1" applyBorder="1" applyAlignment="1" applyProtection="1">
      <alignment horizontal="left" vertical="center" wrapText="1" readingOrder="1"/>
      <protection locked="0"/>
    </xf>
    <xf numFmtId="0" fontId="38" fillId="6" borderId="27" xfId="0" applyFont="1" applyFill="1" applyBorder="1" applyAlignment="1" applyProtection="1">
      <alignment horizontal="left" vertical="center" wrapText="1" readingOrder="1"/>
      <protection locked="0"/>
    </xf>
    <xf numFmtId="167" fontId="38" fillId="6" borderId="27" xfId="0" applyNumberFormat="1" applyFont="1" applyFill="1" applyBorder="1" applyAlignment="1" applyProtection="1">
      <alignment vertical="center" wrapText="1" readingOrder="1"/>
      <protection locked="0"/>
    </xf>
    <xf numFmtId="167" fontId="38" fillId="6" borderId="27" xfId="0" applyNumberFormat="1" applyFont="1" applyFill="1" applyBorder="1" applyAlignment="1" applyProtection="1">
      <alignment horizontal="right" vertical="center" wrapText="1" readingOrder="1"/>
      <protection locked="0"/>
    </xf>
    <xf numFmtId="168" fontId="10" fillId="19" borderId="4" xfId="2" applyNumberFormat="1" applyFont="1" applyFill="1" applyBorder="1" applyAlignment="1" applyProtection="1">
      <alignment horizontal="left" vertical="center" wrapText="1" readingOrder="1"/>
    </xf>
    <xf numFmtId="168" fontId="26" fillId="18" borderId="22" xfId="2" applyNumberFormat="1" applyFont="1" applyFill="1" applyBorder="1" applyAlignment="1" applyProtection="1">
      <alignment horizontal="left" vertical="center" wrapText="1" readingOrder="1"/>
    </xf>
    <xf numFmtId="0" fontId="39" fillId="6" borderId="9" xfId="0" applyFont="1" applyFill="1" applyBorder="1" applyAlignment="1" applyProtection="1">
      <alignment horizontal="left" vertical="center" wrapText="1" readingOrder="1"/>
    </xf>
    <xf numFmtId="0" fontId="39" fillId="6" borderId="27" xfId="0" applyFont="1" applyFill="1" applyBorder="1" applyAlignment="1" applyProtection="1">
      <alignment horizontal="left" vertical="center" wrapText="1" readingOrder="1"/>
    </xf>
    <xf numFmtId="0" fontId="36" fillId="6" borderId="27" xfId="0" applyFont="1" applyFill="1" applyBorder="1" applyAlignment="1" applyProtection="1">
      <alignment horizontal="left" vertical="center" wrapText="1" readingOrder="1"/>
    </xf>
    <xf numFmtId="0" fontId="36" fillId="6" borderId="27" xfId="0" applyFont="1" applyFill="1" applyBorder="1" applyAlignment="1" applyProtection="1">
      <alignment vertical="center" wrapText="1" readingOrder="1"/>
    </xf>
    <xf numFmtId="0" fontId="36" fillId="6" borderId="24" xfId="0" applyFont="1" applyFill="1" applyBorder="1" applyAlignment="1" applyProtection="1">
      <alignment horizontal="left" vertical="center" wrapText="1" readingOrder="1"/>
    </xf>
    <xf numFmtId="0" fontId="13" fillId="27" borderId="27" xfId="0" applyFont="1" applyFill="1" applyBorder="1" applyAlignment="1">
      <alignment vertical="center" wrapText="1"/>
    </xf>
    <xf numFmtId="164" fontId="13" fillId="21" borderId="22" xfId="7" applyFont="1" applyFill="1" applyBorder="1" applyAlignment="1">
      <alignment horizontal="right"/>
    </xf>
    <xf numFmtId="168" fontId="0" fillId="23" borderId="0" xfId="0" applyNumberFormat="1" applyFill="1"/>
    <xf numFmtId="167" fontId="5" fillId="27" borderId="18" xfId="0" applyNumberFormat="1" applyFont="1" applyFill="1" applyBorder="1" applyAlignment="1" applyProtection="1">
      <alignment horizontal="right" vertical="center" wrapText="1" readingOrder="1"/>
    </xf>
    <xf numFmtId="167" fontId="5" fillId="27" borderId="19" xfId="0" applyNumberFormat="1" applyFont="1" applyFill="1" applyBorder="1" applyAlignment="1" applyProtection="1">
      <alignment horizontal="right" vertical="center" wrapText="1" readingOrder="1"/>
    </xf>
    <xf numFmtId="0" fontId="5" fillId="27" borderId="17" xfId="0" applyFont="1" applyFill="1" applyBorder="1" applyAlignment="1" applyProtection="1">
      <alignment horizontal="left" vertical="center" wrapText="1" readingOrder="1"/>
    </xf>
    <xf numFmtId="0" fontId="5" fillId="27" borderId="18" xfId="0" applyFont="1" applyFill="1" applyBorder="1" applyAlignment="1" applyProtection="1">
      <alignment horizontal="center" vertical="center" wrapText="1" readingOrder="1"/>
    </xf>
    <xf numFmtId="0" fontId="5" fillId="27" borderId="18" xfId="0" applyFont="1" applyFill="1" applyBorder="1" applyAlignment="1" applyProtection="1">
      <alignment horizontal="right" vertical="center" wrapText="1" readingOrder="1"/>
    </xf>
    <xf numFmtId="168" fontId="5" fillId="27" borderId="19" xfId="2" applyNumberFormat="1" applyFont="1" applyFill="1" applyBorder="1" applyAlignment="1" applyProtection="1">
      <alignment horizontal="left" vertical="center" wrapText="1" readingOrder="1"/>
    </xf>
    <xf numFmtId="0" fontId="39" fillId="6" borderId="36" xfId="0" applyFont="1" applyFill="1" applyBorder="1" applyAlignment="1" applyProtection="1">
      <alignment horizontal="left" vertical="center" wrapText="1" readingOrder="1"/>
    </xf>
    <xf numFmtId="0" fontId="4" fillId="6" borderId="32" xfId="0" applyFont="1" applyFill="1" applyBorder="1" applyAlignment="1" applyProtection="1">
      <alignment vertical="center" wrapText="1" readingOrder="1"/>
    </xf>
    <xf numFmtId="164" fontId="5" fillId="6" borderId="21" xfId="1" applyFont="1" applyFill="1" applyBorder="1" applyAlignment="1" applyProtection="1">
      <alignment horizontal="right" vertical="center" wrapText="1" readingOrder="1"/>
    </xf>
    <xf numFmtId="0" fontId="4" fillId="29" borderId="55" xfId="0" applyFont="1" applyFill="1" applyBorder="1" applyAlignment="1" applyProtection="1">
      <alignment vertical="center" wrapText="1" readingOrder="1"/>
    </xf>
    <xf numFmtId="0" fontId="5" fillId="29" borderId="40" xfId="0" applyFont="1" applyFill="1" applyBorder="1" applyAlignment="1" applyProtection="1">
      <alignment horizontal="left" vertical="center" wrapText="1" readingOrder="1"/>
    </xf>
    <xf numFmtId="167" fontId="5" fillId="29" borderId="40" xfId="0" applyNumberFormat="1" applyFont="1" applyFill="1" applyBorder="1" applyAlignment="1" applyProtection="1">
      <alignment horizontal="right" vertical="center" wrapText="1" readingOrder="1"/>
    </xf>
    <xf numFmtId="0" fontId="5" fillId="29" borderId="40" xfId="0" applyFont="1" applyFill="1" applyBorder="1" applyAlignment="1" applyProtection="1">
      <alignment vertical="center" wrapText="1" readingOrder="1"/>
    </xf>
    <xf numFmtId="168" fontId="5" fillId="29" borderId="39" xfId="2" applyNumberFormat="1" applyFont="1" applyFill="1" applyBorder="1" applyAlignment="1" applyProtection="1">
      <alignment horizontal="left" vertical="center" wrapText="1" readingOrder="1"/>
    </xf>
    <xf numFmtId="0" fontId="0" fillId="0" borderId="42" xfId="0" applyBorder="1" applyAlignment="1" applyProtection="1">
      <alignment horizontal="left" vertical="center"/>
    </xf>
    <xf numFmtId="0" fontId="0" fillId="24" borderId="7" xfId="0" applyFill="1" applyBorder="1" applyAlignment="1" applyProtection="1">
      <alignment horizontal="center" vertical="center"/>
    </xf>
    <xf numFmtId="0" fontId="9" fillId="24" borderId="55" xfId="0" applyFont="1" applyFill="1" applyBorder="1" applyAlignment="1" applyProtection="1">
      <alignment horizontal="center" vertical="center" wrapText="1" readingOrder="1"/>
    </xf>
    <xf numFmtId="0" fontId="10" fillId="24" borderId="40" xfId="0" applyFont="1" applyFill="1" applyBorder="1" applyAlignment="1" applyProtection="1">
      <alignment horizontal="left" vertical="center" wrapText="1" readingOrder="1"/>
    </xf>
    <xf numFmtId="167" fontId="10" fillId="24" borderId="40" xfId="0" applyNumberFormat="1" applyFont="1" applyFill="1" applyBorder="1" applyAlignment="1" applyProtection="1">
      <alignment horizontal="right" vertical="center" wrapText="1" readingOrder="1"/>
    </xf>
    <xf numFmtId="0" fontId="10" fillId="24" borderId="40" xfId="0" applyFont="1" applyFill="1" applyBorder="1" applyAlignment="1" applyProtection="1">
      <alignment horizontal="center" vertical="center" wrapText="1" readingOrder="1"/>
    </xf>
    <xf numFmtId="168" fontId="10" fillId="24" borderId="39" xfId="2" applyNumberFormat="1" applyFont="1" applyFill="1" applyBorder="1" applyAlignment="1" applyProtection="1">
      <alignment horizontal="left" vertical="center" wrapText="1" readingOrder="1"/>
    </xf>
    <xf numFmtId="0" fontId="39" fillId="6" borderId="36" xfId="0" applyFont="1" applyFill="1" applyBorder="1" applyAlignment="1" applyProtection="1">
      <alignment vertical="center" wrapText="1"/>
    </xf>
    <xf numFmtId="0" fontId="5" fillId="30" borderId="27" xfId="0" applyFont="1" applyFill="1" applyBorder="1" applyAlignment="1" applyProtection="1">
      <alignment horizontal="left" vertical="center" wrapText="1" readingOrder="1"/>
    </xf>
    <xf numFmtId="167" fontId="5" fillId="30" borderId="21" xfId="0" applyNumberFormat="1" applyFont="1" applyFill="1" applyBorder="1" applyAlignment="1" applyProtection="1">
      <alignment horizontal="right" vertical="center" wrapText="1" readingOrder="1"/>
    </xf>
    <xf numFmtId="167" fontId="5" fillId="30" borderId="22" xfId="0" applyNumberFormat="1" applyFont="1" applyFill="1" applyBorder="1" applyAlignment="1" applyProtection="1">
      <alignment horizontal="right" vertical="center" wrapText="1" readingOrder="1"/>
    </xf>
    <xf numFmtId="0" fontId="5" fillId="30" borderId="26" xfId="0" applyFont="1" applyFill="1" applyBorder="1" applyAlignment="1" applyProtection="1">
      <alignment vertical="center" wrapText="1" readingOrder="1"/>
    </xf>
    <xf numFmtId="0" fontId="5" fillId="30" borderId="27" xfId="0" applyFont="1" applyFill="1" applyBorder="1" applyAlignment="1" applyProtection="1">
      <alignment horizontal="center" vertical="center" wrapText="1" readingOrder="1"/>
    </xf>
    <xf numFmtId="42" fontId="5" fillId="30" borderId="27" xfId="3" applyFont="1" applyFill="1" applyBorder="1" applyAlignment="1" applyProtection="1">
      <alignment horizontal="center" vertical="center" wrapText="1" readingOrder="1"/>
    </xf>
    <xf numFmtId="42" fontId="5" fillId="30" borderId="22" xfId="3" applyFont="1" applyFill="1" applyBorder="1" applyAlignment="1" applyProtection="1">
      <alignment horizontal="left" vertical="center" wrapText="1" readingOrder="1"/>
    </xf>
    <xf numFmtId="0" fontId="12" fillId="28" borderId="111" xfId="0" applyFont="1" applyFill="1" applyBorder="1" applyAlignment="1" applyProtection="1">
      <alignment horizontal="center" vertical="center" wrapText="1" readingOrder="1"/>
      <protection locked="0"/>
    </xf>
    <xf numFmtId="0" fontId="12" fillId="28" borderId="76" xfId="0" applyFont="1" applyFill="1" applyBorder="1" applyAlignment="1" applyProtection="1">
      <alignment horizontal="center" vertical="center" wrapText="1" readingOrder="1"/>
      <protection locked="0"/>
    </xf>
    <xf numFmtId="0" fontId="10" fillId="28" borderId="79" xfId="0" applyFont="1" applyFill="1" applyBorder="1" applyAlignment="1" applyProtection="1">
      <alignment horizontal="center" vertical="center" wrapText="1" readingOrder="1"/>
    </xf>
    <xf numFmtId="0" fontId="10" fillId="28" borderId="76" xfId="0" applyFont="1" applyFill="1" applyBorder="1" applyAlignment="1" applyProtection="1">
      <alignment horizontal="center" vertical="center" wrapText="1" readingOrder="1"/>
    </xf>
    <xf numFmtId="168" fontId="26" fillId="28" borderId="111" xfId="2" applyNumberFormat="1" applyFont="1" applyFill="1" applyBorder="1" applyAlignment="1" applyProtection="1">
      <alignment horizontal="center" vertical="center" wrapText="1" readingOrder="1"/>
      <protection locked="0"/>
    </xf>
    <xf numFmtId="168" fontId="26" fillId="28" borderId="76" xfId="2" applyNumberFormat="1" applyFont="1" applyFill="1" applyBorder="1" applyAlignment="1" applyProtection="1">
      <alignment horizontal="center" vertical="center" wrapText="1" readingOrder="1"/>
      <protection locked="0"/>
    </xf>
    <xf numFmtId="0" fontId="13" fillId="28" borderId="96" xfId="0" applyFont="1" applyFill="1" applyBorder="1" applyAlignment="1">
      <alignment horizontal="center"/>
    </xf>
    <xf numFmtId="0" fontId="13" fillId="28" borderId="46" xfId="0" applyFont="1" applyFill="1" applyBorder="1" applyAlignment="1">
      <alignment horizontal="center"/>
    </xf>
    <xf numFmtId="0" fontId="0" fillId="28" borderId="1" xfId="0" applyFill="1" applyBorder="1" applyAlignment="1">
      <alignment horizontal="center"/>
    </xf>
    <xf numFmtId="0" fontId="0" fillId="28" borderId="5" xfId="0" applyFill="1" applyBorder="1" applyAlignment="1">
      <alignment horizontal="center"/>
    </xf>
    <xf numFmtId="0" fontId="7" fillId="0" borderId="3" xfId="0" applyFont="1" applyFill="1" applyBorder="1" applyAlignment="1" applyProtection="1">
      <alignment horizontal="center" vertical="center" wrapText="1" readingOrder="1"/>
    </xf>
    <xf numFmtId="0" fontId="7" fillId="0" borderId="21" xfId="0" applyFont="1" applyFill="1" applyBorder="1" applyAlignment="1" applyProtection="1">
      <alignment horizontal="center" vertical="center" wrapText="1" readingOrder="1"/>
    </xf>
    <xf numFmtId="0" fontId="7" fillId="0" borderId="24" xfId="0" applyFont="1" applyFill="1" applyBorder="1" applyAlignment="1" applyProtection="1">
      <alignment horizontal="center" vertical="center" wrapText="1" readingOrder="1"/>
    </xf>
    <xf numFmtId="0" fontId="3" fillId="2" borderId="41" xfId="0" applyFont="1" applyFill="1" applyBorder="1" applyAlignment="1" applyProtection="1">
      <alignment horizontal="center" vertical="center" wrapText="1" readingOrder="1"/>
    </xf>
    <xf numFmtId="0" fontId="3" fillId="2" borderId="42" xfId="0" applyFont="1" applyFill="1" applyBorder="1" applyAlignment="1" applyProtection="1">
      <alignment horizontal="center" vertical="center" wrapText="1" readingOrder="1"/>
    </xf>
    <xf numFmtId="0" fontId="3" fillId="2" borderId="43" xfId="0" applyFont="1" applyFill="1" applyBorder="1" applyAlignment="1" applyProtection="1">
      <alignment horizontal="center" vertical="center" wrapText="1" readingOrder="1"/>
    </xf>
    <xf numFmtId="0" fontId="3" fillId="2" borderId="1" xfId="0" applyFont="1" applyFill="1" applyBorder="1" applyAlignment="1" applyProtection="1">
      <alignment horizontal="center" vertical="center" wrapText="1" readingOrder="1"/>
    </xf>
    <xf numFmtId="0" fontId="3" fillId="2" borderId="5" xfId="0" applyFont="1" applyFill="1" applyBorder="1" applyAlignment="1" applyProtection="1">
      <alignment horizontal="center" vertical="center" wrapText="1" readingOrder="1"/>
    </xf>
    <xf numFmtId="0" fontId="12" fillId="0" borderId="36" xfId="0" applyFont="1" applyBorder="1" applyAlignment="1" applyProtection="1">
      <alignment horizontal="left" vertical="center" wrapText="1" readingOrder="1"/>
    </xf>
    <xf numFmtId="0" fontId="12" fillId="0" borderId="24" xfId="0" applyFont="1" applyBorder="1" applyAlignment="1" applyProtection="1">
      <alignment horizontal="left" vertical="center" wrapText="1" readingOrder="1"/>
    </xf>
    <xf numFmtId="0" fontId="8" fillId="19" borderId="1" xfId="0" applyFont="1" applyFill="1" applyBorder="1" applyAlignment="1" applyProtection="1">
      <alignment horizontal="center" vertical="center" wrapText="1"/>
    </xf>
    <xf numFmtId="0" fontId="8" fillId="19" borderId="7" xfId="0" applyFont="1" applyFill="1" applyBorder="1" applyAlignment="1" applyProtection="1">
      <alignment horizontal="center" vertical="center" wrapText="1"/>
    </xf>
    <xf numFmtId="0" fontId="8" fillId="19" borderId="45" xfId="0" applyFont="1" applyFill="1" applyBorder="1" applyAlignment="1" applyProtection="1">
      <alignment horizontal="center" vertical="center" wrapText="1"/>
    </xf>
    <xf numFmtId="0" fontId="9" fillId="19" borderId="79" xfId="0" applyFont="1" applyFill="1" applyBorder="1" applyAlignment="1" applyProtection="1">
      <alignment horizontal="center" vertical="center" wrapText="1" readingOrder="1"/>
    </xf>
    <xf numFmtId="0" fontId="9" fillId="19" borderId="77" xfId="0" applyFont="1" applyFill="1" applyBorder="1" applyAlignment="1" applyProtection="1">
      <alignment horizontal="center" vertical="center" wrapText="1" readingOrder="1"/>
    </xf>
    <xf numFmtId="0" fontId="9" fillId="19" borderId="74" xfId="0" applyFont="1" applyFill="1" applyBorder="1" applyAlignment="1" applyProtection="1">
      <alignment horizontal="center" vertical="center" wrapText="1" readingOrder="1"/>
    </xf>
    <xf numFmtId="0" fontId="9" fillId="6" borderId="1" xfId="0" applyFont="1" applyFill="1" applyBorder="1" applyAlignment="1" applyProtection="1">
      <alignment horizontal="left" vertical="center" wrapText="1" readingOrder="1"/>
    </xf>
    <xf numFmtId="0" fontId="9" fillId="6" borderId="7" xfId="0" applyFont="1" applyFill="1" applyBorder="1" applyAlignment="1" applyProtection="1">
      <alignment horizontal="left" vertical="center" wrapText="1" readingOrder="1"/>
    </xf>
    <xf numFmtId="0" fontId="9" fillId="6" borderId="45" xfId="0" applyFont="1" applyFill="1" applyBorder="1" applyAlignment="1" applyProtection="1">
      <alignment horizontal="left" vertical="center" wrapText="1" readingOrder="1"/>
    </xf>
    <xf numFmtId="0" fontId="9" fillId="6" borderId="2" xfId="0" applyFont="1" applyFill="1" applyBorder="1" applyAlignment="1" applyProtection="1">
      <alignment horizontal="left" vertical="center" wrapText="1" readingOrder="1"/>
    </xf>
    <xf numFmtId="0" fontId="9" fillId="6" borderId="32" xfId="0" applyFont="1" applyFill="1" applyBorder="1" applyAlignment="1" applyProtection="1">
      <alignment horizontal="left" vertical="center" wrapText="1" readingOrder="1"/>
    </xf>
    <xf numFmtId="0" fontId="9" fillId="6" borderId="33" xfId="0" applyFont="1" applyFill="1" applyBorder="1" applyAlignment="1" applyProtection="1">
      <alignment horizontal="left" vertical="center" wrapText="1" readingOrder="1"/>
    </xf>
    <xf numFmtId="0" fontId="9" fillId="6" borderId="8" xfId="0" applyFont="1" applyFill="1" applyBorder="1" applyAlignment="1" applyProtection="1">
      <alignment horizontal="left" vertical="center" wrapText="1" readingOrder="1"/>
    </xf>
    <xf numFmtId="0" fontId="9" fillId="6" borderId="26" xfId="0" applyFont="1" applyFill="1" applyBorder="1" applyAlignment="1" applyProtection="1">
      <alignment horizontal="left" vertical="center" wrapText="1" readingOrder="1"/>
    </xf>
    <xf numFmtId="0" fontId="3" fillId="3" borderId="1" xfId="0" applyFont="1" applyFill="1" applyBorder="1" applyAlignment="1" applyProtection="1">
      <alignment horizontal="center" vertical="center" wrapText="1" readingOrder="1"/>
    </xf>
    <xf numFmtId="0" fontId="3" fillId="3" borderId="5" xfId="0" applyFont="1" applyFill="1" applyBorder="1" applyAlignment="1" applyProtection="1">
      <alignment horizontal="center" vertical="center" wrapText="1" readingOrder="1"/>
    </xf>
    <xf numFmtId="0" fontId="3" fillId="3" borderId="6" xfId="0" applyFont="1" applyFill="1" applyBorder="1" applyAlignment="1" applyProtection="1">
      <alignment horizontal="center" vertical="center" wrapText="1" readingOrder="1"/>
    </xf>
    <xf numFmtId="0" fontId="3" fillId="4" borderId="8" xfId="0" applyFont="1" applyFill="1" applyBorder="1" applyAlignment="1" applyProtection="1">
      <alignment horizontal="center" vertical="center" wrapText="1" readingOrder="1"/>
    </xf>
    <xf numFmtId="0" fontId="3" fillId="4" borderId="17" xfId="0" applyFont="1" applyFill="1" applyBorder="1" applyAlignment="1" applyProtection="1">
      <alignment horizontal="center" vertical="center" wrapText="1" readingOrder="1"/>
    </xf>
    <xf numFmtId="0" fontId="3" fillId="4" borderId="9" xfId="0" applyFont="1" applyFill="1" applyBorder="1" applyAlignment="1" applyProtection="1">
      <alignment horizontal="center" vertical="center" wrapText="1" readingOrder="1"/>
    </xf>
    <xf numFmtId="0" fontId="3" fillId="4" borderId="18" xfId="0" applyFont="1" applyFill="1" applyBorder="1" applyAlignment="1" applyProtection="1">
      <alignment horizontal="center" vertical="center" wrapText="1" readingOrder="1"/>
    </xf>
    <xf numFmtId="0" fontId="3" fillId="5" borderId="11" xfId="0" applyFont="1" applyFill="1" applyBorder="1" applyAlignment="1" applyProtection="1">
      <alignment horizontal="center" vertical="center" wrapText="1" readingOrder="1"/>
    </xf>
    <xf numFmtId="0" fontId="3" fillId="5" borderId="50" xfId="0" applyFont="1" applyFill="1" applyBorder="1" applyAlignment="1" applyProtection="1">
      <alignment horizontal="center" vertical="center" wrapText="1" readingOrder="1"/>
    </xf>
    <xf numFmtId="0" fontId="3" fillId="5" borderId="12" xfId="0" applyFont="1" applyFill="1" applyBorder="1" applyAlignment="1" applyProtection="1">
      <alignment horizontal="center" vertical="center" wrapText="1" readingOrder="1"/>
    </xf>
    <xf numFmtId="0" fontId="3" fillId="5" borderId="51" xfId="0" applyFont="1" applyFill="1" applyBorder="1" applyAlignment="1" applyProtection="1">
      <alignment horizontal="center" vertical="center" wrapText="1" readingOrder="1"/>
    </xf>
    <xf numFmtId="0" fontId="3" fillId="5" borderId="13" xfId="0" applyFont="1" applyFill="1" applyBorder="1" applyAlignment="1" applyProtection="1">
      <alignment horizontal="center" vertical="center" wrapText="1" readingOrder="1"/>
    </xf>
    <xf numFmtId="0" fontId="3" fillId="5" borderId="52" xfId="0" applyFont="1" applyFill="1" applyBorder="1" applyAlignment="1" applyProtection="1">
      <alignment horizontal="center" vertical="center" wrapText="1" readingOrder="1"/>
    </xf>
    <xf numFmtId="0" fontId="12" fillId="0" borderId="68" xfId="0" applyFont="1" applyBorder="1" applyAlignment="1" applyProtection="1">
      <alignment horizontal="left" vertical="center" wrapText="1" readingOrder="1"/>
      <protection locked="0"/>
    </xf>
    <xf numFmtId="0" fontId="12" fillId="0" borderId="20" xfId="0" applyFont="1" applyBorder="1" applyAlignment="1" applyProtection="1">
      <alignment horizontal="left" vertical="center" wrapText="1" readingOrder="1"/>
      <protection locked="0"/>
    </xf>
    <xf numFmtId="0" fontId="12" fillId="0" borderId="48" xfId="0" applyFont="1" applyBorder="1" applyAlignment="1" applyProtection="1">
      <alignment horizontal="left" vertical="center" wrapText="1" readingOrder="1"/>
      <protection locked="0"/>
    </xf>
    <xf numFmtId="0" fontId="12" fillId="0" borderId="15" xfId="0" applyFont="1" applyBorder="1" applyAlignment="1" applyProtection="1">
      <alignment horizontal="left" vertical="center" wrapText="1" readingOrder="1"/>
      <protection locked="0"/>
    </xf>
    <xf numFmtId="0" fontId="12" fillId="0" borderId="53" xfId="0" applyFont="1" applyBorder="1" applyAlignment="1" applyProtection="1">
      <alignment horizontal="left" vertical="center" wrapText="1" readingOrder="1"/>
      <protection locked="0"/>
    </xf>
    <xf numFmtId="0" fontId="12" fillId="0" borderId="68" xfId="0" applyFont="1" applyBorder="1" applyAlignment="1" applyProtection="1">
      <alignment horizontal="center" vertical="center" wrapText="1" readingOrder="1"/>
      <protection locked="0"/>
    </xf>
    <xf numFmtId="0" fontId="12" fillId="0" borderId="20" xfId="0" applyFont="1" applyBorder="1" applyAlignment="1" applyProtection="1">
      <alignment horizontal="center" vertical="center" wrapText="1" readingOrder="1"/>
      <protection locked="0"/>
    </xf>
    <xf numFmtId="0" fontId="12" fillId="0" borderId="66" xfId="0" applyFont="1" applyBorder="1" applyAlignment="1" applyProtection="1">
      <alignment horizontal="center" vertical="center" wrapText="1" readingOrder="1"/>
      <protection locked="0"/>
    </xf>
    <xf numFmtId="0" fontId="8" fillId="18" borderId="41" xfId="0" applyFont="1" applyFill="1" applyBorder="1" applyAlignment="1" applyProtection="1">
      <alignment horizontal="center" vertical="center" wrapText="1"/>
    </xf>
    <xf numFmtId="0" fontId="8" fillId="18" borderId="42" xfId="0" applyFont="1" applyFill="1" applyBorder="1" applyAlignment="1" applyProtection="1">
      <alignment horizontal="center" vertical="center" wrapText="1"/>
    </xf>
    <xf numFmtId="0" fontId="8" fillId="18" borderId="43" xfId="0" applyFont="1" applyFill="1" applyBorder="1" applyAlignment="1" applyProtection="1">
      <alignment horizontal="center" vertical="center" wrapText="1"/>
    </xf>
    <xf numFmtId="0" fontId="17" fillId="18" borderId="77" xfId="0" applyFont="1" applyFill="1" applyBorder="1" applyAlignment="1" applyProtection="1">
      <alignment horizontal="center" vertical="center" wrapText="1" readingOrder="1"/>
      <protection locked="0"/>
    </xf>
    <xf numFmtId="0" fontId="12" fillId="18" borderId="77" xfId="0" applyFont="1" applyFill="1" applyBorder="1" applyAlignment="1" applyProtection="1">
      <alignment horizontal="center" vertical="center" wrapText="1" readingOrder="1"/>
      <protection locked="0"/>
    </xf>
    <xf numFmtId="0" fontId="12" fillId="18" borderId="76" xfId="0" applyFont="1" applyFill="1" applyBorder="1" applyAlignment="1" applyProtection="1">
      <alignment horizontal="center" vertical="center" wrapText="1" readingOrder="1"/>
      <protection locked="0"/>
    </xf>
    <xf numFmtId="0" fontId="12" fillId="0" borderId="27" xfId="0" applyFont="1" applyBorder="1" applyAlignment="1" applyProtection="1">
      <alignment horizontal="left" vertical="center" wrapText="1" readingOrder="1"/>
      <protection locked="0"/>
    </xf>
    <xf numFmtId="0" fontId="12" fillId="0" borderId="9" xfId="0" applyFont="1" applyBorder="1" applyAlignment="1" applyProtection="1">
      <alignment horizontal="left" vertical="center" wrapText="1" readingOrder="1"/>
      <protection locked="0"/>
    </xf>
    <xf numFmtId="167" fontId="12" fillId="0" borderId="9" xfId="0" applyNumberFormat="1" applyFont="1" applyBorder="1" applyAlignment="1" applyProtection="1">
      <alignment horizontal="center" vertical="center" wrapText="1" readingOrder="1"/>
      <protection locked="0"/>
    </xf>
    <xf numFmtId="167" fontId="12" fillId="0" borderId="27" xfId="0" applyNumberFormat="1" applyFont="1" applyBorder="1" applyAlignment="1" applyProtection="1">
      <alignment horizontal="center" vertical="center" wrapText="1" readingOrder="1"/>
      <protection locked="0"/>
    </xf>
    <xf numFmtId="0" fontId="12" fillId="0" borderId="78" xfId="0" applyFont="1" applyBorder="1" applyAlignment="1" applyProtection="1">
      <alignment horizontal="left" vertical="center" wrapText="1" readingOrder="1"/>
      <protection locked="0"/>
    </xf>
    <xf numFmtId="0" fontId="12" fillId="0" borderId="0" xfId="0" applyFont="1" applyBorder="1" applyAlignment="1" applyProtection="1">
      <alignment horizontal="left" vertical="center" wrapText="1" readingOrder="1"/>
      <protection locked="0"/>
    </xf>
    <xf numFmtId="0" fontId="4" fillId="23" borderId="41" xfId="0" applyFont="1" applyFill="1" applyBorder="1" applyAlignment="1" applyProtection="1">
      <alignment horizontal="center" vertical="center" wrapText="1"/>
    </xf>
    <xf numFmtId="0" fontId="4" fillId="23" borderId="42" xfId="0" applyFont="1" applyFill="1" applyBorder="1" applyAlignment="1" applyProtection="1">
      <alignment horizontal="center" vertical="center" wrapText="1"/>
    </xf>
    <xf numFmtId="0" fontId="4" fillId="23" borderId="43" xfId="0" applyFont="1" applyFill="1" applyBorder="1" applyAlignment="1" applyProtection="1">
      <alignment horizontal="center" vertical="center" wrapText="1"/>
    </xf>
    <xf numFmtId="0" fontId="34" fillId="23" borderId="79" xfId="0" applyFont="1" applyFill="1" applyBorder="1" applyAlignment="1">
      <alignment horizontal="center"/>
    </xf>
    <xf numFmtId="0" fontId="34" fillId="23" borderId="77" xfId="0" applyFont="1" applyFill="1" applyBorder="1" applyAlignment="1">
      <alignment horizontal="center"/>
    </xf>
    <xf numFmtId="0" fontId="34" fillId="23" borderId="74" xfId="0" applyFont="1" applyFill="1" applyBorder="1" applyAlignment="1">
      <alignment horizontal="center"/>
    </xf>
    <xf numFmtId="0" fontId="15" fillId="20" borderId="79" xfId="0" applyFont="1" applyFill="1" applyBorder="1" applyAlignment="1" applyProtection="1">
      <alignment horizontal="center" vertical="center" wrapText="1" readingOrder="1"/>
      <protection locked="0"/>
    </xf>
    <xf numFmtId="0" fontId="15" fillId="20" borderId="77" xfId="0" applyFont="1" applyFill="1" applyBorder="1" applyAlignment="1" applyProtection="1">
      <alignment horizontal="center" vertical="center" wrapText="1" readingOrder="1"/>
      <protection locked="0"/>
    </xf>
    <xf numFmtId="0" fontId="15" fillId="20" borderId="76" xfId="0" applyFont="1" applyFill="1" applyBorder="1" applyAlignment="1" applyProtection="1">
      <alignment horizontal="center" vertical="center" wrapText="1" readingOrder="1"/>
      <protection locked="0"/>
    </xf>
    <xf numFmtId="0" fontId="4" fillId="6" borderId="15" xfId="0" applyFont="1" applyFill="1" applyBorder="1" applyAlignment="1" applyProtection="1">
      <alignment horizontal="left" vertical="center" wrapText="1" readingOrder="1"/>
    </xf>
    <xf numFmtId="0" fontId="4" fillId="6" borderId="53" xfId="0" applyFont="1" applyFill="1" applyBorder="1" applyAlignment="1" applyProtection="1">
      <alignment horizontal="left" vertical="center" wrapText="1" readingOrder="1"/>
    </xf>
    <xf numFmtId="0" fontId="4" fillId="6" borderId="68" xfId="0" applyFont="1" applyFill="1" applyBorder="1" applyAlignment="1" applyProtection="1">
      <alignment horizontal="left" vertical="center" wrapText="1" readingOrder="1"/>
    </xf>
    <xf numFmtId="0" fontId="4" fillId="6" borderId="46" xfId="0" applyFont="1" applyFill="1" applyBorder="1" applyAlignment="1" applyProtection="1">
      <alignment horizontal="left" vertical="center" wrapText="1" readingOrder="1"/>
    </xf>
    <xf numFmtId="0" fontId="9" fillId="6" borderId="15" xfId="0" applyFont="1" applyFill="1" applyBorder="1" applyAlignment="1" applyProtection="1">
      <alignment horizontal="center" vertical="center" wrapText="1" readingOrder="1"/>
    </xf>
    <xf numFmtId="0" fontId="9" fillId="6" borderId="53" xfId="0" applyFont="1" applyFill="1" applyBorder="1" applyAlignment="1" applyProtection="1">
      <alignment horizontal="center" vertical="center" wrapText="1" readingOrder="1"/>
    </xf>
    <xf numFmtId="0" fontId="9" fillId="6" borderId="48" xfId="0" applyFont="1" applyFill="1" applyBorder="1" applyAlignment="1" applyProtection="1">
      <alignment horizontal="left" vertical="center" wrapText="1" readingOrder="1"/>
    </xf>
    <xf numFmtId="0" fontId="9" fillId="6" borderId="53" xfId="0" applyFont="1" applyFill="1" applyBorder="1" applyAlignment="1" applyProtection="1">
      <alignment horizontal="left" vertical="center" wrapText="1" readingOrder="1"/>
    </xf>
    <xf numFmtId="0" fontId="9" fillId="6" borderId="68" xfId="0" applyFont="1" applyFill="1" applyBorder="1" applyAlignment="1" applyProtection="1">
      <alignment horizontal="left" vertical="center" wrapText="1" readingOrder="1"/>
    </xf>
    <xf numFmtId="0" fontId="9" fillId="6" borderId="46" xfId="0" applyFont="1" applyFill="1" applyBorder="1" applyAlignment="1" applyProtection="1">
      <alignment horizontal="left" vertical="center" wrapText="1" readingOrder="1"/>
    </xf>
    <xf numFmtId="0" fontId="39" fillId="6" borderId="3" xfId="0" applyFont="1" applyFill="1" applyBorder="1" applyAlignment="1" applyProtection="1">
      <alignment horizontal="left" vertical="center" wrapText="1" readingOrder="1"/>
    </xf>
    <xf numFmtId="0" fontId="39" fillId="6" borderId="24" xfId="0" applyFont="1" applyFill="1" applyBorder="1" applyAlignment="1" applyProtection="1">
      <alignment horizontal="left" vertical="center" wrapText="1" readingOrder="1"/>
    </xf>
    <xf numFmtId="167" fontId="26" fillId="0" borderId="3" xfId="0" applyNumberFormat="1" applyFont="1" applyBorder="1" applyAlignment="1" applyProtection="1">
      <alignment horizontal="center" vertical="center" wrapText="1" readingOrder="1"/>
      <protection locked="0"/>
    </xf>
    <xf numFmtId="167" fontId="26" fillId="0" borderId="21" xfId="0" applyNumberFormat="1" applyFont="1" applyBorder="1" applyAlignment="1" applyProtection="1">
      <alignment horizontal="center" vertical="center" wrapText="1" readingOrder="1"/>
      <protection locked="0"/>
    </xf>
    <xf numFmtId="167" fontId="26" fillId="0" borderId="34" xfId="0" applyNumberFormat="1" applyFont="1" applyBorder="1" applyAlignment="1" applyProtection="1">
      <alignment horizontal="center" vertical="center" wrapText="1" readingOrder="1"/>
      <protection locked="0"/>
    </xf>
    <xf numFmtId="167" fontId="26" fillId="0" borderId="4" xfId="0" applyNumberFormat="1" applyFont="1" applyBorder="1" applyAlignment="1" applyProtection="1">
      <alignment horizontal="center" vertical="center" wrapText="1" readingOrder="1"/>
      <protection locked="0"/>
    </xf>
    <xf numFmtId="167" fontId="26" fillId="0" borderId="22" xfId="0" applyNumberFormat="1" applyFont="1" applyBorder="1" applyAlignment="1" applyProtection="1">
      <alignment horizontal="center" vertical="center" wrapText="1" readingOrder="1"/>
      <protection locked="0"/>
    </xf>
    <xf numFmtId="167" fontId="26" fillId="0" borderId="35" xfId="0" applyNumberFormat="1" applyFont="1" applyBorder="1" applyAlignment="1" applyProtection="1">
      <alignment horizontal="center" vertical="center" wrapText="1" readingOrder="1"/>
      <protection locked="0"/>
    </xf>
    <xf numFmtId="3" fontId="7" fillId="0" borderId="4" xfId="0" applyNumberFormat="1" applyFont="1" applyFill="1" applyBorder="1" applyAlignment="1" applyProtection="1">
      <alignment horizontal="right" vertical="center" wrapText="1" readingOrder="1"/>
    </xf>
    <xf numFmtId="3" fontId="7" fillId="0" borderId="22" xfId="0" applyNumberFormat="1" applyFont="1" applyFill="1" applyBorder="1" applyAlignment="1" applyProtection="1">
      <alignment horizontal="right" vertical="center" wrapText="1" readingOrder="1"/>
    </xf>
    <xf numFmtId="3" fontId="7" fillId="0" borderId="25" xfId="0" applyNumberFormat="1" applyFont="1" applyFill="1" applyBorder="1" applyAlignment="1" applyProtection="1">
      <alignment horizontal="right" vertical="center" wrapText="1" readingOrder="1"/>
    </xf>
    <xf numFmtId="0" fontId="11" fillId="20" borderId="41" xfId="0" applyFont="1" applyFill="1" applyBorder="1" applyAlignment="1" applyProtection="1">
      <alignment horizontal="center" vertical="center"/>
    </xf>
    <xf numFmtId="0" fontId="11" fillId="20" borderId="42" xfId="0" applyFont="1" applyFill="1" applyBorder="1" applyAlignment="1" applyProtection="1">
      <alignment horizontal="center" vertical="center"/>
    </xf>
    <xf numFmtId="0" fontId="11" fillId="2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readingOrder="1"/>
    </xf>
    <xf numFmtId="0" fontId="7" fillId="0" borderId="32" xfId="0" applyFont="1" applyFill="1" applyBorder="1" applyAlignment="1" applyProtection="1">
      <alignment horizontal="center" vertical="center" wrapText="1" readingOrder="1"/>
    </xf>
    <xf numFmtId="0" fontId="11" fillId="21" borderId="41" xfId="0" applyFont="1" applyFill="1" applyBorder="1" applyAlignment="1" applyProtection="1">
      <alignment horizontal="center" vertical="center"/>
    </xf>
    <xf numFmtId="0" fontId="11" fillId="21" borderId="42" xfId="0" applyFont="1" applyFill="1" applyBorder="1" applyAlignment="1" applyProtection="1">
      <alignment horizontal="center" vertical="center"/>
    </xf>
    <xf numFmtId="0" fontId="11" fillId="21" borderId="43" xfId="0" applyFont="1" applyFill="1" applyBorder="1" applyAlignment="1" applyProtection="1">
      <alignment horizontal="center" vertical="center"/>
    </xf>
    <xf numFmtId="0" fontId="28" fillId="21" borderId="30" xfId="0" applyFont="1" applyFill="1" applyBorder="1" applyAlignment="1">
      <alignment horizontal="center" wrapText="1"/>
    </xf>
    <xf numFmtId="0" fontId="28" fillId="21" borderId="66" xfId="0" applyFont="1" applyFill="1" applyBorder="1" applyAlignment="1">
      <alignment horizontal="center" wrapText="1"/>
    </xf>
    <xf numFmtId="0" fontId="26" fillId="0" borderId="2" xfId="0" applyFont="1" applyBorder="1" applyAlignment="1" applyProtection="1">
      <alignment horizontal="left" vertical="center" wrapText="1" readingOrder="1"/>
      <protection locked="0"/>
    </xf>
    <xf numFmtId="0" fontId="26" fillId="0" borderId="32" xfId="0" applyFont="1" applyBorder="1" applyAlignment="1" applyProtection="1">
      <alignment horizontal="left" vertical="center" wrapText="1" readingOrder="1"/>
      <protection locked="0"/>
    </xf>
    <xf numFmtId="0" fontId="26" fillId="0" borderId="33" xfId="0" applyFont="1" applyBorder="1" applyAlignment="1" applyProtection="1">
      <alignment horizontal="left" vertical="center" wrapText="1" readingOrder="1"/>
      <protection locked="0"/>
    </xf>
    <xf numFmtId="0" fontId="10" fillId="28" borderId="111" xfId="0" applyFont="1" applyFill="1" applyBorder="1" applyAlignment="1" applyProtection="1">
      <alignment horizontal="center" vertical="center" wrapText="1" readingOrder="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5" fillId="28" borderId="111" xfId="0" applyFont="1" applyFill="1" applyBorder="1" applyAlignment="1" applyProtection="1">
      <alignment horizontal="center" vertical="center" wrapText="1" readingOrder="1"/>
    </xf>
    <xf numFmtId="0" fontId="5" fillId="28" borderId="76" xfId="0" applyFont="1" applyFill="1" applyBorder="1" applyAlignment="1" applyProtection="1">
      <alignment horizontal="center" vertical="center" wrapText="1" readingOrder="1"/>
    </xf>
    <xf numFmtId="0" fontId="10" fillId="6" borderId="3" xfId="0" applyFont="1" applyFill="1" applyBorder="1" applyAlignment="1" applyProtection="1">
      <alignment horizontal="left" vertical="center" wrapText="1" readingOrder="1"/>
    </xf>
    <xf numFmtId="0" fontId="10" fillId="6" borderId="21" xfId="0" applyFont="1" applyFill="1" applyBorder="1" applyAlignment="1" applyProtection="1">
      <alignment horizontal="left" vertical="center" wrapText="1" readingOrder="1"/>
    </xf>
    <xf numFmtId="0" fontId="10" fillId="6" borderId="34" xfId="0" applyFont="1" applyFill="1" applyBorder="1" applyAlignment="1" applyProtection="1">
      <alignment horizontal="left" vertical="center" wrapText="1" readingOrder="1"/>
    </xf>
    <xf numFmtId="167" fontId="10" fillId="6" borderId="3" xfId="0" applyNumberFormat="1" applyFont="1" applyFill="1" applyBorder="1" applyAlignment="1" applyProtection="1">
      <alignment horizontal="center" vertical="center" wrapText="1" readingOrder="1"/>
    </xf>
    <xf numFmtId="167" fontId="10" fillId="6" borderId="21" xfId="0" applyNumberFormat="1" applyFont="1" applyFill="1" applyBorder="1" applyAlignment="1" applyProtection="1">
      <alignment horizontal="center" vertical="center" wrapText="1" readingOrder="1"/>
    </xf>
    <xf numFmtId="167" fontId="10" fillId="6" borderId="34" xfId="0" applyNumberFormat="1" applyFont="1" applyFill="1" applyBorder="1" applyAlignment="1" applyProtection="1">
      <alignment horizontal="center" vertical="center" wrapText="1" readingOrder="1"/>
    </xf>
    <xf numFmtId="167" fontId="10" fillId="6" borderId="4" xfId="0" applyNumberFormat="1" applyFont="1" applyFill="1" applyBorder="1" applyAlignment="1" applyProtection="1">
      <alignment horizontal="center" vertical="center" wrapText="1" readingOrder="1"/>
    </xf>
    <xf numFmtId="167" fontId="10" fillId="6" borderId="22" xfId="0" applyNumberFormat="1" applyFont="1" applyFill="1" applyBorder="1" applyAlignment="1" applyProtection="1">
      <alignment horizontal="center" vertical="center" wrapText="1" readingOrder="1"/>
    </xf>
    <xf numFmtId="167" fontId="10" fillId="6" borderId="35" xfId="0" applyNumberFormat="1" applyFont="1" applyFill="1" applyBorder="1" applyAlignment="1" applyProtection="1">
      <alignment horizontal="center" vertical="center" wrapText="1" readingOrder="1"/>
    </xf>
    <xf numFmtId="164" fontId="10" fillId="6" borderId="3" xfId="0" applyNumberFormat="1" applyFont="1" applyFill="1" applyBorder="1" applyAlignment="1" applyProtection="1">
      <alignment horizontal="center" vertical="center" wrapText="1" readingOrder="1"/>
    </xf>
    <xf numFmtId="0" fontId="10" fillId="6" borderId="21" xfId="0" applyFont="1" applyFill="1" applyBorder="1" applyAlignment="1" applyProtection="1">
      <alignment horizontal="center" vertical="center" wrapText="1" readingOrder="1"/>
    </xf>
    <xf numFmtId="164" fontId="10" fillId="6" borderId="3" xfId="1" applyFont="1" applyFill="1" applyBorder="1" applyAlignment="1" applyProtection="1">
      <alignment horizontal="center" vertical="center" wrapText="1" readingOrder="1"/>
    </xf>
    <xf numFmtId="164" fontId="10" fillId="6" borderId="21" xfId="1" applyFont="1" applyFill="1" applyBorder="1" applyAlignment="1" applyProtection="1">
      <alignment horizontal="center" vertical="center" wrapText="1" readingOrder="1"/>
    </xf>
    <xf numFmtId="164" fontId="10" fillId="6" borderId="34" xfId="1" applyFont="1" applyFill="1" applyBorder="1" applyAlignment="1" applyProtection="1">
      <alignment horizontal="center" vertical="center" wrapText="1" readingOrder="1"/>
    </xf>
    <xf numFmtId="0" fontId="0" fillId="24" borderId="41" xfId="0" applyFill="1" applyBorder="1" applyAlignment="1" applyProtection="1">
      <alignment horizontal="center" vertical="center"/>
    </xf>
    <xf numFmtId="0" fontId="0" fillId="24" borderId="42" xfId="0" applyFill="1" applyBorder="1" applyAlignment="1" applyProtection="1">
      <alignment horizontal="center" vertical="center"/>
    </xf>
    <xf numFmtId="0" fontId="0" fillId="24" borderId="43" xfId="0" applyFill="1" applyBorder="1" applyAlignment="1" applyProtection="1">
      <alignment horizontal="center" vertical="center"/>
    </xf>
    <xf numFmtId="0" fontId="4" fillId="6" borderId="2" xfId="0" applyFont="1" applyFill="1" applyBorder="1" applyAlignment="1" applyProtection="1">
      <alignment horizontal="left" vertical="center" wrapText="1" readingOrder="1"/>
    </xf>
    <xf numFmtId="0" fontId="4" fillId="6" borderId="32" xfId="0" applyFont="1" applyFill="1" applyBorder="1" applyAlignment="1" applyProtection="1">
      <alignment horizontal="left" vertical="center" wrapText="1" readingOrder="1"/>
    </xf>
    <xf numFmtId="0" fontId="4" fillId="6" borderId="33" xfId="0" applyFont="1" applyFill="1" applyBorder="1" applyAlignment="1" applyProtection="1">
      <alignment horizontal="left" vertical="center" wrapText="1" readingOrder="1"/>
    </xf>
    <xf numFmtId="0" fontId="9" fillId="6" borderId="2" xfId="0" applyFont="1" applyFill="1" applyBorder="1" applyAlignment="1" applyProtection="1">
      <alignment horizontal="center" vertical="center" wrapText="1" readingOrder="1"/>
    </xf>
    <xf numFmtId="0" fontId="9" fillId="6" borderId="32" xfId="0" applyFont="1" applyFill="1" applyBorder="1" applyAlignment="1" applyProtection="1">
      <alignment horizontal="center" vertical="center" wrapText="1" readingOrder="1"/>
    </xf>
    <xf numFmtId="0" fontId="9" fillId="6" borderId="33" xfId="0" applyFont="1" applyFill="1" applyBorder="1" applyAlignment="1" applyProtection="1">
      <alignment horizontal="center" vertical="center" wrapText="1" readingOrder="1"/>
    </xf>
    <xf numFmtId="0" fontId="10" fillId="6" borderId="2" xfId="0" applyFont="1" applyFill="1" applyBorder="1" applyAlignment="1" applyProtection="1">
      <alignment horizontal="center" vertical="center" wrapText="1" readingOrder="1"/>
    </xf>
    <xf numFmtId="0" fontId="10" fillId="6" borderId="32" xfId="0" applyFont="1" applyFill="1" applyBorder="1" applyAlignment="1" applyProtection="1">
      <alignment horizontal="center" vertical="center" wrapText="1" readingOrder="1"/>
    </xf>
    <xf numFmtId="0" fontId="10" fillId="6" borderId="33" xfId="0" applyFont="1" applyFill="1" applyBorder="1" applyAlignment="1" applyProtection="1">
      <alignment horizontal="center" vertical="center" wrapText="1" readingOrder="1"/>
    </xf>
    <xf numFmtId="0" fontId="10" fillId="6" borderId="3" xfId="0" applyFont="1" applyFill="1" applyBorder="1" applyAlignment="1" applyProtection="1">
      <alignment horizontal="center" vertical="center" wrapText="1" readingOrder="1"/>
    </xf>
    <xf numFmtId="0" fontId="10" fillId="6" borderId="24" xfId="0" applyFont="1" applyFill="1" applyBorder="1" applyAlignment="1" applyProtection="1">
      <alignment horizontal="center" vertical="center" wrapText="1" readingOrder="1"/>
    </xf>
    <xf numFmtId="0" fontId="10" fillId="6" borderId="2" xfId="0" applyFont="1" applyFill="1" applyBorder="1" applyAlignment="1" applyProtection="1">
      <alignment horizontal="left" vertical="center" wrapText="1" readingOrder="1"/>
    </xf>
    <xf numFmtId="0" fontId="10" fillId="6" borderId="32" xfId="0" applyFont="1" applyFill="1" applyBorder="1" applyAlignment="1" applyProtection="1">
      <alignment horizontal="left" vertical="center" wrapText="1" readingOrder="1"/>
    </xf>
    <xf numFmtId="0" fontId="10" fillId="6" borderId="33" xfId="0" applyFont="1" applyFill="1" applyBorder="1" applyAlignment="1" applyProtection="1">
      <alignment horizontal="left" vertical="center" wrapText="1" readingOrder="1"/>
    </xf>
    <xf numFmtId="0" fontId="10" fillId="6" borderId="34" xfId="0" applyFont="1" applyFill="1" applyBorder="1" applyAlignment="1" applyProtection="1">
      <alignment horizontal="center" vertical="center" wrapText="1" readingOrder="1"/>
    </xf>
    <xf numFmtId="0" fontId="9" fillId="6" borderId="1" xfId="0" applyFont="1" applyFill="1" applyBorder="1" applyAlignment="1" applyProtection="1">
      <alignment horizontal="center" vertical="center" wrapText="1" readingOrder="1"/>
    </xf>
    <xf numFmtId="0" fontId="9" fillId="6" borderId="7" xfId="0" applyFont="1" applyFill="1" applyBorder="1" applyAlignment="1" applyProtection="1">
      <alignment horizontal="center" vertical="center" wrapText="1" readingOrder="1"/>
    </xf>
    <xf numFmtId="0" fontId="9" fillId="6" borderId="45" xfId="0" applyFont="1" applyFill="1" applyBorder="1" applyAlignment="1" applyProtection="1">
      <alignment horizontal="center" vertical="center" wrapText="1" readingOrder="1"/>
    </xf>
    <xf numFmtId="0" fontId="4" fillId="22" borderId="41" xfId="0" applyFont="1" applyFill="1" applyBorder="1" applyAlignment="1" applyProtection="1">
      <alignment horizontal="left" vertical="center" wrapText="1"/>
    </xf>
    <xf numFmtId="0" fontId="4" fillId="22" borderId="42" xfId="0" applyFont="1" applyFill="1" applyBorder="1" applyAlignment="1" applyProtection="1">
      <alignment horizontal="left" vertical="center" wrapText="1"/>
    </xf>
    <xf numFmtId="0" fontId="4" fillId="22" borderId="43" xfId="0" applyFont="1" applyFill="1" applyBorder="1" applyAlignment="1" applyProtection="1">
      <alignment horizontal="left" vertical="center" wrapText="1"/>
    </xf>
    <xf numFmtId="168" fontId="10" fillId="6" borderId="4" xfId="2" applyNumberFormat="1" applyFont="1" applyFill="1" applyBorder="1" applyAlignment="1" applyProtection="1">
      <alignment horizontal="center" vertical="center" wrapText="1" readingOrder="1"/>
    </xf>
    <xf numFmtId="168" fontId="10" fillId="6" borderId="22" xfId="2" applyNumberFormat="1" applyFont="1" applyFill="1" applyBorder="1" applyAlignment="1" applyProtection="1">
      <alignment horizontal="center" vertical="center" wrapText="1" readingOrder="1"/>
    </xf>
    <xf numFmtId="168" fontId="10" fillId="6" borderId="25" xfId="2" applyNumberFormat="1" applyFont="1" applyFill="1" applyBorder="1" applyAlignment="1" applyProtection="1">
      <alignment horizontal="center" vertical="center" wrapText="1" readingOrder="1"/>
    </xf>
    <xf numFmtId="0" fontId="9" fillId="6" borderId="41" xfId="0" applyFont="1" applyFill="1" applyBorder="1" applyAlignment="1" applyProtection="1">
      <alignment horizontal="center" vertical="center" wrapText="1" readingOrder="1"/>
    </xf>
    <xf numFmtId="0" fontId="9" fillId="6" borderId="42" xfId="0" applyFont="1" applyFill="1" applyBorder="1" applyAlignment="1" applyProtection="1">
      <alignment horizontal="center" vertical="center" wrapText="1" readingOrder="1"/>
    </xf>
    <xf numFmtId="167" fontId="10" fillId="6" borderId="24" xfId="0" applyNumberFormat="1" applyFont="1" applyFill="1" applyBorder="1" applyAlignment="1" applyProtection="1">
      <alignment horizontal="center" vertical="center" wrapText="1" readingOrder="1"/>
    </xf>
    <xf numFmtId="167" fontId="10" fillId="6" borderId="25" xfId="0" applyNumberFormat="1" applyFont="1" applyFill="1" applyBorder="1" applyAlignment="1" applyProtection="1">
      <alignment horizontal="center" vertical="center" wrapText="1" readingOrder="1"/>
    </xf>
    <xf numFmtId="168" fontId="10" fillId="6" borderId="35" xfId="2" applyNumberFormat="1" applyFont="1" applyFill="1" applyBorder="1" applyAlignment="1" applyProtection="1">
      <alignment horizontal="center" vertical="center" wrapText="1" readingOrder="1"/>
    </xf>
    <xf numFmtId="0" fontId="10" fillId="6" borderId="24" xfId="0" applyFont="1" applyFill="1" applyBorder="1" applyAlignment="1" applyProtection="1">
      <alignment horizontal="left" vertical="center" wrapText="1" readingOrder="1"/>
    </xf>
    <xf numFmtId="0" fontId="5" fillId="0" borderId="3" xfId="0" applyFont="1" applyFill="1" applyBorder="1" applyAlignment="1" applyProtection="1">
      <alignment horizontal="center" vertical="center" wrapText="1" readingOrder="1"/>
    </xf>
    <xf numFmtId="0" fontId="5" fillId="0" borderId="34" xfId="0" applyFont="1" applyFill="1" applyBorder="1" applyAlignment="1" applyProtection="1">
      <alignment horizontal="center" vertical="center" wrapText="1" readingOrder="1"/>
    </xf>
    <xf numFmtId="0" fontId="7" fillId="0" borderId="3"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167" fontId="5" fillId="6" borderId="3" xfId="0" applyNumberFormat="1" applyFont="1" applyFill="1" applyBorder="1" applyAlignment="1" applyProtection="1">
      <alignment horizontal="center" vertical="center" wrapText="1" readingOrder="1"/>
    </xf>
    <xf numFmtId="167" fontId="5" fillId="6" borderId="21" xfId="0" applyNumberFormat="1" applyFont="1" applyFill="1" applyBorder="1" applyAlignment="1" applyProtection="1">
      <alignment horizontal="center" vertical="center" wrapText="1" readingOrder="1"/>
    </xf>
    <xf numFmtId="167" fontId="5" fillId="6" borderId="34" xfId="0" applyNumberFormat="1" applyFont="1" applyFill="1" applyBorder="1" applyAlignment="1" applyProtection="1">
      <alignment horizontal="center" vertical="center" wrapText="1" readingOrder="1"/>
    </xf>
    <xf numFmtId="167" fontId="5" fillId="6" borderId="4" xfId="0" applyNumberFormat="1" applyFont="1" applyFill="1" applyBorder="1" applyAlignment="1" applyProtection="1">
      <alignment horizontal="center" vertical="center" wrapText="1" readingOrder="1"/>
    </xf>
    <xf numFmtId="167" fontId="5" fillId="6" borderId="22" xfId="0" applyNumberFormat="1" applyFont="1" applyFill="1" applyBorder="1" applyAlignment="1" applyProtection="1">
      <alignment horizontal="center" vertical="center" wrapText="1" readingOrder="1"/>
    </xf>
    <xf numFmtId="167" fontId="5" fillId="6" borderId="35" xfId="0" applyNumberFormat="1" applyFont="1" applyFill="1" applyBorder="1" applyAlignment="1" applyProtection="1">
      <alignment horizontal="center" vertical="center" wrapText="1" readingOrder="1"/>
    </xf>
    <xf numFmtId="0" fontId="4" fillId="25" borderId="41" xfId="0" applyFont="1" applyFill="1" applyBorder="1" applyAlignment="1" applyProtection="1">
      <alignment horizontal="left" vertical="center" wrapText="1"/>
    </xf>
    <xf numFmtId="0" fontId="4" fillId="25" borderId="42" xfId="0" applyFont="1" applyFill="1" applyBorder="1" applyAlignment="1" applyProtection="1">
      <alignment horizontal="left" vertical="center" wrapText="1"/>
    </xf>
    <xf numFmtId="0" fontId="4" fillId="25" borderId="43" xfId="0" applyFont="1" applyFill="1" applyBorder="1" applyAlignment="1" applyProtection="1">
      <alignment horizontal="left" vertical="center" wrapText="1"/>
    </xf>
    <xf numFmtId="0" fontId="4" fillId="6" borderId="23" xfId="0" applyFont="1" applyFill="1" applyBorder="1" applyAlignment="1" applyProtection="1">
      <alignment horizontal="left" vertical="center" wrapText="1" readingOrder="1"/>
    </xf>
    <xf numFmtId="0" fontId="4" fillId="6" borderId="26" xfId="0" applyFont="1" applyFill="1" applyBorder="1" applyAlignment="1" applyProtection="1">
      <alignment horizontal="left" vertical="center" wrapText="1" readingOrder="1"/>
    </xf>
    <xf numFmtId="0" fontId="4" fillId="6" borderId="38" xfId="0" applyFont="1" applyFill="1" applyBorder="1" applyAlignment="1" applyProtection="1">
      <alignment horizontal="left" vertical="center" wrapText="1" readingOrder="1"/>
    </xf>
    <xf numFmtId="0" fontId="4" fillId="6" borderId="17" xfId="0" applyFont="1" applyFill="1" applyBorder="1" applyAlignment="1" applyProtection="1">
      <alignment horizontal="left" vertical="center" wrapText="1" readingOrder="1"/>
    </xf>
    <xf numFmtId="0" fontId="4" fillId="6" borderId="8" xfId="0" applyFont="1" applyFill="1" applyBorder="1" applyAlignment="1" applyProtection="1">
      <alignment horizontal="left" vertical="center" wrapText="1" readingOrder="1"/>
    </xf>
    <xf numFmtId="0" fontId="3" fillId="2" borderId="7" xfId="0" applyFont="1" applyFill="1" applyBorder="1" applyAlignment="1" applyProtection="1">
      <alignment horizontal="center" vertical="center" wrapText="1" readingOrder="1"/>
    </xf>
    <xf numFmtId="0" fontId="3" fillId="2" borderId="2" xfId="0" applyFont="1" applyFill="1" applyBorder="1" applyAlignment="1" applyProtection="1">
      <alignment horizontal="center" vertical="center" wrapText="1" readingOrder="1"/>
    </xf>
    <xf numFmtId="0" fontId="3" fillId="2" borderId="3" xfId="0" applyFont="1" applyFill="1" applyBorder="1" applyAlignment="1" applyProtection="1">
      <alignment horizontal="center" vertical="center" wrapText="1" readingOrder="1"/>
    </xf>
    <xf numFmtId="0" fontId="3" fillId="2" borderId="4" xfId="0" applyFont="1" applyFill="1" applyBorder="1" applyAlignment="1" applyProtection="1">
      <alignment horizontal="center" vertical="center" wrapText="1" readingOrder="1"/>
    </xf>
    <xf numFmtId="0" fontId="4" fillId="26" borderId="41" xfId="0" applyFont="1" applyFill="1" applyBorder="1" applyAlignment="1" applyProtection="1">
      <alignment horizontal="center" vertical="center" wrapText="1"/>
    </xf>
    <xf numFmtId="0" fontId="4" fillId="26" borderId="42" xfId="0" applyFont="1" applyFill="1" applyBorder="1" applyAlignment="1" applyProtection="1">
      <alignment horizontal="center" vertical="center" wrapText="1"/>
    </xf>
    <xf numFmtId="0" fontId="4" fillId="26" borderId="43"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readingOrder="1"/>
    </xf>
    <xf numFmtId="0" fontId="14" fillId="8" borderId="41" xfId="0" applyFont="1" applyFill="1" applyBorder="1" applyAlignment="1">
      <alignment horizontal="center" vertical="center" wrapText="1" readingOrder="1"/>
    </xf>
    <xf numFmtId="0" fontId="14" fillId="8" borderId="42" xfId="0" applyFont="1" applyFill="1" applyBorder="1" applyAlignment="1">
      <alignment horizontal="center" vertical="center" wrapText="1" readingOrder="1"/>
    </xf>
    <xf numFmtId="0" fontId="14" fillId="8" borderId="56" xfId="0" applyFont="1" applyFill="1" applyBorder="1" applyAlignment="1">
      <alignment horizontal="center" vertical="center" wrapText="1" readingOrder="1"/>
    </xf>
    <xf numFmtId="0" fontId="14" fillId="9" borderId="79" xfId="0" applyFont="1" applyFill="1" applyBorder="1" applyAlignment="1">
      <alignment horizontal="center" vertical="center" wrapText="1" readingOrder="1"/>
    </xf>
    <xf numFmtId="0" fontId="14" fillId="9" borderId="77" xfId="0" applyFont="1" applyFill="1" applyBorder="1" applyAlignment="1">
      <alignment horizontal="center" vertical="center" wrapText="1" readingOrder="1"/>
    </xf>
    <xf numFmtId="0" fontId="14" fillId="9" borderId="80" xfId="0" applyFont="1" applyFill="1" applyBorder="1" applyAlignment="1">
      <alignment horizontal="center" vertical="center" wrapText="1" readingOrder="1"/>
    </xf>
    <xf numFmtId="0" fontId="14" fillId="8" borderId="79" xfId="0" applyFont="1" applyFill="1" applyBorder="1" applyAlignment="1">
      <alignment horizontal="center" vertical="center" wrapText="1" readingOrder="1"/>
    </xf>
    <xf numFmtId="0" fontId="14" fillId="8" borderId="77" xfId="0" applyFont="1" applyFill="1" applyBorder="1" applyAlignment="1">
      <alignment horizontal="center" vertical="center" wrapText="1" readingOrder="1"/>
    </xf>
    <xf numFmtId="0" fontId="14" fillId="8" borderId="74" xfId="0" applyFont="1" applyFill="1" applyBorder="1" applyAlignment="1">
      <alignment horizontal="center" vertical="center" wrapText="1" readingOrder="1"/>
    </xf>
    <xf numFmtId="164" fontId="14" fillId="11" borderId="13" xfId="0" applyNumberFormat="1" applyFont="1" applyFill="1" applyBorder="1" applyAlignment="1">
      <alignment horizontal="center" vertical="center" wrapText="1" readingOrder="1"/>
    </xf>
    <xf numFmtId="164" fontId="14" fillId="11" borderId="62" xfId="0" applyNumberFormat="1" applyFont="1" applyFill="1" applyBorder="1" applyAlignment="1">
      <alignment horizontal="center" vertical="center" wrapText="1" readingOrder="1"/>
    </xf>
    <xf numFmtId="0" fontId="14" fillId="11" borderId="12" xfId="0" applyFont="1" applyFill="1" applyBorder="1" applyAlignment="1">
      <alignment horizontal="center" vertical="center" wrapText="1" readingOrder="1"/>
    </xf>
    <xf numFmtId="0" fontId="14" fillId="11" borderId="61" xfId="0" applyFont="1" applyFill="1" applyBorder="1" applyAlignment="1">
      <alignment horizontal="center" vertical="center" wrapText="1" readingOrder="1"/>
    </xf>
    <xf numFmtId="0" fontId="14" fillId="11" borderId="11" xfId="0" applyFont="1" applyFill="1" applyBorder="1" applyAlignment="1">
      <alignment horizontal="center" vertical="center" wrapText="1" readingOrder="1"/>
    </xf>
    <xf numFmtId="0" fontId="14" fillId="11" borderId="60" xfId="0" applyFont="1" applyFill="1" applyBorder="1" applyAlignment="1">
      <alignment horizontal="center" vertical="center" wrapText="1" readingOrder="1"/>
    </xf>
    <xf numFmtId="0" fontId="14" fillId="10" borderId="44" xfId="0" applyFont="1" applyFill="1" applyBorder="1" applyAlignment="1">
      <alignment horizontal="center" vertical="center" wrapText="1" readingOrder="1"/>
    </xf>
    <xf numFmtId="0" fontId="14" fillId="10" borderId="73" xfId="0" applyFont="1" applyFill="1" applyBorder="1" applyAlignment="1">
      <alignment horizontal="center" vertical="center" wrapText="1" readingOrder="1"/>
    </xf>
    <xf numFmtId="0" fontId="14" fillId="10" borderId="3" xfId="0" applyFont="1" applyFill="1" applyBorder="1" applyAlignment="1">
      <alignment horizontal="center" vertical="center" wrapText="1" readingOrder="1"/>
    </xf>
    <xf numFmtId="0" fontId="14" fillId="10" borderId="58" xfId="0" applyFont="1" applyFill="1" applyBorder="1" applyAlignment="1">
      <alignment horizontal="center" vertical="center" wrapText="1" readingOrder="1"/>
    </xf>
    <xf numFmtId="0" fontId="14" fillId="10" borderId="2" xfId="0" applyFont="1" applyFill="1" applyBorder="1" applyAlignment="1">
      <alignment horizontal="center" vertical="center" wrapText="1" readingOrder="1"/>
    </xf>
    <xf numFmtId="0" fontId="14" fillId="10" borderId="57" xfId="0" applyFont="1" applyFill="1" applyBorder="1" applyAlignment="1">
      <alignment horizontal="center" vertical="center" wrapText="1" readingOrder="1"/>
    </xf>
    <xf numFmtId="167" fontId="30" fillId="6" borderId="3" xfId="0" applyNumberFormat="1" applyFont="1" applyFill="1" applyBorder="1" applyAlignment="1" applyProtection="1">
      <alignment horizontal="center" vertical="center" wrapText="1" readingOrder="1"/>
    </xf>
    <xf numFmtId="167" fontId="30" fillId="6" borderId="21" xfId="0" applyNumberFormat="1" applyFont="1" applyFill="1" applyBorder="1" applyAlignment="1" applyProtection="1">
      <alignment horizontal="center" vertical="center" wrapText="1" readingOrder="1"/>
    </xf>
    <xf numFmtId="167" fontId="30" fillId="6" borderId="34" xfId="0" applyNumberFormat="1" applyFont="1" applyFill="1" applyBorder="1" applyAlignment="1" applyProtection="1">
      <alignment horizontal="center" vertical="center" wrapText="1" readingOrder="1"/>
    </xf>
    <xf numFmtId="0" fontId="30" fillId="6" borderId="3" xfId="0" applyFont="1" applyFill="1" applyBorder="1" applyAlignment="1" applyProtection="1">
      <alignment horizontal="left" vertical="center" wrapText="1" readingOrder="1"/>
    </xf>
    <xf numFmtId="0" fontId="30" fillId="6" borderId="21" xfId="0" applyFont="1" applyFill="1" applyBorder="1" applyAlignment="1" applyProtection="1">
      <alignment horizontal="left" vertical="center" wrapText="1" readingOrder="1"/>
    </xf>
    <xf numFmtId="0" fontId="30" fillId="6" borderId="34" xfId="0" applyFont="1" applyFill="1" applyBorder="1" applyAlignment="1" applyProtection="1">
      <alignment horizontal="left" vertical="center" wrapText="1" readingOrder="1"/>
    </xf>
    <xf numFmtId="0" fontId="30" fillId="6" borderId="3" xfId="0" applyFont="1" applyFill="1" applyBorder="1" applyAlignment="1" applyProtection="1">
      <alignment horizontal="center" vertical="center" wrapText="1" readingOrder="1"/>
    </xf>
    <xf numFmtId="0" fontId="30" fillId="6" borderId="21" xfId="0" applyFont="1" applyFill="1" applyBorder="1" applyAlignment="1" applyProtection="1">
      <alignment horizontal="center" vertical="center" wrapText="1" readingOrder="1"/>
    </xf>
    <xf numFmtId="0" fontId="30" fillId="6" borderId="34" xfId="0" applyFont="1" applyFill="1" applyBorder="1" applyAlignment="1" applyProtection="1">
      <alignment horizontal="center" vertical="center" wrapText="1" readingOrder="1"/>
    </xf>
    <xf numFmtId="170" fontId="30" fillId="6" borderId="3" xfId="0" applyNumberFormat="1" applyFont="1" applyFill="1" applyBorder="1" applyAlignment="1" applyProtection="1">
      <alignment horizontal="center" vertical="center" wrapText="1" readingOrder="1"/>
    </xf>
    <xf numFmtId="170" fontId="30" fillId="6" borderId="21" xfId="0" applyNumberFormat="1" applyFont="1" applyFill="1" applyBorder="1" applyAlignment="1" applyProtection="1">
      <alignment horizontal="center" vertical="center" wrapText="1" readingOrder="1"/>
    </xf>
    <xf numFmtId="170" fontId="30" fillId="6" borderId="34" xfId="0" applyNumberFormat="1" applyFont="1" applyFill="1" applyBorder="1" applyAlignment="1" applyProtection="1">
      <alignment horizontal="center" vertical="center" wrapText="1" readingOrder="1"/>
    </xf>
    <xf numFmtId="164" fontId="30" fillId="6" borderId="4" xfId="7" applyFont="1" applyFill="1" applyBorder="1" applyAlignment="1" applyProtection="1">
      <alignment horizontal="center" vertical="center" wrapText="1" readingOrder="1"/>
    </xf>
    <xf numFmtId="164" fontId="30" fillId="6" borderId="22" xfId="7" applyFont="1" applyFill="1" applyBorder="1" applyAlignment="1" applyProtection="1">
      <alignment horizontal="center" vertical="center" wrapText="1" readingOrder="1"/>
    </xf>
    <xf numFmtId="164" fontId="30" fillId="6" borderId="35" xfId="7" applyFont="1" applyFill="1" applyBorder="1" applyAlignment="1" applyProtection="1">
      <alignment horizontal="center" vertical="center" wrapText="1" readingOrder="1"/>
    </xf>
    <xf numFmtId="0" fontId="29" fillId="6" borderId="31" xfId="0" applyFont="1" applyFill="1" applyBorder="1" applyAlignment="1" applyProtection="1">
      <alignment horizontal="left" vertical="center" wrapText="1" readingOrder="1"/>
    </xf>
    <xf numFmtId="0" fontId="29" fillId="6" borderId="49" xfId="0" applyFont="1" applyFill="1" applyBorder="1" applyAlignment="1" applyProtection="1">
      <alignment horizontal="left" vertical="center" wrapText="1" readingOrder="1"/>
    </xf>
    <xf numFmtId="0" fontId="8" fillId="6" borderId="41" xfId="0" applyFont="1" applyFill="1" applyBorder="1" applyAlignment="1" applyProtection="1">
      <alignment horizontal="center" vertical="center" wrapText="1"/>
    </xf>
    <xf numFmtId="0" fontId="8" fillId="6" borderId="42" xfId="0" applyFont="1" applyFill="1" applyBorder="1" applyAlignment="1" applyProtection="1">
      <alignment horizontal="center" vertical="center" wrapText="1"/>
    </xf>
    <xf numFmtId="0" fontId="8" fillId="6" borderId="43" xfId="0" applyFont="1" applyFill="1" applyBorder="1" applyAlignment="1" applyProtection="1">
      <alignment horizontal="center" vertical="center" wrapText="1"/>
    </xf>
    <xf numFmtId="0" fontId="29" fillId="6" borderId="31" xfId="0" applyFont="1" applyFill="1" applyBorder="1" applyAlignment="1" applyProtection="1">
      <alignment horizontal="center" vertical="center" wrapText="1"/>
    </xf>
    <xf numFmtId="0" fontId="29" fillId="6" borderId="16" xfId="0" applyFont="1" applyFill="1" applyBorder="1" applyAlignment="1" applyProtection="1">
      <alignment horizontal="center" vertical="center" wrapText="1"/>
    </xf>
    <xf numFmtId="0" fontId="29" fillId="6" borderId="49" xfId="0" applyFont="1" applyFill="1" applyBorder="1" applyAlignment="1" applyProtection="1">
      <alignment horizontal="center" vertical="center" wrapText="1"/>
    </xf>
    <xf numFmtId="0" fontId="29" fillId="6" borderId="41" xfId="0" applyFont="1" applyFill="1" applyBorder="1" applyAlignment="1" applyProtection="1">
      <alignment horizontal="left" vertical="center" wrapText="1" readingOrder="1"/>
    </xf>
    <xf numFmtId="0" fontId="29" fillId="6" borderId="42" xfId="0" applyFont="1" applyFill="1" applyBorder="1" applyAlignment="1" applyProtection="1">
      <alignment horizontal="left" vertical="center" wrapText="1" readingOrder="1"/>
    </xf>
    <xf numFmtId="0" fontId="29" fillId="6" borderId="43" xfId="0" applyFont="1" applyFill="1" applyBorder="1" applyAlignment="1" applyProtection="1">
      <alignment horizontal="left" vertical="center" wrapText="1" readingOrder="1"/>
    </xf>
    <xf numFmtId="0" fontId="29" fillId="6" borderId="41" xfId="0" applyFont="1" applyFill="1" applyBorder="1" applyAlignment="1" applyProtection="1">
      <alignment horizontal="center" vertical="center" wrapText="1" readingOrder="1"/>
    </xf>
    <xf numFmtId="0" fontId="29" fillId="6" borderId="42" xfId="0" applyFont="1" applyFill="1" applyBorder="1" applyAlignment="1" applyProtection="1">
      <alignment horizontal="center" vertical="center" wrapText="1" readingOrder="1"/>
    </xf>
    <xf numFmtId="0" fontId="29" fillId="6" borderId="43" xfId="0" applyFont="1" applyFill="1" applyBorder="1" applyAlignment="1" applyProtection="1">
      <alignment horizontal="center" vertical="center" wrapText="1" readingOrder="1"/>
    </xf>
    <xf numFmtId="0" fontId="30" fillId="6" borderId="2" xfId="0" applyFont="1" applyFill="1" applyBorder="1" applyAlignment="1" applyProtection="1">
      <alignment horizontal="left" vertical="center" wrapText="1" readingOrder="1"/>
    </xf>
    <xf numFmtId="0" fontId="30" fillId="6" borderId="32" xfId="0" applyFont="1" applyFill="1" applyBorder="1" applyAlignment="1" applyProtection="1">
      <alignment horizontal="left" vertical="center" wrapText="1" readingOrder="1"/>
    </xf>
    <xf numFmtId="0" fontId="30" fillId="6" borderId="33" xfId="0" applyFont="1" applyFill="1" applyBorder="1" applyAlignment="1" applyProtection="1">
      <alignment horizontal="left" vertical="center" wrapText="1" readingOrder="1"/>
    </xf>
    <xf numFmtId="0" fontId="30" fillId="6" borderId="1" xfId="0" applyFont="1" applyFill="1" applyBorder="1" applyAlignment="1" applyProtection="1">
      <alignment horizontal="left" vertical="center" wrapText="1" readingOrder="1"/>
    </xf>
    <xf numFmtId="0" fontId="30" fillId="6" borderId="7" xfId="0" applyFont="1" applyFill="1" applyBorder="1" applyAlignment="1" applyProtection="1">
      <alignment horizontal="left" vertical="center" wrapText="1" readingOrder="1"/>
    </xf>
    <xf numFmtId="0" fontId="30" fillId="6" borderId="45" xfId="0" applyFont="1" applyFill="1" applyBorder="1" applyAlignment="1" applyProtection="1">
      <alignment horizontal="left" vertical="center" wrapText="1" readingOrder="1"/>
    </xf>
    <xf numFmtId="0" fontId="29" fillId="6" borderId="1" xfId="0" applyFont="1" applyFill="1" applyBorder="1" applyAlignment="1" applyProtection="1">
      <alignment horizontal="left" vertical="center" wrapText="1" readingOrder="1"/>
    </xf>
    <xf numFmtId="0" fontId="29" fillId="6" borderId="7" xfId="0" applyFont="1" applyFill="1" applyBorder="1" applyAlignment="1" applyProtection="1">
      <alignment horizontal="left" vertical="center" wrapText="1" readingOrder="1"/>
    </xf>
    <xf numFmtId="0" fontId="10" fillId="6" borderId="69" xfId="0" applyFont="1" applyFill="1" applyBorder="1" applyAlignment="1" applyProtection="1">
      <alignment horizontal="left" vertical="center" wrapText="1" readingOrder="1"/>
    </xf>
    <xf numFmtId="0" fontId="10" fillId="6" borderId="20" xfId="0" applyFont="1" applyFill="1" applyBorder="1" applyAlignment="1" applyProtection="1">
      <alignment horizontal="left" vertical="center" wrapText="1" readingOrder="1"/>
    </xf>
    <xf numFmtId="0" fontId="10" fillId="6" borderId="66" xfId="0" applyFont="1" applyFill="1" applyBorder="1" applyAlignment="1" applyProtection="1">
      <alignment horizontal="left" vertical="center" wrapText="1" readingOrder="1"/>
    </xf>
    <xf numFmtId="0" fontId="29" fillId="6" borderId="41" xfId="0" applyFont="1" applyFill="1" applyBorder="1" applyAlignment="1" applyProtection="1">
      <alignment horizontal="center" vertical="center" wrapText="1"/>
    </xf>
    <xf numFmtId="0" fontId="29" fillId="6" borderId="42" xfId="0" applyFont="1" applyFill="1" applyBorder="1" applyAlignment="1" applyProtection="1">
      <alignment horizontal="center" vertical="center" wrapText="1"/>
    </xf>
    <xf numFmtId="0" fontId="29" fillId="6" borderId="43" xfId="0" applyFont="1" applyFill="1" applyBorder="1" applyAlignment="1" applyProtection="1">
      <alignment horizontal="center" vertical="center" wrapText="1"/>
    </xf>
    <xf numFmtId="0" fontId="29" fillId="6" borderId="8" xfId="0" applyFont="1" applyFill="1" applyBorder="1" applyAlignment="1" applyProtection="1">
      <alignment horizontal="left" vertical="center" wrapText="1" readingOrder="1"/>
    </xf>
    <xf numFmtId="0" fontId="29" fillId="6" borderId="26" xfId="0" applyFont="1" applyFill="1" applyBorder="1" applyAlignment="1" applyProtection="1">
      <alignment horizontal="left" vertical="center" wrapText="1" readingOrder="1"/>
    </xf>
    <xf numFmtId="0" fontId="29" fillId="6" borderId="17" xfId="0" applyFont="1" applyFill="1" applyBorder="1" applyAlignment="1" applyProtection="1">
      <alignment horizontal="left" vertical="center" wrapText="1" readingOrder="1"/>
    </xf>
    <xf numFmtId="0" fontId="29" fillId="6" borderId="45" xfId="0" applyFont="1" applyFill="1" applyBorder="1" applyAlignment="1" applyProtection="1">
      <alignment horizontal="left" vertical="center" wrapText="1" readingOrder="1"/>
    </xf>
    <xf numFmtId="0" fontId="9" fillId="6" borderId="43" xfId="0" applyFont="1" applyFill="1" applyBorder="1" applyAlignment="1" applyProtection="1">
      <alignment horizontal="center" vertical="center" wrapText="1" readingOrder="1"/>
    </xf>
    <xf numFmtId="0" fontId="9" fillId="6" borderId="41" xfId="0" applyFont="1" applyFill="1" applyBorder="1" applyAlignment="1" applyProtection="1">
      <alignment horizontal="left" vertical="center" wrapText="1" readingOrder="1"/>
    </xf>
    <xf numFmtId="0" fontId="9" fillId="6" borderId="42" xfId="0" applyFont="1" applyFill="1" applyBorder="1" applyAlignment="1" applyProtection="1">
      <alignment horizontal="left" vertical="center" wrapText="1" readingOrder="1"/>
    </xf>
    <xf numFmtId="0" fontId="9" fillId="6" borderId="43" xfId="0" applyFont="1" applyFill="1" applyBorder="1" applyAlignment="1" applyProtection="1">
      <alignment horizontal="left" vertical="center" wrapText="1" readingOrder="1"/>
    </xf>
    <xf numFmtId="0" fontId="10" fillId="6" borderId="41" xfId="0" applyFont="1" applyFill="1" applyBorder="1" applyAlignment="1" applyProtection="1">
      <alignment horizontal="left" vertical="center" wrapText="1" readingOrder="1"/>
    </xf>
    <xf numFmtId="0" fontId="10" fillId="6" borderId="42" xfId="0" applyFont="1" applyFill="1" applyBorder="1" applyAlignment="1" applyProtection="1">
      <alignment horizontal="left" vertical="center" wrapText="1" readingOrder="1"/>
    </xf>
    <xf numFmtId="0" fontId="10" fillId="6" borderId="43" xfId="0" applyFont="1" applyFill="1" applyBorder="1" applyAlignment="1" applyProtection="1">
      <alignment horizontal="left" vertical="center" wrapText="1" readingOrder="1"/>
    </xf>
    <xf numFmtId="0" fontId="29" fillId="6" borderId="2" xfId="0" applyFont="1" applyFill="1" applyBorder="1" applyAlignment="1" applyProtection="1">
      <alignment horizontal="left" vertical="center" wrapText="1" readingOrder="1"/>
    </xf>
    <xf numFmtId="0" fontId="29" fillId="6" borderId="32" xfId="0" applyFont="1" applyFill="1" applyBorder="1" applyAlignment="1" applyProtection="1">
      <alignment horizontal="left" vertical="center" wrapText="1" readingOrder="1"/>
    </xf>
    <xf numFmtId="0" fontId="29" fillId="6" borderId="33" xfId="0" applyFont="1" applyFill="1" applyBorder="1" applyAlignment="1" applyProtection="1">
      <alignment horizontal="left" vertical="center" wrapText="1" readingOrder="1"/>
    </xf>
    <xf numFmtId="0" fontId="8" fillId="30" borderId="41" xfId="0" applyFont="1" applyFill="1" applyBorder="1" applyAlignment="1" applyProtection="1">
      <alignment horizontal="center" vertical="center" wrapText="1"/>
    </xf>
    <xf numFmtId="0" fontId="8" fillId="30" borderId="42" xfId="0" applyFont="1" applyFill="1" applyBorder="1" applyAlignment="1" applyProtection="1">
      <alignment horizontal="center" vertical="center" wrapText="1"/>
    </xf>
    <xf numFmtId="0" fontId="8" fillId="30" borderId="43" xfId="0" applyFont="1" applyFill="1" applyBorder="1" applyAlignment="1" applyProtection="1">
      <alignment horizontal="center" vertical="center" wrapText="1"/>
    </xf>
    <xf numFmtId="0" fontId="8" fillId="6" borderId="31" xfId="0" applyFont="1" applyFill="1" applyBorder="1" applyAlignment="1" applyProtection="1">
      <alignment horizontal="center" vertical="center" wrapText="1"/>
    </xf>
    <xf numFmtId="0" fontId="8" fillId="6" borderId="16" xfId="0" applyFont="1" applyFill="1" applyBorder="1" applyAlignment="1" applyProtection="1">
      <alignment horizontal="center" vertical="center" wrapText="1"/>
    </xf>
    <xf numFmtId="0" fontId="8" fillId="6" borderId="49" xfId="0" applyFont="1" applyFill="1" applyBorder="1" applyAlignment="1" applyProtection="1">
      <alignment horizontal="center" vertical="center" wrapText="1"/>
    </xf>
    <xf numFmtId="169" fontId="10" fillId="6" borderId="3" xfId="7" applyNumberFormat="1" applyFont="1" applyFill="1" applyBorder="1" applyAlignment="1" applyProtection="1">
      <alignment horizontal="center" vertical="center" wrapText="1" readingOrder="1"/>
    </xf>
    <xf numFmtId="169" fontId="10" fillId="6" borderId="21" xfId="7" applyNumberFormat="1" applyFont="1" applyFill="1" applyBorder="1" applyAlignment="1" applyProtection="1">
      <alignment horizontal="center" vertical="center" wrapText="1" readingOrder="1"/>
    </xf>
    <xf numFmtId="169" fontId="10" fillId="6" borderId="34" xfId="7" applyNumberFormat="1" applyFont="1" applyFill="1" applyBorder="1" applyAlignment="1" applyProtection="1">
      <alignment horizontal="center" vertical="center" wrapText="1" readingOrder="1"/>
    </xf>
    <xf numFmtId="164" fontId="10" fillId="6" borderId="4" xfId="7" applyFont="1" applyFill="1" applyBorder="1" applyAlignment="1" applyProtection="1">
      <alignment horizontal="right" vertical="center" wrapText="1" readingOrder="1"/>
    </xf>
    <xf numFmtId="164" fontId="10" fillId="6" borderId="22" xfId="7" applyFont="1" applyFill="1" applyBorder="1" applyAlignment="1" applyProtection="1">
      <alignment horizontal="right" vertical="center" wrapText="1" readingOrder="1"/>
    </xf>
    <xf numFmtId="164" fontId="10" fillId="6" borderId="35" xfId="7" applyFont="1" applyFill="1" applyBorder="1" applyAlignment="1" applyProtection="1">
      <alignment horizontal="right" vertical="center" wrapText="1" readingOrder="1"/>
    </xf>
    <xf numFmtId="167" fontId="10" fillId="6" borderId="36" xfId="0" applyNumberFormat="1" applyFont="1" applyFill="1" applyBorder="1" applyAlignment="1" applyProtection="1">
      <alignment horizontal="center" vertical="center" wrapText="1" readingOrder="1"/>
    </xf>
    <xf numFmtId="167" fontId="10" fillId="6" borderId="27" xfId="0" applyNumberFormat="1" applyFont="1" applyFill="1" applyBorder="1" applyAlignment="1" applyProtection="1">
      <alignment horizontal="center" vertical="center" wrapText="1" readingOrder="1"/>
    </xf>
    <xf numFmtId="167" fontId="10" fillId="6" borderId="18" xfId="0" applyNumberFormat="1" applyFont="1" applyFill="1" applyBorder="1" applyAlignment="1" applyProtection="1">
      <alignment horizontal="center" vertical="center" wrapText="1" readingOrder="1"/>
    </xf>
    <xf numFmtId="0" fontId="29" fillId="6" borderId="2" xfId="0" applyFont="1" applyFill="1" applyBorder="1" applyAlignment="1" applyProtection="1">
      <alignment horizontal="center" vertical="center" wrapText="1" readingOrder="1"/>
    </xf>
    <xf numFmtId="0" fontId="29" fillId="6" borderId="32" xfId="0" applyFont="1" applyFill="1" applyBorder="1" applyAlignment="1" applyProtection="1">
      <alignment horizontal="center" vertical="center" wrapText="1" readingOrder="1"/>
    </xf>
    <xf numFmtId="0" fontId="29" fillId="6" borderId="33" xfId="0" applyFont="1" applyFill="1" applyBorder="1" applyAlignment="1" applyProtection="1">
      <alignment horizontal="center" vertical="center" wrapText="1" readingOrder="1"/>
    </xf>
    <xf numFmtId="0" fontId="29" fillId="6" borderId="5" xfId="0" applyFont="1" applyFill="1" applyBorder="1" applyAlignment="1" applyProtection="1">
      <alignment horizontal="left" vertical="center" wrapText="1" readingOrder="1"/>
    </xf>
    <xf numFmtId="0" fontId="29" fillId="6" borderId="0" xfId="0" applyFont="1" applyFill="1" applyBorder="1" applyAlignment="1" applyProtection="1">
      <alignment horizontal="left" vertical="center" wrapText="1" readingOrder="1"/>
    </xf>
    <xf numFmtId="0" fontId="29" fillId="6" borderId="30" xfId="0" applyFont="1" applyFill="1" applyBorder="1" applyAlignment="1" applyProtection="1">
      <alignment horizontal="left" vertical="center" wrapText="1" readingOrder="1"/>
    </xf>
    <xf numFmtId="0" fontId="29" fillId="6" borderId="69" xfId="0" applyFont="1" applyFill="1" applyBorder="1" applyAlignment="1" applyProtection="1">
      <alignment horizontal="center" vertical="center" wrapText="1" readingOrder="1"/>
    </xf>
    <xf numFmtId="0" fontId="29" fillId="6" borderId="20" xfId="0" applyFont="1" applyFill="1" applyBorder="1" applyAlignment="1" applyProtection="1">
      <alignment horizontal="center" vertical="center" wrapText="1" readingOrder="1"/>
    </xf>
    <xf numFmtId="0" fontId="29" fillId="6" borderId="66" xfId="0" applyFont="1" applyFill="1" applyBorder="1" applyAlignment="1" applyProtection="1">
      <alignment horizontal="center" vertical="center" wrapText="1" readingOrder="1"/>
    </xf>
    <xf numFmtId="0" fontId="29" fillId="0" borderId="69" xfId="0" applyFont="1" applyFill="1" applyBorder="1" applyAlignment="1" applyProtection="1">
      <alignment horizontal="center" vertical="center" wrapText="1" readingOrder="1"/>
    </xf>
    <xf numFmtId="0" fontId="29" fillId="0" borderId="20" xfId="0" applyFont="1" applyFill="1" applyBorder="1" applyAlignment="1" applyProtection="1">
      <alignment horizontal="center" vertical="center" wrapText="1" readingOrder="1"/>
    </xf>
    <xf numFmtId="0" fontId="29" fillId="0" borderId="66" xfId="0" applyFont="1" applyFill="1" applyBorder="1" applyAlignment="1" applyProtection="1">
      <alignment horizontal="center" vertical="center" wrapText="1" readingOrder="1"/>
    </xf>
    <xf numFmtId="0" fontId="31" fillId="0" borderId="15" xfId="0" applyFont="1" applyFill="1" applyBorder="1" applyAlignment="1">
      <alignment horizontal="center" vertical="center" wrapText="1"/>
    </xf>
    <xf numFmtId="0" fontId="31" fillId="0" borderId="53"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9" fillId="6" borderId="69" xfId="0" applyFont="1" applyFill="1" applyBorder="1" applyAlignment="1" applyProtection="1">
      <alignment horizontal="left" vertical="center" wrapText="1" readingOrder="1"/>
    </xf>
    <xf numFmtId="0" fontId="9" fillId="6" borderId="20" xfId="0" applyFont="1" applyFill="1" applyBorder="1" applyAlignment="1" applyProtection="1">
      <alignment horizontal="left" vertical="center" wrapText="1" readingOrder="1"/>
    </xf>
    <xf numFmtId="0" fontId="9" fillId="6" borderId="69" xfId="0" applyFont="1" applyFill="1" applyBorder="1" applyAlignment="1" applyProtection="1">
      <alignment horizontal="center" vertical="center" wrapText="1" readingOrder="1"/>
    </xf>
    <xf numFmtId="0" fontId="9" fillId="6" borderId="20" xfId="0" applyFont="1" applyFill="1" applyBorder="1" applyAlignment="1" applyProtection="1">
      <alignment horizontal="center" vertical="center" wrapText="1" readingOrder="1"/>
    </xf>
    <xf numFmtId="0" fontId="9" fillId="6" borderId="66" xfId="0" applyFont="1" applyFill="1" applyBorder="1" applyAlignment="1" applyProtection="1">
      <alignment horizontal="center" vertical="center" wrapText="1" readingOrder="1"/>
    </xf>
    <xf numFmtId="0" fontId="9" fillId="6" borderId="15" xfId="0" applyFont="1" applyFill="1" applyBorder="1" applyAlignment="1" applyProtection="1">
      <alignment horizontal="left" vertical="center" wrapText="1" readingOrder="1"/>
    </xf>
    <xf numFmtId="0" fontId="19" fillId="0" borderId="15" xfId="0" applyFont="1" applyBorder="1" applyAlignment="1" applyProtection="1">
      <alignment horizontal="left" vertical="center"/>
    </xf>
    <xf numFmtId="0" fontId="19" fillId="0" borderId="53" xfId="0" applyFont="1" applyBorder="1" applyAlignment="1" applyProtection="1">
      <alignment horizontal="left" vertical="center"/>
    </xf>
    <xf numFmtId="0" fontId="19" fillId="0" borderId="46" xfId="0" applyFont="1" applyBorder="1" applyAlignment="1" applyProtection="1">
      <alignment horizontal="left" vertical="center"/>
    </xf>
    <xf numFmtId="0" fontId="10" fillId="6" borderId="9" xfId="0" applyFont="1" applyFill="1" applyBorder="1" applyAlignment="1" applyProtection="1">
      <alignment horizontal="left" vertical="center" wrapText="1" readingOrder="1"/>
    </xf>
    <xf numFmtId="0" fontId="10" fillId="6" borderId="27" xfId="0" applyFont="1" applyFill="1" applyBorder="1" applyAlignment="1" applyProtection="1">
      <alignment horizontal="left" vertical="center" wrapText="1" readingOrder="1"/>
    </xf>
    <xf numFmtId="0" fontId="10" fillId="6" borderId="18" xfId="0" applyFont="1" applyFill="1" applyBorder="1" applyAlignment="1" applyProtection="1">
      <alignment horizontal="left" vertical="center" wrapText="1" readingOrder="1"/>
    </xf>
    <xf numFmtId="0" fontId="29" fillId="6" borderId="31" xfId="0" applyFont="1" applyFill="1" applyBorder="1" applyAlignment="1" applyProtection="1">
      <alignment horizontal="center" vertical="center"/>
    </xf>
    <xf numFmtId="0" fontId="29" fillId="6" borderId="16" xfId="0" applyFont="1" applyFill="1" applyBorder="1" applyAlignment="1" applyProtection="1">
      <alignment horizontal="center" vertical="center"/>
    </xf>
    <xf numFmtId="0" fontId="29" fillId="6" borderId="49" xfId="0" applyFont="1" applyFill="1" applyBorder="1" applyAlignment="1" applyProtection="1">
      <alignment horizontal="center" vertical="center"/>
    </xf>
    <xf numFmtId="0" fontId="29" fillId="6" borderId="16" xfId="0" applyFont="1" applyFill="1" applyBorder="1" applyAlignment="1" applyProtection="1">
      <alignment horizontal="center" vertical="center" wrapText="1" readingOrder="1"/>
    </xf>
    <xf numFmtId="0" fontId="29" fillId="6" borderId="49" xfId="0" applyFont="1" applyFill="1" applyBorder="1" applyAlignment="1" applyProtection="1">
      <alignment horizontal="center" vertical="center" wrapText="1" readingOrder="1"/>
    </xf>
    <xf numFmtId="0" fontId="29" fillId="6" borderId="31" xfId="0" applyFont="1" applyFill="1" applyBorder="1" applyAlignment="1" applyProtection="1">
      <alignment horizontal="justify" vertical="center" wrapText="1" readingOrder="1"/>
    </xf>
    <xf numFmtId="0" fontId="29" fillId="6" borderId="49" xfId="0" applyFont="1" applyFill="1" applyBorder="1" applyAlignment="1" applyProtection="1">
      <alignment horizontal="justify" vertical="center" wrapText="1" readingOrder="1"/>
    </xf>
    <xf numFmtId="0" fontId="29" fillId="6" borderId="16" xfId="0" applyFont="1" applyFill="1" applyBorder="1" applyAlignment="1" applyProtection="1">
      <alignment horizontal="left" vertical="center" wrapText="1" readingOrder="1"/>
    </xf>
    <xf numFmtId="0" fontId="10" fillId="6" borderId="36" xfId="0" applyFont="1" applyFill="1" applyBorder="1" applyAlignment="1" applyProtection="1">
      <alignment horizontal="left" vertical="center" wrapText="1" readingOrder="1"/>
    </xf>
    <xf numFmtId="0" fontId="9" fillId="6" borderId="2" xfId="0" applyFont="1" applyFill="1" applyBorder="1" applyAlignment="1" applyProtection="1">
      <alignment vertical="center" wrapText="1" readingOrder="1"/>
    </xf>
    <xf numFmtId="0" fontId="9" fillId="6" borderId="32" xfId="0" applyFont="1" applyFill="1" applyBorder="1" applyAlignment="1" applyProtection="1">
      <alignment vertical="center" wrapText="1" readingOrder="1"/>
    </xf>
    <xf numFmtId="0" fontId="9" fillId="6" borderId="33" xfId="0" applyFont="1" applyFill="1" applyBorder="1" applyAlignment="1" applyProtection="1">
      <alignment vertical="center" wrapText="1" readingOrder="1"/>
    </xf>
    <xf numFmtId="0" fontId="16" fillId="6" borderId="31"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6" fillId="6" borderId="49" xfId="0" applyFont="1" applyFill="1" applyBorder="1" applyAlignment="1" applyProtection="1">
      <alignment horizontal="center" vertical="center" wrapText="1"/>
    </xf>
    <xf numFmtId="0" fontId="17" fillId="0" borderId="8" xfId="0" applyFont="1" applyBorder="1" applyAlignment="1" applyProtection="1">
      <alignment horizontal="left" vertical="center" wrapText="1" readingOrder="1"/>
      <protection locked="0"/>
    </xf>
    <xf numFmtId="0" fontId="17" fillId="0" borderId="26" xfId="0" applyFont="1" applyBorder="1" applyAlignment="1" applyProtection="1">
      <alignment horizontal="left" vertical="center" wrapText="1" readingOrder="1"/>
      <protection locked="0"/>
    </xf>
    <xf numFmtId="0" fontId="17" fillId="0" borderId="17" xfId="0" applyFont="1" applyBorder="1" applyAlignment="1" applyProtection="1">
      <alignment horizontal="left" vertical="center" wrapText="1" readingOrder="1"/>
      <protection locked="0"/>
    </xf>
    <xf numFmtId="0" fontId="9" fillId="6" borderId="17" xfId="0" applyFont="1" applyFill="1" applyBorder="1" applyAlignment="1" applyProtection="1">
      <alignment horizontal="left" vertical="center" wrapText="1" readingOrder="1"/>
    </xf>
    <xf numFmtId="0" fontId="9" fillId="6" borderId="1" xfId="0" applyFont="1" applyFill="1" applyBorder="1" applyAlignment="1" applyProtection="1">
      <alignment vertical="center" wrapText="1" readingOrder="1"/>
    </xf>
    <xf numFmtId="0" fontId="9" fillId="6" borderId="7" xfId="0" applyFont="1" applyFill="1" applyBorder="1" applyAlignment="1" applyProtection="1">
      <alignment vertical="center" wrapText="1" readingOrder="1"/>
    </xf>
    <xf numFmtId="0" fontId="9" fillId="6" borderId="45" xfId="0" applyFont="1" applyFill="1" applyBorder="1" applyAlignment="1" applyProtection="1">
      <alignment vertical="center" wrapText="1" readingOrder="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167" fontId="10" fillId="6" borderId="69" xfId="0" applyNumberFormat="1" applyFont="1" applyFill="1" applyBorder="1" applyAlignment="1" applyProtection="1">
      <alignment horizontal="center" vertical="center" wrapText="1" readingOrder="1"/>
    </xf>
    <xf numFmtId="167" fontId="10" fillId="6" borderId="48" xfId="0" applyNumberFormat="1" applyFont="1" applyFill="1" applyBorder="1" applyAlignment="1" applyProtection="1">
      <alignment horizontal="center" vertical="center" wrapText="1" readingOrder="1"/>
    </xf>
    <xf numFmtId="167" fontId="10" fillId="6" borderId="84" xfId="0" applyNumberFormat="1" applyFont="1" applyFill="1" applyBorder="1" applyAlignment="1" applyProtection="1">
      <alignment horizontal="center" vertical="center" wrapText="1" readingOrder="1"/>
    </xf>
    <xf numFmtId="167" fontId="10" fillId="6" borderId="85" xfId="0" applyNumberFormat="1" applyFont="1" applyFill="1" applyBorder="1" applyAlignment="1" applyProtection="1">
      <alignment horizontal="center" vertical="center" wrapText="1" readingOrder="1"/>
    </xf>
    <xf numFmtId="167" fontId="10" fillId="6" borderId="86" xfId="0" applyNumberFormat="1" applyFont="1" applyFill="1" applyBorder="1" applyAlignment="1" applyProtection="1">
      <alignment horizontal="center" vertical="center" wrapText="1" readingOrder="1"/>
    </xf>
    <xf numFmtId="0" fontId="3" fillId="5" borderId="81" xfId="0" applyFont="1" applyFill="1" applyBorder="1" applyAlignment="1" applyProtection="1">
      <alignment horizontal="center" vertical="center" wrapText="1" readingOrder="1"/>
    </xf>
    <xf numFmtId="0" fontId="3" fillId="5" borderId="82" xfId="0" applyFont="1" applyFill="1" applyBorder="1" applyAlignment="1" applyProtection="1">
      <alignment horizontal="center" vertical="center" wrapText="1" readingOrder="1"/>
    </xf>
    <xf numFmtId="0" fontId="3" fillId="5" borderId="83" xfId="0" applyFont="1" applyFill="1" applyBorder="1" applyAlignment="1" applyProtection="1">
      <alignment horizontal="center" vertical="center" wrapText="1" readingOrder="1"/>
    </xf>
    <xf numFmtId="0" fontId="8" fillId="0" borderId="41" xfId="0" applyFont="1" applyFill="1" applyBorder="1" applyAlignment="1" applyProtection="1">
      <alignment horizontal="center" vertical="center" wrapText="1"/>
    </xf>
    <xf numFmtId="0" fontId="8" fillId="0" borderId="42"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9" fillId="0" borderId="89" xfId="0" applyFont="1" applyFill="1" applyBorder="1" applyAlignment="1" applyProtection="1">
      <alignment vertical="center" wrapText="1" readingOrder="1"/>
    </xf>
    <xf numFmtId="0" fontId="9" fillId="0" borderId="90" xfId="0" applyFont="1" applyFill="1" applyBorder="1" applyAlignment="1" applyProtection="1">
      <alignment vertical="center" wrapText="1" readingOrder="1"/>
    </xf>
    <xf numFmtId="0" fontId="9" fillId="0" borderId="91" xfId="0" applyFont="1" applyFill="1" applyBorder="1" applyAlignment="1" applyProtection="1">
      <alignment vertical="center" wrapText="1" readingOrder="1"/>
    </xf>
    <xf numFmtId="0" fontId="10" fillId="0" borderId="8" xfId="0" applyFont="1" applyFill="1" applyBorder="1" applyAlignment="1" applyProtection="1">
      <alignment horizontal="center" vertical="center" wrapText="1" readingOrder="1"/>
    </xf>
    <xf numFmtId="0" fontId="10" fillId="0" borderId="26" xfId="0" applyFont="1" applyFill="1" applyBorder="1" applyAlignment="1" applyProtection="1">
      <alignment horizontal="center" vertical="center" wrapText="1" readingOrder="1"/>
    </xf>
    <xf numFmtId="0" fontId="10" fillId="0" borderId="17" xfId="0" applyFont="1" applyFill="1" applyBorder="1" applyAlignment="1" applyProtection="1">
      <alignment horizontal="center" vertical="center" wrapText="1" readingOrder="1"/>
    </xf>
    <xf numFmtId="0" fontId="9" fillId="0" borderId="2" xfId="0" applyFont="1" applyFill="1" applyBorder="1" applyAlignment="1" applyProtection="1">
      <alignment horizontal="left" vertical="center" wrapText="1" readingOrder="1"/>
    </xf>
    <xf numFmtId="0" fontId="9" fillId="0" borderId="33" xfId="0" applyFont="1" applyFill="1" applyBorder="1" applyAlignment="1" applyProtection="1">
      <alignment horizontal="left" vertical="center" wrapText="1" readingOrder="1"/>
    </xf>
    <xf numFmtId="0" fontId="9" fillId="0" borderId="7" xfId="0" applyFont="1" applyFill="1" applyBorder="1" applyAlignment="1" applyProtection="1">
      <alignment vertical="center" wrapText="1" readingOrder="1"/>
    </xf>
    <xf numFmtId="0" fontId="9" fillId="0" borderId="1" xfId="0" applyFont="1" applyFill="1" applyBorder="1" applyAlignment="1" applyProtection="1">
      <alignment vertical="center" wrapText="1" readingOrder="1"/>
    </xf>
    <xf numFmtId="0" fontId="9" fillId="0" borderId="45" xfId="0" applyFont="1" applyFill="1" applyBorder="1" applyAlignment="1" applyProtection="1">
      <alignment vertical="center" wrapText="1" readingOrder="1"/>
    </xf>
    <xf numFmtId="0" fontId="9" fillId="0" borderId="1" xfId="0" applyFont="1" applyFill="1" applyBorder="1" applyAlignment="1" applyProtection="1">
      <alignment horizontal="left" vertical="center" wrapText="1" readingOrder="1"/>
    </xf>
    <xf numFmtId="0" fontId="9" fillId="0" borderId="7" xfId="0" applyFont="1" applyFill="1" applyBorder="1" applyAlignment="1" applyProtection="1">
      <alignment horizontal="left" vertical="center" wrapText="1" readingOrder="1"/>
    </xf>
    <xf numFmtId="0" fontId="9" fillId="0" borderId="45" xfId="0" applyFont="1" applyFill="1" applyBorder="1" applyAlignment="1" applyProtection="1">
      <alignment horizontal="left" vertical="center" wrapText="1" readingOrder="1"/>
    </xf>
    <xf numFmtId="167" fontId="10" fillId="13" borderId="3" xfId="0" applyNumberFormat="1" applyFont="1" applyFill="1" applyBorder="1" applyAlignment="1" applyProtection="1">
      <alignment horizontal="center" vertical="center" wrapText="1" readingOrder="1"/>
    </xf>
    <xf numFmtId="167" fontId="10" fillId="13" borderId="21" xfId="0" applyNumberFormat="1" applyFont="1" applyFill="1" applyBorder="1" applyAlignment="1" applyProtection="1">
      <alignment horizontal="center" vertical="center" wrapText="1" readingOrder="1"/>
    </xf>
    <xf numFmtId="167" fontId="10" fillId="13" borderId="34" xfId="0" applyNumberFormat="1" applyFont="1" applyFill="1" applyBorder="1" applyAlignment="1" applyProtection="1">
      <alignment horizontal="center" vertical="center" wrapText="1" readingOrder="1"/>
    </xf>
    <xf numFmtId="167" fontId="10" fillId="13" borderId="4" xfId="0" applyNumberFormat="1" applyFont="1" applyFill="1" applyBorder="1" applyAlignment="1" applyProtection="1">
      <alignment horizontal="center" vertical="center" wrapText="1" readingOrder="1"/>
    </xf>
    <xf numFmtId="167" fontId="10" fillId="13" borderId="22" xfId="0" applyNumberFormat="1" applyFont="1" applyFill="1" applyBorder="1" applyAlignment="1" applyProtection="1">
      <alignment horizontal="center" vertical="center" wrapText="1" readingOrder="1"/>
    </xf>
    <xf numFmtId="167" fontId="10" fillId="13" borderId="35" xfId="0" applyNumberFormat="1" applyFont="1" applyFill="1" applyBorder="1" applyAlignment="1" applyProtection="1">
      <alignment horizontal="center" vertical="center" wrapText="1" readingOrder="1"/>
    </xf>
    <xf numFmtId="0" fontId="40" fillId="0" borderId="47" xfId="0" applyFont="1" applyBorder="1" applyAlignment="1">
      <alignment horizontal="center" vertical="center" wrapText="1"/>
    </xf>
    <xf numFmtId="0" fontId="41" fillId="0" borderId="74" xfId="0" applyFont="1" applyBorder="1" applyAlignment="1">
      <alignment horizontal="center" vertical="center" wrapText="1"/>
    </xf>
    <xf numFmtId="0" fontId="40" fillId="0" borderId="80" xfId="0" applyFont="1" applyBorder="1" applyAlignment="1">
      <alignment horizontal="center" vertical="center" wrapText="1"/>
    </xf>
  </cellXfs>
  <cellStyles count="9">
    <cellStyle name="Millares" xfId="4" builtinId="3"/>
    <cellStyle name="Millares [0]" xfId="1" builtinId="6"/>
    <cellStyle name="Millares [0] 2" xfId="7" xr:uid="{00000000-0005-0000-0000-000002000000}"/>
    <cellStyle name="Millares 2" xfId="2" xr:uid="{00000000-0005-0000-0000-000003000000}"/>
    <cellStyle name="Moneda" xfId="5" builtinId="4"/>
    <cellStyle name="Moneda [0] 2" xfId="3" xr:uid="{00000000-0005-0000-0000-000005000000}"/>
    <cellStyle name="Normal" xfId="0" builtinId="0"/>
    <cellStyle name="Normal 2" xfId="6" xr:uid="{00000000-0005-0000-0000-000007000000}"/>
    <cellStyle name="Porcentaje 2" xfId="8" xr:uid="{00000000-0005-0000-0000-000008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K40"/>
  <sheetViews>
    <sheetView topLeftCell="B25" zoomScale="115" zoomScaleNormal="115" zoomScalePageLayoutView="115" workbookViewId="0">
      <selection activeCell="E39" sqref="E39"/>
    </sheetView>
  </sheetViews>
  <sheetFormatPr baseColWidth="10" defaultRowHeight="15" x14ac:dyDescent="0.25"/>
  <cols>
    <col min="1" max="1" width="0" style="385" hidden="1" customWidth="1"/>
    <col min="2" max="2" width="2.875" style="385" customWidth="1"/>
    <col min="3" max="3" width="34.125" style="385" customWidth="1"/>
    <col min="4" max="4" width="14.125" style="385" customWidth="1"/>
    <col min="5" max="5" width="48.75" style="385" customWidth="1"/>
    <col min="6" max="6" width="14.25" style="385" bestFit="1" customWidth="1"/>
    <col min="7" max="16384" width="11" style="385"/>
  </cols>
  <sheetData>
    <row r="1" spans="3:11" ht="15.75" thickBot="1" x14ac:dyDescent="0.3"/>
    <row r="2" spans="3:11" s="389" customFormat="1" ht="45.75" thickBot="1" x14ac:dyDescent="0.3">
      <c r="C2" s="386" t="s">
        <v>0</v>
      </c>
      <c r="D2" s="387" t="s">
        <v>1049</v>
      </c>
      <c r="E2" s="388" t="s">
        <v>1050</v>
      </c>
      <c r="F2" s="388" t="s">
        <v>1148</v>
      </c>
    </row>
    <row r="3" spans="3:11" s="392" customFormat="1" ht="6.95" customHeight="1" thickBot="1" x14ac:dyDescent="0.3">
      <c r="C3" s="390"/>
      <c r="D3" s="391"/>
      <c r="E3" s="848"/>
      <c r="F3" s="849"/>
    </row>
    <row r="4" spans="3:11" s="392" customFormat="1" ht="15" customHeight="1" x14ac:dyDescent="0.25">
      <c r="C4" s="833" t="s">
        <v>1051</v>
      </c>
      <c r="D4" s="393">
        <f>+SUM(D5:D10)</f>
        <v>1814150385.8114491</v>
      </c>
      <c r="E4" s="838"/>
      <c r="F4" s="842">
        <f>SUM(F5:F10)</f>
        <v>3129611623</v>
      </c>
    </row>
    <row r="5" spans="3:11" s="392" customFormat="1" x14ac:dyDescent="0.25">
      <c r="C5" s="834" t="s">
        <v>1052</v>
      </c>
      <c r="D5" s="394">
        <v>53100000</v>
      </c>
      <c r="E5" s="839"/>
      <c r="F5" s="843">
        <f>SUM(Rectoría!J69:J76)</f>
        <v>51100000</v>
      </c>
    </row>
    <row r="6" spans="3:11" s="392" customFormat="1" ht="15.75" x14ac:dyDescent="0.25">
      <c r="C6" s="834" t="s">
        <v>1053</v>
      </c>
      <c r="D6" s="394">
        <v>761943709.64256811</v>
      </c>
      <c r="E6" s="839"/>
      <c r="F6" s="844">
        <f>SUM(Rectoría!J31:J67)</f>
        <v>1763517623</v>
      </c>
      <c r="G6" s="395"/>
      <c r="H6" s="396"/>
      <c r="I6" s="396"/>
      <c r="J6" s="396"/>
      <c r="K6" s="396"/>
    </row>
    <row r="7" spans="3:11" s="392" customFormat="1" ht="24" x14ac:dyDescent="0.25">
      <c r="C7" s="834" t="s">
        <v>168</v>
      </c>
      <c r="D7" s="394">
        <f>87250000+150000000</f>
        <v>237250000</v>
      </c>
      <c r="E7" s="839" t="s">
        <v>1054</v>
      </c>
      <c r="F7" s="844">
        <f>SUM(Rectoría!J4:J29)</f>
        <v>237300000</v>
      </c>
      <c r="G7" s="395"/>
    </row>
    <row r="8" spans="3:11" s="392" customFormat="1" ht="15.75" x14ac:dyDescent="0.25">
      <c r="C8" s="834" t="s">
        <v>1055</v>
      </c>
      <c r="D8" s="394">
        <f>198152676.168881+10000000</f>
        <v>208152676.168881</v>
      </c>
      <c r="E8" s="839"/>
      <c r="F8" s="844">
        <f>SUM(Rectoría!J95:J120)</f>
        <v>740874000</v>
      </c>
      <c r="G8" s="395"/>
    </row>
    <row r="9" spans="3:11" s="392" customFormat="1" ht="15.75" x14ac:dyDescent="0.25">
      <c r="C9" s="834" t="s">
        <v>1056</v>
      </c>
      <c r="D9" s="394">
        <f>618504000-100000000-250000000-10000000</f>
        <v>258504000</v>
      </c>
      <c r="E9" s="839"/>
      <c r="F9" s="844"/>
      <c r="G9" s="395"/>
    </row>
    <row r="10" spans="3:11" s="392" customFormat="1" ht="15.75" x14ac:dyDescent="0.25">
      <c r="C10" s="834" t="s">
        <v>1057</v>
      </c>
      <c r="D10" s="394">
        <v>295200000</v>
      </c>
      <c r="E10" s="839"/>
      <c r="F10" s="844">
        <f>SUM(Rectoría!J78:J92)</f>
        <v>336820000</v>
      </c>
      <c r="G10" s="395"/>
    </row>
    <row r="11" spans="3:11" s="392" customFormat="1" ht="24" x14ac:dyDescent="0.25">
      <c r="C11" s="835" t="s">
        <v>1058</v>
      </c>
      <c r="D11" s="397">
        <f>+SUM(D12:D14)</f>
        <v>3432778226.7156701</v>
      </c>
      <c r="E11" s="839" t="s">
        <v>1059</v>
      </c>
      <c r="F11" s="845">
        <f>SUM(F12:F23)</f>
        <v>5809203000</v>
      </c>
      <c r="G11" s="395"/>
    </row>
    <row r="12" spans="3:11" s="392" customFormat="1" ht="15.75" x14ac:dyDescent="0.25">
      <c r="C12" s="834" t="s">
        <v>1060</v>
      </c>
      <c r="D12" s="394">
        <f>2375297392.79567-200000000-50000000</f>
        <v>2125297392.79567</v>
      </c>
      <c r="E12" s="839"/>
      <c r="F12" s="844">
        <f>SUM(Viceacadémica!J13:J50)</f>
        <v>385000000</v>
      </c>
      <c r="G12" s="395"/>
    </row>
    <row r="13" spans="3:11" s="392" customFormat="1" ht="15.75" x14ac:dyDescent="0.25">
      <c r="C13" s="834" t="s">
        <v>268</v>
      </c>
      <c r="D13" s="394">
        <v>450415000</v>
      </c>
      <c r="E13" s="839"/>
      <c r="F13" s="844">
        <f>SUM(Viceacadémica!J51:J74)</f>
        <v>450415000</v>
      </c>
      <c r="G13" s="395"/>
    </row>
    <row r="14" spans="3:11" s="392" customFormat="1" ht="15.75" x14ac:dyDescent="0.25">
      <c r="C14" s="834" t="s">
        <v>723</v>
      </c>
      <c r="D14" s="394">
        <f>557065833.92+300000000</f>
        <v>857065833.91999996</v>
      </c>
      <c r="E14" s="839" t="s">
        <v>1061</v>
      </c>
      <c r="F14" s="844">
        <f>SUM(Viceacadémica!J353:J432)</f>
        <v>1264600000</v>
      </c>
      <c r="G14" s="395"/>
    </row>
    <row r="15" spans="3:11" s="392" customFormat="1" ht="15.75" x14ac:dyDescent="0.25">
      <c r="C15" s="834" t="s">
        <v>680</v>
      </c>
      <c r="D15" s="394"/>
      <c r="E15" s="839"/>
      <c r="F15" s="844">
        <f>SUM(Viceacadémica!J326:J352)</f>
        <v>2255000000</v>
      </c>
      <c r="G15" s="395"/>
    </row>
    <row r="16" spans="3:11" s="392" customFormat="1" ht="15.75" x14ac:dyDescent="0.25">
      <c r="C16" s="834" t="s">
        <v>199</v>
      </c>
      <c r="D16" s="394"/>
      <c r="E16" s="839"/>
      <c r="F16" s="844">
        <f>SUM(Viceacadémica!J4:J12)</f>
        <v>89850000</v>
      </c>
      <c r="G16" s="395"/>
    </row>
    <row r="17" spans="3:7" s="392" customFormat="1" ht="15.75" x14ac:dyDescent="0.25">
      <c r="C17" s="834" t="s">
        <v>657</v>
      </c>
      <c r="D17" s="394"/>
      <c r="E17" s="839"/>
      <c r="F17" s="844">
        <f>SUM(Viceacadémica!J310:J325)</f>
        <v>168000000</v>
      </c>
      <c r="G17" s="395"/>
    </row>
    <row r="18" spans="3:7" s="392" customFormat="1" ht="15.75" x14ac:dyDescent="0.25">
      <c r="C18" s="834" t="s">
        <v>1151</v>
      </c>
      <c r="D18" s="394"/>
      <c r="E18" s="839"/>
      <c r="F18" s="844">
        <f>SUM(Viceacadémica!J75:J133)</f>
        <v>357420000</v>
      </c>
      <c r="G18" s="395"/>
    </row>
    <row r="19" spans="3:7" s="392" customFormat="1" ht="15.75" x14ac:dyDescent="0.25">
      <c r="C19" s="834" t="s">
        <v>1152</v>
      </c>
      <c r="D19" s="394"/>
      <c r="E19" s="839"/>
      <c r="F19" s="844">
        <f>SUM(Viceacadémica!J150:J180)</f>
        <v>40500000</v>
      </c>
      <c r="G19" s="395"/>
    </row>
    <row r="20" spans="3:7" s="392" customFormat="1" ht="15.75" x14ac:dyDescent="0.25">
      <c r="C20" s="834" t="s">
        <v>472</v>
      </c>
      <c r="D20" s="394"/>
      <c r="E20" s="839"/>
      <c r="F20" s="844">
        <f>SUM(Viceacadémica!J181:J247)</f>
        <v>219600000</v>
      </c>
      <c r="G20" s="395"/>
    </row>
    <row r="21" spans="3:7" s="392" customFormat="1" ht="15.75" x14ac:dyDescent="0.25">
      <c r="C21" s="834" t="s">
        <v>565</v>
      </c>
      <c r="D21" s="394"/>
      <c r="E21" s="839"/>
      <c r="F21" s="844">
        <f>SUM(Viceacadémica!J248:J295)</f>
        <v>243500000</v>
      </c>
      <c r="G21" s="395"/>
    </row>
    <row r="22" spans="3:7" s="392" customFormat="1" ht="15.75" x14ac:dyDescent="0.25">
      <c r="C22" s="834" t="s">
        <v>638</v>
      </c>
      <c r="D22" s="394"/>
      <c r="E22" s="839"/>
      <c r="F22" s="844">
        <f>SUM(Viceacadémica!J296:J309)</f>
        <v>187458000</v>
      </c>
      <c r="G22" s="395"/>
    </row>
    <row r="23" spans="3:7" s="392" customFormat="1" ht="15.75" x14ac:dyDescent="0.25">
      <c r="C23" s="834" t="s">
        <v>401</v>
      </c>
      <c r="D23" s="394"/>
      <c r="E23" s="839"/>
      <c r="F23" s="844">
        <f>SUM(Viceacadémica!J134:J149)</f>
        <v>147860000</v>
      </c>
      <c r="G23" s="395"/>
    </row>
    <row r="24" spans="3:7" s="392" customFormat="1" ht="15.75" x14ac:dyDescent="0.25">
      <c r="C24" s="834"/>
      <c r="D24" s="394"/>
      <c r="E24" s="839"/>
      <c r="F24" s="844"/>
      <c r="G24" s="395"/>
    </row>
    <row r="25" spans="3:7" s="392" customFormat="1" ht="15.75" x14ac:dyDescent="0.25">
      <c r="C25" s="835" t="s">
        <v>1062</v>
      </c>
      <c r="D25" s="397">
        <f>+SUM(D26:D28)</f>
        <v>2797260577.4728799</v>
      </c>
      <c r="E25" s="839"/>
      <c r="F25" s="845">
        <f>SUM(F26:F28)</f>
        <v>6217428300</v>
      </c>
      <c r="G25" s="395"/>
    </row>
    <row r="26" spans="3:7" s="392" customFormat="1" ht="15.75" x14ac:dyDescent="0.25">
      <c r="C26" s="834" t="s">
        <v>11</v>
      </c>
      <c r="D26" s="394">
        <f>165600000+150000000</f>
        <v>315600000</v>
      </c>
      <c r="E26" s="839" t="s">
        <v>1063</v>
      </c>
      <c r="F26" s="844">
        <f>SUM(Viceadministrativa!K3:K15)</f>
        <v>315600000</v>
      </c>
      <c r="G26" s="395"/>
    </row>
    <row r="27" spans="3:7" s="392" customFormat="1" ht="25.5" x14ac:dyDescent="0.25">
      <c r="C27" s="834" t="s">
        <v>1064</v>
      </c>
      <c r="D27" s="394">
        <v>2106802974.4728799</v>
      </c>
      <c r="E27" s="839" t="s">
        <v>1065</v>
      </c>
      <c r="F27" s="844">
        <f>SUM(Viceadministrativa!K29:K68)</f>
        <v>5405423300</v>
      </c>
      <c r="G27" s="395"/>
    </row>
    <row r="28" spans="3:7" s="392" customFormat="1" ht="24" x14ac:dyDescent="0.25">
      <c r="C28" s="834" t="s">
        <v>59</v>
      </c>
      <c r="D28" s="394">
        <v>374857603</v>
      </c>
      <c r="E28" s="839" t="s">
        <v>1066</v>
      </c>
      <c r="F28" s="843">
        <f>SUM(Viceadministrativa!K70:K141)</f>
        <v>496405000</v>
      </c>
    </row>
    <row r="29" spans="3:7" s="392" customFormat="1" x14ac:dyDescent="0.25">
      <c r="C29" s="835" t="s">
        <v>1067</v>
      </c>
      <c r="D29" s="397">
        <f>+D30</f>
        <v>781496000</v>
      </c>
      <c r="E29" s="839"/>
      <c r="F29" s="846">
        <f>SUM(F30:F36)</f>
        <v>1448996000</v>
      </c>
    </row>
    <row r="30" spans="3:7" s="392" customFormat="1" x14ac:dyDescent="0.25">
      <c r="C30" s="834" t="s">
        <v>1068</v>
      </c>
      <c r="D30" s="394">
        <v>781496000</v>
      </c>
      <c r="E30" s="839"/>
      <c r="F30" s="843">
        <f>SUM(Viceinvestigaciones!J25:J42)</f>
        <v>459516000</v>
      </c>
    </row>
    <row r="31" spans="3:7" s="392" customFormat="1" x14ac:dyDescent="0.25">
      <c r="C31" s="834" t="s">
        <v>891</v>
      </c>
      <c r="D31" s="394"/>
      <c r="E31" s="839"/>
      <c r="F31" s="843">
        <f>SUM(Viceinvestigaciones!J4:J24)</f>
        <v>257100000</v>
      </c>
    </row>
    <row r="32" spans="3:7" s="392" customFormat="1" x14ac:dyDescent="0.25">
      <c r="C32" s="834" t="s">
        <v>1149</v>
      </c>
      <c r="D32" s="394"/>
      <c r="E32" s="839"/>
      <c r="F32" s="843">
        <f>SUM(Viceinvestigaciones!J54:J84)</f>
        <v>410400000</v>
      </c>
    </row>
    <row r="33" spans="3:8" s="392" customFormat="1" x14ac:dyDescent="0.25">
      <c r="C33" s="834" t="s">
        <v>1150</v>
      </c>
      <c r="D33" s="394"/>
      <c r="E33" s="839"/>
      <c r="F33" s="843">
        <f>SUM(Viceinvestigaciones!J103:J118)</f>
        <v>72600000</v>
      </c>
    </row>
    <row r="34" spans="3:8" s="392" customFormat="1" x14ac:dyDescent="0.25">
      <c r="C34" s="834" t="s">
        <v>948</v>
      </c>
      <c r="D34" s="394"/>
      <c r="E34" s="839"/>
      <c r="F34" s="843">
        <f>SUM(Viceinvestigaciones!J43:J53)</f>
        <v>77000000</v>
      </c>
    </row>
    <row r="35" spans="3:8" s="392" customFormat="1" x14ac:dyDescent="0.25">
      <c r="C35" s="834" t="s">
        <v>978</v>
      </c>
      <c r="D35" s="394"/>
      <c r="E35" s="839"/>
      <c r="F35" s="843">
        <f>SUM(Viceinvestigaciones!J85:J102)</f>
        <v>172380000</v>
      </c>
    </row>
    <row r="36" spans="3:8" s="392" customFormat="1" ht="15.75" thickBot="1" x14ac:dyDescent="0.3">
      <c r="C36" s="836"/>
      <c r="D36" s="837"/>
      <c r="E36" s="840"/>
      <c r="F36" s="847"/>
    </row>
    <row r="37" spans="3:8" ht="15.75" thickBot="1" x14ac:dyDescent="0.3">
      <c r="C37" s="398" t="s">
        <v>1069</v>
      </c>
      <c r="D37" s="399">
        <f>+D29+D25+D11+D4</f>
        <v>8825685190</v>
      </c>
      <c r="E37" s="400"/>
      <c r="F37" s="841">
        <f>SUM(F4,F11,F25,F29)</f>
        <v>16605238923</v>
      </c>
    </row>
    <row r="38" spans="3:8" ht="15" customHeight="1" x14ac:dyDescent="0.25"/>
    <row r="39" spans="3:8" ht="15.75" thickBot="1" x14ac:dyDescent="0.3"/>
    <row r="40" spans="3:8" ht="36.75" thickBot="1" x14ac:dyDescent="0.3">
      <c r="C40" s="1320" t="s">
        <v>1263</v>
      </c>
      <c r="D40" s="1321" t="s">
        <v>1264</v>
      </c>
      <c r="E40" s="1322" t="s">
        <v>1265</v>
      </c>
      <c r="F40" s="1321" t="s">
        <v>1266</v>
      </c>
      <c r="G40" s="1322" t="s">
        <v>1267</v>
      </c>
      <c r="H40" s="1321">
        <v>1</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24"/>
  <sheetViews>
    <sheetView topLeftCell="C114" zoomScale="90" zoomScaleNormal="90" workbookViewId="0">
      <selection activeCell="C124" sqref="C124:H124"/>
    </sheetView>
  </sheetViews>
  <sheetFormatPr baseColWidth="10" defaultRowHeight="15.75" x14ac:dyDescent="0.25"/>
  <cols>
    <col min="2" max="2" width="20.875" customWidth="1"/>
    <col min="3" max="3" width="26.375" customWidth="1"/>
    <col min="4" max="4" width="57.375" customWidth="1"/>
    <col min="7" max="7" width="45" customWidth="1"/>
    <col min="8" max="8" width="32" customWidth="1"/>
    <col min="9" max="9" width="25.5" customWidth="1"/>
    <col min="10" max="10" width="18.625" customWidth="1"/>
    <col min="11" max="11" width="12.125" bestFit="1" customWidth="1"/>
  </cols>
  <sheetData>
    <row r="1" spans="2:11" ht="16.5" thickBot="1" x14ac:dyDescent="0.3">
      <c r="B1" s="967" t="s">
        <v>0</v>
      </c>
      <c r="C1" s="970" t="s">
        <v>2</v>
      </c>
      <c r="D1" s="971"/>
      <c r="E1" s="971"/>
      <c r="F1" s="971"/>
      <c r="G1" s="988" t="s">
        <v>3</v>
      </c>
      <c r="H1" s="989"/>
      <c r="I1" s="989"/>
      <c r="J1" s="990"/>
    </row>
    <row r="2" spans="2:11" x14ac:dyDescent="0.25">
      <c r="B2" s="968"/>
      <c r="C2" s="991" t="s">
        <v>4</v>
      </c>
      <c r="D2" s="993" t="s">
        <v>5</v>
      </c>
      <c r="E2" s="993" t="s">
        <v>6</v>
      </c>
      <c r="F2" s="993"/>
      <c r="G2" s="995" t="s">
        <v>7</v>
      </c>
      <c r="H2" s="997" t="s">
        <v>8</v>
      </c>
      <c r="I2" s="997" t="s">
        <v>9</v>
      </c>
      <c r="J2" s="999" t="s">
        <v>10</v>
      </c>
    </row>
    <row r="3" spans="2:11" ht="16.5" thickBot="1" x14ac:dyDescent="0.3">
      <c r="B3" s="969"/>
      <c r="C3" s="992"/>
      <c r="D3" s="994"/>
      <c r="E3" s="161" t="s">
        <v>166</v>
      </c>
      <c r="F3" s="161" t="s">
        <v>167</v>
      </c>
      <c r="G3" s="996"/>
      <c r="H3" s="998"/>
      <c r="I3" s="998"/>
      <c r="J3" s="1000"/>
    </row>
    <row r="4" spans="2:11" ht="15.75" customHeight="1" x14ac:dyDescent="0.25">
      <c r="B4" s="974" t="s">
        <v>168</v>
      </c>
      <c r="C4" s="980" t="s">
        <v>169</v>
      </c>
      <c r="D4" s="162" t="s">
        <v>170</v>
      </c>
      <c r="E4" s="136">
        <v>43115</v>
      </c>
      <c r="F4" s="139">
        <v>43464</v>
      </c>
      <c r="G4" s="121" t="s">
        <v>171</v>
      </c>
      <c r="H4" s="122">
        <v>1</v>
      </c>
      <c r="I4" s="123">
        <v>100000</v>
      </c>
      <c r="J4" s="124">
        <f>H4*I4</f>
        <v>100000</v>
      </c>
    </row>
    <row r="5" spans="2:11" ht="15.75" customHeight="1" x14ac:dyDescent="0.25">
      <c r="B5" s="975"/>
      <c r="C5" s="981"/>
      <c r="D5" s="972" t="s">
        <v>172</v>
      </c>
      <c r="E5" s="140">
        <v>43115</v>
      </c>
      <c r="F5" s="164">
        <v>43464</v>
      </c>
      <c r="G5" s="165" t="s">
        <v>171</v>
      </c>
      <c r="H5" s="144">
        <v>1</v>
      </c>
      <c r="I5" s="166">
        <v>1000000</v>
      </c>
      <c r="J5" s="146">
        <f t="shared" ref="J5:J28" si="0">H5*I5</f>
        <v>1000000</v>
      </c>
      <c r="K5" s="902">
        <f>+J19+J20+J65+J66+J69+J70+J85+J86+J88+J89+J95+J96+J97+J102+Viceadministrativa!K70+Viceadministrativa!K71+Viceadministrativa!K72+Viceadministrativa!K73+Viceadministrativa!K75</f>
        <v>365387000</v>
      </c>
    </row>
    <row r="6" spans="2:11" ht="84" customHeight="1" thickBot="1" x14ac:dyDescent="0.3">
      <c r="B6" s="975"/>
      <c r="C6" s="981"/>
      <c r="D6" s="973"/>
      <c r="E6" s="140">
        <v>43115</v>
      </c>
      <c r="F6" s="164">
        <v>43464</v>
      </c>
      <c r="G6" s="165" t="s">
        <v>1157</v>
      </c>
      <c r="H6" s="131">
        <v>1</v>
      </c>
      <c r="I6" s="132">
        <v>2000000</v>
      </c>
      <c r="J6" s="133">
        <f t="shared" ref="J6" si="1">H6*I6</f>
        <v>2000000</v>
      </c>
    </row>
    <row r="7" spans="2:11" ht="53.25" customHeight="1" x14ac:dyDescent="0.25">
      <c r="B7" s="975"/>
      <c r="C7" s="981"/>
      <c r="D7" s="163" t="s">
        <v>1160</v>
      </c>
      <c r="E7" s="140">
        <v>43248</v>
      </c>
      <c r="F7" s="164">
        <v>43254</v>
      </c>
      <c r="G7" s="165" t="s">
        <v>173</v>
      </c>
      <c r="H7" s="144">
        <v>1</v>
      </c>
      <c r="I7" s="166">
        <v>7500000</v>
      </c>
      <c r="J7" s="146">
        <f t="shared" si="0"/>
        <v>7500000</v>
      </c>
    </row>
    <row r="8" spans="2:11" ht="25.5" x14ac:dyDescent="0.25">
      <c r="B8" s="975"/>
      <c r="C8" s="981"/>
      <c r="D8" s="163" t="s">
        <v>1159</v>
      </c>
      <c r="E8" s="140">
        <v>43174</v>
      </c>
      <c r="F8" s="164">
        <v>43241</v>
      </c>
      <c r="G8" s="165" t="s">
        <v>173</v>
      </c>
      <c r="H8" s="144">
        <v>1</v>
      </c>
      <c r="I8" s="166">
        <v>7000000</v>
      </c>
      <c r="J8" s="146">
        <f t="shared" si="0"/>
        <v>7000000</v>
      </c>
    </row>
    <row r="9" spans="2:11" ht="48" customHeight="1" x14ac:dyDescent="0.25">
      <c r="B9" s="975"/>
      <c r="C9" s="981"/>
      <c r="D9" s="135" t="s">
        <v>1158</v>
      </c>
      <c r="E9" s="140">
        <v>43345</v>
      </c>
      <c r="F9" s="164">
        <v>43403</v>
      </c>
      <c r="G9" s="165" t="s">
        <v>174</v>
      </c>
      <c r="H9" s="144">
        <v>2</v>
      </c>
      <c r="I9" s="166">
        <v>6000000</v>
      </c>
      <c r="J9" s="146">
        <f t="shared" si="0"/>
        <v>12000000</v>
      </c>
    </row>
    <row r="10" spans="2:11" ht="38.25" x14ac:dyDescent="0.25">
      <c r="B10" s="975"/>
      <c r="C10" s="981"/>
      <c r="D10" s="907" t="s">
        <v>1170</v>
      </c>
      <c r="E10" s="908">
        <v>43101</v>
      </c>
      <c r="F10" s="909">
        <v>43449</v>
      </c>
      <c r="G10" s="910"/>
      <c r="H10" s="148"/>
      <c r="I10" s="142"/>
      <c r="J10" s="149"/>
    </row>
    <row r="11" spans="2:11" ht="41.25" customHeight="1" thickBot="1" x14ac:dyDescent="0.3">
      <c r="B11" s="975"/>
      <c r="C11" s="982"/>
      <c r="D11" s="138" t="s">
        <v>1156</v>
      </c>
      <c r="E11" s="150">
        <v>43210</v>
      </c>
      <c r="F11" s="151">
        <v>43245</v>
      </c>
      <c r="G11" s="130" t="s">
        <v>173</v>
      </c>
      <c r="H11" s="131">
        <v>2</v>
      </c>
      <c r="I11" s="132">
        <v>6000000</v>
      </c>
      <c r="J11" s="133">
        <f t="shared" si="0"/>
        <v>12000000</v>
      </c>
    </row>
    <row r="12" spans="2:11" ht="15.75" customHeight="1" x14ac:dyDescent="0.25">
      <c r="B12" s="975"/>
      <c r="C12" s="983" t="s">
        <v>175</v>
      </c>
      <c r="D12" s="134" t="s">
        <v>1222</v>
      </c>
      <c r="E12" s="136">
        <v>43132</v>
      </c>
      <c r="F12" s="139">
        <v>43442</v>
      </c>
      <c r="G12" s="165" t="s">
        <v>173</v>
      </c>
      <c r="H12" s="122"/>
      <c r="I12" s="122"/>
      <c r="J12" s="124">
        <f t="shared" si="0"/>
        <v>0</v>
      </c>
    </row>
    <row r="13" spans="2:11" ht="15.75" customHeight="1" x14ac:dyDescent="0.25">
      <c r="B13" s="975"/>
      <c r="C13" s="984"/>
      <c r="D13" s="135" t="s">
        <v>1221</v>
      </c>
      <c r="E13" s="140">
        <v>43132</v>
      </c>
      <c r="F13" s="164">
        <v>43442</v>
      </c>
      <c r="G13" s="165" t="s">
        <v>173</v>
      </c>
      <c r="H13" s="144"/>
      <c r="I13" s="144"/>
      <c r="J13" s="146">
        <f t="shared" si="0"/>
        <v>0</v>
      </c>
    </row>
    <row r="14" spans="2:11" ht="15.75" customHeight="1" x14ac:dyDescent="0.25">
      <c r="B14" s="975"/>
      <c r="C14" s="984"/>
      <c r="D14" s="135" t="s">
        <v>1224</v>
      </c>
      <c r="E14" s="140">
        <v>43115</v>
      </c>
      <c r="F14" s="164">
        <v>43442</v>
      </c>
      <c r="G14" s="165" t="s">
        <v>173</v>
      </c>
      <c r="H14" s="144"/>
      <c r="I14" s="144"/>
      <c r="J14" s="146">
        <f t="shared" si="0"/>
        <v>0</v>
      </c>
    </row>
    <row r="15" spans="2:11" ht="25.5" x14ac:dyDescent="0.25">
      <c r="B15" s="975"/>
      <c r="C15" s="984"/>
      <c r="D15" s="135" t="s">
        <v>1223</v>
      </c>
      <c r="E15" s="140">
        <v>43221</v>
      </c>
      <c r="F15" s="164">
        <v>43373</v>
      </c>
      <c r="G15" s="165" t="s">
        <v>173</v>
      </c>
      <c r="H15" s="144">
        <v>3</v>
      </c>
      <c r="I15" s="166">
        <v>0</v>
      </c>
      <c r="J15" s="146">
        <f t="shared" si="0"/>
        <v>0</v>
      </c>
    </row>
    <row r="16" spans="2:11" ht="26.25" thickBot="1" x14ac:dyDescent="0.3">
      <c r="B16" s="975"/>
      <c r="C16" s="985"/>
      <c r="D16" s="138" t="s">
        <v>1225</v>
      </c>
      <c r="E16" s="150">
        <v>43221</v>
      </c>
      <c r="F16" s="151">
        <v>43434</v>
      </c>
      <c r="G16" s="130" t="s">
        <v>173</v>
      </c>
      <c r="H16" s="131">
        <v>3</v>
      </c>
      <c r="I16" s="132">
        <v>0</v>
      </c>
      <c r="J16" s="133">
        <f t="shared" si="0"/>
        <v>0</v>
      </c>
    </row>
    <row r="17" spans="2:10" ht="25.5" x14ac:dyDescent="0.25">
      <c r="B17" s="975"/>
      <c r="C17" s="983" t="s">
        <v>176</v>
      </c>
      <c r="D17" s="134" t="s">
        <v>1226</v>
      </c>
      <c r="E17" s="136">
        <v>43160</v>
      </c>
      <c r="F17" s="139">
        <v>43219</v>
      </c>
      <c r="G17" s="121" t="s">
        <v>177</v>
      </c>
      <c r="H17" s="122">
        <v>1</v>
      </c>
      <c r="I17" s="123">
        <v>250000</v>
      </c>
      <c r="J17" s="124">
        <f t="shared" si="0"/>
        <v>250000</v>
      </c>
    </row>
    <row r="18" spans="2:10" ht="25.5" x14ac:dyDescent="0.25">
      <c r="B18" s="975"/>
      <c r="C18" s="984"/>
      <c r="D18" s="137" t="s">
        <v>1227</v>
      </c>
      <c r="E18" s="167">
        <v>43313</v>
      </c>
      <c r="F18" s="168">
        <v>43373</v>
      </c>
      <c r="G18" s="157" t="s">
        <v>178</v>
      </c>
      <c r="H18" s="141">
        <v>1</v>
      </c>
      <c r="I18" s="166">
        <v>750000</v>
      </c>
      <c r="J18" s="146">
        <f t="shared" si="0"/>
        <v>750000</v>
      </c>
    </row>
    <row r="19" spans="2:10" ht="25.5" x14ac:dyDescent="0.25">
      <c r="B19" s="975"/>
      <c r="C19" s="984"/>
      <c r="D19" s="135" t="s">
        <v>1228</v>
      </c>
      <c r="E19" s="140">
        <v>43132</v>
      </c>
      <c r="F19" s="164">
        <v>43434</v>
      </c>
      <c r="G19" s="165" t="s">
        <v>1229</v>
      </c>
      <c r="H19" s="144">
        <v>1</v>
      </c>
      <c r="I19" s="166">
        <v>25000000</v>
      </c>
      <c r="J19" s="146">
        <f t="shared" si="0"/>
        <v>25000000</v>
      </c>
    </row>
    <row r="20" spans="2:10" ht="26.25" thickBot="1" x14ac:dyDescent="0.3">
      <c r="B20" s="975"/>
      <c r="C20" s="985"/>
      <c r="D20" s="138" t="s">
        <v>1153</v>
      </c>
      <c r="E20" s="150">
        <v>43132</v>
      </c>
      <c r="F20" s="151">
        <v>43434</v>
      </c>
      <c r="G20" s="130" t="s">
        <v>179</v>
      </c>
      <c r="H20" s="131">
        <v>1</v>
      </c>
      <c r="I20" s="132">
        <v>6750000</v>
      </c>
      <c r="J20" s="133">
        <f t="shared" si="0"/>
        <v>6750000</v>
      </c>
    </row>
    <row r="21" spans="2:10" ht="25.5" x14ac:dyDescent="0.25">
      <c r="B21" s="975"/>
      <c r="C21" s="983" t="s">
        <v>180</v>
      </c>
      <c r="D21" s="134" t="s">
        <v>181</v>
      </c>
      <c r="E21" s="136">
        <v>43191</v>
      </c>
      <c r="F21" s="139">
        <v>43220</v>
      </c>
      <c r="G21" s="121"/>
      <c r="H21" s="122"/>
      <c r="I21" s="123"/>
      <c r="J21" s="124">
        <f t="shared" si="0"/>
        <v>0</v>
      </c>
    </row>
    <row r="22" spans="2:10" ht="25.5" x14ac:dyDescent="0.25">
      <c r="B22" s="975"/>
      <c r="C22" s="984"/>
      <c r="D22" s="135" t="s">
        <v>182</v>
      </c>
      <c r="E22" s="140">
        <v>43313</v>
      </c>
      <c r="F22" s="164">
        <v>43342</v>
      </c>
      <c r="G22" s="165" t="s">
        <v>183</v>
      </c>
      <c r="H22" s="144">
        <v>1</v>
      </c>
      <c r="I22" s="166">
        <v>400000</v>
      </c>
      <c r="J22" s="146">
        <f t="shared" si="0"/>
        <v>400000</v>
      </c>
    </row>
    <row r="23" spans="2:10" ht="21.75" customHeight="1" thickBot="1" x14ac:dyDescent="0.3">
      <c r="B23" s="975"/>
      <c r="C23" s="985"/>
      <c r="D23" s="138" t="s">
        <v>1230</v>
      </c>
      <c r="E23" s="150">
        <v>43191</v>
      </c>
      <c r="F23" s="151">
        <v>43250</v>
      </c>
      <c r="G23" s="130" t="s">
        <v>184</v>
      </c>
      <c r="H23" s="131">
        <v>1</v>
      </c>
      <c r="I23" s="132">
        <v>1500000</v>
      </c>
      <c r="J23" s="133">
        <f t="shared" si="0"/>
        <v>1500000</v>
      </c>
    </row>
    <row r="24" spans="2:10" ht="24" customHeight="1" x14ac:dyDescent="0.25">
      <c r="B24" s="975"/>
      <c r="C24" s="986" t="s">
        <v>185</v>
      </c>
      <c r="D24" s="134" t="s">
        <v>1231</v>
      </c>
      <c r="E24" s="136">
        <v>43132</v>
      </c>
      <c r="F24" s="139">
        <v>43434</v>
      </c>
      <c r="G24" s="169" t="s">
        <v>186</v>
      </c>
      <c r="H24" s="122">
        <v>1</v>
      </c>
      <c r="I24" s="123">
        <v>300000</v>
      </c>
      <c r="J24" s="124">
        <f t="shared" si="0"/>
        <v>300000</v>
      </c>
    </row>
    <row r="25" spans="2:10" x14ac:dyDescent="0.25">
      <c r="B25" s="975"/>
      <c r="C25" s="987"/>
      <c r="D25" s="135" t="s">
        <v>187</v>
      </c>
      <c r="E25" s="140">
        <v>43101</v>
      </c>
      <c r="F25" s="164">
        <v>43159</v>
      </c>
      <c r="G25" s="170" t="s">
        <v>188</v>
      </c>
      <c r="H25" s="144">
        <v>1</v>
      </c>
      <c r="I25" s="166">
        <v>1250000</v>
      </c>
      <c r="J25" s="146">
        <f t="shared" si="0"/>
        <v>1250000</v>
      </c>
    </row>
    <row r="26" spans="2:10" ht="25.5" x14ac:dyDescent="0.25">
      <c r="B26" s="975"/>
      <c r="C26" s="987"/>
      <c r="D26" s="135" t="s">
        <v>189</v>
      </c>
      <c r="E26" s="140">
        <v>43132</v>
      </c>
      <c r="F26" s="164">
        <v>43189</v>
      </c>
      <c r="G26" s="170" t="s">
        <v>190</v>
      </c>
      <c r="H26" s="144">
        <v>250</v>
      </c>
      <c r="I26" s="166">
        <v>3200</v>
      </c>
      <c r="J26" s="146">
        <f t="shared" si="0"/>
        <v>800000</v>
      </c>
    </row>
    <row r="27" spans="2:10" ht="15.75" customHeight="1" x14ac:dyDescent="0.25">
      <c r="B27" s="975"/>
      <c r="C27" s="987"/>
      <c r="D27" s="135" t="s">
        <v>191</v>
      </c>
      <c r="E27" s="140">
        <v>43221</v>
      </c>
      <c r="F27" s="164">
        <v>43449</v>
      </c>
      <c r="G27" s="170" t="s">
        <v>192</v>
      </c>
      <c r="H27" s="144">
        <v>200</v>
      </c>
      <c r="I27" s="166">
        <v>27000</v>
      </c>
      <c r="J27" s="146">
        <f t="shared" si="0"/>
        <v>5400000</v>
      </c>
    </row>
    <row r="28" spans="2:10" ht="75" customHeight="1" thickBot="1" x14ac:dyDescent="0.3">
      <c r="B28" s="975"/>
      <c r="C28" s="987"/>
      <c r="D28" s="135" t="s">
        <v>193</v>
      </c>
      <c r="E28" s="140">
        <v>43162</v>
      </c>
      <c r="F28" s="164">
        <v>43163</v>
      </c>
      <c r="G28" s="170" t="s">
        <v>192</v>
      </c>
      <c r="H28" s="144">
        <v>100</v>
      </c>
      <c r="I28" s="166">
        <v>33000</v>
      </c>
      <c r="J28" s="146">
        <f t="shared" si="0"/>
        <v>3300000</v>
      </c>
    </row>
    <row r="29" spans="2:10" ht="26.25" thickBot="1" x14ac:dyDescent="0.3">
      <c r="B29" s="975"/>
      <c r="C29" s="172" t="s">
        <v>194</v>
      </c>
      <c r="D29" s="173" t="s">
        <v>1155</v>
      </c>
      <c r="E29" s="174">
        <v>43115</v>
      </c>
      <c r="F29" s="175">
        <v>43449</v>
      </c>
      <c r="G29" s="176" t="s">
        <v>1154</v>
      </c>
      <c r="H29" s="177">
        <v>1</v>
      </c>
      <c r="I29" s="178">
        <v>150000000</v>
      </c>
      <c r="J29" s="179">
        <v>150000000</v>
      </c>
    </row>
    <row r="30" spans="2:10" ht="16.5" thickBot="1" x14ac:dyDescent="0.3">
      <c r="B30" s="976"/>
      <c r="C30" s="977" t="s">
        <v>1069</v>
      </c>
      <c r="D30" s="978"/>
      <c r="E30" s="978"/>
      <c r="F30" s="978"/>
      <c r="G30" s="979"/>
      <c r="H30" s="956" t="s">
        <v>1242</v>
      </c>
      <c r="I30" s="957"/>
      <c r="J30" s="915">
        <f>SUM(J4:J29)</f>
        <v>237300000</v>
      </c>
    </row>
    <row r="31" spans="2:10" ht="25.5" customHeight="1" x14ac:dyDescent="0.25">
      <c r="B31" s="1009" t="s">
        <v>1030</v>
      </c>
      <c r="C31" s="1004" t="s">
        <v>1031</v>
      </c>
      <c r="D31" s="1016" t="s">
        <v>1232</v>
      </c>
      <c r="E31" s="1017">
        <v>43102</v>
      </c>
      <c r="F31" s="1017">
        <v>43464</v>
      </c>
      <c r="G31" s="227" t="s">
        <v>1032</v>
      </c>
      <c r="H31" s="420">
        <v>90</v>
      </c>
      <c r="I31" s="421">
        <v>111000</v>
      </c>
      <c r="J31" s="820">
        <f t="shared" ref="J31:J34" si="2">+I31*H31</f>
        <v>9990000</v>
      </c>
    </row>
    <row r="32" spans="2:10" ht="15.75" customHeight="1" x14ac:dyDescent="0.25">
      <c r="B32" s="1010"/>
      <c r="C32" s="1005"/>
      <c r="D32" s="1015"/>
      <c r="E32" s="1018"/>
      <c r="F32" s="1018"/>
      <c r="G32" s="215" t="s">
        <v>1233</v>
      </c>
      <c r="H32" s="361">
        <v>1</v>
      </c>
      <c r="I32" s="362">
        <v>50400000</v>
      </c>
      <c r="J32" s="821">
        <f t="shared" si="2"/>
        <v>50400000</v>
      </c>
    </row>
    <row r="33" spans="2:11" ht="15.75" customHeight="1" x14ac:dyDescent="0.25">
      <c r="B33" s="1010"/>
      <c r="C33" s="1005"/>
      <c r="D33" s="1015"/>
      <c r="E33" s="1018"/>
      <c r="F33" s="1018"/>
      <c r="G33" s="215" t="s">
        <v>1234</v>
      </c>
      <c r="H33" s="361">
        <v>1</v>
      </c>
      <c r="I33" s="362">
        <v>17600000</v>
      </c>
      <c r="J33" s="821">
        <v>12600000</v>
      </c>
      <c r="K33" s="904">
        <f>+J32+J33+J34+J35+J36+J37+J47+J65+J66</f>
        <v>340800000</v>
      </c>
    </row>
    <row r="34" spans="2:11" ht="15.75" customHeight="1" x14ac:dyDescent="0.25">
      <c r="B34" s="1010"/>
      <c r="C34" s="1005"/>
      <c r="D34" s="1015"/>
      <c r="E34" s="1018"/>
      <c r="F34" s="1018"/>
      <c r="G34" s="215" t="s">
        <v>1235</v>
      </c>
      <c r="H34" s="361">
        <v>1</v>
      </c>
      <c r="I34" s="362">
        <v>50400000</v>
      </c>
      <c r="J34" s="821">
        <f t="shared" si="2"/>
        <v>50400000</v>
      </c>
      <c r="K34" s="904">
        <f>+I34+J33+J32+J31</f>
        <v>123390000</v>
      </c>
    </row>
    <row r="35" spans="2:11" ht="45" customHeight="1" x14ac:dyDescent="0.25">
      <c r="B35" s="1010"/>
      <c r="C35" s="363" t="s">
        <v>1033</v>
      </c>
      <c r="D35" s="364" t="s">
        <v>1161</v>
      </c>
      <c r="E35" s="365">
        <v>43102</v>
      </c>
      <c r="F35" s="366">
        <v>43464</v>
      </c>
      <c r="G35" s="911" t="s">
        <v>1236</v>
      </c>
      <c r="H35" s="367">
        <v>1</v>
      </c>
      <c r="I35" s="368">
        <v>50400000</v>
      </c>
      <c r="J35" s="821">
        <f>+I35*H35</f>
        <v>50400000</v>
      </c>
    </row>
    <row r="36" spans="2:11" ht="25.5" x14ac:dyDescent="0.25">
      <c r="B36" s="1010"/>
      <c r="C36" s="204" t="s">
        <v>1034</v>
      </c>
      <c r="D36" s="369" t="s">
        <v>1162</v>
      </c>
      <c r="E36" s="370">
        <v>43102</v>
      </c>
      <c r="F36" s="371">
        <v>43464</v>
      </c>
      <c r="G36" s="369" t="s">
        <v>1237</v>
      </c>
      <c r="H36" s="372">
        <v>1</v>
      </c>
      <c r="I36" s="373">
        <v>50400000</v>
      </c>
      <c r="J36" s="821">
        <f>+I36*H36</f>
        <v>50400000</v>
      </c>
    </row>
    <row r="37" spans="2:11" ht="25.5" x14ac:dyDescent="0.25">
      <c r="B37" s="1010"/>
      <c r="C37" s="1019" t="s">
        <v>1035</v>
      </c>
      <c r="D37" s="1015" t="s">
        <v>1036</v>
      </c>
      <c r="E37" s="374">
        <v>43132</v>
      </c>
      <c r="F37" s="375">
        <v>43464</v>
      </c>
      <c r="G37" s="215" t="s">
        <v>1037</v>
      </c>
      <c r="H37" s="361">
        <v>1</v>
      </c>
      <c r="I37" s="362">
        <v>40000000</v>
      </c>
      <c r="J37" s="822">
        <f t="shared" ref="J37:J40" si="3">+I37*H37</f>
        <v>40000000</v>
      </c>
    </row>
    <row r="38" spans="2:11" ht="15.75" customHeight="1" x14ac:dyDescent="0.25">
      <c r="B38" s="1010"/>
      <c r="C38" s="1020"/>
      <c r="D38" s="1015"/>
      <c r="E38" s="374">
        <v>43132</v>
      </c>
      <c r="F38" s="375">
        <v>43449</v>
      </c>
      <c r="G38" s="832" t="s">
        <v>1039</v>
      </c>
      <c r="H38" s="361">
        <v>1</v>
      </c>
      <c r="I38" s="362">
        <v>116000000</v>
      </c>
      <c r="J38" s="822">
        <f t="shared" si="3"/>
        <v>116000000</v>
      </c>
    </row>
    <row r="39" spans="2:11" ht="15.75" customHeight="1" x14ac:dyDescent="0.25">
      <c r="B39" s="1010"/>
      <c r="C39" s="1020"/>
      <c r="D39" s="1015"/>
      <c r="E39" s="374">
        <v>43132</v>
      </c>
      <c r="F39" s="375">
        <v>43449</v>
      </c>
      <c r="G39" s="215" t="s">
        <v>1038</v>
      </c>
      <c r="H39" s="361">
        <v>1</v>
      </c>
      <c r="I39" s="362">
        <v>6000000</v>
      </c>
      <c r="J39" s="823">
        <f t="shared" si="3"/>
        <v>6000000</v>
      </c>
    </row>
    <row r="40" spans="2:11" ht="15.75" customHeight="1" x14ac:dyDescent="0.25">
      <c r="B40" s="1010"/>
      <c r="C40" s="1020"/>
      <c r="D40" s="215" t="s">
        <v>1040</v>
      </c>
      <c r="E40" s="376">
        <v>43132</v>
      </c>
      <c r="F40" s="376">
        <v>43191</v>
      </c>
      <c r="G40" s="223" t="s">
        <v>1041</v>
      </c>
      <c r="H40" s="377">
        <v>1</v>
      </c>
      <c r="I40" s="378">
        <v>180000000</v>
      </c>
      <c r="J40" s="823">
        <f t="shared" si="3"/>
        <v>180000000</v>
      </c>
    </row>
    <row r="41" spans="2:11" ht="25.5" x14ac:dyDescent="0.25">
      <c r="B41" s="1010"/>
      <c r="C41" s="1020"/>
      <c r="D41" s="215" t="s">
        <v>1042</v>
      </c>
      <c r="E41" s="374">
        <v>43102</v>
      </c>
      <c r="F41" s="375">
        <v>43464</v>
      </c>
      <c r="G41" s="215" t="s">
        <v>1042</v>
      </c>
      <c r="H41" s="361">
        <v>1</v>
      </c>
      <c r="I41" s="362">
        <v>50400000</v>
      </c>
      <c r="J41" s="823">
        <f>+I41*H41</f>
        <v>50400000</v>
      </c>
    </row>
    <row r="42" spans="2:11" ht="41.25" customHeight="1" x14ac:dyDescent="0.25">
      <c r="B42" s="1010"/>
      <c r="C42" s="1020"/>
      <c r="D42" s="215" t="s">
        <v>1163</v>
      </c>
      <c r="E42" s="374">
        <v>43115</v>
      </c>
      <c r="F42" s="375">
        <v>43464</v>
      </c>
      <c r="G42" s="215" t="s">
        <v>1043</v>
      </c>
      <c r="H42" s="361">
        <v>1</v>
      </c>
      <c r="I42" s="362">
        <v>35200000</v>
      </c>
      <c r="J42" s="823">
        <f>+I42*H42</f>
        <v>35200000</v>
      </c>
    </row>
    <row r="43" spans="2:11" x14ac:dyDescent="0.25">
      <c r="B43" s="1010"/>
      <c r="C43" s="1020"/>
      <c r="D43" s="215" t="s">
        <v>1164</v>
      </c>
      <c r="E43" s="374">
        <v>43102</v>
      </c>
      <c r="F43" s="375">
        <v>42734</v>
      </c>
      <c r="G43" s="215" t="s">
        <v>1044</v>
      </c>
      <c r="H43" s="361">
        <v>1</v>
      </c>
      <c r="I43" s="379">
        <v>36800000</v>
      </c>
      <c r="J43" s="823">
        <f>+I43*H43</f>
        <v>36800000</v>
      </c>
    </row>
    <row r="44" spans="2:11" x14ac:dyDescent="0.25">
      <c r="B44" s="1010"/>
      <c r="C44" s="1020"/>
      <c r="D44" s="912" t="s">
        <v>1167</v>
      </c>
      <c r="E44" s="913">
        <v>43102</v>
      </c>
      <c r="F44" s="914">
        <v>42734</v>
      </c>
      <c r="G44" s="832"/>
      <c r="H44" s="361"/>
      <c r="I44" s="379"/>
      <c r="J44" s="851"/>
    </row>
    <row r="45" spans="2:11" ht="67.5" customHeight="1" x14ac:dyDescent="0.25">
      <c r="B45" s="1010"/>
      <c r="C45" s="1020"/>
      <c r="D45" s="912" t="s">
        <v>1168</v>
      </c>
      <c r="E45" s="913">
        <v>43102</v>
      </c>
      <c r="F45" s="914">
        <v>42734</v>
      </c>
      <c r="G45" s="832"/>
      <c r="H45" s="361"/>
      <c r="I45" s="379"/>
      <c r="J45" s="851"/>
    </row>
    <row r="46" spans="2:11" ht="38.25" x14ac:dyDescent="0.25">
      <c r="B46" s="1010"/>
      <c r="C46" s="1020"/>
      <c r="D46" s="912" t="s">
        <v>1169</v>
      </c>
      <c r="E46" s="913">
        <v>43102</v>
      </c>
      <c r="F46" s="914">
        <v>42734</v>
      </c>
      <c r="G46" s="832"/>
      <c r="H46" s="361"/>
      <c r="I46" s="379"/>
      <c r="J46" s="851"/>
    </row>
    <row r="47" spans="2:11" ht="44.25" customHeight="1" thickBot="1" x14ac:dyDescent="0.3">
      <c r="B47" s="1010"/>
      <c r="C47" s="1020"/>
      <c r="D47" s="217" t="s">
        <v>1239</v>
      </c>
      <c r="E47" s="374">
        <v>43102</v>
      </c>
      <c r="F47" s="375">
        <v>42734</v>
      </c>
      <c r="G47" s="215" t="s">
        <v>1238</v>
      </c>
      <c r="H47" s="361">
        <v>2</v>
      </c>
      <c r="I47" s="362">
        <f>+(17600000*2)+25000000</f>
        <v>60200000</v>
      </c>
      <c r="J47" s="824">
        <f>+I47</f>
        <v>60200000</v>
      </c>
    </row>
    <row r="48" spans="2:11" ht="25.5" x14ac:dyDescent="0.25">
      <c r="B48" s="1010"/>
      <c r="C48" s="1020"/>
      <c r="D48" s="1015" t="s">
        <v>1240</v>
      </c>
      <c r="E48" s="370">
        <v>43146</v>
      </c>
      <c r="F48" s="380">
        <v>43511</v>
      </c>
      <c r="G48" s="369" t="s">
        <v>1046</v>
      </c>
      <c r="H48" s="381">
        <v>1</v>
      </c>
      <c r="I48" s="382">
        <v>430000</v>
      </c>
      <c r="J48" s="825">
        <f>H48*I48</f>
        <v>430000</v>
      </c>
    </row>
    <row r="49" spans="2:13" ht="15.75" customHeight="1" x14ac:dyDescent="0.25">
      <c r="B49" s="1010"/>
      <c r="C49" s="1020"/>
      <c r="D49" s="1015"/>
      <c r="E49" s="370">
        <v>43146</v>
      </c>
      <c r="F49" s="380">
        <v>43511</v>
      </c>
      <c r="G49" s="369" t="s">
        <v>1047</v>
      </c>
      <c r="H49" s="381">
        <v>1</v>
      </c>
      <c r="I49" s="382">
        <v>5000000</v>
      </c>
      <c r="J49" s="825">
        <f>H49*I49</f>
        <v>5000000</v>
      </c>
    </row>
    <row r="50" spans="2:13" ht="15.75" customHeight="1" x14ac:dyDescent="0.25">
      <c r="B50" s="1010"/>
      <c r="C50" s="1020"/>
      <c r="D50" s="1015"/>
      <c r="E50" s="370">
        <v>43147</v>
      </c>
      <c r="F50" s="380">
        <v>43512</v>
      </c>
      <c r="G50" s="369" t="s">
        <v>1048</v>
      </c>
      <c r="H50" s="381">
        <v>1</v>
      </c>
      <c r="I50" s="382">
        <v>6000000</v>
      </c>
      <c r="J50" s="825">
        <f>H50*I50</f>
        <v>6000000</v>
      </c>
    </row>
    <row r="51" spans="2:13" ht="15.75" customHeight="1" x14ac:dyDescent="0.25">
      <c r="B51" s="1010"/>
      <c r="C51" s="1001" t="s">
        <v>1070</v>
      </c>
      <c r="D51" s="1015" t="s">
        <v>1071</v>
      </c>
      <c r="E51" s="383">
        <v>43124</v>
      </c>
      <c r="F51" s="383">
        <v>43854</v>
      </c>
      <c r="G51" s="215" t="s">
        <v>1072</v>
      </c>
      <c r="H51" s="401">
        <v>1</v>
      </c>
      <c r="I51" s="382">
        <v>11904165</v>
      </c>
      <c r="J51" s="826">
        <f>H51*I51</f>
        <v>11904165</v>
      </c>
      <c r="K51" s="904">
        <f>+J48+J49+J50+J51+J52+J53+J54+J55+J56+J57+J58+J59+J60+J61+J62</f>
        <v>386327623</v>
      </c>
    </row>
    <row r="52" spans="2:13" ht="15.75" customHeight="1" x14ac:dyDescent="0.25">
      <c r="B52" s="1010"/>
      <c r="C52" s="1002"/>
      <c r="D52" s="1015"/>
      <c r="E52" s="383">
        <v>43180</v>
      </c>
      <c r="F52" s="383">
        <v>43545</v>
      </c>
      <c r="G52" s="215" t="s">
        <v>1073</v>
      </c>
      <c r="H52" s="401">
        <v>1</v>
      </c>
      <c r="I52" s="382">
        <v>12200000</v>
      </c>
      <c r="J52" s="826">
        <f t="shared" ref="J52:J62" si="4">H52*I52</f>
        <v>12200000</v>
      </c>
      <c r="M52">
        <f>8568000+6693750</f>
        <v>15261750</v>
      </c>
    </row>
    <row r="53" spans="2:13" ht="15.75" customHeight="1" x14ac:dyDescent="0.25">
      <c r="B53" s="1010"/>
      <c r="C53" s="1002"/>
      <c r="D53" s="1015"/>
      <c r="E53" s="383">
        <v>43179</v>
      </c>
      <c r="F53" s="383">
        <v>43553</v>
      </c>
      <c r="G53" s="215" t="s">
        <v>1074</v>
      </c>
      <c r="H53" s="401">
        <v>1</v>
      </c>
      <c r="I53" s="382">
        <v>24000000</v>
      </c>
      <c r="J53" s="826">
        <f t="shared" si="4"/>
        <v>24000000</v>
      </c>
    </row>
    <row r="54" spans="2:13" ht="15.75" customHeight="1" x14ac:dyDescent="0.25">
      <c r="B54" s="1010"/>
      <c r="C54" s="1002"/>
      <c r="D54" s="1015"/>
      <c r="E54" s="383">
        <v>43293</v>
      </c>
      <c r="F54" s="383">
        <v>43658</v>
      </c>
      <c r="G54" s="215" t="s">
        <v>1075</v>
      </c>
      <c r="H54" s="401">
        <v>1</v>
      </c>
      <c r="I54" s="382">
        <v>17040658</v>
      </c>
      <c r="J54" s="826">
        <f t="shared" si="4"/>
        <v>17040658</v>
      </c>
    </row>
    <row r="55" spans="2:13" ht="15.75" customHeight="1" x14ac:dyDescent="0.25">
      <c r="B55" s="1010"/>
      <c r="C55" s="1002"/>
      <c r="D55" s="1015"/>
      <c r="E55" s="383">
        <v>43343</v>
      </c>
      <c r="F55" s="383">
        <v>43708</v>
      </c>
      <c r="G55" s="215" t="s">
        <v>1076</v>
      </c>
      <c r="H55" s="401">
        <v>1</v>
      </c>
      <c r="I55" s="382">
        <v>12000000</v>
      </c>
      <c r="J55" s="826">
        <f t="shared" si="4"/>
        <v>12000000</v>
      </c>
    </row>
    <row r="56" spans="2:13" ht="15.75" customHeight="1" x14ac:dyDescent="0.25">
      <c r="B56" s="1010"/>
      <c r="C56" s="1002"/>
      <c r="D56" s="1015"/>
      <c r="E56" s="383">
        <v>43302</v>
      </c>
      <c r="F56" s="383">
        <v>43667</v>
      </c>
      <c r="G56" s="215" t="s">
        <v>1077</v>
      </c>
      <c r="H56" s="401">
        <v>1</v>
      </c>
      <c r="I56" s="402">
        <v>11300000</v>
      </c>
      <c r="J56" s="827">
        <f t="shared" si="4"/>
        <v>11300000</v>
      </c>
    </row>
    <row r="57" spans="2:13" ht="15.75" customHeight="1" x14ac:dyDescent="0.25">
      <c r="B57" s="1010"/>
      <c r="C57" s="1002"/>
      <c r="D57" s="1015"/>
      <c r="E57" s="383">
        <v>43205</v>
      </c>
      <c r="F57" s="383">
        <v>43570</v>
      </c>
      <c r="G57" s="215" t="s">
        <v>1078</v>
      </c>
      <c r="H57" s="401">
        <v>1</v>
      </c>
      <c r="I57" s="402">
        <v>21000000</v>
      </c>
      <c r="J57" s="827">
        <f t="shared" si="4"/>
        <v>21000000</v>
      </c>
    </row>
    <row r="58" spans="2:13" ht="15.75" customHeight="1" x14ac:dyDescent="0.25">
      <c r="B58" s="1010"/>
      <c r="C58" s="1002"/>
      <c r="D58" s="1015"/>
      <c r="E58" s="383">
        <v>43100</v>
      </c>
      <c r="F58" s="383">
        <v>43465</v>
      </c>
      <c r="G58" s="215" t="s">
        <v>1079</v>
      </c>
      <c r="H58" s="403">
        <v>1</v>
      </c>
      <c r="I58" s="404">
        <v>10852800</v>
      </c>
      <c r="J58" s="828">
        <f t="shared" si="4"/>
        <v>10852800</v>
      </c>
    </row>
    <row r="59" spans="2:13" ht="15.75" customHeight="1" x14ac:dyDescent="0.25">
      <c r="B59" s="1010"/>
      <c r="C59" s="1002"/>
      <c r="D59" s="1015"/>
      <c r="E59" s="383">
        <v>43316</v>
      </c>
      <c r="F59" s="383">
        <v>43681</v>
      </c>
      <c r="G59" s="215" t="s">
        <v>1080</v>
      </c>
      <c r="H59" s="403">
        <v>1</v>
      </c>
      <c r="I59" s="404">
        <v>110000000</v>
      </c>
      <c r="J59" s="828">
        <f t="shared" si="4"/>
        <v>110000000</v>
      </c>
    </row>
    <row r="60" spans="2:13" ht="15.75" customHeight="1" x14ac:dyDescent="0.25">
      <c r="B60" s="1010"/>
      <c r="C60" s="1003"/>
      <c r="D60" s="1015"/>
      <c r="E60" s="383">
        <v>43132</v>
      </c>
      <c r="F60" s="383">
        <v>43862</v>
      </c>
      <c r="G60" s="215" t="s">
        <v>1081</v>
      </c>
      <c r="H60" s="403">
        <v>1</v>
      </c>
      <c r="I60" s="404">
        <v>120000000</v>
      </c>
      <c r="J60" s="828">
        <f t="shared" si="4"/>
        <v>120000000</v>
      </c>
    </row>
    <row r="61" spans="2:13" ht="15.75" customHeight="1" x14ac:dyDescent="0.25">
      <c r="B61" s="1010"/>
      <c r="C61" s="422" t="s">
        <v>1082</v>
      </c>
      <c r="D61" s="405" t="s">
        <v>1083</v>
      </c>
      <c r="E61" s="383">
        <v>43181</v>
      </c>
      <c r="F61" s="383">
        <v>43546</v>
      </c>
      <c r="G61" s="215" t="s">
        <v>1084</v>
      </c>
      <c r="H61" s="403">
        <v>1</v>
      </c>
      <c r="I61" s="404">
        <v>21000000</v>
      </c>
      <c r="J61" s="828">
        <f t="shared" si="4"/>
        <v>21000000</v>
      </c>
    </row>
    <row r="62" spans="2:13" ht="15.75" customHeight="1" x14ac:dyDescent="0.25">
      <c r="B62" s="1010"/>
      <c r="C62" s="423" t="s">
        <v>1085</v>
      </c>
      <c r="D62" s="405" t="s">
        <v>1083</v>
      </c>
      <c r="E62" s="383">
        <v>43218</v>
      </c>
      <c r="F62" s="383">
        <v>43583</v>
      </c>
      <c r="G62" s="223" t="s">
        <v>1086</v>
      </c>
      <c r="H62" s="403">
        <v>1</v>
      </c>
      <c r="I62" s="404">
        <v>3600000</v>
      </c>
      <c r="J62" s="828">
        <f t="shared" si="4"/>
        <v>3600000</v>
      </c>
    </row>
    <row r="63" spans="2:13" ht="15.75" customHeight="1" x14ac:dyDescent="0.25">
      <c r="B63" s="1010"/>
      <c r="C63" s="1001" t="s">
        <v>1070</v>
      </c>
      <c r="D63" s="384" t="s">
        <v>1165</v>
      </c>
      <c r="E63" s="406">
        <v>43174</v>
      </c>
      <c r="F63" s="375">
        <v>43174</v>
      </c>
      <c r="G63" s="407" t="s">
        <v>1087</v>
      </c>
      <c r="H63" s="361">
        <v>120</v>
      </c>
      <c r="I63" s="362">
        <v>4000000</v>
      </c>
      <c r="J63" s="829">
        <f t="shared" ref="J63:J67" si="5">+I63*H63</f>
        <v>480000000</v>
      </c>
    </row>
    <row r="64" spans="2:13" ht="25.5" x14ac:dyDescent="0.25">
      <c r="B64" s="1010"/>
      <c r="C64" s="1003"/>
      <c r="D64" s="384" t="s">
        <v>1166</v>
      </c>
      <c r="E64" s="406">
        <v>43132</v>
      </c>
      <c r="F64" s="366">
        <v>43449</v>
      </c>
      <c r="G64" s="407" t="s">
        <v>1088</v>
      </c>
      <c r="H64" s="361">
        <v>1</v>
      </c>
      <c r="I64" s="362">
        <v>50000000</v>
      </c>
      <c r="J64" s="829">
        <f t="shared" si="5"/>
        <v>50000000</v>
      </c>
    </row>
    <row r="65" spans="2:10" ht="16.5" customHeight="1" thickBot="1" x14ac:dyDescent="0.3">
      <c r="B65" s="1010"/>
      <c r="C65" s="1006" t="s">
        <v>1030</v>
      </c>
      <c r="D65" s="408" t="s">
        <v>1089</v>
      </c>
      <c r="E65" s="409">
        <v>43102</v>
      </c>
      <c r="F65" s="410">
        <v>42734</v>
      </c>
      <c r="G65" s="411" t="s">
        <v>1045</v>
      </c>
      <c r="H65" s="412">
        <v>1</v>
      </c>
      <c r="I65" s="413">
        <v>17600000</v>
      </c>
      <c r="J65" s="830">
        <f t="shared" si="5"/>
        <v>17600000</v>
      </c>
    </row>
    <row r="66" spans="2:10" ht="16.5" customHeight="1" thickBot="1" x14ac:dyDescent="0.3">
      <c r="B66" s="1010"/>
      <c r="C66" s="1007"/>
      <c r="D66" s="414" t="s">
        <v>1090</v>
      </c>
      <c r="E66" s="415">
        <v>42887</v>
      </c>
      <c r="F66" s="415">
        <v>42734</v>
      </c>
      <c r="G66" s="416" t="s">
        <v>1045</v>
      </c>
      <c r="H66" s="417">
        <v>1</v>
      </c>
      <c r="I66" s="418">
        <v>8800000</v>
      </c>
      <c r="J66" s="831">
        <f t="shared" si="5"/>
        <v>8800000</v>
      </c>
    </row>
    <row r="67" spans="2:10" ht="16.5" customHeight="1" thickBot="1" x14ac:dyDescent="0.3">
      <c r="B67" s="1010"/>
      <c r="C67" s="1008"/>
      <c r="D67" s="419"/>
      <c r="E67" s="410">
        <v>43132</v>
      </c>
      <c r="F67" s="410">
        <v>43132</v>
      </c>
      <c r="G67" s="411" t="s">
        <v>1091</v>
      </c>
      <c r="H67" s="412">
        <v>2</v>
      </c>
      <c r="I67" s="413">
        <v>36000000</v>
      </c>
      <c r="J67" s="830">
        <f t="shared" si="5"/>
        <v>72000000</v>
      </c>
    </row>
    <row r="68" spans="2:10" ht="16.5" customHeight="1" thickBot="1" x14ac:dyDescent="0.3">
      <c r="B68" s="1011"/>
      <c r="C68" s="1012" t="s">
        <v>1069</v>
      </c>
      <c r="D68" s="1013"/>
      <c r="E68" s="1013"/>
      <c r="F68" s="1013"/>
      <c r="G68" s="1014"/>
      <c r="H68" s="954" t="s">
        <v>1241</v>
      </c>
      <c r="I68" s="955"/>
      <c r="J68" s="850">
        <f>SUM(J31:J67)</f>
        <v>1763517623</v>
      </c>
    </row>
    <row r="69" spans="2:10" x14ac:dyDescent="0.25">
      <c r="B69" s="1051" t="s">
        <v>1052</v>
      </c>
      <c r="C69" s="1061" t="s">
        <v>1092</v>
      </c>
      <c r="D69" s="431" t="s">
        <v>1176</v>
      </c>
      <c r="E69" s="432">
        <v>43111</v>
      </c>
      <c r="F69" s="433">
        <v>43449</v>
      </c>
      <c r="G69" s="434" t="s">
        <v>235</v>
      </c>
      <c r="H69" s="435">
        <v>1</v>
      </c>
      <c r="I69" s="436">
        <v>33500000</v>
      </c>
      <c r="J69" s="437">
        <v>33500000</v>
      </c>
    </row>
    <row r="70" spans="2:10" x14ac:dyDescent="0.25">
      <c r="B70" s="1052"/>
      <c r="C70" s="1062"/>
      <c r="D70" s="424" t="s">
        <v>1094</v>
      </c>
      <c r="E70" s="425">
        <v>43111</v>
      </c>
      <c r="F70" s="426">
        <v>43449</v>
      </c>
      <c r="G70" s="427" t="s">
        <v>1171</v>
      </c>
      <c r="H70" s="428">
        <v>1</v>
      </c>
      <c r="I70" s="429">
        <v>17600000</v>
      </c>
      <c r="J70" s="430">
        <v>17600000</v>
      </c>
    </row>
    <row r="71" spans="2:10" ht="64.5" x14ac:dyDescent="0.25">
      <c r="B71" s="1052"/>
      <c r="C71" s="1062"/>
      <c r="D71" s="852" t="s">
        <v>1096</v>
      </c>
      <c r="E71" s="853">
        <v>42746</v>
      </c>
      <c r="F71" s="854">
        <v>43084</v>
      </c>
      <c r="G71" s="858" t="s">
        <v>1093</v>
      </c>
      <c r="H71" s="855"/>
      <c r="I71" s="856"/>
      <c r="J71" s="857">
        <v>0</v>
      </c>
    </row>
    <row r="72" spans="2:10" ht="45" x14ac:dyDescent="0.25">
      <c r="B72" s="1052"/>
      <c r="C72" s="1062"/>
      <c r="D72" s="871" t="s">
        <v>1172</v>
      </c>
      <c r="E72" s="866">
        <v>43111</v>
      </c>
      <c r="F72" s="866">
        <v>43449</v>
      </c>
      <c r="G72" s="867"/>
      <c r="H72" s="868"/>
      <c r="I72" s="869"/>
      <c r="J72" s="870"/>
    </row>
    <row r="73" spans="2:10" ht="30" x14ac:dyDescent="0.25">
      <c r="B73" s="1052"/>
      <c r="C73" s="1062"/>
      <c r="D73" s="871" t="s">
        <v>1173</v>
      </c>
      <c r="E73" s="866">
        <v>43111</v>
      </c>
      <c r="F73" s="866">
        <v>43449</v>
      </c>
      <c r="G73" s="867"/>
      <c r="H73" s="868"/>
      <c r="I73" s="869"/>
      <c r="J73" s="870"/>
    </row>
    <row r="74" spans="2:10" ht="30" x14ac:dyDescent="0.25">
      <c r="B74" s="1052"/>
      <c r="C74" s="1062"/>
      <c r="D74" s="871" t="s">
        <v>1174</v>
      </c>
      <c r="E74" s="866">
        <v>43111</v>
      </c>
      <c r="F74" s="866">
        <v>43449</v>
      </c>
      <c r="G74" s="867"/>
      <c r="H74" s="868"/>
      <c r="I74" s="869"/>
      <c r="J74" s="870"/>
    </row>
    <row r="75" spans="2:10" ht="30" x14ac:dyDescent="0.25">
      <c r="B75" s="1052"/>
      <c r="C75" s="1062"/>
      <c r="D75" s="871" t="s">
        <v>1175</v>
      </c>
      <c r="E75" s="866">
        <v>43111</v>
      </c>
      <c r="F75" s="866">
        <v>43449</v>
      </c>
      <c r="G75" s="867"/>
      <c r="H75" s="868"/>
      <c r="I75" s="869"/>
      <c r="J75" s="870"/>
    </row>
    <row r="76" spans="2:10" ht="78" thickBot="1" x14ac:dyDescent="0.3">
      <c r="B76" s="1052"/>
      <c r="C76" s="1063"/>
      <c r="D76" s="859" t="s">
        <v>1097</v>
      </c>
      <c r="E76" s="860">
        <v>43110</v>
      </c>
      <c r="F76" s="861">
        <v>43449</v>
      </c>
      <c r="G76" s="862" t="s">
        <v>1095</v>
      </c>
      <c r="H76" s="863"/>
      <c r="I76" s="864"/>
      <c r="J76" s="865">
        <v>0</v>
      </c>
    </row>
    <row r="77" spans="2:10" ht="16.5" thickBot="1" x14ac:dyDescent="0.3">
      <c r="B77" s="1053"/>
      <c r="C77" s="1027" t="s">
        <v>1069</v>
      </c>
      <c r="D77" s="1028"/>
      <c r="E77" s="1028"/>
      <c r="F77" s="1028"/>
      <c r="G77" s="1029"/>
      <c r="H77" s="958" t="s">
        <v>1243</v>
      </c>
      <c r="I77" s="959"/>
      <c r="J77" s="916">
        <f>SUM(J69:J76)</f>
        <v>51100000</v>
      </c>
    </row>
    <row r="78" spans="2:10" ht="179.25" customHeight="1" x14ac:dyDescent="0.25">
      <c r="B78" s="1056" t="s">
        <v>1057</v>
      </c>
      <c r="C78" s="1034" t="s">
        <v>1098</v>
      </c>
      <c r="D78" s="1040" t="s">
        <v>1262</v>
      </c>
      <c r="E78" s="1042">
        <v>43110</v>
      </c>
      <c r="F78" s="1045">
        <v>43449</v>
      </c>
      <c r="G78" s="1054" t="s">
        <v>1177</v>
      </c>
      <c r="H78" s="964">
        <v>1</v>
      </c>
      <c r="I78" s="964"/>
      <c r="J78" s="1048">
        <v>30000000</v>
      </c>
    </row>
    <row r="79" spans="2:10" x14ac:dyDescent="0.25">
      <c r="B79" s="1057"/>
      <c r="C79" s="1035"/>
      <c r="D79" s="1041"/>
      <c r="E79" s="1043"/>
      <c r="F79" s="1046"/>
      <c r="G79" s="1055"/>
      <c r="H79" s="965"/>
      <c r="I79" s="965"/>
      <c r="J79" s="1049"/>
    </row>
    <row r="80" spans="2:10" ht="16.5" thickBot="1" x14ac:dyDescent="0.3">
      <c r="B80" s="1057"/>
      <c r="C80" s="1035"/>
      <c r="D80" s="919" t="s">
        <v>1099</v>
      </c>
      <c r="E80" s="1044"/>
      <c r="F80" s="1047"/>
      <c r="G80" s="1055"/>
      <c r="H80" s="965"/>
      <c r="I80" s="965"/>
      <c r="J80" s="1049"/>
    </row>
    <row r="81" spans="2:10" x14ac:dyDescent="0.25">
      <c r="B81" s="1057"/>
      <c r="C81" s="1036" t="s">
        <v>1100</v>
      </c>
      <c r="D81" s="254" t="s">
        <v>1244</v>
      </c>
      <c r="E81" s="167">
        <v>43115</v>
      </c>
      <c r="F81" s="439">
        <v>43174</v>
      </c>
      <c r="G81" s="441"/>
      <c r="H81" s="966"/>
      <c r="I81" s="966"/>
      <c r="J81" s="1050"/>
    </row>
    <row r="82" spans="2:10" ht="25.5" x14ac:dyDescent="0.25">
      <c r="B82" s="1057"/>
      <c r="C82" s="1037"/>
      <c r="D82" s="135" t="s">
        <v>1178</v>
      </c>
      <c r="E82" s="140">
        <v>43160</v>
      </c>
      <c r="F82" s="439">
        <v>43174</v>
      </c>
      <c r="G82" s="197" t="s">
        <v>1125</v>
      </c>
      <c r="H82" s="144">
        <v>1</v>
      </c>
      <c r="I82" s="442">
        <v>40000000</v>
      </c>
      <c r="J82" s="210">
        <v>40000000</v>
      </c>
    </row>
    <row r="83" spans="2:10" x14ac:dyDescent="0.25">
      <c r="B83" s="1057"/>
      <c r="C83" s="1037"/>
      <c r="D83" s="443" t="s">
        <v>1101</v>
      </c>
      <c r="E83" s="444">
        <v>43174</v>
      </c>
      <c r="F83" s="439">
        <v>43281</v>
      </c>
      <c r="G83" s="197"/>
      <c r="H83" s="445"/>
      <c r="I83" s="446"/>
      <c r="J83" s="447"/>
    </row>
    <row r="84" spans="2:10" ht="25.5" x14ac:dyDescent="0.25">
      <c r="B84" s="1057"/>
      <c r="C84" s="882" t="s">
        <v>1102</v>
      </c>
      <c r="D84" s="443" t="s">
        <v>1179</v>
      </c>
      <c r="E84" s="444">
        <v>43252</v>
      </c>
      <c r="F84" s="439">
        <v>43449</v>
      </c>
      <c r="G84" s="197" t="s">
        <v>1103</v>
      </c>
      <c r="H84" s="445">
        <v>1</v>
      </c>
      <c r="I84" s="446"/>
      <c r="J84" s="448">
        <v>200000000</v>
      </c>
    </row>
    <row r="85" spans="2:10" x14ac:dyDescent="0.25">
      <c r="B85" s="1057"/>
      <c r="C85" s="1037" t="s">
        <v>1104</v>
      </c>
      <c r="D85" s="220" t="s">
        <v>1180</v>
      </c>
      <c r="E85" s="140">
        <v>43132</v>
      </c>
      <c r="F85" s="439">
        <v>43281</v>
      </c>
      <c r="G85" s="209" t="s">
        <v>1105</v>
      </c>
      <c r="H85" s="445">
        <v>1</v>
      </c>
      <c r="I85" s="446">
        <v>1700000</v>
      </c>
      <c r="J85" s="448">
        <v>17000000</v>
      </c>
    </row>
    <row r="86" spans="2:10" x14ac:dyDescent="0.25">
      <c r="B86" s="1057"/>
      <c r="C86" s="1037"/>
      <c r="D86" s="220" t="s">
        <v>1180</v>
      </c>
      <c r="E86" s="140">
        <v>43132</v>
      </c>
      <c r="F86" s="439">
        <v>43281</v>
      </c>
      <c r="G86" s="209" t="s">
        <v>1105</v>
      </c>
      <c r="H86" s="445">
        <v>1</v>
      </c>
      <c r="I86" s="446">
        <v>1700000</v>
      </c>
      <c r="J86" s="448">
        <v>17000000</v>
      </c>
    </row>
    <row r="87" spans="2:10" ht="38.25" x14ac:dyDescent="0.25">
      <c r="B87" s="1057"/>
      <c r="C87" s="1038"/>
      <c r="D87" s="920" t="s">
        <v>1216</v>
      </c>
      <c r="E87" s="147"/>
      <c r="F87" s="474"/>
      <c r="G87" s="212"/>
      <c r="H87" s="898"/>
      <c r="I87" s="899"/>
      <c r="J87" s="477"/>
    </row>
    <row r="88" spans="2:10" ht="16.5" thickBot="1" x14ac:dyDescent="0.3">
      <c r="B88" s="1057"/>
      <c r="C88" s="1039"/>
      <c r="D88" s="220" t="s">
        <v>1180</v>
      </c>
      <c r="E88" s="150">
        <v>43132</v>
      </c>
      <c r="F88" s="440">
        <v>43281</v>
      </c>
      <c r="G88" s="213" t="s">
        <v>1105</v>
      </c>
      <c r="H88" s="131">
        <v>1</v>
      </c>
      <c r="I88" s="263">
        <v>1500000</v>
      </c>
      <c r="J88" s="449">
        <v>15000000</v>
      </c>
    </row>
    <row r="89" spans="2:10" ht="38.25" x14ac:dyDescent="0.25">
      <c r="B89" s="1057"/>
      <c r="C89" s="872" t="s">
        <v>1106</v>
      </c>
      <c r="D89" s="921" t="s">
        <v>1184</v>
      </c>
      <c r="E89" s="167">
        <v>43132</v>
      </c>
      <c r="F89" s="450">
        <v>43281</v>
      </c>
      <c r="G89" s="441" t="s">
        <v>1107</v>
      </c>
      <c r="H89" s="194">
        <v>1</v>
      </c>
      <c r="I89" s="270">
        <v>1500000</v>
      </c>
      <c r="J89" s="451">
        <v>15000000</v>
      </c>
    </row>
    <row r="90" spans="2:10" ht="38.25" x14ac:dyDescent="0.25">
      <c r="B90" s="1057"/>
      <c r="C90" s="883" t="s">
        <v>1108</v>
      </c>
      <c r="D90" s="452" t="s">
        <v>1109</v>
      </c>
      <c r="E90" s="453">
        <v>43160</v>
      </c>
      <c r="F90" s="454">
        <v>43174</v>
      </c>
      <c r="G90" s="455" t="s">
        <v>1110</v>
      </c>
      <c r="H90" s="456" t="s">
        <v>1111</v>
      </c>
      <c r="I90" s="457">
        <v>1200000</v>
      </c>
      <c r="J90" s="458">
        <v>1200000</v>
      </c>
    </row>
    <row r="91" spans="2:10" ht="26.25" x14ac:dyDescent="0.25">
      <c r="B91" s="1057"/>
      <c r="C91" s="884" t="s">
        <v>1112</v>
      </c>
      <c r="D91" s="452" t="s">
        <v>1245</v>
      </c>
      <c r="E91" s="460"/>
      <c r="F91" s="461"/>
      <c r="G91" s="462" t="s">
        <v>1113</v>
      </c>
      <c r="H91" s="463">
        <v>1</v>
      </c>
      <c r="I91" s="464">
        <v>1500000</v>
      </c>
      <c r="J91" s="465">
        <v>1500000</v>
      </c>
    </row>
    <row r="92" spans="2:10" ht="27" thickBot="1" x14ac:dyDescent="0.3">
      <c r="B92" s="1057"/>
      <c r="C92" s="885" t="s">
        <v>1114</v>
      </c>
      <c r="D92" s="878" t="s">
        <v>1246</v>
      </c>
      <c r="E92" s="873"/>
      <c r="F92" s="874"/>
      <c r="G92" s="875" t="s">
        <v>1115</v>
      </c>
      <c r="H92" s="876">
        <v>1</v>
      </c>
      <c r="I92" s="879">
        <v>120</v>
      </c>
      <c r="J92" s="877">
        <v>120000</v>
      </c>
    </row>
    <row r="93" spans="2:10" ht="58.5" customHeight="1" x14ac:dyDescent="0.25">
      <c r="B93" s="1057"/>
      <c r="C93" s="883" t="s">
        <v>1181</v>
      </c>
      <c r="D93" s="459" t="s">
        <v>1182</v>
      </c>
      <c r="E93" s="7">
        <v>42736</v>
      </c>
      <c r="F93" s="8">
        <v>43464</v>
      </c>
      <c r="G93" s="922" t="s">
        <v>1183</v>
      </c>
      <c r="H93" s="463"/>
      <c r="I93" s="880"/>
      <c r="J93" s="881"/>
    </row>
    <row r="94" spans="2:10" ht="16.5" thickBot="1" x14ac:dyDescent="0.3">
      <c r="B94" s="1058"/>
      <c r="C94" s="1059" t="s">
        <v>1069</v>
      </c>
      <c r="D94" s="1059"/>
      <c r="E94" s="1059"/>
      <c r="F94" s="1059"/>
      <c r="G94" s="1060"/>
      <c r="H94" s="960" t="s">
        <v>1247</v>
      </c>
      <c r="I94" s="961"/>
      <c r="J94" s="923">
        <f>SUM(J78:J92)</f>
        <v>336820000</v>
      </c>
    </row>
    <row r="95" spans="2:10" ht="102.75" thickBot="1" x14ac:dyDescent="0.3">
      <c r="B95" s="1021" t="s">
        <v>1055</v>
      </c>
      <c r="C95" s="1030" t="s">
        <v>1116</v>
      </c>
      <c r="D95" s="917" t="s">
        <v>1185</v>
      </c>
      <c r="E95" s="7">
        <v>43101</v>
      </c>
      <c r="F95" s="8">
        <v>43464</v>
      </c>
      <c r="G95" s="466" t="s">
        <v>13</v>
      </c>
      <c r="H95" s="10">
        <v>1</v>
      </c>
      <c r="I95" s="467">
        <v>2300000</v>
      </c>
      <c r="J95" s="12">
        <f>+I95*11</f>
        <v>25300000</v>
      </c>
    </row>
    <row r="96" spans="2:10" ht="16.5" thickBot="1" x14ac:dyDescent="0.3">
      <c r="B96" s="1022"/>
      <c r="C96" s="1031"/>
      <c r="D96" s="6" t="s">
        <v>1117</v>
      </c>
      <c r="E96" s="7">
        <v>43101</v>
      </c>
      <c r="F96" s="26">
        <v>43464</v>
      </c>
      <c r="G96" s="51" t="s">
        <v>13</v>
      </c>
      <c r="H96" s="28">
        <v>1</v>
      </c>
      <c r="I96" s="468">
        <v>1730000</v>
      </c>
      <c r="J96" s="29">
        <f>+I96*11</f>
        <v>19030000</v>
      </c>
    </row>
    <row r="97" spans="2:10" ht="16.5" thickBot="1" x14ac:dyDescent="0.3">
      <c r="B97" s="1022"/>
      <c r="C97" s="1031"/>
      <c r="D97" s="24" t="s">
        <v>1118</v>
      </c>
      <c r="E97" s="7">
        <v>43101</v>
      </c>
      <c r="F97" s="26">
        <v>43281</v>
      </c>
      <c r="G97" s="51" t="s">
        <v>235</v>
      </c>
      <c r="H97" s="28">
        <v>1</v>
      </c>
      <c r="I97" s="468">
        <v>2000000</v>
      </c>
      <c r="J97" s="29">
        <f>+I97*6</f>
        <v>12000000</v>
      </c>
    </row>
    <row r="98" spans="2:10" ht="16.5" thickBot="1" x14ac:dyDescent="0.3">
      <c r="B98" s="1022"/>
      <c r="C98" s="1031"/>
      <c r="D98" s="24" t="s">
        <v>1119</v>
      </c>
      <c r="E98" s="7">
        <v>43101</v>
      </c>
      <c r="F98" s="26">
        <v>43146</v>
      </c>
      <c r="G98" s="51" t="s">
        <v>13</v>
      </c>
      <c r="H98" s="28">
        <v>1</v>
      </c>
      <c r="I98" s="468"/>
      <c r="J98" s="29"/>
    </row>
    <row r="99" spans="2:10" ht="16.5" thickBot="1" x14ac:dyDescent="0.3">
      <c r="B99" s="1022"/>
      <c r="C99" s="1031"/>
      <c r="D99" s="24" t="s">
        <v>1120</v>
      </c>
      <c r="E99" s="7">
        <v>43101</v>
      </c>
      <c r="F99" s="26">
        <v>43449</v>
      </c>
      <c r="G99" s="51" t="s">
        <v>13</v>
      </c>
      <c r="H99" s="28">
        <v>1</v>
      </c>
      <c r="I99" s="468"/>
      <c r="J99" s="29"/>
    </row>
    <row r="100" spans="2:10" ht="16.5" thickBot="1" x14ac:dyDescent="0.3">
      <c r="B100" s="1022"/>
      <c r="C100" s="1031"/>
      <c r="D100" s="24" t="s">
        <v>1121</v>
      </c>
      <c r="E100" s="7">
        <v>43101</v>
      </c>
      <c r="F100" s="26">
        <v>43449</v>
      </c>
      <c r="G100" s="51" t="s">
        <v>13</v>
      </c>
      <c r="H100" s="28">
        <v>1</v>
      </c>
      <c r="I100" s="468"/>
      <c r="J100" s="29"/>
    </row>
    <row r="101" spans="2:10" ht="16.5" thickBot="1" x14ac:dyDescent="0.3">
      <c r="B101" s="1022"/>
      <c r="C101" s="1031"/>
      <c r="D101" s="24" t="s">
        <v>1122</v>
      </c>
      <c r="E101" s="7">
        <v>43101</v>
      </c>
      <c r="F101" s="26">
        <v>43449</v>
      </c>
      <c r="G101" s="51" t="s">
        <v>13</v>
      </c>
      <c r="H101" s="28">
        <v>1</v>
      </c>
      <c r="I101" s="468"/>
      <c r="J101" s="29"/>
    </row>
    <row r="102" spans="2:10" ht="16.5" thickBot="1" x14ac:dyDescent="0.3">
      <c r="B102" s="1022"/>
      <c r="C102" s="1031"/>
      <c r="D102" s="24" t="s">
        <v>1123</v>
      </c>
      <c r="E102" s="7">
        <v>43101</v>
      </c>
      <c r="F102" s="26">
        <v>43449</v>
      </c>
      <c r="G102" s="51" t="s">
        <v>13</v>
      </c>
      <c r="H102" s="28">
        <v>1</v>
      </c>
      <c r="I102" s="468">
        <v>737000</v>
      </c>
      <c r="J102" s="29">
        <f>+I102*11</f>
        <v>8107000</v>
      </c>
    </row>
    <row r="103" spans="2:10" ht="16.5" thickBot="1" x14ac:dyDescent="0.3">
      <c r="B103" s="1022"/>
      <c r="C103" s="1031"/>
      <c r="D103" s="24" t="s">
        <v>1124</v>
      </c>
      <c r="E103" s="7">
        <v>43101</v>
      </c>
      <c r="F103" s="26">
        <v>43252</v>
      </c>
      <c r="G103" s="51" t="s">
        <v>1125</v>
      </c>
      <c r="H103" s="28">
        <v>1</v>
      </c>
      <c r="I103" s="468">
        <v>200000000</v>
      </c>
      <c r="J103" s="29">
        <v>200000000</v>
      </c>
    </row>
    <row r="104" spans="2:10" ht="16.5" thickBot="1" x14ac:dyDescent="0.3">
      <c r="B104" s="1022"/>
      <c r="C104" s="1031"/>
      <c r="D104" s="24" t="s">
        <v>1126</v>
      </c>
      <c r="E104" s="7">
        <v>43101</v>
      </c>
      <c r="F104" s="26">
        <v>43449</v>
      </c>
      <c r="G104" s="51" t="s">
        <v>1127</v>
      </c>
      <c r="H104" s="28">
        <v>1</v>
      </c>
      <c r="I104" s="468">
        <v>12000000</v>
      </c>
      <c r="J104" s="29">
        <v>12000000</v>
      </c>
    </row>
    <row r="105" spans="2:10" x14ac:dyDescent="0.25">
      <c r="B105" s="1022"/>
      <c r="C105" s="1031"/>
      <c r="D105" s="24" t="s">
        <v>1128</v>
      </c>
      <c r="E105" s="7">
        <v>43101</v>
      </c>
      <c r="F105" s="26">
        <v>43449</v>
      </c>
      <c r="G105" s="51" t="s">
        <v>1129</v>
      </c>
      <c r="H105" s="28">
        <v>1</v>
      </c>
      <c r="I105" s="468">
        <v>80000000</v>
      </c>
      <c r="J105" s="29">
        <v>80000000</v>
      </c>
    </row>
    <row r="106" spans="2:10" ht="38.25" x14ac:dyDescent="0.25">
      <c r="B106" s="1022"/>
      <c r="C106" s="1031"/>
      <c r="D106" s="918" t="s">
        <v>1186</v>
      </c>
      <c r="E106" s="25"/>
      <c r="F106" s="26"/>
      <c r="G106" s="51"/>
      <c r="H106" s="28"/>
      <c r="I106" s="468"/>
      <c r="J106" s="29"/>
    </row>
    <row r="107" spans="2:10" x14ac:dyDescent="0.25">
      <c r="B107" s="1022"/>
      <c r="C107" s="1031"/>
      <c r="D107" s="918" t="s">
        <v>1189</v>
      </c>
      <c r="E107" s="25"/>
      <c r="F107" s="26"/>
      <c r="G107" s="51"/>
      <c r="H107" s="28"/>
      <c r="I107" s="468"/>
      <c r="J107" s="29"/>
    </row>
    <row r="108" spans="2:10" ht="25.5" x14ac:dyDescent="0.25">
      <c r="B108" s="1022"/>
      <c r="C108" s="1031"/>
      <c r="D108" s="918" t="s">
        <v>1190</v>
      </c>
      <c r="E108" s="25"/>
      <c r="F108" s="26"/>
      <c r="G108" s="51"/>
      <c r="H108" s="28"/>
      <c r="I108" s="468"/>
      <c r="J108" s="29"/>
    </row>
    <row r="109" spans="2:10" ht="25.5" x14ac:dyDescent="0.25">
      <c r="B109" s="1022"/>
      <c r="C109" s="1031"/>
      <c r="D109" s="918" t="s">
        <v>1214</v>
      </c>
      <c r="E109" s="25"/>
      <c r="F109" s="26"/>
      <c r="G109" s="51"/>
      <c r="H109" s="28"/>
      <c r="I109" s="468"/>
      <c r="J109" s="29"/>
    </row>
    <row r="110" spans="2:10" ht="25.5" x14ac:dyDescent="0.25">
      <c r="B110" s="1022"/>
      <c r="C110" s="1031"/>
      <c r="D110" s="918" t="s">
        <v>1206</v>
      </c>
      <c r="E110" s="25"/>
      <c r="F110" s="26"/>
      <c r="G110" s="51"/>
      <c r="H110" s="28"/>
      <c r="I110" s="468"/>
      <c r="J110" s="29"/>
    </row>
    <row r="111" spans="2:10" ht="28.5" customHeight="1" x14ac:dyDescent="0.25">
      <c r="B111" s="1022"/>
      <c r="C111" s="1031"/>
      <c r="D111" s="918" t="s">
        <v>1217</v>
      </c>
      <c r="E111" s="25"/>
      <c r="F111" s="26"/>
      <c r="G111" s="51"/>
      <c r="H111" s="28"/>
      <c r="I111" s="468"/>
      <c r="J111" s="29"/>
    </row>
    <row r="112" spans="2:10" ht="63" customHeight="1" x14ac:dyDescent="0.25">
      <c r="B112" s="1022"/>
      <c r="C112" s="1031"/>
      <c r="D112" s="918" t="s">
        <v>1218</v>
      </c>
      <c r="E112" s="25"/>
      <c r="F112" s="26"/>
      <c r="G112" s="51"/>
      <c r="H112" s="28"/>
      <c r="I112" s="468"/>
      <c r="J112" s="29"/>
    </row>
    <row r="113" spans="2:10" ht="63" customHeight="1" x14ac:dyDescent="0.25">
      <c r="B113" s="1022"/>
      <c r="C113" s="1031"/>
      <c r="D113" s="918" t="s">
        <v>1220</v>
      </c>
      <c r="E113" s="25"/>
      <c r="F113" s="26"/>
      <c r="G113" s="51"/>
      <c r="H113" s="28"/>
      <c r="I113" s="468"/>
      <c r="J113" s="29"/>
    </row>
    <row r="114" spans="2:10" x14ac:dyDescent="0.25">
      <c r="B114" s="1022"/>
      <c r="C114" s="1031"/>
      <c r="D114" s="24" t="s">
        <v>1130</v>
      </c>
      <c r="E114" s="25">
        <v>42750</v>
      </c>
      <c r="F114" s="26">
        <v>43174</v>
      </c>
      <c r="G114" s="51" t="s">
        <v>1129</v>
      </c>
      <c r="H114" s="28"/>
      <c r="I114" s="468"/>
      <c r="J114" s="29"/>
    </row>
    <row r="115" spans="2:10" x14ac:dyDescent="0.25">
      <c r="B115" s="1022"/>
      <c r="C115" s="1031" t="s">
        <v>1131</v>
      </c>
      <c r="D115" s="24" t="s">
        <v>1132</v>
      </c>
      <c r="E115" s="25">
        <v>42887</v>
      </c>
      <c r="F115" s="26">
        <v>43342</v>
      </c>
      <c r="G115" s="51" t="s">
        <v>1133</v>
      </c>
      <c r="H115" s="28">
        <v>1</v>
      </c>
      <c r="I115" s="469">
        <v>4000000</v>
      </c>
      <c r="J115" s="29">
        <v>4000000</v>
      </c>
    </row>
    <row r="116" spans="2:10" x14ac:dyDescent="0.25">
      <c r="B116" s="1022"/>
      <c r="C116" s="1031"/>
      <c r="D116" s="24" t="s">
        <v>1134</v>
      </c>
      <c r="E116" s="25">
        <v>43221</v>
      </c>
      <c r="F116" s="26">
        <v>43250</v>
      </c>
      <c r="G116" s="51" t="s">
        <v>1129</v>
      </c>
      <c r="H116" s="28">
        <v>1</v>
      </c>
      <c r="I116" s="469">
        <v>10000000</v>
      </c>
      <c r="J116" s="29">
        <v>10000000</v>
      </c>
    </row>
    <row r="117" spans="2:10" ht="38.25" customHeight="1" x14ac:dyDescent="0.25">
      <c r="B117" s="1022"/>
      <c r="C117" s="1032"/>
      <c r="D117" s="931" t="s">
        <v>1187</v>
      </c>
      <c r="E117" s="44"/>
      <c r="F117" s="45"/>
      <c r="G117" s="99"/>
      <c r="H117" s="46"/>
      <c r="I117" s="886"/>
      <c r="J117" s="887"/>
    </row>
    <row r="118" spans="2:10" ht="38.25" customHeight="1" x14ac:dyDescent="0.25">
      <c r="B118" s="1022"/>
      <c r="C118" s="1032"/>
      <c r="D118" s="931" t="s">
        <v>1188</v>
      </c>
      <c r="E118" s="44"/>
      <c r="F118" s="45"/>
      <c r="G118" s="99"/>
      <c r="H118" s="46"/>
      <c r="I118" s="886"/>
      <c r="J118" s="887"/>
    </row>
    <row r="119" spans="2:10" ht="38.25" customHeight="1" x14ac:dyDescent="0.25">
      <c r="B119" s="1022"/>
      <c r="C119" s="1032"/>
      <c r="D119" s="931" t="s">
        <v>1219</v>
      </c>
      <c r="E119" s="44"/>
      <c r="F119" s="45"/>
      <c r="G119" s="99"/>
      <c r="H119" s="46"/>
      <c r="I119" s="886"/>
      <c r="J119" s="887"/>
    </row>
    <row r="120" spans="2:10" ht="16.5" thickBot="1" x14ac:dyDescent="0.3">
      <c r="B120" s="1022"/>
      <c r="C120" s="1033"/>
      <c r="D120" s="13" t="s">
        <v>1135</v>
      </c>
      <c r="E120" s="925">
        <v>42750</v>
      </c>
      <c r="F120" s="926">
        <v>42794</v>
      </c>
      <c r="G120" s="927" t="s">
        <v>1136</v>
      </c>
      <c r="H120" s="928">
        <v>1</v>
      </c>
      <c r="I120" s="929"/>
      <c r="J120" s="930">
        <f>SUM(J95:J118)</f>
        <v>370437000</v>
      </c>
    </row>
    <row r="121" spans="2:10" ht="16.5" thickBot="1" x14ac:dyDescent="0.3">
      <c r="B121" s="1023"/>
      <c r="C121" s="1024" t="s">
        <v>1069</v>
      </c>
      <c r="D121" s="1025"/>
      <c r="E121" s="1025"/>
      <c r="F121" s="1025"/>
      <c r="G121" s="1026"/>
      <c r="H121" s="962" t="s">
        <v>1248</v>
      </c>
      <c r="I121" s="963"/>
      <c r="J121" s="924">
        <f>+J95+J96+J97+J102+J103+J104+J105+J115+J116+J120</f>
        <v>740874000</v>
      </c>
    </row>
    <row r="123" spans="2:10" ht="16.5" thickBot="1" x14ac:dyDescent="0.3"/>
    <row r="124" spans="2:10" ht="24.75" thickBot="1" x14ac:dyDescent="0.3">
      <c r="C124" s="1320" t="s">
        <v>1263</v>
      </c>
      <c r="D124" s="1321" t="s">
        <v>1264</v>
      </c>
      <c r="E124" s="1322" t="s">
        <v>1265</v>
      </c>
      <c r="F124" s="1321" t="s">
        <v>1266</v>
      </c>
      <c r="G124" s="1322" t="s">
        <v>1267</v>
      </c>
      <c r="H124" s="1321">
        <v>1</v>
      </c>
    </row>
  </sheetData>
  <mergeCells count="55">
    <mergeCell ref="J78:J81"/>
    <mergeCell ref="B69:B77"/>
    <mergeCell ref="G78:G80"/>
    <mergeCell ref="B78:B94"/>
    <mergeCell ref="C94:G94"/>
    <mergeCell ref="C69:C76"/>
    <mergeCell ref="B95:B121"/>
    <mergeCell ref="C121:G121"/>
    <mergeCell ref="C77:G77"/>
    <mergeCell ref="C95:C114"/>
    <mergeCell ref="C115:C120"/>
    <mergeCell ref="C78:C80"/>
    <mergeCell ref="C81:C83"/>
    <mergeCell ref="C85:C88"/>
    <mergeCell ref="D78:D79"/>
    <mergeCell ref="E78:E80"/>
    <mergeCell ref="F78:F80"/>
    <mergeCell ref="B31:B68"/>
    <mergeCell ref="C68:G68"/>
    <mergeCell ref="D51:D60"/>
    <mergeCell ref="C63:C64"/>
    <mergeCell ref="D31:D34"/>
    <mergeCell ref="E31:E34"/>
    <mergeCell ref="F31:F34"/>
    <mergeCell ref="C37:C50"/>
    <mergeCell ref="D37:D39"/>
    <mergeCell ref="D48:D50"/>
    <mergeCell ref="I2:I3"/>
    <mergeCell ref="J2:J3"/>
    <mergeCell ref="C51:C60"/>
    <mergeCell ref="C31:C34"/>
    <mergeCell ref="C65:C67"/>
    <mergeCell ref="B1:B3"/>
    <mergeCell ref="C1:F1"/>
    <mergeCell ref="D5:D6"/>
    <mergeCell ref="B4:B30"/>
    <mergeCell ref="C30:G30"/>
    <mergeCell ref="C4:C11"/>
    <mergeCell ref="C12:C16"/>
    <mergeCell ref="C17:C20"/>
    <mergeCell ref="C21:C23"/>
    <mergeCell ref="C24:C28"/>
    <mergeCell ref="G1:J1"/>
    <mergeCell ref="C2:C3"/>
    <mergeCell ref="D2:D3"/>
    <mergeCell ref="E2:F2"/>
    <mergeCell ref="G2:G3"/>
    <mergeCell ref="H2:H3"/>
    <mergeCell ref="H68:I68"/>
    <mergeCell ref="H30:I30"/>
    <mergeCell ref="H77:I77"/>
    <mergeCell ref="H94:I94"/>
    <mergeCell ref="H121:I121"/>
    <mergeCell ref="H78:H81"/>
    <mergeCell ref="I78:I81"/>
  </mergeCells>
  <dataValidations count="1">
    <dataValidation showInputMessage="1" showErrorMessage="1" sqref="H4:H30 H82:H120" xr:uid="{00000000-0002-0000-0100-000000000000}"/>
  </dataValidations>
  <pageMargins left="0.7" right="0.7" top="0.75" bottom="0.75" header="0.3" footer="0.3"/>
  <pageSetup orientation="portrait" r:id="rId1"/>
  <ignoredErrors>
    <ignoredError sqref="J56:J6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145"/>
  <sheetViews>
    <sheetView topLeftCell="C127" zoomScale="70" zoomScaleNormal="70" workbookViewId="0">
      <selection activeCell="C145" sqref="C145:H145"/>
    </sheetView>
  </sheetViews>
  <sheetFormatPr baseColWidth="10" defaultRowHeight="15.75" x14ac:dyDescent="0.25"/>
  <cols>
    <col min="2" max="2" width="32.5" hidden="1" customWidth="1"/>
    <col min="3" max="3" width="27.625" style="156" bestFit="1" customWidth="1"/>
    <col min="4" max="4" width="31.625" customWidth="1"/>
    <col min="5" max="5" width="68.5" bestFit="1" customWidth="1"/>
    <col min="8" max="8" width="48.125" customWidth="1"/>
    <col min="10" max="11" width="18.5" customWidth="1"/>
    <col min="12" max="12" width="13" bestFit="1" customWidth="1"/>
    <col min="13" max="13" width="14.375" bestFit="1" customWidth="1"/>
  </cols>
  <sheetData>
    <row r="1" spans="2:11" ht="16.5" thickBot="1" x14ac:dyDescent="0.3">
      <c r="B1" s="970" t="s">
        <v>0</v>
      </c>
      <c r="C1" s="967" t="s">
        <v>1</v>
      </c>
      <c r="D1" s="1137" t="s">
        <v>2</v>
      </c>
      <c r="E1" s="1138"/>
      <c r="F1" s="1138"/>
      <c r="G1" s="1139"/>
      <c r="H1" s="988" t="s">
        <v>3</v>
      </c>
      <c r="I1" s="989"/>
      <c r="J1" s="989"/>
      <c r="K1" s="990"/>
    </row>
    <row r="2" spans="2:11" ht="26.25" thickBot="1" x14ac:dyDescent="0.3">
      <c r="B2" s="1136"/>
      <c r="C2" s="969"/>
      <c r="D2" s="1" t="s">
        <v>4</v>
      </c>
      <c r="E2" s="2" t="s">
        <v>5</v>
      </c>
      <c r="F2" s="993" t="s">
        <v>6</v>
      </c>
      <c r="G2" s="1143"/>
      <c r="H2" s="3" t="s">
        <v>7</v>
      </c>
      <c r="I2" s="4" t="s">
        <v>8</v>
      </c>
      <c r="J2" s="4" t="s">
        <v>9</v>
      </c>
      <c r="K2" s="5" t="s">
        <v>10</v>
      </c>
    </row>
    <row r="3" spans="2:11" x14ac:dyDescent="0.25">
      <c r="B3" s="152" t="s">
        <v>11</v>
      </c>
      <c r="C3" s="1140" t="s">
        <v>11</v>
      </c>
      <c r="D3" s="1135" t="s">
        <v>12</v>
      </c>
      <c r="E3" s="6" t="s">
        <v>1195</v>
      </c>
      <c r="F3" s="7">
        <v>43115</v>
      </c>
      <c r="G3" s="8">
        <v>43419</v>
      </c>
      <c r="H3" s="9" t="s">
        <v>13</v>
      </c>
      <c r="I3" s="10">
        <v>1</v>
      </c>
      <c r="J3" s="11">
        <v>3200000</v>
      </c>
      <c r="K3" s="12">
        <v>32000000</v>
      </c>
    </row>
    <row r="4" spans="2:11" ht="16.5" thickBot="1" x14ac:dyDescent="0.3">
      <c r="B4" s="153" t="s">
        <v>11</v>
      </c>
      <c r="C4" s="1141"/>
      <c r="D4" s="1134"/>
      <c r="E4" s="13" t="s">
        <v>1196</v>
      </c>
      <c r="F4" s="14">
        <v>43115</v>
      </c>
      <c r="G4" s="15">
        <v>43419</v>
      </c>
      <c r="H4" s="16" t="s">
        <v>13</v>
      </c>
      <c r="I4" s="17">
        <v>1</v>
      </c>
      <c r="J4" s="18">
        <v>1500000</v>
      </c>
      <c r="K4" s="19">
        <v>15000000</v>
      </c>
    </row>
    <row r="5" spans="2:11" ht="15.95" customHeight="1" x14ac:dyDescent="0.25">
      <c r="B5" s="153" t="s">
        <v>11</v>
      </c>
      <c r="C5" s="1141"/>
      <c r="D5" s="1087" t="s">
        <v>14</v>
      </c>
      <c r="E5" s="917" t="s">
        <v>15</v>
      </c>
      <c r="F5" s="7">
        <v>43115</v>
      </c>
      <c r="G5" s="8">
        <v>43419</v>
      </c>
      <c r="H5" s="23" t="s">
        <v>13</v>
      </c>
      <c r="I5" s="10">
        <v>1</v>
      </c>
      <c r="J5" s="40">
        <v>2800000</v>
      </c>
      <c r="K5" s="12">
        <v>28000000</v>
      </c>
    </row>
    <row r="6" spans="2:11" x14ac:dyDescent="0.25">
      <c r="B6" s="153" t="s">
        <v>11</v>
      </c>
      <c r="C6" s="1141"/>
      <c r="D6" s="1088"/>
      <c r="E6" s="918" t="s">
        <v>16</v>
      </c>
      <c r="F6" s="25">
        <v>43115</v>
      </c>
      <c r="G6" s="26">
        <v>43419</v>
      </c>
      <c r="H6" s="27" t="s">
        <v>13</v>
      </c>
      <c r="I6" s="28">
        <v>1</v>
      </c>
      <c r="J6" s="41">
        <v>2800000</v>
      </c>
      <c r="K6" s="29">
        <v>28000000</v>
      </c>
    </row>
    <row r="7" spans="2:11" x14ac:dyDescent="0.25">
      <c r="B7" s="153" t="s">
        <v>11</v>
      </c>
      <c r="C7" s="1141"/>
      <c r="D7" s="1088"/>
      <c r="E7" s="918" t="s">
        <v>17</v>
      </c>
      <c r="F7" s="25">
        <v>43115</v>
      </c>
      <c r="G7" s="26">
        <v>43419</v>
      </c>
      <c r="H7" s="27" t="s">
        <v>13</v>
      </c>
      <c r="I7" s="28">
        <v>1</v>
      </c>
      <c r="J7" s="41">
        <v>1600000</v>
      </c>
      <c r="K7" s="29">
        <v>17600000</v>
      </c>
    </row>
    <row r="8" spans="2:11" ht="38.25" x14ac:dyDescent="0.25">
      <c r="B8" s="154"/>
      <c r="C8" s="1141"/>
      <c r="D8" s="1088"/>
      <c r="E8" s="931" t="s">
        <v>1191</v>
      </c>
      <c r="F8" s="44"/>
      <c r="G8" s="45"/>
      <c r="H8" s="889"/>
      <c r="I8" s="46"/>
      <c r="J8" s="890"/>
      <c r="K8" s="887"/>
    </row>
    <row r="9" spans="2:11" ht="25.5" x14ac:dyDescent="0.25">
      <c r="B9" s="154"/>
      <c r="C9" s="1141"/>
      <c r="D9" s="1088"/>
      <c r="E9" s="931" t="s">
        <v>1192</v>
      </c>
      <c r="F9" s="44"/>
      <c r="G9" s="45"/>
      <c r="H9" s="889"/>
      <c r="I9" s="46"/>
      <c r="J9" s="890"/>
      <c r="K9" s="887"/>
    </row>
    <row r="10" spans="2:11" x14ac:dyDescent="0.25">
      <c r="B10" s="154"/>
      <c r="C10" s="1141"/>
      <c r="D10" s="1088"/>
      <c r="E10" s="931" t="s">
        <v>1193</v>
      </c>
      <c r="F10" s="44"/>
      <c r="G10" s="45"/>
      <c r="H10" s="889"/>
      <c r="I10" s="46"/>
      <c r="J10" s="890"/>
      <c r="K10" s="887"/>
    </row>
    <row r="11" spans="2:11" ht="51" x14ac:dyDescent="0.25">
      <c r="B11" s="154"/>
      <c r="C11" s="1141"/>
      <c r="D11" s="1088"/>
      <c r="E11" s="931" t="s">
        <v>1194</v>
      </c>
      <c r="F11" s="44"/>
      <c r="G11" s="45"/>
      <c r="H11" s="889"/>
      <c r="I11" s="46"/>
      <c r="J11" s="890"/>
      <c r="K11" s="887"/>
    </row>
    <row r="12" spans="2:11" ht="25.5" x14ac:dyDescent="0.25">
      <c r="B12" s="154"/>
      <c r="C12" s="1141"/>
      <c r="D12" s="1088"/>
      <c r="E12" s="931" t="s">
        <v>1215</v>
      </c>
      <c r="F12" s="44"/>
      <c r="G12" s="45"/>
      <c r="H12" s="889"/>
      <c r="I12" s="46"/>
      <c r="J12" s="890"/>
      <c r="K12" s="887"/>
    </row>
    <row r="13" spans="2:11" ht="13.5" customHeight="1" x14ac:dyDescent="0.25">
      <c r="B13" s="154"/>
      <c r="C13" s="1141"/>
      <c r="D13" s="1088"/>
      <c r="E13" s="931" t="s">
        <v>1207</v>
      </c>
      <c r="F13" s="44"/>
      <c r="G13" s="45"/>
      <c r="H13" s="889"/>
      <c r="I13" s="46"/>
      <c r="J13" s="890"/>
      <c r="K13" s="887"/>
    </row>
    <row r="14" spans="2:11" ht="16.5" thickBot="1" x14ac:dyDescent="0.3">
      <c r="B14" s="154"/>
      <c r="C14" s="1141"/>
      <c r="D14" s="1089"/>
      <c r="E14" s="13" t="s">
        <v>1197</v>
      </c>
      <c r="F14" s="14"/>
      <c r="G14" s="15"/>
      <c r="H14" s="30" t="s">
        <v>18</v>
      </c>
      <c r="I14" s="31">
        <v>3</v>
      </c>
      <c r="J14" s="39">
        <v>1500000</v>
      </c>
      <c r="K14" s="32">
        <v>45000000</v>
      </c>
    </row>
    <row r="15" spans="2:11" ht="16.5" thickBot="1" x14ac:dyDescent="0.3">
      <c r="B15" s="154" t="s">
        <v>11</v>
      </c>
      <c r="C15" s="1141"/>
      <c r="D15" s="932" t="s">
        <v>195</v>
      </c>
      <c r="E15" s="35" t="s">
        <v>196</v>
      </c>
      <c r="F15" s="36">
        <v>43115</v>
      </c>
      <c r="G15" s="37">
        <v>43419</v>
      </c>
      <c r="H15" s="38" t="s">
        <v>197</v>
      </c>
      <c r="I15" s="17">
        <v>1</v>
      </c>
      <c r="J15" s="933">
        <v>150000000</v>
      </c>
      <c r="K15" s="19">
        <v>150000000</v>
      </c>
    </row>
    <row r="16" spans="2:11" ht="16.5" thickBot="1" x14ac:dyDescent="0.3">
      <c r="B16" s="154"/>
      <c r="C16" s="1142"/>
      <c r="D16" s="934"/>
      <c r="E16" s="935"/>
      <c r="F16" s="936"/>
      <c r="G16" s="936"/>
      <c r="H16" s="937"/>
      <c r="I16" s="1068" t="s">
        <v>1249</v>
      </c>
      <c r="J16" s="1069"/>
      <c r="K16" s="938">
        <f>SUM(K3:K15)</f>
        <v>315600000</v>
      </c>
    </row>
    <row r="17" spans="2:12" ht="51" x14ac:dyDescent="0.25">
      <c r="B17" s="153" t="s">
        <v>19</v>
      </c>
      <c r="C17" s="1105" t="s">
        <v>1250</v>
      </c>
      <c r="D17" s="1088" t="s">
        <v>1251</v>
      </c>
      <c r="E17" s="35" t="s">
        <v>21</v>
      </c>
      <c r="F17" s="36">
        <v>43132</v>
      </c>
      <c r="G17" s="37">
        <v>43281</v>
      </c>
      <c r="H17" s="38" t="s">
        <v>1198</v>
      </c>
      <c r="I17" s="17">
        <v>1</v>
      </c>
      <c r="J17" s="18">
        <v>350000000</v>
      </c>
      <c r="K17" s="19">
        <v>350000000</v>
      </c>
    </row>
    <row r="18" spans="2:12" ht="26.25" thickBot="1" x14ac:dyDescent="0.3">
      <c r="B18" s="153" t="s">
        <v>19</v>
      </c>
      <c r="C18" s="1106"/>
      <c r="D18" s="1089"/>
      <c r="E18" s="13" t="s">
        <v>25</v>
      </c>
      <c r="F18" s="14">
        <v>43132</v>
      </c>
      <c r="G18" s="15">
        <v>43449</v>
      </c>
      <c r="H18" s="30" t="s">
        <v>26</v>
      </c>
      <c r="I18" s="31">
        <v>1</v>
      </c>
      <c r="J18" s="39">
        <v>35000000</v>
      </c>
      <c r="K18" s="32">
        <v>35000000</v>
      </c>
    </row>
    <row r="19" spans="2:12" ht="27.75" customHeight="1" x14ac:dyDescent="0.25">
      <c r="B19" s="153" t="s">
        <v>19</v>
      </c>
      <c r="C19" s="1106"/>
      <c r="D19" s="1087" t="s">
        <v>27</v>
      </c>
      <c r="E19" s="6" t="s">
        <v>1200</v>
      </c>
      <c r="F19" s="7">
        <v>43132</v>
      </c>
      <c r="G19" s="8">
        <v>43434</v>
      </c>
      <c r="H19" s="23" t="s">
        <v>1199</v>
      </c>
      <c r="I19" s="10">
        <v>1</v>
      </c>
      <c r="J19" s="40">
        <v>40000000</v>
      </c>
      <c r="K19" s="12">
        <v>40000000</v>
      </c>
    </row>
    <row r="20" spans="2:12" ht="51" x14ac:dyDescent="0.25">
      <c r="B20" s="153" t="s">
        <v>19</v>
      </c>
      <c r="C20" s="1106"/>
      <c r="D20" s="1088"/>
      <c r="E20" s="24" t="s">
        <v>30</v>
      </c>
      <c r="F20" s="25">
        <v>43132</v>
      </c>
      <c r="G20" s="26">
        <v>43281</v>
      </c>
      <c r="H20" s="27" t="s">
        <v>31</v>
      </c>
      <c r="I20" s="28">
        <v>1</v>
      </c>
      <c r="J20" s="41">
        <v>175000000</v>
      </c>
      <c r="K20" s="29">
        <v>175000000</v>
      </c>
    </row>
    <row r="21" spans="2:12" ht="25.5" x14ac:dyDescent="0.25">
      <c r="B21" s="153" t="s">
        <v>19</v>
      </c>
      <c r="C21" s="1106"/>
      <c r="D21" s="1088"/>
      <c r="E21" s="24" t="s">
        <v>1252</v>
      </c>
      <c r="F21" s="25">
        <v>43132</v>
      </c>
      <c r="G21" s="26">
        <v>43434</v>
      </c>
      <c r="H21" s="27" t="s">
        <v>33</v>
      </c>
      <c r="I21" s="28">
        <v>1</v>
      </c>
      <c r="J21" s="41">
        <v>270000000</v>
      </c>
      <c r="K21" s="29">
        <v>270000000</v>
      </c>
    </row>
    <row r="22" spans="2:12" ht="72" customHeight="1" thickBot="1" x14ac:dyDescent="0.3">
      <c r="B22" s="153" t="s">
        <v>19</v>
      </c>
      <c r="C22" s="1106"/>
      <c r="D22" s="1088"/>
      <c r="E22" s="24" t="s">
        <v>34</v>
      </c>
      <c r="F22" s="25">
        <v>43132</v>
      </c>
      <c r="G22" s="26">
        <v>43434</v>
      </c>
      <c r="H22" s="27" t="s">
        <v>35</v>
      </c>
      <c r="I22" s="28">
        <v>1</v>
      </c>
      <c r="J22" s="41">
        <v>20000000</v>
      </c>
      <c r="K22" s="29">
        <v>20000000</v>
      </c>
    </row>
    <row r="23" spans="2:12" x14ac:dyDescent="0.25">
      <c r="B23" s="153" t="s">
        <v>19</v>
      </c>
      <c r="C23" s="1106"/>
      <c r="D23" s="1087" t="s">
        <v>36</v>
      </c>
      <c r="E23" s="6" t="s">
        <v>37</v>
      </c>
      <c r="F23" s="7">
        <v>43101</v>
      </c>
      <c r="G23" s="8">
        <v>43449</v>
      </c>
      <c r="H23" s="23" t="s">
        <v>38</v>
      </c>
      <c r="I23" s="10">
        <v>1</v>
      </c>
      <c r="J23" s="40">
        <v>13000000</v>
      </c>
      <c r="K23" s="12">
        <v>13000000</v>
      </c>
    </row>
    <row r="24" spans="2:12" x14ac:dyDescent="0.25">
      <c r="B24" s="153" t="s">
        <v>19</v>
      </c>
      <c r="C24" s="1106"/>
      <c r="D24" s="1088"/>
      <c r="E24" s="24" t="s">
        <v>39</v>
      </c>
      <c r="F24" s="25">
        <v>43101</v>
      </c>
      <c r="G24" s="26">
        <v>43449</v>
      </c>
      <c r="H24" s="27" t="s">
        <v>40</v>
      </c>
      <c r="I24" s="28">
        <v>1</v>
      </c>
      <c r="J24" s="41">
        <v>15000000</v>
      </c>
      <c r="K24" s="29">
        <v>15000000</v>
      </c>
    </row>
    <row r="25" spans="2:12" x14ac:dyDescent="0.25">
      <c r="B25" s="153" t="s">
        <v>19</v>
      </c>
      <c r="C25" s="1106"/>
      <c r="D25" s="1088"/>
      <c r="E25" s="24" t="s">
        <v>41</v>
      </c>
      <c r="F25" s="25">
        <v>43101</v>
      </c>
      <c r="G25" s="26">
        <v>43449</v>
      </c>
      <c r="H25" s="27" t="s">
        <v>40</v>
      </c>
      <c r="I25" s="28">
        <v>1</v>
      </c>
      <c r="J25" s="41">
        <v>6000000</v>
      </c>
      <c r="K25" s="29">
        <v>6000000</v>
      </c>
    </row>
    <row r="26" spans="2:12" x14ac:dyDescent="0.25">
      <c r="B26" s="153" t="s">
        <v>19</v>
      </c>
      <c r="C26" s="1106"/>
      <c r="D26" s="1088"/>
      <c r="E26" s="24" t="s">
        <v>42</v>
      </c>
      <c r="F26" s="25">
        <v>43101</v>
      </c>
      <c r="G26" s="26">
        <v>43449</v>
      </c>
      <c r="H26" s="27" t="s">
        <v>40</v>
      </c>
      <c r="I26" s="28">
        <v>1</v>
      </c>
      <c r="J26" s="41">
        <v>18000000</v>
      </c>
      <c r="K26" s="29">
        <v>18000000</v>
      </c>
    </row>
    <row r="27" spans="2:12" x14ac:dyDescent="0.25">
      <c r="B27" s="153" t="s">
        <v>19</v>
      </c>
      <c r="C27" s="1106"/>
      <c r="D27" s="1088"/>
      <c r="E27" s="24" t="s">
        <v>43</v>
      </c>
      <c r="F27" s="25">
        <v>43101</v>
      </c>
      <c r="G27" s="26">
        <v>43449</v>
      </c>
      <c r="H27" s="27" t="s">
        <v>40</v>
      </c>
      <c r="I27" s="28">
        <v>1</v>
      </c>
      <c r="J27" s="41">
        <v>5000000</v>
      </c>
      <c r="K27" s="29">
        <v>5000000</v>
      </c>
    </row>
    <row r="28" spans="2:12" ht="16.5" thickBot="1" x14ac:dyDescent="0.3">
      <c r="B28" s="158" t="s">
        <v>19</v>
      </c>
      <c r="C28" s="1107"/>
      <c r="D28" s="1089"/>
      <c r="E28" s="13" t="s">
        <v>44</v>
      </c>
      <c r="F28" s="14">
        <v>43101</v>
      </c>
      <c r="G28" s="15">
        <v>43449</v>
      </c>
      <c r="H28" s="30" t="s">
        <v>45</v>
      </c>
      <c r="I28" s="31">
        <v>1</v>
      </c>
      <c r="J28" s="39">
        <v>12000000</v>
      </c>
      <c r="K28" s="32">
        <v>12000000</v>
      </c>
    </row>
    <row r="29" spans="2:12" s="125" customFormat="1" ht="25.5" x14ac:dyDescent="0.25">
      <c r="B29" s="155" t="s">
        <v>46</v>
      </c>
      <c r="C29" s="1084" t="s">
        <v>46</v>
      </c>
      <c r="D29" s="1102" t="s">
        <v>47</v>
      </c>
      <c r="E29" s="134" t="s">
        <v>1201</v>
      </c>
      <c r="F29" s="1073">
        <v>43109</v>
      </c>
      <c r="G29" s="1076">
        <v>43464</v>
      </c>
      <c r="H29" s="121" t="s">
        <v>13</v>
      </c>
      <c r="I29" s="122">
        <v>1</v>
      </c>
      <c r="J29" s="123">
        <v>5000000</v>
      </c>
      <c r="K29" s="124">
        <f>+J29*I29*12</f>
        <v>60000000</v>
      </c>
      <c r="L29" s="903"/>
    </row>
    <row r="30" spans="2:12" s="125" customFormat="1" x14ac:dyDescent="0.25">
      <c r="B30" s="153" t="s">
        <v>46</v>
      </c>
      <c r="C30" s="1085"/>
      <c r="D30" s="1103"/>
      <c r="E30" s="160" t="s">
        <v>164</v>
      </c>
      <c r="F30" s="1074"/>
      <c r="G30" s="1077"/>
      <c r="H30" s="126" t="s">
        <v>48</v>
      </c>
      <c r="I30" s="127">
        <v>8</v>
      </c>
      <c r="J30" s="128">
        <v>1760000</v>
      </c>
      <c r="K30" s="129">
        <f>+J30*I30*12</f>
        <v>168960000</v>
      </c>
      <c r="L30" s="903">
        <f>+K30+K29+K31</f>
        <v>254160000</v>
      </c>
    </row>
    <row r="31" spans="2:12" s="125" customFormat="1" ht="16.5" thickBot="1" x14ac:dyDescent="0.3">
      <c r="B31" s="153" t="s">
        <v>46</v>
      </c>
      <c r="C31" s="1085"/>
      <c r="D31" s="1104"/>
      <c r="E31" s="138" t="s">
        <v>1202</v>
      </c>
      <c r="F31" s="1075"/>
      <c r="G31" s="1078"/>
      <c r="H31" s="130" t="s">
        <v>13</v>
      </c>
      <c r="I31" s="131">
        <v>1</v>
      </c>
      <c r="J31" s="132">
        <v>2100000</v>
      </c>
      <c r="K31" s="133">
        <f>+J31*I31*12</f>
        <v>25200000</v>
      </c>
    </row>
    <row r="32" spans="2:12" s="125" customFormat="1" ht="15.95" customHeight="1" collapsed="1" x14ac:dyDescent="0.25">
      <c r="B32" s="153" t="s">
        <v>46</v>
      </c>
      <c r="C32" s="1085"/>
      <c r="D32" s="1090" t="s">
        <v>51</v>
      </c>
      <c r="E32" s="1070" t="s">
        <v>50</v>
      </c>
      <c r="F32" s="1073">
        <v>43132</v>
      </c>
      <c r="G32" s="1076">
        <v>43434</v>
      </c>
      <c r="H32" s="1098" t="s">
        <v>49</v>
      </c>
      <c r="I32" s="1096">
        <v>1</v>
      </c>
      <c r="J32" s="1081">
        <v>300000000</v>
      </c>
      <c r="K32" s="1108">
        <f>+J32*I32</f>
        <v>300000000</v>
      </c>
    </row>
    <row r="33" spans="2:11" s="125" customFormat="1" ht="15.95" customHeight="1" x14ac:dyDescent="0.25">
      <c r="B33" s="153" t="s">
        <v>46</v>
      </c>
      <c r="C33" s="1085"/>
      <c r="D33" s="1091"/>
      <c r="E33" s="1071"/>
      <c r="F33" s="1074"/>
      <c r="G33" s="1077"/>
      <c r="H33" s="1099"/>
      <c r="I33" s="1080"/>
      <c r="J33" s="1082"/>
      <c r="K33" s="1109"/>
    </row>
    <row r="34" spans="2:11" s="125" customFormat="1" x14ac:dyDescent="0.25">
      <c r="B34" s="153" t="s">
        <v>46</v>
      </c>
      <c r="C34" s="1085"/>
      <c r="D34" s="1091"/>
      <c r="E34" s="1116"/>
      <c r="F34" s="1074"/>
      <c r="G34" s="1077"/>
      <c r="H34" s="1099"/>
      <c r="I34" s="1080"/>
      <c r="J34" s="1082"/>
      <c r="K34" s="1109"/>
    </row>
    <row r="35" spans="2:11" s="125" customFormat="1" ht="16.5" thickBot="1" x14ac:dyDescent="0.3">
      <c r="B35" s="153" t="s">
        <v>46</v>
      </c>
      <c r="C35" s="1085"/>
      <c r="D35" s="1091"/>
      <c r="E35" s="135" t="s">
        <v>51</v>
      </c>
      <c r="F35" s="1075"/>
      <c r="G35" s="1078"/>
      <c r="H35" s="1100"/>
      <c r="I35" s="1101"/>
      <c r="J35" s="1083"/>
      <c r="K35" s="1115"/>
    </row>
    <row r="36" spans="2:11" s="125" customFormat="1" ht="15.95" customHeight="1" collapsed="1" x14ac:dyDescent="0.25">
      <c r="B36" s="153" t="s">
        <v>46</v>
      </c>
      <c r="C36" s="1085"/>
      <c r="D36" s="1090" t="s">
        <v>1203</v>
      </c>
      <c r="E36" s="1070" t="s">
        <v>50</v>
      </c>
      <c r="F36" s="1073">
        <v>43132</v>
      </c>
      <c r="G36" s="1076">
        <v>43434</v>
      </c>
      <c r="H36" s="1098" t="s">
        <v>49</v>
      </c>
      <c r="I36" s="1096">
        <v>1</v>
      </c>
      <c r="J36" s="1081">
        <v>70000000</v>
      </c>
      <c r="K36" s="1108">
        <f>+J36*I36</f>
        <v>70000000</v>
      </c>
    </row>
    <row r="37" spans="2:11" s="125" customFormat="1" ht="15.95" customHeight="1" x14ac:dyDescent="0.25">
      <c r="B37" s="153" t="s">
        <v>46</v>
      </c>
      <c r="C37" s="1085"/>
      <c r="D37" s="1091"/>
      <c r="E37" s="1071"/>
      <c r="F37" s="1074"/>
      <c r="G37" s="1077"/>
      <c r="H37" s="1099"/>
      <c r="I37" s="1080"/>
      <c r="J37" s="1082"/>
      <c r="K37" s="1109"/>
    </row>
    <row r="38" spans="2:11" s="125" customFormat="1" x14ac:dyDescent="0.25">
      <c r="B38" s="153" t="s">
        <v>46</v>
      </c>
      <c r="C38" s="1085"/>
      <c r="D38" s="1091"/>
      <c r="E38" s="1116"/>
      <c r="F38" s="1074"/>
      <c r="G38" s="1077"/>
      <c r="H38" s="1099"/>
      <c r="I38" s="1080"/>
      <c r="J38" s="1082"/>
      <c r="K38" s="1109"/>
    </row>
    <row r="39" spans="2:11" s="125" customFormat="1" ht="16.5" thickBot="1" x14ac:dyDescent="0.3">
      <c r="B39" s="153" t="s">
        <v>46</v>
      </c>
      <c r="C39" s="1085"/>
      <c r="D39" s="1091"/>
      <c r="E39" s="135" t="s">
        <v>51</v>
      </c>
      <c r="F39" s="1075"/>
      <c r="G39" s="1078"/>
      <c r="H39" s="1100"/>
      <c r="I39" s="1101"/>
      <c r="J39" s="1083"/>
      <c r="K39" s="1115"/>
    </row>
    <row r="40" spans="2:11" s="125" customFormat="1" ht="15" customHeight="1" x14ac:dyDescent="0.25">
      <c r="B40" s="153" t="s">
        <v>46</v>
      </c>
      <c r="C40" s="1085"/>
      <c r="D40" s="1090" t="s">
        <v>52</v>
      </c>
      <c r="E40" s="1070" t="s">
        <v>1254</v>
      </c>
      <c r="F40" s="1073">
        <v>43109</v>
      </c>
      <c r="G40" s="1076">
        <v>43238</v>
      </c>
      <c r="H40" s="1098" t="s">
        <v>1253</v>
      </c>
      <c r="I40" s="1096">
        <v>1</v>
      </c>
      <c r="J40" s="1081">
        <v>220000000</v>
      </c>
      <c r="K40" s="1108">
        <f>+J40*I40</f>
        <v>220000000</v>
      </c>
    </row>
    <row r="41" spans="2:11" s="125" customFormat="1" ht="15" customHeight="1" x14ac:dyDescent="0.25">
      <c r="B41" s="153" t="s">
        <v>46</v>
      </c>
      <c r="C41" s="1085"/>
      <c r="D41" s="1091"/>
      <c r="E41" s="1071"/>
      <c r="F41" s="1074"/>
      <c r="G41" s="1077"/>
      <c r="H41" s="1099"/>
      <c r="I41" s="1080"/>
      <c r="J41" s="1082"/>
      <c r="K41" s="1109"/>
    </row>
    <row r="42" spans="2:11" s="125" customFormat="1" ht="15" customHeight="1" x14ac:dyDescent="0.25">
      <c r="B42" s="153" t="s">
        <v>46</v>
      </c>
      <c r="C42" s="1085"/>
      <c r="D42" s="1091"/>
      <c r="E42" s="1071"/>
      <c r="F42" s="1074"/>
      <c r="G42" s="1077"/>
      <c r="H42" s="1099"/>
      <c r="I42" s="1080"/>
      <c r="J42" s="1082"/>
      <c r="K42" s="1109"/>
    </row>
    <row r="43" spans="2:11" s="125" customFormat="1" ht="15" customHeight="1" x14ac:dyDescent="0.25">
      <c r="B43" s="153" t="s">
        <v>46</v>
      </c>
      <c r="C43" s="1085"/>
      <c r="D43" s="1091"/>
      <c r="E43" s="1071"/>
      <c r="F43" s="1074"/>
      <c r="G43" s="1077"/>
      <c r="H43" s="1099"/>
      <c r="I43" s="1080"/>
      <c r="J43" s="1082"/>
      <c r="K43" s="1109"/>
    </row>
    <row r="44" spans="2:11" s="125" customFormat="1" ht="15" customHeight="1" x14ac:dyDescent="0.25">
      <c r="B44" s="153" t="s">
        <v>46</v>
      </c>
      <c r="C44" s="1085"/>
      <c r="D44" s="1091"/>
      <c r="E44" s="1071"/>
      <c r="F44" s="1074"/>
      <c r="G44" s="1077"/>
      <c r="H44" s="1099"/>
      <c r="I44" s="1080"/>
      <c r="J44" s="1082"/>
      <c r="K44" s="1109"/>
    </row>
    <row r="45" spans="2:11" s="125" customFormat="1" ht="15" customHeight="1" thickBot="1" x14ac:dyDescent="0.3">
      <c r="B45" s="153" t="s">
        <v>46</v>
      </c>
      <c r="C45" s="1085"/>
      <c r="D45" s="1092"/>
      <c r="E45" s="1072"/>
      <c r="F45" s="1075"/>
      <c r="G45" s="1078"/>
      <c r="H45" s="1100"/>
      <c r="I45" s="1101"/>
      <c r="J45" s="1083"/>
      <c r="K45" s="1115"/>
    </row>
    <row r="46" spans="2:11" s="125" customFormat="1" ht="15" customHeight="1" x14ac:dyDescent="0.25">
      <c r="B46" s="153" t="s">
        <v>46</v>
      </c>
      <c r="C46" s="1085"/>
      <c r="D46" s="1090" t="s">
        <v>53</v>
      </c>
      <c r="E46" s="1070" t="s">
        <v>1255</v>
      </c>
      <c r="F46" s="1073">
        <v>43109</v>
      </c>
      <c r="G46" s="1076">
        <v>43238</v>
      </c>
      <c r="H46" s="1098" t="s">
        <v>54</v>
      </c>
      <c r="I46" s="1096">
        <v>1</v>
      </c>
      <c r="J46" s="1081">
        <f>+J40*10%</f>
        <v>22000000</v>
      </c>
      <c r="K46" s="1108">
        <f>+J46*I46</f>
        <v>22000000</v>
      </c>
    </row>
    <row r="47" spans="2:11" s="125" customFormat="1" ht="15" customHeight="1" x14ac:dyDescent="0.25">
      <c r="B47" s="153" t="s">
        <v>46</v>
      </c>
      <c r="C47" s="1085"/>
      <c r="D47" s="1091"/>
      <c r="E47" s="1071"/>
      <c r="F47" s="1074"/>
      <c r="G47" s="1077"/>
      <c r="H47" s="1099"/>
      <c r="I47" s="1080"/>
      <c r="J47" s="1082"/>
      <c r="K47" s="1109"/>
    </row>
    <row r="48" spans="2:11" s="125" customFormat="1" ht="15" customHeight="1" thickBot="1" x14ac:dyDescent="0.3">
      <c r="B48" s="153" t="s">
        <v>46</v>
      </c>
      <c r="C48" s="1085"/>
      <c r="D48" s="1092"/>
      <c r="E48" s="1072"/>
      <c r="F48" s="1075"/>
      <c r="G48" s="1078"/>
      <c r="H48" s="1100"/>
      <c r="I48" s="1101"/>
      <c r="J48" s="1083"/>
      <c r="K48" s="1115"/>
    </row>
    <row r="49" spans="2:11" s="125" customFormat="1" ht="40.5" customHeight="1" x14ac:dyDescent="0.25">
      <c r="B49" s="153" t="s">
        <v>46</v>
      </c>
      <c r="C49" s="1085"/>
      <c r="D49" s="1090" t="s">
        <v>56</v>
      </c>
      <c r="E49" s="1070" t="s">
        <v>1256</v>
      </c>
      <c r="F49" s="1073">
        <v>43110</v>
      </c>
      <c r="G49" s="1076">
        <v>43464</v>
      </c>
      <c r="H49" s="1093" t="s">
        <v>55</v>
      </c>
      <c r="I49" s="1096">
        <v>1</v>
      </c>
      <c r="J49" s="1079">
        <f>+J52+J53+J54+J55+J56+J57+J58</f>
        <v>3495732500</v>
      </c>
      <c r="K49" s="1108">
        <f>+J49</f>
        <v>3495732500</v>
      </c>
    </row>
    <row r="50" spans="2:11" s="125" customFormat="1" ht="15" customHeight="1" x14ac:dyDescent="0.25">
      <c r="B50" s="153" t="s">
        <v>46</v>
      </c>
      <c r="C50" s="1085"/>
      <c r="D50" s="1091"/>
      <c r="E50" s="1071"/>
      <c r="F50" s="1074"/>
      <c r="G50" s="1077"/>
      <c r="H50" s="1094"/>
      <c r="I50" s="1080"/>
      <c r="J50" s="1080"/>
      <c r="K50" s="1109"/>
    </row>
    <row r="51" spans="2:11" s="125" customFormat="1" ht="15" customHeight="1" thickBot="1" x14ac:dyDescent="0.3">
      <c r="B51" s="153" t="s">
        <v>46</v>
      </c>
      <c r="C51" s="1085"/>
      <c r="D51" s="1091"/>
      <c r="E51" s="1071"/>
      <c r="F51" s="1113"/>
      <c r="G51" s="1114"/>
      <c r="H51" s="1094"/>
      <c r="I51" s="1097"/>
      <c r="J51" s="1080"/>
      <c r="K51" s="1110"/>
    </row>
    <row r="52" spans="2:11" s="125" customFormat="1" ht="15" hidden="1" customHeight="1" x14ac:dyDescent="0.25">
      <c r="B52" s="153" t="s">
        <v>46</v>
      </c>
      <c r="C52" s="1085"/>
      <c r="D52" s="1091"/>
      <c r="E52" s="1071"/>
      <c r="F52" s="140">
        <v>43186</v>
      </c>
      <c r="G52" s="140">
        <v>43248</v>
      </c>
      <c r="H52" s="1094"/>
      <c r="I52" s="141">
        <v>1</v>
      </c>
      <c r="J52" s="142">
        <f>324.57*650000</f>
        <v>210970500</v>
      </c>
      <c r="K52" s="143">
        <f>+J52*I52</f>
        <v>210970500</v>
      </c>
    </row>
    <row r="53" spans="2:11" s="125" customFormat="1" ht="15" hidden="1" customHeight="1" x14ac:dyDescent="0.25">
      <c r="B53" s="153" t="s">
        <v>46</v>
      </c>
      <c r="C53" s="1085"/>
      <c r="D53" s="1091"/>
      <c r="E53" s="1071"/>
      <c r="F53" s="140">
        <v>43186</v>
      </c>
      <c r="G53" s="140">
        <v>43248</v>
      </c>
      <c r="H53" s="1094"/>
      <c r="I53" s="144">
        <v>1</v>
      </c>
      <c r="J53" s="145">
        <f>646*650000</f>
        <v>419900000</v>
      </c>
      <c r="K53" s="146">
        <f>+J53*I53</f>
        <v>419900000</v>
      </c>
    </row>
    <row r="54" spans="2:11" s="125" customFormat="1" ht="15" hidden="1" customHeight="1" x14ac:dyDescent="0.25">
      <c r="B54" s="153" t="s">
        <v>46</v>
      </c>
      <c r="C54" s="1085"/>
      <c r="D54" s="1091"/>
      <c r="E54" s="1071"/>
      <c r="F54" s="147">
        <v>43248</v>
      </c>
      <c r="G54" s="147">
        <v>43339</v>
      </c>
      <c r="H54" s="1094"/>
      <c r="I54" s="148">
        <v>1</v>
      </c>
      <c r="J54" s="142">
        <f>752.47*650000</f>
        <v>489105500</v>
      </c>
      <c r="K54" s="149"/>
    </row>
    <row r="55" spans="2:11" s="125" customFormat="1" ht="15" hidden="1" customHeight="1" x14ac:dyDescent="0.25">
      <c r="B55" s="153" t="s">
        <v>46</v>
      </c>
      <c r="C55" s="1085"/>
      <c r="D55" s="1091"/>
      <c r="E55" s="1071"/>
      <c r="F55" s="147">
        <v>43339</v>
      </c>
      <c r="G55" s="147">
        <v>43399</v>
      </c>
      <c r="H55" s="1094"/>
      <c r="I55" s="148">
        <v>1</v>
      </c>
      <c r="J55" s="142">
        <f>752.47*650000</f>
        <v>489105500</v>
      </c>
      <c r="K55" s="149"/>
    </row>
    <row r="56" spans="2:11" s="125" customFormat="1" ht="15" hidden="1" customHeight="1" x14ac:dyDescent="0.25">
      <c r="B56" s="153" t="s">
        <v>46</v>
      </c>
      <c r="C56" s="1085"/>
      <c r="D56" s="1091"/>
      <c r="E56" s="1071"/>
      <c r="F56" s="147">
        <v>43186</v>
      </c>
      <c r="G56" s="140">
        <v>43248</v>
      </c>
      <c r="H56" s="1094"/>
      <c r="I56" s="148">
        <v>1</v>
      </c>
      <c r="J56" s="142">
        <f>957.23*650000</f>
        <v>622199500</v>
      </c>
      <c r="K56" s="149"/>
    </row>
    <row r="57" spans="2:11" s="125" customFormat="1" ht="15" hidden="1" customHeight="1" x14ac:dyDescent="0.25">
      <c r="B57" s="153" t="s">
        <v>46</v>
      </c>
      <c r="C57" s="1085"/>
      <c r="D57" s="1091"/>
      <c r="E57" s="1071"/>
      <c r="F57" s="147">
        <v>43247</v>
      </c>
      <c r="G57" s="147">
        <v>43248</v>
      </c>
      <c r="H57" s="1094"/>
      <c r="I57" s="148">
        <v>1</v>
      </c>
      <c r="J57" s="142">
        <f>1597.21*650000</f>
        <v>1038186500</v>
      </c>
      <c r="K57" s="149"/>
    </row>
    <row r="58" spans="2:11" s="125" customFormat="1" ht="15.75" hidden="1" customHeight="1" thickBot="1" x14ac:dyDescent="0.3">
      <c r="B58" s="153" t="s">
        <v>46</v>
      </c>
      <c r="C58" s="1085"/>
      <c r="D58" s="1092"/>
      <c r="E58" s="1072"/>
      <c r="F58" s="150">
        <v>43339</v>
      </c>
      <c r="G58" s="151">
        <v>43399</v>
      </c>
      <c r="H58" s="1095"/>
      <c r="I58" s="131">
        <v>1</v>
      </c>
      <c r="J58" s="132">
        <f>348.1*650000</f>
        <v>226265000</v>
      </c>
      <c r="K58" s="133"/>
    </row>
    <row r="59" spans="2:11" s="125" customFormat="1" ht="26.25" thickBot="1" x14ac:dyDescent="0.3">
      <c r="B59" s="153" t="s">
        <v>46</v>
      </c>
      <c r="C59" s="1085"/>
      <c r="D59" s="1111" t="s">
        <v>57</v>
      </c>
      <c r="E59" s="169" t="s">
        <v>1257</v>
      </c>
      <c r="F59" s="136">
        <v>43110</v>
      </c>
      <c r="G59" s="136">
        <v>43464</v>
      </c>
      <c r="H59" s="1093" t="s">
        <v>58</v>
      </c>
      <c r="I59" s="1096">
        <v>1</v>
      </c>
      <c r="J59" s="1079">
        <f>+J62+J63+J64+J65+J66+J67+J68</f>
        <v>349573250</v>
      </c>
      <c r="K59" s="1108">
        <f>+J59</f>
        <v>349573250</v>
      </c>
    </row>
    <row r="60" spans="2:11" s="125" customFormat="1" ht="15" hidden="1" customHeight="1" x14ac:dyDescent="0.25">
      <c r="B60" s="153" t="s">
        <v>46</v>
      </c>
      <c r="C60" s="1085"/>
      <c r="D60" s="1112"/>
      <c r="E60" s="170"/>
      <c r="F60" s="140"/>
      <c r="G60" s="140"/>
      <c r="H60" s="1094"/>
      <c r="I60" s="1080"/>
      <c r="J60" s="1080"/>
      <c r="K60" s="1109"/>
    </row>
    <row r="61" spans="2:11" s="125" customFormat="1" ht="15" hidden="1" customHeight="1" x14ac:dyDescent="0.25">
      <c r="B61" s="153" t="s">
        <v>46</v>
      </c>
      <c r="C61" s="1085"/>
      <c r="D61" s="1112"/>
      <c r="E61" s="170"/>
      <c r="F61" s="140"/>
      <c r="G61" s="140"/>
      <c r="H61" s="1094"/>
      <c r="I61" s="1097"/>
      <c r="J61" s="1080"/>
      <c r="K61" s="1110"/>
    </row>
    <row r="62" spans="2:11" s="125" customFormat="1" ht="15" hidden="1" customHeight="1" x14ac:dyDescent="0.25">
      <c r="B62" s="153" t="s">
        <v>46</v>
      </c>
      <c r="C62" s="1085"/>
      <c r="D62" s="1112"/>
      <c r="E62" s="170"/>
      <c r="F62" s="140"/>
      <c r="G62" s="140"/>
      <c r="H62" s="1094"/>
      <c r="I62" s="905">
        <v>1</v>
      </c>
      <c r="J62" s="142">
        <f t="shared" ref="J62:J68" si="0">+J52*10%</f>
        <v>21097050</v>
      </c>
      <c r="K62" s="906">
        <f>+J62*I62</f>
        <v>21097050</v>
      </c>
    </row>
    <row r="63" spans="2:11" s="125" customFormat="1" ht="15" hidden="1" customHeight="1" x14ac:dyDescent="0.25">
      <c r="B63" s="153" t="s">
        <v>46</v>
      </c>
      <c r="C63" s="1085"/>
      <c r="D63" s="1112"/>
      <c r="E63" s="170"/>
      <c r="F63" s="140"/>
      <c r="G63" s="140"/>
      <c r="H63" s="1094"/>
      <c r="I63" s="144">
        <v>1</v>
      </c>
      <c r="J63" s="145">
        <f t="shared" si="0"/>
        <v>41990000</v>
      </c>
      <c r="K63" s="146">
        <f>+J63*I63</f>
        <v>41990000</v>
      </c>
    </row>
    <row r="64" spans="2:11" s="125" customFormat="1" ht="15" hidden="1" customHeight="1" x14ac:dyDescent="0.25">
      <c r="B64" s="153" t="s">
        <v>46</v>
      </c>
      <c r="C64" s="1085"/>
      <c r="D64" s="1112"/>
      <c r="E64" s="170"/>
      <c r="F64" s="147"/>
      <c r="G64" s="147"/>
      <c r="H64" s="1094"/>
      <c r="I64" s="148">
        <v>1</v>
      </c>
      <c r="J64" s="142">
        <f t="shared" si="0"/>
        <v>48910550</v>
      </c>
      <c r="K64" s="149"/>
    </row>
    <row r="65" spans="2:12" s="125" customFormat="1" ht="15" hidden="1" customHeight="1" x14ac:dyDescent="0.25">
      <c r="B65" s="153" t="s">
        <v>46</v>
      </c>
      <c r="C65" s="1085"/>
      <c r="D65" s="1112"/>
      <c r="E65" s="170"/>
      <c r="F65" s="147"/>
      <c r="G65" s="147"/>
      <c r="H65" s="1094"/>
      <c r="I65" s="148">
        <v>1</v>
      </c>
      <c r="J65" s="142">
        <f t="shared" si="0"/>
        <v>48910550</v>
      </c>
      <c r="K65" s="149"/>
    </row>
    <row r="66" spans="2:12" s="125" customFormat="1" ht="15" hidden="1" customHeight="1" x14ac:dyDescent="0.25">
      <c r="B66" s="153" t="s">
        <v>46</v>
      </c>
      <c r="C66" s="1085"/>
      <c r="D66" s="1112"/>
      <c r="E66" s="170"/>
      <c r="F66" s="147"/>
      <c r="G66" s="140"/>
      <c r="H66" s="1094"/>
      <c r="I66" s="148">
        <v>1</v>
      </c>
      <c r="J66" s="142">
        <f t="shared" si="0"/>
        <v>62219950</v>
      </c>
      <c r="K66" s="149"/>
    </row>
    <row r="67" spans="2:12" s="125" customFormat="1" ht="15" hidden="1" customHeight="1" x14ac:dyDescent="0.25">
      <c r="B67" s="153" t="s">
        <v>46</v>
      </c>
      <c r="C67" s="1085"/>
      <c r="D67" s="1112"/>
      <c r="E67" s="170"/>
      <c r="F67" s="147"/>
      <c r="G67" s="147"/>
      <c r="H67" s="1094"/>
      <c r="I67" s="148">
        <v>1</v>
      </c>
      <c r="J67" s="142">
        <f t="shared" si="0"/>
        <v>103818650</v>
      </c>
      <c r="K67" s="149"/>
    </row>
    <row r="68" spans="2:12" s="125" customFormat="1" ht="15.75" hidden="1" customHeight="1" thickBot="1" x14ac:dyDescent="0.3">
      <c r="B68" s="158" t="s">
        <v>46</v>
      </c>
      <c r="C68" s="1086"/>
      <c r="D68" s="1112"/>
      <c r="E68" s="747"/>
      <c r="F68" s="147"/>
      <c r="G68" s="273"/>
      <c r="H68" s="1094"/>
      <c r="I68" s="148">
        <v>1</v>
      </c>
      <c r="J68" s="142">
        <f t="shared" si="0"/>
        <v>22626500</v>
      </c>
      <c r="K68" s="149"/>
      <c r="L68" s="125" t="s">
        <v>165</v>
      </c>
    </row>
    <row r="69" spans="2:12" s="125" customFormat="1" ht="15.75" customHeight="1" thickBot="1" x14ac:dyDescent="0.3">
      <c r="B69" s="939"/>
      <c r="C69" s="940"/>
      <c r="D69" s="941"/>
      <c r="E69" s="942"/>
      <c r="F69" s="943"/>
      <c r="G69" s="943"/>
      <c r="H69" s="944"/>
      <c r="I69" s="1064" t="s">
        <v>1258</v>
      </c>
      <c r="J69" s="957"/>
      <c r="K69" s="945">
        <f>+K59+K46+K40+K36+K32+K30+K31+K29+K28+K27+K26+K25+K24+K23+K22+K21+K19+K20+K18+K17+K49</f>
        <v>5670465750</v>
      </c>
    </row>
    <row r="70" spans="2:12" ht="25.5" x14ac:dyDescent="0.25">
      <c r="B70" s="152" t="s">
        <v>59</v>
      </c>
      <c r="C70" s="1128" t="s">
        <v>59</v>
      </c>
      <c r="D70" s="1131" t="s">
        <v>60</v>
      </c>
      <c r="E70" s="20" t="s">
        <v>61</v>
      </c>
      <c r="F70" s="21">
        <v>43109</v>
      </c>
      <c r="G70" s="22">
        <v>43455</v>
      </c>
      <c r="H70" s="119" t="s">
        <v>62</v>
      </c>
      <c r="I70" s="34">
        <v>1</v>
      </c>
      <c r="J70" s="120">
        <v>2300000</v>
      </c>
      <c r="K70" s="159">
        <v>26450000</v>
      </c>
    </row>
    <row r="71" spans="2:12" ht="38.25" x14ac:dyDescent="0.25">
      <c r="B71" s="153" t="s">
        <v>59</v>
      </c>
      <c r="C71" s="1129"/>
      <c r="D71" s="1132"/>
      <c r="E71" s="24" t="s">
        <v>63</v>
      </c>
      <c r="F71" s="25">
        <v>43109</v>
      </c>
      <c r="G71" s="26">
        <v>43455</v>
      </c>
      <c r="H71" s="27" t="s">
        <v>64</v>
      </c>
      <c r="I71" s="28">
        <v>1</v>
      </c>
      <c r="J71" s="49">
        <v>1700000</v>
      </c>
      <c r="K71" s="50">
        <v>19550000</v>
      </c>
    </row>
    <row r="72" spans="2:12" ht="25.5" x14ac:dyDescent="0.25">
      <c r="B72" s="153" t="s">
        <v>59</v>
      </c>
      <c r="C72" s="1129"/>
      <c r="D72" s="1132"/>
      <c r="E72" s="24" t="s">
        <v>65</v>
      </c>
      <c r="F72" s="25">
        <v>43109</v>
      </c>
      <c r="G72" s="26">
        <v>43456</v>
      </c>
      <c r="H72" s="51" t="s">
        <v>66</v>
      </c>
      <c r="I72" s="28">
        <v>1</v>
      </c>
      <c r="J72" s="49">
        <v>1800000</v>
      </c>
      <c r="K72" s="29">
        <v>20700000</v>
      </c>
    </row>
    <row r="73" spans="2:12" ht="38.25" x14ac:dyDescent="0.25">
      <c r="B73" s="153" t="s">
        <v>59</v>
      </c>
      <c r="C73" s="1129"/>
      <c r="D73" s="1132"/>
      <c r="E73" s="24" t="s">
        <v>67</v>
      </c>
      <c r="F73" s="25">
        <v>43132</v>
      </c>
      <c r="G73" s="26">
        <v>43434</v>
      </c>
      <c r="H73" s="27" t="s">
        <v>68</v>
      </c>
      <c r="I73" s="28">
        <v>1</v>
      </c>
      <c r="J73" s="49">
        <v>2800000</v>
      </c>
      <c r="K73" s="29">
        <v>28000000</v>
      </c>
    </row>
    <row r="74" spans="2:12" ht="38.25" x14ac:dyDescent="0.25">
      <c r="B74" s="153"/>
      <c r="C74" s="1129"/>
      <c r="D74" s="1133"/>
      <c r="E74" s="931" t="s">
        <v>1208</v>
      </c>
      <c r="F74" s="44"/>
      <c r="G74" s="45"/>
      <c r="H74" s="889"/>
      <c r="I74" s="46"/>
      <c r="J74" s="109"/>
      <c r="K74" s="887"/>
    </row>
    <row r="75" spans="2:12" ht="26.25" thickBot="1" x14ac:dyDescent="0.3">
      <c r="B75" s="153" t="s">
        <v>59</v>
      </c>
      <c r="C75" s="1129"/>
      <c r="D75" s="1134"/>
      <c r="E75" s="52" t="s">
        <v>69</v>
      </c>
      <c r="F75" s="53">
        <v>43132</v>
      </c>
      <c r="G75" s="54">
        <v>43464</v>
      </c>
      <c r="H75" s="55" t="s">
        <v>70</v>
      </c>
      <c r="I75" s="56">
        <v>1</v>
      </c>
      <c r="J75" s="57">
        <v>3000000</v>
      </c>
      <c r="K75" s="58">
        <v>33000000</v>
      </c>
    </row>
    <row r="76" spans="2:12" ht="63.75" x14ac:dyDescent="0.25">
      <c r="B76" s="153" t="s">
        <v>59</v>
      </c>
      <c r="C76" s="1129"/>
      <c r="D76" s="1135" t="s">
        <v>71</v>
      </c>
      <c r="E76" s="59" t="s">
        <v>72</v>
      </c>
      <c r="F76" s="60">
        <v>43132</v>
      </c>
      <c r="G76" s="61">
        <v>43434</v>
      </c>
      <c r="H76" s="62" t="s">
        <v>73</v>
      </c>
      <c r="I76" s="63">
        <v>1</v>
      </c>
      <c r="J76" s="64">
        <v>4000000</v>
      </c>
      <c r="K76" s="48">
        <v>4000000</v>
      </c>
    </row>
    <row r="77" spans="2:12" ht="25.5" x14ac:dyDescent="0.25">
      <c r="B77" s="153" t="s">
        <v>59</v>
      </c>
      <c r="C77" s="1129"/>
      <c r="D77" s="1132"/>
      <c r="E77" s="65" t="s">
        <v>1259</v>
      </c>
      <c r="F77" s="66">
        <v>43132</v>
      </c>
      <c r="G77" s="67">
        <v>43434</v>
      </c>
      <c r="H77" s="68" t="s">
        <v>74</v>
      </c>
      <c r="I77" s="69">
        <v>1</v>
      </c>
      <c r="J77" s="70">
        <v>500000</v>
      </c>
      <c r="K77" s="50">
        <v>500000</v>
      </c>
    </row>
    <row r="78" spans="2:12" ht="25.5" x14ac:dyDescent="0.25">
      <c r="B78" s="153" t="s">
        <v>59</v>
      </c>
      <c r="C78" s="1129"/>
      <c r="D78" s="1132"/>
      <c r="E78" s="65" t="s">
        <v>75</v>
      </c>
      <c r="F78" s="66">
        <v>43132</v>
      </c>
      <c r="G78" s="67">
        <v>43434</v>
      </c>
      <c r="H78" s="68" t="s">
        <v>76</v>
      </c>
      <c r="I78" s="69">
        <v>1</v>
      </c>
      <c r="J78" s="70">
        <v>500000</v>
      </c>
      <c r="K78" s="50">
        <v>500000</v>
      </c>
    </row>
    <row r="79" spans="2:12" ht="38.25" x14ac:dyDescent="0.25">
      <c r="B79" s="153"/>
      <c r="C79" s="1129"/>
      <c r="D79" s="1133"/>
      <c r="E79" s="946" t="s">
        <v>1204</v>
      </c>
      <c r="F79" s="82"/>
      <c r="G79" s="83"/>
      <c r="H79" s="891"/>
      <c r="I79" s="892"/>
      <c r="J79" s="893"/>
      <c r="K79" s="894"/>
    </row>
    <row r="80" spans="2:12" ht="51.75" customHeight="1" thickBot="1" x14ac:dyDescent="0.3">
      <c r="B80" s="153" t="s">
        <v>59</v>
      </c>
      <c r="C80" s="1129"/>
      <c r="D80" s="1134"/>
      <c r="E80" s="71" t="s">
        <v>77</v>
      </c>
      <c r="F80" s="53">
        <v>43132</v>
      </c>
      <c r="G80" s="54">
        <v>43434</v>
      </c>
      <c r="H80" s="72" t="s">
        <v>78</v>
      </c>
      <c r="I80" s="73">
        <v>1</v>
      </c>
      <c r="J80" s="74">
        <v>2000000</v>
      </c>
      <c r="K80" s="75">
        <v>2000000</v>
      </c>
    </row>
    <row r="81" spans="2:14" ht="25.5" x14ac:dyDescent="0.25">
      <c r="B81" s="153" t="s">
        <v>59</v>
      </c>
      <c r="C81" s="1129"/>
      <c r="D81" s="1088" t="s">
        <v>79</v>
      </c>
      <c r="E81" s="1065" t="s">
        <v>1260</v>
      </c>
      <c r="F81" s="66">
        <v>43132</v>
      </c>
      <c r="G81" s="67">
        <v>43281</v>
      </c>
      <c r="H81" s="76" t="s">
        <v>80</v>
      </c>
      <c r="I81" s="78">
        <v>1</v>
      </c>
      <c r="J81" s="79">
        <v>10000000</v>
      </c>
      <c r="K81" s="80">
        <v>10000000</v>
      </c>
    </row>
    <row r="82" spans="2:14" ht="25.5" x14ac:dyDescent="0.25">
      <c r="B82" s="153" t="s">
        <v>59</v>
      </c>
      <c r="C82" s="1129"/>
      <c r="D82" s="1088"/>
      <c r="E82" s="1066"/>
      <c r="F82" s="66">
        <v>43132</v>
      </c>
      <c r="G82" s="67">
        <v>43189</v>
      </c>
      <c r="H82" s="76" t="s">
        <v>82</v>
      </c>
      <c r="I82" s="78">
        <v>1</v>
      </c>
      <c r="J82" s="79">
        <v>3000000</v>
      </c>
      <c r="K82" s="80">
        <v>3000000</v>
      </c>
    </row>
    <row r="83" spans="2:14" ht="51" x14ac:dyDescent="0.25">
      <c r="B83" s="153" t="s">
        <v>59</v>
      </c>
      <c r="C83" s="1129"/>
      <c r="D83" s="1088"/>
      <c r="E83" s="1066"/>
      <c r="F83" s="66">
        <v>43132</v>
      </c>
      <c r="G83" s="67">
        <v>43281</v>
      </c>
      <c r="H83" s="76" t="s">
        <v>83</v>
      </c>
      <c r="I83" s="78">
        <v>1</v>
      </c>
      <c r="J83" s="79">
        <v>13000000</v>
      </c>
      <c r="K83" s="80">
        <v>13000000</v>
      </c>
    </row>
    <row r="84" spans="2:14" ht="25.5" x14ac:dyDescent="0.25">
      <c r="B84" s="153" t="s">
        <v>59</v>
      </c>
      <c r="C84" s="1129"/>
      <c r="D84" s="1088"/>
      <c r="E84" s="1066"/>
      <c r="F84" s="66">
        <v>43132</v>
      </c>
      <c r="G84" s="67">
        <v>43189</v>
      </c>
      <c r="H84" s="76" t="s">
        <v>84</v>
      </c>
      <c r="I84" s="78">
        <v>1</v>
      </c>
      <c r="J84" s="79">
        <v>3000000</v>
      </c>
      <c r="K84" s="80">
        <v>3000000</v>
      </c>
    </row>
    <row r="85" spans="2:14" ht="25.5" x14ac:dyDescent="0.25">
      <c r="B85" s="153" t="s">
        <v>59</v>
      </c>
      <c r="C85" s="1129"/>
      <c r="D85" s="1088"/>
      <c r="E85" s="1066"/>
      <c r="F85" s="66">
        <v>43132</v>
      </c>
      <c r="G85" s="67">
        <v>43189</v>
      </c>
      <c r="H85" s="76" t="s">
        <v>85</v>
      </c>
      <c r="I85" s="78">
        <v>1</v>
      </c>
      <c r="J85" s="79">
        <v>5000000</v>
      </c>
      <c r="K85" s="80">
        <v>5000000</v>
      </c>
    </row>
    <row r="86" spans="2:14" ht="38.25" x14ac:dyDescent="0.25">
      <c r="B86" s="153" t="s">
        <v>59</v>
      </c>
      <c r="C86" s="1129"/>
      <c r="D86" s="1088"/>
      <c r="E86" s="1066"/>
      <c r="F86" s="66">
        <v>43132</v>
      </c>
      <c r="G86" s="67">
        <v>43250</v>
      </c>
      <c r="H86" s="76" t="s">
        <v>86</v>
      </c>
      <c r="I86" s="78">
        <v>1</v>
      </c>
      <c r="J86" s="79">
        <v>40000000</v>
      </c>
      <c r="K86" s="80">
        <v>40000000</v>
      </c>
    </row>
    <row r="87" spans="2:14" ht="25.5" x14ac:dyDescent="0.25">
      <c r="B87" s="153" t="s">
        <v>59</v>
      </c>
      <c r="C87" s="1129"/>
      <c r="D87" s="1088"/>
      <c r="E87" s="1066"/>
      <c r="F87" s="66">
        <v>43132</v>
      </c>
      <c r="G87" s="67">
        <v>43434</v>
      </c>
      <c r="H87" s="76" t="s">
        <v>87</v>
      </c>
      <c r="I87" s="78">
        <v>1</v>
      </c>
      <c r="J87" s="79">
        <v>1000000</v>
      </c>
      <c r="K87" s="80">
        <v>1000000</v>
      </c>
    </row>
    <row r="88" spans="2:14" ht="38.25" x14ac:dyDescent="0.25">
      <c r="B88" s="153" t="s">
        <v>59</v>
      </c>
      <c r="C88" s="1129"/>
      <c r="D88" s="1088"/>
      <c r="E88" s="1067"/>
      <c r="F88" s="66">
        <v>43132</v>
      </c>
      <c r="G88" s="67">
        <v>43281</v>
      </c>
      <c r="H88" s="76" t="s">
        <v>88</v>
      </c>
      <c r="I88" s="78">
        <v>1</v>
      </c>
      <c r="J88" s="79">
        <v>3000000</v>
      </c>
      <c r="K88" s="80">
        <v>3000000</v>
      </c>
    </row>
    <row r="89" spans="2:14" ht="51" x14ac:dyDescent="0.25">
      <c r="B89" s="153" t="s">
        <v>59</v>
      </c>
      <c r="C89" s="1129"/>
      <c r="D89" s="1088"/>
      <c r="E89" s="76" t="s">
        <v>89</v>
      </c>
      <c r="F89" s="66">
        <v>43132</v>
      </c>
      <c r="G89" s="67">
        <v>43434</v>
      </c>
      <c r="H89" s="77" t="s">
        <v>1261</v>
      </c>
      <c r="I89" s="78">
        <v>1</v>
      </c>
      <c r="J89" s="79">
        <v>35000000</v>
      </c>
      <c r="K89" s="80">
        <v>35000000</v>
      </c>
    </row>
    <row r="90" spans="2:14" ht="25.5" x14ac:dyDescent="0.25">
      <c r="B90" s="153" t="s">
        <v>59</v>
      </c>
      <c r="C90" s="1129"/>
      <c r="D90" s="1088"/>
      <c r="E90" s="76" t="s">
        <v>90</v>
      </c>
      <c r="F90" s="66"/>
      <c r="G90" s="67"/>
      <c r="H90" s="77"/>
      <c r="I90" s="78">
        <v>1</v>
      </c>
      <c r="J90" s="79">
        <v>20000000</v>
      </c>
      <c r="K90" s="80">
        <v>20000000</v>
      </c>
    </row>
    <row r="91" spans="2:14" ht="38.25" x14ac:dyDescent="0.25">
      <c r="B91" s="153" t="s">
        <v>59</v>
      </c>
      <c r="C91" s="1129"/>
      <c r="D91" s="1088"/>
      <c r="F91" s="66">
        <v>43132</v>
      </c>
      <c r="G91" s="67">
        <v>43281</v>
      </c>
      <c r="H91" s="76" t="s">
        <v>91</v>
      </c>
      <c r="I91" s="78">
        <v>1</v>
      </c>
      <c r="J91" s="79">
        <v>3000000</v>
      </c>
      <c r="K91" s="80">
        <v>3000000</v>
      </c>
    </row>
    <row r="92" spans="2:14" x14ac:dyDescent="0.25">
      <c r="B92" s="153" t="s">
        <v>59</v>
      </c>
      <c r="C92" s="1129"/>
      <c r="D92" s="1088"/>
      <c r="E92" s="76" t="s">
        <v>92</v>
      </c>
      <c r="F92" s="66">
        <v>43132</v>
      </c>
      <c r="G92" s="67">
        <v>43434</v>
      </c>
      <c r="H92" s="77" t="s">
        <v>81</v>
      </c>
      <c r="I92" s="78">
        <v>1</v>
      </c>
      <c r="J92" s="79">
        <v>4000000</v>
      </c>
      <c r="K92" s="80">
        <v>4000000</v>
      </c>
    </row>
    <row r="93" spans="2:14" ht="38.25" x14ac:dyDescent="0.25">
      <c r="B93" s="153" t="s">
        <v>59</v>
      </c>
      <c r="C93" s="1129"/>
      <c r="D93" s="1088"/>
      <c r="F93" s="66">
        <v>43132</v>
      </c>
      <c r="G93" s="67">
        <v>43220</v>
      </c>
      <c r="H93" s="76" t="s">
        <v>93</v>
      </c>
      <c r="I93" s="78">
        <v>1</v>
      </c>
      <c r="J93" s="79">
        <v>4500000</v>
      </c>
      <c r="K93" s="80">
        <v>4500000</v>
      </c>
    </row>
    <row r="94" spans="2:14" ht="25.5" x14ac:dyDescent="0.25">
      <c r="B94" s="153" t="s">
        <v>59</v>
      </c>
      <c r="C94" s="1129"/>
      <c r="D94" s="1088"/>
      <c r="E94" s="76" t="s">
        <v>94</v>
      </c>
      <c r="F94" s="66">
        <v>43132</v>
      </c>
      <c r="G94" s="67">
        <v>43434</v>
      </c>
      <c r="H94" s="77" t="s">
        <v>81</v>
      </c>
      <c r="I94" s="78">
        <v>1</v>
      </c>
      <c r="J94" s="79">
        <v>2000000</v>
      </c>
      <c r="K94" s="80">
        <v>2000000</v>
      </c>
      <c r="M94" s="900"/>
    </row>
    <row r="95" spans="2:14" ht="25.5" x14ac:dyDescent="0.25">
      <c r="B95" s="153" t="s">
        <v>59</v>
      </c>
      <c r="C95" s="1129"/>
      <c r="D95" s="1088"/>
      <c r="E95" s="81" t="s">
        <v>95</v>
      </c>
      <c r="F95" s="82">
        <v>43132</v>
      </c>
      <c r="G95" s="83">
        <v>43434</v>
      </c>
      <c r="H95" s="84" t="s">
        <v>81</v>
      </c>
      <c r="I95" s="85">
        <v>1</v>
      </c>
      <c r="J95" s="86">
        <v>4000000</v>
      </c>
      <c r="K95" s="87">
        <v>4000000</v>
      </c>
    </row>
    <row r="96" spans="2:14" x14ac:dyDescent="0.25">
      <c r="B96" s="153" t="s">
        <v>59</v>
      </c>
      <c r="C96" s="1129"/>
      <c r="D96" s="1088"/>
      <c r="E96" s="81" t="s">
        <v>96</v>
      </c>
      <c r="F96" s="82">
        <v>43132</v>
      </c>
      <c r="G96" s="83">
        <v>43434</v>
      </c>
      <c r="H96" s="84" t="s">
        <v>81</v>
      </c>
      <c r="I96" s="85">
        <v>1</v>
      </c>
      <c r="J96" s="86">
        <v>2500000</v>
      </c>
      <c r="K96" s="87">
        <v>2500000</v>
      </c>
      <c r="M96">
        <f>2630000+1400000</f>
        <v>4030000</v>
      </c>
      <c r="N96">
        <f>+M96-280000</f>
        <v>3750000</v>
      </c>
    </row>
    <row r="97" spans="2:14" ht="26.25" thickBot="1" x14ac:dyDescent="0.3">
      <c r="B97" s="153"/>
      <c r="C97" s="1129"/>
      <c r="D97" s="1088"/>
      <c r="E97" s="888" t="s">
        <v>1209</v>
      </c>
      <c r="F97" s="82"/>
      <c r="G97" s="83"/>
      <c r="H97" s="84"/>
      <c r="I97" s="85"/>
      <c r="J97" s="86"/>
      <c r="K97" s="96"/>
      <c r="N97">
        <f>+N96-2500000</f>
        <v>1250000</v>
      </c>
    </row>
    <row r="98" spans="2:14" ht="39" thickBot="1" x14ac:dyDescent="0.3">
      <c r="B98" s="153" t="s">
        <v>59</v>
      </c>
      <c r="C98" s="1129"/>
      <c r="D98" s="1089"/>
      <c r="E98" s="52" t="s">
        <v>97</v>
      </c>
      <c r="F98" s="82">
        <v>43132</v>
      </c>
      <c r="G98" s="54">
        <v>43434</v>
      </c>
      <c r="H98" s="55" t="s">
        <v>81</v>
      </c>
      <c r="I98" s="56">
        <v>1</v>
      </c>
      <c r="J98" s="57">
        <v>3000000</v>
      </c>
      <c r="K98" s="88">
        <v>3000000</v>
      </c>
    </row>
    <row r="99" spans="2:14" x14ac:dyDescent="0.25">
      <c r="B99" s="153" t="s">
        <v>59</v>
      </c>
      <c r="C99" s="1129"/>
      <c r="D99" s="1088" t="s">
        <v>98</v>
      </c>
      <c r="E99" s="89" t="s">
        <v>99</v>
      </c>
      <c r="F99" s="60">
        <v>43132</v>
      </c>
      <c r="G99" s="90">
        <v>43189</v>
      </c>
      <c r="H99" s="33" t="s">
        <v>100</v>
      </c>
      <c r="I99" s="34">
        <v>1</v>
      </c>
      <c r="J99" s="91"/>
      <c r="K99" s="92"/>
    </row>
    <row r="100" spans="2:14" x14ac:dyDescent="0.25">
      <c r="B100" s="153" t="s">
        <v>59</v>
      </c>
      <c r="C100" s="1129"/>
      <c r="D100" s="1088"/>
      <c r="E100" s="76" t="s">
        <v>101</v>
      </c>
      <c r="F100" s="66">
        <v>43132</v>
      </c>
      <c r="G100" s="67">
        <v>43189</v>
      </c>
      <c r="H100" s="33" t="s">
        <v>100</v>
      </c>
      <c r="I100" s="28">
        <v>1</v>
      </c>
      <c r="J100" s="79"/>
      <c r="K100" s="93"/>
    </row>
    <row r="101" spans="2:14" x14ac:dyDescent="0.25">
      <c r="B101" s="153" t="s">
        <v>59</v>
      </c>
      <c r="C101" s="1129"/>
      <c r="D101" s="1088"/>
      <c r="E101" s="76" t="s">
        <v>102</v>
      </c>
      <c r="F101" s="66">
        <v>43132</v>
      </c>
      <c r="G101" s="67">
        <v>43281</v>
      </c>
      <c r="H101" s="27" t="s">
        <v>103</v>
      </c>
      <c r="I101" s="28">
        <v>1</v>
      </c>
      <c r="J101" s="79"/>
      <c r="K101" s="93"/>
    </row>
    <row r="102" spans="2:14" x14ac:dyDescent="0.25">
      <c r="B102" s="153" t="s">
        <v>59</v>
      </c>
      <c r="C102" s="1129"/>
      <c r="D102" s="1088"/>
      <c r="E102" s="947" t="s">
        <v>104</v>
      </c>
      <c r="F102" s="948">
        <v>43115</v>
      </c>
      <c r="G102" s="949">
        <v>43146</v>
      </c>
      <c r="H102" s="950" t="s">
        <v>105</v>
      </c>
      <c r="I102" s="951">
        <v>1</v>
      </c>
      <c r="J102" s="952">
        <v>10000000</v>
      </c>
      <c r="K102" s="953">
        <v>10000000</v>
      </c>
    </row>
    <row r="103" spans="2:14" x14ac:dyDescent="0.25">
      <c r="B103" s="153" t="s">
        <v>59</v>
      </c>
      <c r="C103" s="1129"/>
      <c r="D103" s="1088"/>
      <c r="E103" s="76" t="s">
        <v>106</v>
      </c>
      <c r="F103" s="66">
        <v>43108</v>
      </c>
      <c r="G103" s="67">
        <v>43130</v>
      </c>
      <c r="H103" s="27" t="s">
        <v>107</v>
      </c>
      <c r="I103" s="28">
        <v>1</v>
      </c>
      <c r="J103" s="79"/>
      <c r="K103" s="80">
        <v>0</v>
      </c>
    </row>
    <row r="104" spans="2:14" x14ac:dyDescent="0.25">
      <c r="B104" s="153" t="s">
        <v>59</v>
      </c>
      <c r="C104" s="1129"/>
      <c r="D104" s="1088"/>
      <c r="E104" s="76" t="s">
        <v>108</v>
      </c>
      <c r="F104" s="66">
        <v>43167</v>
      </c>
      <c r="G104" s="67">
        <v>43167</v>
      </c>
      <c r="H104" s="27" t="s">
        <v>109</v>
      </c>
      <c r="I104" s="28">
        <v>1</v>
      </c>
      <c r="J104" s="79">
        <v>500000</v>
      </c>
      <c r="K104" s="80">
        <v>500000</v>
      </c>
    </row>
    <row r="105" spans="2:14" x14ac:dyDescent="0.25">
      <c r="B105" s="153" t="s">
        <v>59</v>
      </c>
      <c r="C105" s="1129"/>
      <c r="D105" s="1088"/>
      <c r="E105" s="76" t="s">
        <v>110</v>
      </c>
      <c r="F105" s="66">
        <v>43178</v>
      </c>
      <c r="G105" s="67">
        <v>43178</v>
      </c>
      <c r="H105" s="27" t="s">
        <v>111</v>
      </c>
      <c r="I105" s="28">
        <v>1</v>
      </c>
      <c r="J105" s="79">
        <v>500000</v>
      </c>
      <c r="K105" s="80">
        <v>500000</v>
      </c>
    </row>
    <row r="106" spans="2:14" x14ac:dyDescent="0.25">
      <c r="B106" s="153" t="s">
        <v>59</v>
      </c>
      <c r="C106" s="1129"/>
      <c r="D106" s="1088"/>
      <c r="E106" s="76" t="s">
        <v>112</v>
      </c>
      <c r="F106" s="66">
        <v>43191</v>
      </c>
      <c r="G106" s="67">
        <v>43373</v>
      </c>
      <c r="H106" s="27" t="s">
        <v>113</v>
      </c>
      <c r="I106" s="28">
        <v>1</v>
      </c>
      <c r="J106" s="97">
        <v>1800000</v>
      </c>
      <c r="K106" s="80">
        <v>1800000</v>
      </c>
    </row>
    <row r="107" spans="2:14" x14ac:dyDescent="0.25">
      <c r="B107" s="153" t="s">
        <v>59</v>
      </c>
      <c r="C107" s="1129"/>
      <c r="D107" s="1088"/>
      <c r="E107" s="76" t="s">
        <v>114</v>
      </c>
      <c r="F107" s="66">
        <v>43216</v>
      </c>
      <c r="G107" s="67">
        <v>43216</v>
      </c>
      <c r="H107" s="27" t="s">
        <v>115</v>
      </c>
      <c r="I107" s="28">
        <v>1</v>
      </c>
      <c r="J107" s="97">
        <v>2000000</v>
      </c>
      <c r="K107" s="80">
        <v>2000000</v>
      </c>
    </row>
    <row r="108" spans="2:14" x14ac:dyDescent="0.25">
      <c r="B108" s="153" t="s">
        <v>59</v>
      </c>
      <c r="C108" s="1129"/>
      <c r="D108" s="1088"/>
      <c r="E108" s="76" t="s">
        <v>116</v>
      </c>
      <c r="F108" s="66">
        <v>43235</v>
      </c>
      <c r="G108" s="67">
        <v>43235</v>
      </c>
      <c r="H108" s="27" t="s">
        <v>117</v>
      </c>
      <c r="I108" s="28">
        <v>1</v>
      </c>
      <c r="J108" s="98">
        <v>25000000</v>
      </c>
      <c r="K108" s="80">
        <v>25000000</v>
      </c>
    </row>
    <row r="109" spans="2:14" x14ac:dyDescent="0.25">
      <c r="B109" s="153" t="s">
        <v>59</v>
      </c>
      <c r="C109" s="1129"/>
      <c r="D109" s="1088"/>
      <c r="E109" s="76" t="s">
        <v>118</v>
      </c>
      <c r="F109" s="66">
        <v>43221</v>
      </c>
      <c r="G109" s="67">
        <v>43281</v>
      </c>
      <c r="H109" s="27" t="s">
        <v>119</v>
      </c>
      <c r="I109" s="28">
        <v>1</v>
      </c>
      <c r="J109" s="97">
        <v>10100000</v>
      </c>
      <c r="K109" s="80">
        <v>10100000</v>
      </c>
    </row>
    <row r="110" spans="2:14" x14ac:dyDescent="0.25">
      <c r="B110" s="153" t="s">
        <v>59</v>
      </c>
      <c r="C110" s="1129"/>
      <c r="D110" s="1088"/>
      <c r="E110" s="76" t="s">
        <v>120</v>
      </c>
      <c r="F110" s="66">
        <v>43252</v>
      </c>
      <c r="G110" s="67">
        <v>43311</v>
      </c>
      <c r="H110" s="27" t="s">
        <v>119</v>
      </c>
      <c r="I110" s="28">
        <v>1</v>
      </c>
      <c r="J110" s="97">
        <v>4500000</v>
      </c>
      <c r="K110" s="80">
        <v>4500000</v>
      </c>
    </row>
    <row r="111" spans="2:14" x14ac:dyDescent="0.25">
      <c r="B111" s="153" t="s">
        <v>59</v>
      </c>
      <c r="C111" s="1129"/>
      <c r="D111" s="1088"/>
      <c r="E111" s="76" t="s">
        <v>121</v>
      </c>
      <c r="F111" s="66">
        <v>43344</v>
      </c>
      <c r="G111" s="67">
        <v>43373</v>
      </c>
      <c r="H111" s="27" t="s">
        <v>119</v>
      </c>
      <c r="I111" s="28">
        <v>1</v>
      </c>
      <c r="J111" s="97">
        <v>800000</v>
      </c>
      <c r="K111" s="80">
        <v>800000</v>
      </c>
    </row>
    <row r="112" spans="2:14" x14ac:dyDescent="0.25">
      <c r="B112" s="153" t="s">
        <v>59</v>
      </c>
      <c r="C112" s="1129"/>
      <c r="D112" s="1088"/>
      <c r="E112" s="76" t="s">
        <v>122</v>
      </c>
      <c r="F112" s="66">
        <v>43374</v>
      </c>
      <c r="G112" s="67">
        <v>43403</v>
      </c>
      <c r="H112" s="27" t="s">
        <v>119</v>
      </c>
      <c r="I112" s="28">
        <v>1</v>
      </c>
      <c r="J112" s="97">
        <v>1800000</v>
      </c>
      <c r="K112" s="80">
        <v>1800000</v>
      </c>
    </row>
    <row r="113" spans="2:11" x14ac:dyDescent="0.25">
      <c r="B113" s="153" t="s">
        <v>59</v>
      </c>
      <c r="C113" s="1129"/>
      <c r="D113" s="1088"/>
      <c r="E113" s="76" t="s">
        <v>123</v>
      </c>
      <c r="F113" s="66">
        <v>43252</v>
      </c>
      <c r="G113" s="67">
        <v>43311</v>
      </c>
      <c r="H113" s="27" t="s">
        <v>124</v>
      </c>
      <c r="I113" s="28">
        <v>1</v>
      </c>
      <c r="J113" s="97">
        <v>4000000</v>
      </c>
      <c r="K113" s="80">
        <v>4000000</v>
      </c>
    </row>
    <row r="114" spans="2:11" x14ac:dyDescent="0.25">
      <c r="B114" s="153" t="s">
        <v>59</v>
      </c>
      <c r="C114" s="1129"/>
      <c r="D114" s="1088"/>
      <c r="E114" s="76" t="s">
        <v>125</v>
      </c>
      <c r="F114" s="94">
        <v>43101</v>
      </c>
      <c r="G114" s="95">
        <v>43464</v>
      </c>
      <c r="H114" s="27" t="s">
        <v>126</v>
      </c>
      <c r="I114" s="28">
        <v>1</v>
      </c>
      <c r="J114" s="98">
        <v>200000</v>
      </c>
      <c r="K114" s="80">
        <v>200000</v>
      </c>
    </row>
    <row r="115" spans="2:11" x14ac:dyDescent="0.25">
      <c r="B115" s="153" t="s">
        <v>59</v>
      </c>
      <c r="C115" s="1129"/>
      <c r="D115" s="1088"/>
      <c r="E115" s="76" t="s">
        <v>127</v>
      </c>
      <c r="F115" s="66">
        <v>43374</v>
      </c>
      <c r="G115" s="67">
        <v>43403</v>
      </c>
      <c r="H115" s="51" t="s">
        <v>128</v>
      </c>
      <c r="I115" s="28">
        <v>1</v>
      </c>
      <c r="J115" s="97">
        <v>200000</v>
      </c>
      <c r="K115" s="80">
        <v>200000</v>
      </c>
    </row>
    <row r="116" spans="2:11" x14ac:dyDescent="0.25">
      <c r="B116" s="153" t="s">
        <v>59</v>
      </c>
      <c r="C116" s="1129"/>
      <c r="D116" s="1088"/>
      <c r="E116" s="76" t="s">
        <v>129</v>
      </c>
      <c r="F116" s="66">
        <v>43101</v>
      </c>
      <c r="G116" s="67">
        <v>43464</v>
      </c>
      <c r="H116" s="51"/>
      <c r="I116" s="28"/>
      <c r="J116" s="98"/>
      <c r="K116" s="80"/>
    </row>
    <row r="117" spans="2:11" x14ac:dyDescent="0.25">
      <c r="B117" s="153" t="s">
        <v>59</v>
      </c>
      <c r="C117" s="1129"/>
      <c r="D117" s="1088"/>
      <c r="E117" s="76" t="s">
        <v>130</v>
      </c>
      <c r="F117" s="94">
        <v>43374</v>
      </c>
      <c r="G117" s="95">
        <v>43403</v>
      </c>
      <c r="H117" s="99" t="s">
        <v>131</v>
      </c>
      <c r="I117" s="28">
        <v>1</v>
      </c>
      <c r="J117" s="97">
        <v>2000000</v>
      </c>
      <c r="K117" s="80">
        <v>2000000</v>
      </c>
    </row>
    <row r="118" spans="2:11" x14ac:dyDescent="0.25">
      <c r="B118" s="153" t="s">
        <v>59</v>
      </c>
      <c r="C118" s="1129"/>
      <c r="D118" s="1088"/>
      <c r="E118" s="76" t="s">
        <v>132</v>
      </c>
      <c r="F118" s="66">
        <v>43221</v>
      </c>
      <c r="G118" s="67">
        <v>43250</v>
      </c>
      <c r="H118" s="99" t="s">
        <v>131</v>
      </c>
      <c r="I118" s="28">
        <v>1</v>
      </c>
      <c r="J118" s="98">
        <v>100000</v>
      </c>
      <c r="K118" s="96">
        <v>100000</v>
      </c>
    </row>
    <row r="119" spans="2:11" x14ac:dyDescent="0.25">
      <c r="B119" s="153" t="s">
        <v>59</v>
      </c>
      <c r="C119" s="1129"/>
      <c r="D119" s="1088"/>
      <c r="E119" s="76" t="s">
        <v>133</v>
      </c>
      <c r="F119" s="94">
        <v>43252</v>
      </c>
      <c r="G119" s="95">
        <v>43464</v>
      </c>
      <c r="H119" s="100" t="s">
        <v>134</v>
      </c>
      <c r="I119" s="28">
        <v>1</v>
      </c>
      <c r="J119" s="97">
        <v>4800000</v>
      </c>
      <c r="K119" s="80">
        <v>4800000</v>
      </c>
    </row>
    <row r="120" spans="2:11" x14ac:dyDescent="0.25">
      <c r="B120" s="153" t="s">
        <v>59</v>
      </c>
      <c r="C120" s="1129"/>
      <c r="D120" s="1088"/>
      <c r="E120" s="76" t="s">
        <v>135</v>
      </c>
      <c r="F120" s="66">
        <v>43252</v>
      </c>
      <c r="G120" s="67">
        <v>43312</v>
      </c>
      <c r="H120" s="100" t="s">
        <v>136</v>
      </c>
      <c r="I120" s="28">
        <v>1</v>
      </c>
      <c r="J120" s="97">
        <v>4000000</v>
      </c>
      <c r="K120" s="80">
        <v>4000000</v>
      </c>
    </row>
    <row r="121" spans="2:11" ht="25.5" x14ac:dyDescent="0.25">
      <c r="B121" s="153" t="s">
        <v>59</v>
      </c>
      <c r="C121" s="1129"/>
      <c r="D121" s="1088"/>
      <c r="E121" s="76" t="s">
        <v>137</v>
      </c>
      <c r="F121" s="66">
        <v>43435</v>
      </c>
      <c r="G121" s="67">
        <v>43464</v>
      </c>
      <c r="H121" s="101" t="s">
        <v>119</v>
      </c>
      <c r="I121" s="28">
        <v>1</v>
      </c>
      <c r="J121" s="97">
        <v>2000000</v>
      </c>
      <c r="K121" s="80">
        <v>2000000</v>
      </c>
    </row>
    <row r="122" spans="2:11" x14ac:dyDescent="0.25">
      <c r="B122" s="153" t="s">
        <v>59</v>
      </c>
      <c r="C122" s="1129"/>
      <c r="D122" s="1088"/>
      <c r="E122" s="89" t="s">
        <v>138</v>
      </c>
      <c r="F122" s="66">
        <v>43435</v>
      </c>
      <c r="G122" s="67">
        <v>43464</v>
      </c>
      <c r="H122" s="101"/>
      <c r="I122" s="28"/>
      <c r="J122" s="97"/>
      <c r="K122" s="80"/>
    </row>
    <row r="123" spans="2:11" ht="25.5" x14ac:dyDescent="0.25">
      <c r="B123" s="153" t="s">
        <v>59</v>
      </c>
      <c r="C123" s="1129"/>
      <c r="D123" s="1088"/>
      <c r="E123" s="76" t="s">
        <v>139</v>
      </c>
      <c r="F123" s="66">
        <v>43435</v>
      </c>
      <c r="G123" s="67">
        <v>43464</v>
      </c>
      <c r="H123" s="101" t="s">
        <v>140</v>
      </c>
      <c r="I123" s="28">
        <v>1</v>
      </c>
      <c r="J123" s="97">
        <v>28000000</v>
      </c>
      <c r="K123" s="80">
        <v>28000000</v>
      </c>
    </row>
    <row r="124" spans="2:11" x14ac:dyDescent="0.25">
      <c r="B124" s="153" t="s">
        <v>59</v>
      </c>
      <c r="C124" s="1129"/>
      <c r="D124" s="1088"/>
      <c r="E124" s="76" t="s">
        <v>141</v>
      </c>
      <c r="F124" s="66">
        <v>43435</v>
      </c>
      <c r="G124" s="67">
        <v>43464</v>
      </c>
      <c r="H124" s="51" t="s">
        <v>142</v>
      </c>
      <c r="I124" s="28">
        <v>1</v>
      </c>
      <c r="J124" s="98">
        <v>1000000</v>
      </c>
      <c r="K124" s="96">
        <v>1000000</v>
      </c>
    </row>
    <row r="125" spans="2:11" x14ac:dyDescent="0.25">
      <c r="B125" s="153" t="s">
        <v>59</v>
      </c>
      <c r="C125" s="1129"/>
      <c r="D125" s="1088"/>
      <c r="E125" s="76" t="s">
        <v>143</v>
      </c>
      <c r="F125" s="66">
        <v>43101</v>
      </c>
      <c r="G125" s="67">
        <v>43464</v>
      </c>
      <c r="H125" s="100" t="s">
        <v>144</v>
      </c>
      <c r="I125" s="28">
        <v>1</v>
      </c>
      <c r="J125" s="97">
        <v>5000000</v>
      </c>
      <c r="K125" s="80">
        <v>5000000</v>
      </c>
    </row>
    <row r="126" spans="2:11" ht="102" x14ac:dyDescent="0.25">
      <c r="B126" s="153"/>
      <c r="C126" s="1129"/>
      <c r="D126" s="1088"/>
      <c r="E126" s="897" t="s">
        <v>1211</v>
      </c>
      <c r="F126" s="66"/>
      <c r="G126" s="67"/>
      <c r="H126" s="100"/>
      <c r="I126" s="28"/>
      <c r="J126" s="97"/>
      <c r="K126" s="80"/>
    </row>
    <row r="127" spans="2:11" ht="25.5" x14ac:dyDescent="0.25">
      <c r="B127" s="153" t="s">
        <v>59</v>
      </c>
      <c r="C127" s="1129"/>
      <c r="D127" s="1088"/>
      <c r="E127" s="89" t="s">
        <v>145</v>
      </c>
      <c r="F127" s="66">
        <v>43132</v>
      </c>
      <c r="G127" s="67">
        <v>43220</v>
      </c>
      <c r="H127" s="101" t="s">
        <v>146</v>
      </c>
      <c r="I127" s="28">
        <v>1</v>
      </c>
      <c r="J127" s="97">
        <v>25000000</v>
      </c>
      <c r="K127" s="80">
        <v>25000000</v>
      </c>
    </row>
    <row r="128" spans="2:11" ht="63.75" x14ac:dyDescent="0.25">
      <c r="B128" s="153"/>
      <c r="C128" s="1129"/>
      <c r="D128" s="1088"/>
      <c r="E128" s="897" t="s">
        <v>1210</v>
      </c>
      <c r="F128" s="66"/>
      <c r="G128" s="67"/>
      <c r="H128" s="101"/>
      <c r="I128" s="28"/>
      <c r="J128" s="97"/>
      <c r="K128" s="80"/>
    </row>
    <row r="129" spans="2:11" ht="25.5" x14ac:dyDescent="0.25">
      <c r="B129" s="153"/>
      <c r="C129" s="1129"/>
      <c r="D129" s="1088"/>
      <c r="E129" s="897" t="s">
        <v>1213</v>
      </c>
      <c r="F129" s="66"/>
      <c r="G129" s="67"/>
      <c r="H129" s="101"/>
      <c r="I129" s="28"/>
      <c r="J129" s="97"/>
      <c r="K129" s="80"/>
    </row>
    <row r="130" spans="2:11" ht="63.75" x14ac:dyDescent="0.25">
      <c r="B130" s="153"/>
      <c r="C130" s="1129"/>
      <c r="D130" s="1088"/>
      <c r="E130" s="897" t="s">
        <v>1212</v>
      </c>
      <c r="F130" s="66"/>
      <c r="G130" s="67"/>
      <c r="H130" s="101"/>
      <c r="I130" s="28"/>
      <c r="J130" s="97"/>
      <c r="K130" s="80"/>
    </row>
    <row r="131" spans="2:11" x14ac:dyDescent="0.25">
      <c r="B131" s="153" t="s">
        <v>59</v>
      </c>
      <c r="C131" s="1129"/>
      <c r="D131" s="1088"/>
      <c r="E131" s="76" t="s">
        <v>147</v>
      </c>
      <c r="F131" s="66"/>
      <c r="G131" s="67"/>
      <c r="H131" s="101" t="s">
        <v>148</v>
      </c>
      <c r="I131" s="28">
        <v>1</v>
      </c>
      <c r="J131" s="97">
        <v>2000000</v>
      </c>
      <c r="K131" s="80">
        <v>2000000</v>
      </c>
    </row>
    <row r="132" spans="2:11" ht="16.5" thickBot="1" x14ac:dyDescent="0.3">
      <c r="B132" s="153" t="s">
        <v>59</v>
      </c>
      <c r="C132" s="1129"/>
      <c r="D132" s="1089"/>
      <c r="E132" s="52" t="s">
        <v>149</v>
      </c>
      <c r="F132" s="102"/>
      <c r="G132" s="103"/>
      <c r="H132" s="101" t="s">
        <v>148</v>
      </c>
      <c r="I132" s="28">
        <v>1</v>
      </c>
      <c r="J132" s="104">
        <v>3000000</v>
      </c>
      <c r="K132" s="105">
        <v>3000000</v>
      </c>
    </row>
    <row r="133" spans="2:11" ht="16.5" thickBot="1" x14ac:dyDescent="0.3">
      <c r="B133" s="153" t="s">
        <v>59</v>
      </c>
      <c r="C133" s="1129"/>
      <c r="D133" s="1087" t="s">
        <v>150</v>
      </c>
      <c r="E133" s="106" t="s">
        <v>151</v>
      </c>
      <c r="F133" s="60">
        <v>43132</v>
      </c>
      <c r="G133" s="61">
        <v>43434</v>
      </c>
      <c r="H133" s="107" t="s">
        <v>152</v>
      </c>
      <c r="I133" s="28">
        <v>1</v>
      </c>
      <c r="J133" s="108">
        <v>50000000</v>
      </c>
      <c r="K133" s="88">
        <v>50000000</v>
      </c>
    </row>
    <row r="134" spans="2:11" ht="25.5" x14ac:dyDescent="0.25">
      <c r="B134" s="153"/>
      <c r="C134" s="1129"/>
      <c r="D134" s="1088"/>
      <c r="E134" s="896" t="s">
        <v>1205</v>
      </c>
      <c r="F134" s="94"/>
      <c r="G134" s="95"/>
      <c r="H134" s="895"/>
      <c r="I134" s="46"/>
      <c r="J134" s="98"/>
      <c r="K134" s="96"/>
    </row>
    <row r="135" spans="2:11" ht="16.5" thickBot="1" x14ac:dyDescent="0.3">
      <c r="B135" s="153" t="s">
        <v>59</v>
      </c>
      <c r="C135" s="1129"/>
      <c r="D135" s="1088"/>
      <c r="E135" s="81" t="s">
        <v>153</v>
      </c>
      <c r="F135" s="44">
        <v>43132</v>
      </c>
      <c r="G135" s="45">
        <v>43434</v>
      </c>
      <c r="H135" s="99" t="s">
        <v>81</v>
      </c>
      <c r="I135" s="46">
        <v>10</v>
      </c>
      <c r="J135" s="109">
        <v>300000</v>
      </c>
      <c r="K135" s="110">
        <v>3000000</v>
      </c>
    </row>
    <row r="136" spans="2:11" ht="16.5" thickBot="1" x14ac:dyDescent="0.3">
      <c r="B136" s="153" t="s">
        <v>59</v>
      </c>
      <c r="C136" s="1129"/>
      <c r="D136" s="1087" t="s">
        <v>154</v>
      </c>
      <c r="E136" s="1117" t="s">
        <v>155</v>
      </c>
      <c r="F136" s="111">
        <v>43132</v>
      </c>
      <c r="G136" s="112">
        <v>43434</v>
      </c>
      <c r="H136" s="23" t="s">
        <v>156</v>
      </c>
      <c r="I136" s="10">
        <v>200</v>
      </c>
      <c r="J136" s="11">
        <v>45000</v>
      </c>
      <c r="K136" s="113">
        <v>9000000</v>
      </c>
    </row>
    <row r="137" spans="2:11" ht="16.5" thickBot="1" x14ac:dyDescent="0.3">
      <c r="B137" s="153" t="s">
        <v>59</v>
      </c>
      <c r="C137" s="1129"/>
      <c r="D137" s="1089"/>
      <c r="E137" s="1118"/>
      <c r="F137" s="14">
        <v>43132</v>
      </c>
      <c r="G137" s="15">
        <v>43434</v>
      </c>
      <c r="H137" s="43" t="s">
        <v>157</v>
      </c>
      <c r="I137" s="114">
        <v>15</v>
      </c>
      <c r="J137" s="42">
        <v>27000</v>
      </c>
      <c r="K137" s="115">
        <v>405000</v>
      </c>
    </row>
    <row r="138" spans="2:11" x14ac:dyDescent="0.25">
      <c r="B138" s="153" t="s">
        <v>59</v>
      </c>
      <c r="C138" s="1129"/>
      <c r="D138" s="1087" t="s">
        <v>158</v>
      </c>
      <c r="E138" s="1119" t="s">
        <v>159</v>
      </c>
      <c r="F138" s="1122">
        <v>43146</v>
      </c>
      <c r="G138" s="1125">
        <v>43281</v>
      </c>
      <c r="H138" s="23" t="s">
        <v>160</v>
      </c>
      <c r="I138" s="10">
        <v>1</v>
      </c>
      <c r="J138" s="47">
        <v>5000000</v>
      </c>
      <c r="K138" s="116">
        <v>5000000</v>
      </c>
    </row>
    <row r="139" spans="2:11" x14ac:dyDescent="0.25">
      <c r="B139" s="153" t="s">
        <v>59</v>
      </c>
      <c r="C139" s="1129"/>
      <c r="D139" s="1088"/>
      <c r="E139" s="1120"/>
      <c r="F139" s="1123"/>
      <c r="G139" s="1126"/>
      <c r="H139" s="27" t="s">
        <v>161</v>
      </c>
      <c r="I139" s="28">
        <v>1</v>
      </c>
      <c r="J139" s="49">
        <v>0</v>
      </c>
      <c r="K139" s="117">
        <v>0</v>
      </c>
    </row>
    <row r="140" spans="2:11" ht="25.5" x14ac:dyDescent="0.25">
      <c r="B140" s="153" t="s">
        <v>59</v>
      </c>
      <c r="C140" s="1129"/>
      <c r="D140" s="1088"/>
      <c r="E140" s="1120"/>
      <c r="F140" s="1123"/>
      <c r="G140" s="1126"/>
      <c r="H140" s="27" t="s">
        <v>162</v>
      </c>
      <c r="I140" s="28">
        <v>3</v>
      </c>
      <c r="J140" s="49">
        <v>0</v>
      </c>
      <c r="K140" s="117">
        <v>0</v>
      </c>
    </row>
    <row r="141" spans="2:11" ht="16.5" thickBot="1" x14ac:dyDescent="0.3">
      <c r="B141" s="153" t="s">
        <v>59</v>
      </c>
      <c r="C141" s="1130"/>
      <c r="D141" s="1089"/>
      <c r="E141" s="1121"/>
      <c r="F141" s="1124"/>
      <c r="G141" s="1127"/>
      <c r="H141" s="30" t="s">
        <v>163</v>
      </c>
      <c r="I141" s="31">
        <v>6</v>
      </c>
      <c r="J141" s="118">
        <v>0</v>
      </c>
      <c r="K141" s="115">
        <v>0</v>
      </c>
    </row>
    <row r="144" spans="2:11" ht="16.5" thickBot="1" x14ac:dyDescent="0.3"/>
    <row r="145" spans="3:8" ht="36.75" thickBot="1" x14ac:dyDescent="0.3">
      <c r="C145" s="1320" t="s">
        <v>1263</v>
      </c>
      <c r="D145" s="1321" t="s">
        <v>1264</v>
      </c>
      <c r="E145" s="1322" t="s">
        <v>1265</v>
      </c>
      <c r="F145" s="1321" t="s">
        <v>1266</v>
      </c>
      <c r="G145" s="1322" t="s">
        <v>1267</v>
      </c>
      <c r="H145" s="1321">
        <v>1</v>
      </c>
    </row>
  </sheetData>
  <mergeCells count="76">
    <mergeCell ref="H1:K1"/>
    <mergeCell ref="F2:G2"/>
    <mergeCell ref="D3:D4"/>
    <mergeCell ref="D19:D22"/>
    <mergeCell ref="D23:D28"/>
    <mergeCell ref="B1:B2"/>
    <mergeCell ref="C1:C2"/>
    <mergeCell ref="D1:G1"/>
    <mergeCell ref="D17:D18"/>
    <mergeCell ref="C3:C16"/>
    <mergeCell ref="C70:C141"/>
    <mergeCell ref="D70:D75"/>
    <mergeCell ref="D76:D80"/>
    <mergeCell ref="D81:D98"/>
    <mergeCell ref="D99:D132"/>
    <mergeCell ref="D133:D135"/>
    <mergeCell ref="D136:D137"/>
    <mergeCell ref="E136:E137"/>
    <mergeCell ref="D138:D141"/>
    <mergeCell ref="E138:E141"/>
    <mergeCell ref="F138:F141"/>
    <mergeCell ref="G138:G141"/>
    <mergeCell ref="K32:K35"/>
    <mergeCell ref="D36:D39"/>
    <mergeCell ref="F36:F39"/>
    <mergeCell ref="G36:G39"/>
    <mergeCell ref="H36:H39"/>
    <mergeCell ref="I36:I39"/>
    <mergeCell ref="G32:G35"/>
    <mergeCell ref="H32:H35"/>
    <mergeCell ref="E32:E34"/>
    <mergeCell ref="E36:E38"/>
    <mergeCell ref="K46:K48"/>
    <mergeCell ref="J36:J39"/>
    <mergeCell ref="K36:K39"/>
    <mergeCell ref="H40:H45"/>
    <mergeCell ref="I40:I45"/>
    <mergeCell ref="J40:J45"/>
    <mergeCell ref="K40:K45"/>
    <mergeCell ref="K49:K51"/>
    <mergeCell ref="D59:D68"/>
    <mergeCell ref="H59:H68"/>
    <mergeCell ref="I59:I61"/>
    <mergeCell ref="J59:J61"/>
    <mergeCell ref="K59:K61"/>
    <mergeCell ref="E49:E58"/>
    <mergeCell ref="F49:F51"/>
    <mergeCell ref="G49:G51"/>
    <mergeCell ref="C29:C68"/>
    <mergeCell ref="D5:D14"/>
    <mergeCell ref="D49:D58"/>
    <mergeCell ref="H49:H58"/>
    <mergeCell ref="I49:I51"/>
    <mergeCell ref="D46:D48"/>
    <mergeCell ref="H46:H48"/>
    <mergeCell ref="I46:I48"/>
    <mergeCell ref="D40:D45"/>
    <mergeCell ref="D32:D35"/>
    <mergeCell ref="F32:F35"/>
    <mergeCell ref="I32:I35"/>
    <mergeCell ref="D29:D31"/>
    <mergeCell ref="G29:G31"/>
    <mergeCell ref="F29:F31"/>
    <mergeCell ref="C17:C28"/>
    <mergeCell ref="I69:J69"/>
    <mergeCell ref="E81:E88"/>
    <mergeCell ref="I16:J16"/>
    <mergeCell ref="E40:E45"/>
    <mergeCell ref="F40:F45"/>
    <mergeCell ref="G40:G45"/>
    <mergeCell ref="F46:F48"/>
    <mergeCell ref="G46:G48"/>
    <mergeCell ref="E46:E48"/>
    <mergeCell ref="J49:J51"/>
    <mergeCell ref="J46:J48"/>
    <mergeCell ref="J32:J35"/>
  </mergeCells>
  <dataValidations count="1">
    <dataValidation showInputMessage="1" showErrorMessage="1" sqref="I40 I46 I49 I53:I59 I36 I3:I32 I63:I141" xr:uid="{00000000-0002-0000-02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6"/>
  <sheetViews>
    <sheetView topLeftCell="C412" zoomScaleNormal="100" workbookViewId="0">
      <selection activeCell="C436" sqref="C436:H436"/>
    </sheetView>
  </sheetViews>
  <sheetFormatPr baseColWidth="10" defaultColWidth="10.875" defaultRowHeight="12.75" x14ac:dyDescent="0.2"/>
  <cols>
    <col min="1" max="1" width="35.125" style="181" bestFit="1" customWidth="1"/>
    <col min="2" max="2" width="26" style="181" customWidth="1"/>
    <col min="3" max="3" width="24.125" style="181" customWidth="1"/>
    <col min="4" max="4" width="47.5" style="181" customWidth="1"/>
    <col min="5" max="6" width="11" style="181" bestFit="1" customWidth="1"/>
    <col min="7" max="7" width="51.625" style="181" customWidth="1"/>
    <col min="8" max="8" width="11" style="181" bestFit="1" customWidth="1"/>
    <col min="9" max="9" width="12.625" style="181" bestFit="1" customWidth="1"/>
    <col min="10" max="10" width="14" style="181" bestFit="1" customWidth="1"/>
    <col min="11" max="16384" width="10.875" style="181"/>
  </cols>
  <sheetData>
    <row r="1" spans="1:10" ht="13.5" thickBot="1" x14ac:dyDescent="0.25">
      <c r="A1" s="1144" t="s">
        <v>0</v>
      </c>
      <c r="B1" s="1144" t="s">
        <v>0</v>
      </c>
      <c r="C1" s="1150" t="s">
        <v>2</v>
      </c>
      <c r="D1" s="1151"/>
      <c r="E1" s="1151"/>
      <c r="F1" s="1152"/>
      <c r="G1" s="1147" t="s">
        <v>3</v>
      </c>
      <c r="H1" s="1148"/>
      <c r="I1" s="1148"/>
      <c r="J1" s="1149"/>
    </row>
    <row r="2" spans="1:10" ht="74.099999999999994" customHeight="1" x14ac:dyDescent="0.2">
      <c r="A2" s="1145"/>
      <c r="B2" s="1145"/>
      <c r="C2" s="1163" t="s">
        <v>4</v>
      </c>
      <c r="D2" s="1161" t="s">
        <v>5</v>
      </c>
      <c r="E2" s="1159" t="s">
        <v>6</v>
      </c>
      <c r="F2" s="1160"/>
      <c r="G2" s="1157" t="s">
        <v>7</v>
      </c>
      <c r="H2" s="1155" t="s">
        <v>8</v>
      </c>
      <c r="I2" s="1155" t="s">
        <v>9</v>
      </c>
      <c r="J2" s="1153" t="s">
        <v>198</v>
      </c>
    </row>
    <row r="3" spans="1:10" ht="13.5" thickBot="1" x14ac:dyDescent="0.25">
      <c r="A3" s="1146"/>
      <c r="B3" s="1146"/>
      <c r="C3" s="1164"/>
      <c r="D3" s="1162"/>
      <c r="E3" s="180" t="s">
        <v>166</v>
      </c>
      <c r="F3" s="180" t="s">
        <v>167</v>
      </c>
      <c r="G3" s="1158"/>
      <c r="H3" s="1156"/>
      <c r="I3" s="1156"/>
      <c r="J3" s="1154"/>
    </row>
    <row r="4" spans="1:10" ht="12.75" customHeight="1" x14ac:dyDescent="0.2">
      <c r="B4" s="1182" t="s">
        <v>199</v>
      </c>
      <c r="C4" s="980" t="s">
        <v>200</v>
      </c>
      <c r="D4" s="1070" t="s">
        <v>201</v>
      </c>
      <c r="E4" s="470">
        <v>43101</v>
      </c>
      <c r="F4" s="470">
        <v>43281</v>
      </c>
      <c r="G4" s="1202" t="s">
        <v>202</v>
      </c>
      <c r="H4" s="1096">
        <v>1</v>
      </c>
      <c r="I4" s="1228">
        <v>12000000</v>
      </c>
      <c r="J4" s="1231">
        <f>+I4</f>
        <v>12000000</v>
      </c>
    </row>
    <row r="5" spans="1:10" ht="12.75" customHeight="1" x14ac:dyDescent="0.2">
      <c r="B5" s="1183"/>
      <c r="C5" s="981"/>
      <c r="D5" s="1071"/>
      <c r="E5" s="1234">
        <v>43282</v>
      </c>
      <c r="F5" s="1235">
        <v>43435</v>
      </c>
      <c r="G5" s="1203"/>
      <c r="H5" s="1080"/>
      <c r="I5" s="1229"/>
      <c r="J5" s="1232"/>
    </row>
    <row r="6" spans="1:10" ht="13.5" customHeight="1" thickBot="1" x14ac:dyDescent="0.25">
      <c r="B6" s="1183"/>
      <c r="C6" s="982"/>
      <c r="D6" s="1072"/>
      <c r="E6" s="1075"/>
      <c r="F6" s="1236"/>
      <c r="G6" s="1204"/>
      <c r="H6" s="1101"/>
      <c r="I6" s="1230"/>
      <c r="J6" s="1233"/>
    </row>
    <row r="7" spans="1:10" ht="26.25" thickBot="1" x14ac:dyDescent="0.25">
      <c r="B7" s="1183"/>
      <c r="C7" s="983" t="s">
        <v>203</v>
      </c>
      <c r="D7" s="134" t="s">
        <v>204</v>
      </c>
      <c r="E7" s="136">
        <v>43115</v>
      </c>
      <c r="F7" s="438">
        <v>43281</v>
      </c>
      <c r="G7" s="238" t="s">
        <v>205</v>
      </c>
      <c r="H7" s="122">
        <v>5</v>
      </c>
      <c r="I7" s="471">
        <v>2000000</v>
      </c>
      <c r="J7" s="472">
        <f>+I7*H7</f>
        <v>10000000</v>
      </c>
    </row>
    <row r="8" spans="1:10" ht="12.75" customHeight="1" thickBot="1" x14ac:dyDescent="0.25">
      <c r="B8" s="1183"/>
      <c r="C8" s="984"/>
      <c r="D8" s="135" t="s">
        <v>206</v>
      </c>
      <c r="E8" s="167">
        <v>43101</v>
      </c>
      <c r="F8" s="450">
        <v>43189</v>
      </c>
      <c r="G8" s="220" t="s">
        <v>207</v>
      </c>
      <c r="H8" s="144">
        <v>5</v>
      </c>
      <c r="I8" s="473">
        <v>390000</v>
      </c>
      <c r="J8" s="472">
        <f t="shared" ref="J8:J11" si="0">+I8*H8</f>
        <v>1950000</v>
      </c>
    </row>
    <row r="9" spans="1:10" ht="12.75" customHeight="1" thickBot="1" x14ac:dyDescent="0.25">
      <c r="B9" s="1183"/>
      <c r="C9" s="984"/>
      <c r="D9" s="135" t="s">
        <v>208</v>
      </c>
      <c r="E9" s="140">
        <v>43115</v>
      </c>
      <c r="F9" s="439">
        <v>43281</v>
      </c>
      <c r="G9" s="220" t="s">
        <v>209</v>
      </c>
      <c r="H9" s="144">
        <v>3</v>
      </c>
      <c r="I9" s="473">
        <v>300000</v>
      </c>
      <c r="J9" s="472">
        <f t="shared" si="0"/>
        <v>900000</v>
      </c>
    </row>
    <row r="10" spans="1:10" ht="12.75" customHeight="1" thickBot="1" x14ac:dyDescent="0.25">
      <c r="B10" s="1183"/>
      <c r="C10" s="984"/>
      <c r="D10" s="135" t="s">
        <v>210</v>
      </c>
      <c r="E10" s="140">
        <v>43115</v>
      </c>
      <c r="F10" s="439">
        <v>43281</v>
      </c>
      <c r="G10" s="220" t="s">
        <v>211</v>
      </c>
      <c r="H10" s="144">
        <v>3</v>
      </c>
      <c r="I10" s="473">
        <v>5000000</v>
      </c>
      <c r="J10" s="472">
        <f t="shared" si="0"/>
        <v>15000000</v>
      </c>
    </row>
    <row r="11" spans="1:10" ht="12.75" customHeight="1" x14ac:dyDescent="0.2">
      <c r="B11" s="1183"/>
      <c r="C11" s="984"/>
      <c r="D11" s="257" t="s">
        <v>212</v>
      </c>
      <c r="E11" s="140">
        <v>43115</v>
      </c>
      <c r="F11" s="474">
        <v>42855</v>
      </c>
      <c r="G11" s="475" t="s">
        <v>213</v>
      </c>
      <c r="H11" s="148">
        <v>1</v>
      </c>
      <c r="I11" s="476">
        <v>50000000</v>
      </c>
      <c r="J11" s="472">
        <f t="shared" si="0"/>
        <v>50000000</v>
      </c>
    </row>
    <row r="12" spans="1:10" ht="13.5" customHeight="1" thickBot="1" x14ac:dyDescent="0.25">
      <c r="B12" s="1184"/>
      <c r="C12" s="185"/>
      <c r="D12" s="138"/>
      <c r="E12" s="150"/>
      <c r="F12" s="440"/>
      <c r="G12" s="236"/>
      <c r="H12" s="131"/>
      <c r="I12" s="478"/>
      <c r="J12" s="449"/>
    </row>
    <row r="13" spans="1:10" ht="14.25" thickBot="1" x14ac:dyDescent="0.25">
      <c r="B13" s="1205" t="s">
        <v>214</v>
      </c>
      <c r="C13" s="1191" t="s">
        <v>215</v>
      </c>
      <c r="D13" s="481" t="s">
        <v>216</v>
      </c>
      <c r="E13" s="482">
        <v>43125</v>
      </c>
      <c r="F13" s="483">
        <v>43447</v>
      </c>
      <c r="G13" s="484" t="s">
        <v>217</v>
      </c>
      <c r="H13" s="485"/>
      <c r="I13" s="486"/>
      <c r="J13" s="487"/>
    </row>
    <row r="14" spans="1:10" ht="14.25" thickBot="1" x14ac:dyDescent="0.25">
      <c r="B14" s="1206"/>
      <c r="C14" s="1192"/>
      <c r="D14" s="488" t="s">
        <v>218</v>
      </c>
      <c r="E14" s="482">
        <v>43125</v>
      </c>
      <c r="F14" s="489">
        <v>43447</v>
      </c>
      <c r="G14" s="490" t="s">
        <v>219</v>
      </c>
      <c r="H14" s="491">
        <v>31</v>
      </c>
      <c r="I14" s="492"/>
      <c r="J14" s="493"/>
    </row>
    <row r="15" spans="1:10" ht="40.5" x14ac:dyDescent="0.2">
      <c r="B15" s="1206"/>
      <c r="C15" s="1192"/>
      <c r="D15" s="494" t="s">
        <v>220</v>
      </c>
      <c r="E15" s="495"/>
      <c r="F15" s="496">
        <v>43447</v>
      </c>
      <c r="G15" s="497" t="s">
        <v>221</v>
      </c>
      <c r="H15" s="498">
        <v>1</v>
      </c>
      <c r="I15" s="499">
        <v>2500000</v>
      </c>
      <c r="J15" s="500">
        <v>15000000</v>
      </c>
    </row>
    <row r="16" spans="1:10" ht="13.5" x14ac:dyDescent="0.2">
      <c r="B16" s="1206"/>
      <c r="C16" s="1192"/>
      <c r="D16" s="501" t="s">
        <v>222</v>
      </c>
      <c r="E16" s="502">
        <v>43125</v>
      </c>
      <c r="F16" s="502">
        <v>43447</v>
      </c>
      <c r="G16" s="503" t="s">
        <v>223</v>
      </c>
      <c r="H16" s="491"/>
      <c r="I16" s="492">
        <v>50000000</v>
      </c>
      <c r="J16" s="493"/>
    </row>
    <row r="17" spans="2:10" ht="13.5" x14ac:dyDescent="0.2">
      <c r="B17" s="1206"/>
      <c r="C17" s="1192"/>
      <c r="D17" s="488" t="s">
        <v>224</v>
      </c>
      <c r="E17" s="502">
        <v>43125</v>
      </c>
      <c r="F17" s="502">
        <v>43447</v>
      </c>
      <c r="G17" s="497" t="s">
        <v>225</v>
      </c>
      <c r="H17" s="498"/>
      <c r="I17" s="499"/>
      <c r="J17" s="500"/>
    </row>
    <row r="18" spans="2:10" ht="40.5" x14ac:dyDescent="0.2">
      <c r="B18" s="1206"/>
      <c r="C18" s="1192"/>
      <c r="D18" s="501" t="s">
        <v>226</v>
      </c>
      <c r="E18" s="502">
        <v>43125</v>
      </c>
      <c r="F18" s="502">
        <v>43447</v>
      </c>
      <c r="G18" s="490" t="s">
        <v>227</v>
      </c>
      <c r="H18" s="491">
        <v>6</v>
      </c>
      <c r="I18" s="492"/>
      <c r="J18" s="493">
        <v>5000000</v>
      </c>
    </row>
    <row r="19" spans="2:10" ht="27" x14ac:dyDescent="0.2">
      <c r="B19" s="1206"/>
      <c r="C19" s="1192"/>
      <c r="D19" s="494" t="s">
        <v>228</v>
      </c>
      <c r="E19" s="504">
        <v>43125</v>
      </c>
      <c r="F19" s="505">
        <v>43447</v>
      </c>
      <c r="G19" s="506" t="s">
        <v>229</v>
      </c>
      <c r="H19" s="507"/>
      <c r="I19" s="508"/>
      <c r="J19" s="493"/>
    </row>
    <row r="20" spans="2:10" ht="27" x14ac:dyDescent="0.2">
      <c r="B20" s="1206"/>
      <c r="C20" s="1192"/>
      <c r="D20" s="494" t="s">
        <v>230</v>
      </c>
      <c r="E20" s="502">
        <v>43125</v>
      </c>
      <c r="F20" s="502">
        <v>43447</v>
      </c>
      <c r="G20" s="506" t="s">
        <v>231</v>
      </c>
      <c r="H20" s="507">
        <v>48</v>
      </c>
      <c r="I20" s="508"/>
      <c r="J20" s="493"/>
    </row>
    <row r="21" spans="2:10" ht="27" x14ac:dyDescent="0.2">
      <c r="B21" s="1206"/>
      <c r="C21" s="1192"/>
      <c r="D21" s="494" t="s">
        <v>232</v>
      </c>
      <c r="E21" s="502">
        <v>43125</v>
      </c>
      <c r="F21" s="502">
        <v>43447</v>
      </c>
      <c r="G21" s="506" t="s">
        <v>233</v>
      </c>
      <c r="H21" s="507">
        <v>2</v>
      </c>
      <c r="I21" s="508"/>
      <c r="J21" s="493">
        <v>5000000</v>
      </c>
    </row>
    <row r="22" spans="2:10" ht="27" x14ac:dyDescent="0.2">
      <c r="B22" s="1206"/>
      <c r="C22" s="1192"/>
      <c r="D22" s="494" t="s">
        <v>234</v>
      </c>
      <c r="E22" s="502">
        <v>43125</v>
      </c>
      <c r="F22" s="502">
        <v>43447</v>
      </c>
      <c r="G22" s="506" t="s">
        <v>235</v>
      </c>
      <c r="H22" s="507">
        <v>5</v>
      </c>
      <c r="I22" s="508"/>
      <c r="J22" s="493"/>
    </row>
    <row r="23" spans="2:10" ht="13.5" x14ac:dyDescent="0.2">
      <c r="B23" s="1206"/>
      <c r="C23" s="1192"/>
      <c r="D23" s="494" t="s">
        <v>236</v>
      </c>
      <c r="E23" s="502">
        <v>43125</v>
      </c>
      <c r="F23" s="502">
        <v>43447</v>
      </c>
      <c r="G23" s="506" t="s">
        <v>237</v>
      </c>
      <c r="H23" s="507">
        <v>15</v>
      </c>
      <c r="I23" s="508"/>
      <c r="J23" s="493"/>
    </row>
    <row r="24" spans="2:10" ht="27" x14ac:dyDescent="0.2">
      <c r="B24" s="1206"/>
      <c r="C24" s="1192"/>
      <c r="D24" s="494" t="s">
        <v>238</v>
      </c>
      <c r="E24" s="502">
        <v>43125</v>
      </c>
      <c r="F24" s="502">
        <v>43447</v>
      </c>
      <c r="G24" s="506" t="s">
        <v>239</v>
      </c>
      <c r="H24" s="507">
        <v>6</v>
      </c>
      <c r="I24" s="508"/>
      <c r="J24" s="493">
        <v>10000000</v>
      </c>
    </row>
    <row r="25" spans="2:10" ht="27" x14ac:dyDescent="0.2">
      <c r="B25" s="1206"/>
      <c r="C25" s="1192"/>
      <c r="D25" s="494" t="s">
        <v>240</v>
      </c>
      <c r="E25" s="502">
        <v>43125</v>
      </c>
      <c r="F25" s="502">
        <v>43447</v>
      </c>
      <c r="G25" s="506" t="s">
        <v>241</v>
      </c>
      <c r="H25" s="507">
        <v>2</v>
      </c>
      <c r="I25" s="508"/>
      <c r="J25" s="493"/>
    </row>
    <row r="26" spans="2:10" ht="54" x14ac:dyDescent="0.2">
      <c r="B26" s="1206"/>
      <c r="C26" s="1192"/>
      <c r="D26" s="501" t="s">
        <v>34</v>
      </c>
      <c r="E26" s="502">
        <v>43125</v>
      </c>
      <c r="F26" s="502">
        <v>43447</v>
      </c>
      <c r="G26" s="506" t="s">
        <v>242</v>
      </c>
      <c r="H26" s="507">
        <v>6</v>
      </c>
      <c r="I26" s="508"/>
      <c r="J26" s="493"/>
    </row>
    <row r="27" spans="2:10" ht="40.5" x14ac:dyDescent="0.2">
      <c r="B27" s="1206"/>
      <c r="C27" s="1192"/>
      <c r="D27" s="494" t="s">
        <v>243</v>
      </c>
      <c r="E27" s="504">
        <v>43125</v>
      </c>
      <c r="F27" s="504">
        <v>43447</v>
      </c>
      <c r="G27" s="506" t="s">
        <v>244</v>
      </c>
      <c r="H27" s="507">
        <v>2</v>
      </c>
      <c r="I27" s="507"/>
      <c r="J27" s="509">
        <v>0</v>
      </c>
    </row>
    <row r="28" spans="2:10" ht="40.5" x14ac:dyDescent="0.2">
      <c r="B28" s="1206"/>
      <c r="C28" s="1192"/>
      <c r="D28" s="494" t="s">
        <v>245</v>
      </c>
      <c r="E28" s="502">
        <v>43125</v>
      </c>
      <c r="F28" s="502">
        <v>43447</v>
      </c>
      <c r="G28" s="506" t="s">
        <v>246</v>
      </c>
      <c r="H28" s="507">
        <v>3</v>
      </c>
      <c r="I28" s="507"/>
      <c r="J28" s="509">
        <v>30000000</v>
      </c>
    </row>
    <row r="29" spans="2:10" ht="14.25" thickBot="1" x14ac:dyDescent="0.25">
      <c r="B29" s="1206"/>
      <c r="C29" s="1193"/>
      <c r="D29" s="510"/>
      <c r="E29" s="511"/>
      <c r="F29" s="511"/>
      <c r="G29" s="511"/>
      <c r="H29" s="511"/>
      <c r="I29" s="511"/>
      <c r="J29" s="512"/>
    </row>
    <row r="30" spans="2:10" ht="27" x14ac:dyDescent="0.2">
      <c r="B30" s="1206"/>
      <c r="C30" s="1237" t="s">
        <v>247</v>
      </c>
      <c r="D30" s="513" t="s">
        <v>248</v>
      </c>
      <c r="E30" s="482">
        <v>43132</v>
      </c>
      <c r="F30" s="482">
        <v>43434</v>
      </c>
      <c r="G30" s="514" t="s">
        <v>249</v>
      </c>
      <c r="H30" s="485">
        <v>2</v>
      </c>
      <c r="I30" s="485"/>
      <c r="J30" s="487"/>
    </row>
    <row r="31" spans="2:10" ht="27" x14ac:dyDescent="0.2">
      <c r="B31" s="1206"/>
      <c r="C31" s="1238"/>
      <c r="D31" s="515" t="s">
        <v>250</v>
      </c>
      <c r="E31" s="502">
        <v>43132</v>
      </c>
      <c r="F31" s="502">
        <v>43281</v>
      </c>
      <c r="G31" s="516" t="s">
        <v>249</v>
      </c>
      <c r="H31" s="491">
        <v>4</v>
      </c>
      <c r="I31" s="491"/>
      <c r="J31" s="493">
        <v>50000000</v>
      </c>
    </row>
    <row r="32" spans="2:10" ht="40.5" x14ac:dyDescent="0.2">
      <c r="B32" s="1206"/>
      <c r="C32" s="1238"/>
      <c r="D32" s="515" t="s">
        <v>251</v>
      </c>
      <c r="E32" s="502">
        <v>43132</v>
      </c>
      <c r="F32" s="502">
        <v>43281</v>
      </c>
      <c r="G32" s="516"/>
      <c r="H32" s="491">
        <v>6</v>
      </c>
      <c r="I32" s="491"/>
      <c r="J32" s="493"/>
    </row>
    <row r="33" spans="2:10" ht="13.5" x14ac:dyDescent="0.2">
      <c r="B33" s="1206"/>
      <c r="C33" s="1238"/>
      <c r="D33" s="515" t="s">
        <v>252</v>
      </c>
      <c r="E33" s="502">
        <v>43132</v>
      </c>
      <c r="F33" s="502">
        <v>43434</v>
      </c>
      <c r="G33" s="516"/>
      <c r="H33" s="491">
        <v>5</v>
      </c>
      <c r="I33" s="491"/>
      <c r="J33" s="493"/>
    </row>
    <row r="34" spans="2:10" ht="13.5" x14ac:dyDescent="0.2">
      <c r="B34" s="1206"/>
      <c r="C34" s="1238"/>
      <c r="D34" s="515" t="s">
        <v>253</v>
      </c>
      <c r="E34" s="502">
        <v>43132</v>
      </c>
      <c r="F34" s="502">
        <v>43434</v>
      </c>
      <c r="G34" s="516"/>
      <c r="H34" s="491">
        <v>4</v>
      </c>
      <c r="I34" s="491"/>
      <c r="J34" s="493">
        <v>15000000</v>
      </c>
    </row>
    <row r="35" spans="2:10" ht="13.5" x14ac:dyDescent="0.2">
      <c r="B35" s="1206"/>
      <c r="C35" s="1238"/>
      <c r="D35" s="515" t="s">
        <v>254</v>
      </c>
      <c r="E35" s="502">
        <v>43132</v>
      </c>
      <c r="F35" s="502">
        <v>43281</v>
      </c>
      <c r="G35" s="516"/>
      <c r="H35" s="491">
        <v>2</v>
      </c>
      <c r="I35" s="491"/>
      <c r="J35" s="493"/>
    </row>
    <row r="36" spans="2:10" ht="14.25" thickBot="1" x14ac:dyDescent="0.25">
      <c r="B36" s="1206"/>
      <c r="C36" s="1239"/>
      <c r="D36" s="517"/>
      <c r="E36" s="518">
        <v>43132</v>
      </c>
      <c r="F36" s="518">
        <v>43434</v>
      </c>
      <c r="G36" s="519"/>
      <c r="H36" s="520"/>
      <c r="I36" s="520"/>
      <c r="J36" s="521"/>
    </row>
    <row r="37" spans="2:10" ht="27" x14ac:dyDescent="0.2">
      <c r="B37" s="1206"/>
      <c r="C37" s="1237" t="s">
        <v>255</v>
      </c>
      <c r="D37" s="513" t="s">
        <v>256</v>
      </c>
      <c r="E37" s="495">
        <v>43132</v>
      </c>
      <c r="F37" s="495">
        <v>43434</v>
      </c>
      <c r="G37" s="514"/>
      <c r="H37" s="485">
        <v>8</v>
      </c>
      <c r="I37" s="485"/>
      <c r="J37" s="487">
        <v>80000000</v>
      </c>
    </row>
    <row r="38" spans="2:10" ht="27" x14ac:dyDescent="0.2">
      <c r="B38" s="1206"/>
      <c r="C38" s="1238"/>
      <c r="D38" s="515" t="s">
        <v>257</v>
      </c>
      <c r="E38" s="504">
        <v>43132</v>
      </c>
      <c r="F38" s="504">
        <v>43434</v>
      </c>
      <c r="G38" s="516"/>
      <c r="H38" s="491">
        <v>10</v>
      </c>
      <c r="I38" s="491"/>
      <c r="J38" s="493">
        <v>50000000</v>
      </c>
    </row>
    <row r="39" spans="2:10" ht="40.5" x14ac:dyDescent="0.2">
      <c r="B39" s="1206"/>
      <c r="C39" s="1238"/>
      <c r="D39" s="515" t="s">
        <v>243</v>
      </c>
      <c r="E39" s="504">
        <v>43132</v>
      </c>
      <c r="F39" s="504">
        <v>43434</v>
      </c>
      <c r="G39" s="516"/>
      <c r="H39" s="491">
        <v>2</v>
      </c>
      <c r="I39" s="491"/>
      <c r="J39" s="493">
        <v>0</v>
      </c>
    </row>
    <row r="40" spans="2:10" ht="14.25" thickBot="1" x14ac:dyDescent="0.25">
      <c r="B40" s="1206"/>
      <c r="C40" s="1239"/>
      <c r="D40" s="522"/>
      <c r="E40" s="518"/>
      <c r="F40" s="518"/>
      <c r="G40" s="519"/>
      <c r="H40" s="520"/>
      <c r="I40" s="520"/>
      <c r="J40" s="521"/>
    </row>
    <row r="41" spans="2:10" ht="27" x14ac:dyDescent="0.2">
      <c r="B41" s="1206"/>
      <c r="C41" s="1238" t="s">
        <v>258</v>
      </c>
      <c r="D41" s="523" t="s">
        <v>259</v>
      </c>
      <c r="E41" s="524">
        <v>43132</v>
      </c>
      <c r="F41" s="524">
        <v>43434</v>
      </c>
      <c r="G41" s="525"/>
      <c r="H41" s="526"/>
      <c r="I41" s="526"/>
      <c r="J41" s="527">
        <v>10000000</v>
      </c>
    </row>
    <row r="42" spans="2:10" ht="27" x14ac:dyDescent="0.2">
      <c r="B42" s="1206"/>
      <c r="C42" s="1238"/>
      <c r="D42" s="515" t="s">
        <v>260</v>
      </c>
      <c r="E42" s="504">
        <v>43132</v>
      </c>
      <c r="F42" s="504">
        <v>43434</v>
      </c>
      <c r="G42" s="516"/>
      <c r="H42" s="491"/>
      <c r="I42" s="491"/>
      <c r="J42" s="493">
        <v>100000000</v>
      </c>
    </row>
    <row r="43" spans="2:10" ht="13.5" x14ac:dyDescent="0.2">
      <c r="B43" s="1206"/>
      <c r="C43" s="1238"/>
      <c r="D43" s="515" t="s">
        <v>261</v>
      </c>
      <c r="E43" s="504">
        <v>43132</v>
      </c>
      <c r="F43" s="504">
        <v>43434</v>
      </c>
      <c r="G43" s="516"/>
      <c r="H43" s="491"/>
      <c r="I43" s="491"/>
      <c r="J43" s="493">
        <v>5000000</v>
      </c>
    </row>
    <row r="44" spans="2:10" ht="40.5" x14ac:dyDescent="0.2">
      <c r="B44" s="1206"/>
      <c r="C44" s="1238"/>
      <c r="D44" s="515" t="s">
        <v>262</v>
      </c>
      <c r="E44" s="504">
        <v>43132</v>
      </c>
      <c r="F44" s="504">
        <v>43434</v>
      </c>
      <c r="G44" s="516"/>
      <c r="H44" s="491"/>
      <c r="I44" s="491"/>
      <c r="J44" s="493"/>
    </row>
    <row r="45" spans="2:10" ht="27" x14ac:dyDescent="0.2">
      <c r="B45" s="1206"/>
      <c r="C45" s="1238"/>
      <c r="D45" s="515" t="s">
        <v>263</v>
      </c>
      <c r="E45" s="504">
        <v>43132</v>
      </c>
      <c r="F45" s="504">
        <v>43434</v>
      </c>
      <c r="G45" s="516"/>
      <c r="H45" s="491"/>
      <c r="I45" s="491"/>
      <c r="J45" s="493"/>
    </row>
    <row r="46" spans="2:10" ht="14.25" thickBot="1" x14ac:dyDescent="0.25">
      <c r="B46" s="1206"/>
      <c r="C46" s="1239"/>
      <c r="D46" s="522"/>
      <c r="E46" s="518"/>
      <c r="F46" s="518"/>
      <c r="G46" s="519"/>
      <c r="H46" s="520"/>
      <c r="I46" s="520"/>
      <c r="J46" s="521"/>
    </row>
    <row r="47" spans="2:10" ht="40.5" x14ac:dyDescent="0.2">
      <c r="B47" s="1206"/>
      <c r="C47" s="1237" t="s">
        <v>264</v>
      </c>
      <c r="D47" s="515" t="s">
        <v>265</v>
      </c>
      <c r="E47" s="504">
        <v>43132</v>
      </c>
      <c r="F47" s="504">
        <v>43434</v>
      </c>
      <c r="G47" s="528"/>
      <c r="H47" s="491"/>
      <c r="I47" s="491"/>
      <c r="J47" s="529"/>
    </row>
    <row r="48" spans="2:10" ht="40.5" x14ac:dyDescent="0.2">
      <c r="B48" s="1206"/>
      <c r="C48" s="1238"/>
      <c r="D48" s="515" t="s">
        <v>266</v>
      </c>
      <c r="E48" s="504">
        <v>43132</v>
      </c>
      <c r="F48" s="504">
        <v>43434</v>
      </c>
      <c r="G48" s="528"/>
      <c r="H48" s="491"/>
      <c r="I48" s="491"/>
      <c r="J48" s="493">
        <v>10000000</v>
      </c>
    </row>
    <row r="49" spans="2:11" ht="40.5" x14ac:dyDescent="0.2">
      <c r="B49" s="1206"/>
      <c r="C49" s="1238"/>
      <c r="D49" s="530" t="s">
        <v>267</v>
      </c>
      <c r="E49" s="504">
        <v>43132</v>
      </c>
      <c r="F49" s="504">
        <v>43434</v>
      </c>
      <c r="G49" s="531"/>
      <c r="H49" s="507"/>
      <c r="I49" s="507"/>
      <c r="J49" s="509"/>
    </row>
    <row r="50" spans="2:11" ht="14.25" thickBot="1" x14ac:dyDescent="0.25">
      <c r="B50" s="1207"/>
      <c r="C50" s="1239"/>
      <c r="D50" s="522"/>
      <c r="E50" s="518"/>
      <c r="F50" s="518"/>
      <c r="G50" s="532"/>
      <c r="H50" s="520"/>
      <c r="I50" s="520"/>
      <c r="J50" s="521"/>
    </row>
    <row r="51" spans="2:11" ht="14.25" thickBot="1" x14ac:dyDescent="0.25">
      <c r="B51" s="1185" t="s">
        <v>268</v>
      </c>
      <c r="C51" s="1188" t="s">
        <v>269</v>
      </c>
      <c r="D51" s="533" t="s">
        <v>270</v>
      </c>
      <c r="E51" s="534">
        <v>43101</v>
      </c>
      <c r="F51" s="483">
        <v>43434</v>
      </c>
      <c r="G51" s="535" t="s">
        <v>13</v>
      </c>
      <c r="H51" s="536">
        <v>13</v>
      </c>
      <c r="I51" s="537">
        <v>2130000</v>
      </c>
      <c r="J51" s="538">
        <v>290745000</v>
      </c>
    </row>
    <row r="52" spans="2:11" ht="13.5" x14ac:dyDescent="0.2">
      <c r="B52" s="1186"/>
      <c r="C52" s="1189"/>
      <c r="D52" s="539" t="s">
        <v>271</v>
      </c>
      <c r="E52" s="540">
        <v>43101</v>
      </c>
      <c r="F52" s="541">
        <v>43449</v>
      </c>
      <c r="G52" s="542" t="s">
        <v>13</v>
      </c>
      <c r="H52" s="543">
        <v>11</v>
      </c>
      <c r="I52" s="544">
        <v>2978000</v>
      </c>
      <c r="J52" s="545">
        <v>31270000</v>
      </c>
    </row>
    <row r="53" spans="2:11" ht="14.25" thickBot="1" x14ac:dyDescent="0.25">
      <c r="B53" s="1186"/>
      <c r="C53" s="1190"/>
      <c r="D53" s="546" t="s">
        <v>272</v>
      </c>
      <c r="E53" s="547">
        <v>43101</v>
      </c>
      <c r="F53" s="548">
        <v>43449</v>
      </c>
      <c r="G53" s="549" t="s">
        <v>13</v>
      </c>
      <c r="H53" s="546">
        <v>11</v>
      </c>
      <c r="I53" s="550">
        <v>1750000</v>
      </c>
      <c r="J53" s="551">
        <v>19250000</v>
      </c>
      <c r="K53" s="901">
        <f>+J53+J52+J51</f>
        <v>341265000</v>
      </c>
    </row>
    <row r="54" spans="2:11" ht="13.5" x14ac:dyDescent="0.2">
      <c r="B54" s="1186"/>
      <c r="C54" s="1188" t="s">
        <v>273</v>
      </c>
      <c r="D54" s="533" t="s">
        <v>274</v>
      </c>
      <c r="E54" s="552">
        <v>43132</v>
      </c>
      <c r="F54" s="553">
        <v>43434</v>
      </c>
      <c r="G54" s="535" t="s">
        <v>275</v>
      </c>
      <c r="H54" s="533">
        <v>11</v>
      </c>
      <c r="I54" s="554">
        <v>150000</v>
      </c>
      <c r="J54" s="538">
        <v>1650000</v>
      </c>
    </row>
    <row r="55" spans="2:11" ht="13.5" x14ac:dyDescent="0.2">
      <c r="B55" s="1186"/>
      <c r="C55" s="1189"/>
      <c r="D55" s="543" t="s">
        <v>276</v>
      </c>
      <c r="E55" s="555">
        <v>43167</v>
      </c>
      <c r="F55" s="556">
        <v>43167</v>
      </c>
      <c r="G55" s="557" t="s">
        <v>277</v>
      </c>
      <c r="H55" s="543">
        <v>1</v>
      </c>
      <c r="I55" s="558">
        <v>5000000</v>
      </c>
      <c r="J55" s="559">
        <v>5000000</v>
      </c>
    </row>
    <row r="56" spans="2:11" ht="13.5" x14ac:dyDescent="0.2">
      <c r="B56" s="1186"/>
      <c r="C56" s="1189"/>
      <c r="D56" s="539" t="s">
        <v>278</v>
      </c>
      <c r="E56" s="560">
        <v>43405</v>
      </c>
      <c r="F56" s="561">
        <v>43434</v>
      </c>
      <c r="G56" s="542" t="s">
        <v>279</v>
      </c>
      <c r="H56" s="539">
        <v>1</v>
      </c>
      <c r="I56" s="562">
        <v>200000</v>
      </c>
      <c r="J56" s="545">
        <v>200000</v>
      </c>
    </row>
    <row r="57" spans="2:11" ht="13.5" x14ac:dyDescent="0.2">
      <c r="B57" s="1186"/>
      <c r="C57" s="1189"/>
      <c r="D57" s="539" t="s">
        <v>280</v>
      </c>
      <c r="E57" s="560">
        <v>43213</v>
      </c>
      <c r="F57" s="561">
        <v>43213</v>
      </c>
      <c r="G57" s="542" t="s">
        <v>281</v>
      </c>
      <c r="H57" s="539">
        <v>1</v>
      </c>
      <c r="I57" s="562">
        <v>200000</v>
      </c>
      <c r="J57" s="545">
        <v>200000</v>
      </c>
    </row>
    <row r="58" spans="2:11" ht="13.5" x14ac:dyDescent="0.2">
      <c r="B58" s="1186"/>
      <c r="C58" s="1189"/>
      <c r="D58" s="539" t="s">
        <v>282</v>
      </c>
      <c r="E58" s="560">
        <v>43344</v>
      </c>
      <c r="F58" s="561">
        <v>43404</v>
      </c>
      <c r="G58" s="542" t="s">
        <v>283</v>
      </c>
      <c r="H58" s="539">
        <v>10</v>
      </c>
      <c r="I58" s="562">
        <v>500000</v>
      </c>
      <c r="J58" s="545">
        <v>500000</v>
      </c>
    </row>
    <row r="59" spans="2:11" ht="13.5" x14ac:dyDescent="0.2">
      <c r="B59" s="1186"/>
      <c r="C59" s="1189"/>
      <c r="D59" s="539" t="s">
        <v>284</v>
      </c>
      <c r="E59" s="560">
        <v>43301</v>
      </c>
      <c r="F59" s="561">
        <v>43301</v>
      </c>
      <c r="G59" s="542" t="s">
        <v>285</v>
      </c>
      <c r="H59" s="539">
        <v>1</v>
      </c>
      <c r="I59" s="562">
        <v>300000</v>
      </c>
      <c r="J59" s="545">
        <v>300000</v>
      </c>
    </row>
    <row r="60" spans="2:11" ht="27" x14ac:dyDescent="0.2">
      <c r="B60" s="1186"/>
      <c r="C60" s="1189"/>
      <c r="D60" s="539" t="s">
        <v>286</v>
      </c>
      <c r="E60" s="560">
        <v>42856</v>
      </c>
      <c r="F60" s="561">
        <v>43250</v>
      </c>
      <c r="G60" s="542" t="s">
        <v>287</v>
      </c>
      <c r="H60" s="539">
        <v>1</v>
      </c>
      <c r="I60" s="562">
        <v>7000000</v>
      </c>
      <c r="J60" s="545">
        <v>7000000</v>
      </c>
    </row>
    <row r="61" spans="2:11" ht="13.5" x14ac:dyDescent="0.2">
      <c r="B61" s="1186"/>
      <c r="C61" s="1189"/>
      <c r="D61" s="563" t="s">
        <v>288</v>
      </c>
      <c r="E61" s="564">
        <v>43291</v>
      </c>
      <c r="F61" s="565" t="s">
        <v>289</v>
      </c>
      <c r="G61" s="566" t="s">
        <v>290</v>
      </c>
      <c r="H61" s="563">
        <v>1</v>
      </c>
      <c r="I61" s="567">
        <v>10000000</v>
      </c>
      <c r="J61" s="568">
        <v>10000000</v>
      </c>
    </row>
    <row r="62" spans="2:11" ht="13.5" x14ac:dyDescent="0.2">
      <c r="B62" s="1186"/>
      <c r="C62" s="1189"/>
      <c r="D62" s="563" t="s">
        <v>291</v>
      </c>
      <c r="E62" s="564">
        <v>43398</v>
      </c>
      <c r="F62" s="565">
        <v>43398</v>
      </c>
      <c r="G62" s="566" t="s">
        <v>292</v>
      </c>
      <c r="H62" s="563">
        <v>1</v>
      </c>
      <c r="I62" s="567">
        <v>400000</v>
      </c>
      <c r="J62" s="568">
        <v>400000</v>
      </c>
    </row>
    <row r="63" spans="2:11" ht="27" x14ac:dyDescent="0.2">
      <c r="B63" s="1186"/>
      <c r="C63" s="1189"/>
      <c r="D63" s="563" t="s">
        <v>293</v>
      </c>
      <c r="E63" s="564">
        <v>43435</v>
      </c>
      <c r="F63" s="565">
        <v>43435</v>
      </c>
      <c r="G63" s="566" t="s">
        <v>294</v>
      </c>
      <c r="H63" s="563">
        <v>1</v>
      </c>
      <c r="I63" s="567">
        <v>10000000</v>
      </c>
      <c r="J63" s="568">
        <v>10000000</v>
      </c>
    </row>
    <row r="64" spans="2:11" ht="27" x14ac:dyDescent="0.2">
      <c r="B64" s="1186"/>
      <c r="C64" s="1189"/>
      <c r="D64" s="563" t="s">
        <v>295</v>
      </c>
      <c r="E64" s="564">
        <v>43436</v>
      </c>
      <c r="F64" s="565">
        <v>43436</v>
      </c>
      <c r="G64" s="566" t="s">
        <v>292</v>
      </c>
      <c r="H64" s="563"/>
      <c r="I64" s="567">
        <v>6000000</v>
      </c>
      <c r="J64" s="568">
        <v>6000000</v>
      </c>
    </row>
    <row r="65" spans="2:10" ht="14.25" thickBot="1" x14ac:dyDescent="0.25">
      <c r="B65" s="1186"/>
      <c r="C65" s="1190"/>
      <c r="D65" s="546" t="s">
        <v>296</v>
      </c>
      <c r="E65" s="569">
        <v>43404</v>
      </c>
      <c r="F65" s="570">
        <v>43404</v>
      </c>
      <c r="G65" s="571" t="s">
        <v>297</v>
      </c>
      <c r="H65" s="546">
        <v>1</v>
      </c>
      <c r="I65" s="572">
        <v>4000000</v>
      </c>
      <c r="J65" s="551">
        <v>4000000</v>
      </c>
    </row>
    <row r="66" spans="2:10" ht="13.5" x14ac:dyDescent="0.2">
      <c r="B66" s="1186"/>
      <c r="C66" s="1191" t="s">
        <v>298</v>
      </c>
      <c r="D66" s="573" t="s">
        <v>299</v>
      </c>
      <c r="E66" s="574">
        <v>43109</v>
      </c>
      <c r="F66" s="574">
        <v>43112</v>
      </c>
      <c r="G66" s="575" t="s">
        <v>300</v>
      </c>
      <c r="H66" s="573">
        <v>4</v>
      </c>
      <c r="I66" s="576">
        <v>5000000</v>
      </c>
      <c r="J66" s="577">
        <v>5000000</v>
      </c>
    </row>
    <row r="67" spans="2:10" ht="13.5" x14ac:dyDescent="0.2">
      <c r="B67" s="1186"/>
      <c r="C67" s="1192"/>
      <c r="D67" s="539" t="s">
        <v>301</v>
      </c>
      <c r="E67" s="560">
        <v>43154</v>
      </c>
      <c r="F67" s="560">
        <v>43154</v>
      </c>
      <c r="G67" s="578" t="s">
        <v>302</v>
      </c>
      <c r="H67" s="539">
        <v>1</v>
      </c>
      <c r="I67" s="562">
        <v>700000</v>
      </c>
      <c r="J67" s="545">
        <v>700000</v>
      </c>
    </row>
    <row r="68" spans="2:10" ht="13.5" x14ac:dyDescent="0.2">
      <c r="B68" s="1186"/>
      <c r="C68" s="1192"/>
      <c r="D68" s="539" t="s">
        <v>303</v>
      </c>
      <c r="E68" s="560">
        <v>43231</v>
      </c>
      <c r="F68" s="560">
        <v>43231</v>
      </c>
      <c r="G68" s="578" t="s">
        <v>304</v>
      </c>
      <c r="H68" s="539">
        <v>1</v>
      </c>
      <c r="I68" s="562">
        <v>500000</v>
      </c>
      <c r="J68" s="545">
        <v>500000</v>
      </c>
    </row>
    <row r="69" spans="2:10" ht="13.5" x14ac:dyDescent="0.2">
      <c r="B69" s="1186"/>
      <c r="C69" s="1192"/>
      <c r="D69" s="539" t="s">
        <v>305</v>
      </c>
      <c r="E69" s="560">
        <v>43322</v>
      </c>
      <c r="F69" s="560">
        <v>43322</v>
      </c>
      <c r="G69" s="578" t="s">
        <v>306</v>
      </c>
      <c r="H69" s="539">
        <v>1</v>
      </c>
      <c r="I69" s="562">
        <v>700000</v>
      </c>
      <c r="J69" s="545">
        <v>700000</v>
      </c>
    </row>
    <row r="70" spans="2:10" ht="27.75" thickBot="1" x14ac:dyDescent="0.25">
      <c r="B70" s="1186"/>
      <c r="C70" s="1193"/>
      <c r="D70" s="546" t="s">
        <v>307</v>
      </c>
      <c r="E70" s="569">
        <v>43430</v>
      </c>
      <c r="F70" s="569">
        <v>43430</v>
      </c>
      <c r="G70" s="571" t="s">
        <v>308</v>
      </c>
      <c r="H70" s="546">
        <v>1</v>
      </c>
      <c r="I70" s="572"/>
      <c r="J70" s="551"/>
    </row>
    <row r="71" spans="2:10" ht="13.5" x14ac:dyDescent="0.2">
      <c r="B71" s="1186"/>
      <c r="C71" s="1188" t="s">
        <v>309</v>
      </c>
      <c r="D71" s="533" t="s">
        <v>310</v>
      </c>
      <c r="E71" s="552">
        <v>43132</v>
      </c>
      <c r="F71" s="552">
        <v>43253</v>
      </c>
      <c r="G71" s="535" t="s">
        <v>311</v>
      </c>
      <c r="H71" s="533">
        <v>6</v>
      </c>
      <c r="I71" s="554">
        <v>12000000</v>
      </c>
      <c r="J71" s="538">
        <v>12000000</v>
      </c>
    </row>
    <row r="72" spans="2:10" ht="27.75" thickBot="1" x14ac:dyDescent="0.25">
      <c r="B72" s="1186"/>
      <c r="C72" s="1190"/>
      <c r="D72" s="546" t="s">
        <v>312</v>
      </c>
      <c r="E72" s="569">
        <v>43132</v>
      </c>
      <c r="F72" s="569">
        <v>43192</v>
      </c>
      <c r="G72" s="549" t="s">
        <v>313</v>
      </c>
      <c r="H72" s="546">
        <v>4</v>
      </c>
      <c r="I72" s="572">
        <v>15000000</v>
      </c>
      <c r="J72" s="551">
        <v>15000000</v>
      </c>
    </row>
    <row r="73" spans="2:10" ht="27" x14ac:dyDescent="0.2">
      <c r="B73" s="1186"/>
      <c r="C73" s="1180" t="s">
        <v>314</v>
      </c>
      <c r="D73" s="533" t="s">
        <v>315</v>
      </c>
      <c r="E73" s="552">
        <v>43132</v>
      </c>
      <c r="F73" s="552">
        <v>43434</v>
      </c>
      <c r="G73" s="533" t="s">
        <v>316</v>
      </c>
      <c r="H73" s="533">
        <v>10</v>
      </c>
      <c r="I73" s="554">
        <v>1000000</v>
      </c>
      <c r="J73" s="579">
        <v>10000000</v>
      </c>
    </row>
    <row r="74" spans="2:10" ht="14.25" thickBot="1" x14ac:dyDescent="0.25">
      <c r="B74" s="1187"/>
      <c r="C74" s="1181"/>
      <c r="D74" s="546" t="s">
        <v>317</v>
      </c>
      <c r="E74" s="569">
        <v>43132</v>
      </c>
      <c r="F74" s="569">
        <v>43434</v>
      </c>
      <c r="G74" s="546" t="s">
        <v>318</v>
      </c>
      <c r="H74" s="546">
        <v>10</v>
      </c>
      <c r="I74" s="572">
        <v>2000000</v>
      </c>
      <c r="J74" s="551">
        <v>20000000</v>
      </c>
    </row>
    <row r="75" spans="2:10" ht="13.5" x14ac:dyDescent="0.2">
      <c r="B75" s="1206" t="s">
        <v>319</v>
      </c>
      <c r="C75" s="1191" t="s">
        <v>320</v>
      </c>
      <c r="D75" s="1194" t="s">
        <v>321</v>
      </c>
      <c r="E75" s="580">
        <v>43132</v>
      </c>
      <c r="F75" s="580">
        <v>43434</v>
      </c>
      <c r="G75" s="484" t="s">
        <v>322</v>
      </c>
      <c r="H75" s="485">
        <v>1</v>
      </c>
      <c r="I75" s="581">
        <v>720000000</v>
      </c>
      <c r="J75" s="487"/>
    </row>
    <row r="76" spans="2:10" ht="13.5" x14ac:dyDescent="0.2">
      <c r="B76" s="1206"/>
      <c r="C76" s="1192"/>
      <c r="D76" s="1195"/>
      <c r="E76" s="582">
        <v>43132</v>
      </c>
      <c r="F76" s="582">
        <v>43434</v>
      </c>
      <c r="G76" s="490" t="s">
        <v>323</v>
      </c>
      <c r="H76" s="491">
        <v>1</v>
      </c>
      <c r="I76" s="583">
        <v>50000000</v>
      </c>
      <c r="J76" s="493"/>
    </row>
    <row r="77" spans="2:10" ht="14.25" thickBot="1" x14ac:dyDescent="0.25">
      <c r="B77" s="1206"/>
      <c r="C77" s="1192"/>
      <c r="D77" s="1196"/>
      <c r="E77" s="584">
        <v>43132</v>
      </c>
      <c r="F77" s="584">
        <v>43434</v>
      </c>
      <c r="G77" s="585" t="s">
        <v>324</v>
      </c>
      <c r="H77" s="520">
        <v>1</v>
      </c>
      <c r="I77" s="586">
        <v>100000000</v>
      </c>
      <c r="J77" s="521">
        <v>10000000</v>
      </c>
    </row>
    <row r="78" spans="2:10" ht="27.75" thickBot="1" x14ac:dyDescent="0.25">
      <c r="B78" s="1206"/>
      <c r="C78" s="1192"/>
      <c r="D78" s="587" t="s">
        <v>325</v>
      </c>
      <c r="E78" s="588">
        <v>43132</v>
      </c>
      <c r="F78" s="588">
        <v>43434</v>
      </c>
      <c r="G78" s="497" t="s">
        <v>326</v>
      </c>
      <c r="H78" s="498">
        <v>25</v>
      </c>
      <c r="I78" s="589">
        <v>5000000</v>
      </c>
      <c r="J78" s="500"/>
    </row>
    <row r="79" spans="2:10" ht="13.5" x14ac:dyDescent="0.2">
      <c r="B79" s="1206"/>
      <c r="C79" s="1192"/>
      <c r="D79" s="1194" t="s">
        <v>327</v>
      </c>
      <c r="E79" s="580">
        <v>43132</v>
      </c>
      <c r="F79" s="580">
        <v>43434</v>
      </c>
      <c r="G79" s="484" t="s">
        <v>328</v>
      </c>
      <c r="H79" s="485">
        <v>1</v>
      </c>
      <c r="I79" s="581">
        <v>450000000</v>
      </c>
      <c r="J79" s="487"/>
    </row>
    <row r="80" spans="2:10" ht="13.5" x14ac:dyDescent="0.2">
      <c r="B80" s="1206"/>
      <c r="C80" s="1192"/>
      <c r="D80" s="1195"/>
      <c r="E80" s="582">
        <v>43132</v>
      </c>
      <c r="F80" s="582">
        <v>43434</v>
      </c>
      <c r="G80" s="490" t="s">
        <v>329</v>
      </c>
      <c r="H80" s="491">
        <v>1</v>
      </c>
      <c r="I80" s="583">
        <v>450000000</v>
      </c>
      <c r="J80" s="493"/>
    </row>
    <row r="81" spans="2:10" ht="13.5" x14ac:dyDescent="0.2">
      <c r="B81" s="1206"/>
      <c r="C81" s="1192"/>
      <c r="D81" s="1195"/>
      <c r="E81" s="582">
        <v>43132</v>
      </c>
      <c r="F81" s="582">
        <v>43434</v>
      </c>
      <c r="G81" s="490" t="s">
        <v>330</v>
      </c>
      <c r="H81" s="491">
        <v>1</v>
      </c>
      <c r="I81" s="583">
        <v>450000000</v>
      </c>
      <c r="J81" s="493"/>
    </row>
    <row r="82" spans="2:10" ht="13.5" x14ac:dyDescent="0.2">
      <c r="B82" s="1206"/>
      <c r="C82" s="1192"/>
      <c r="D82" s="1195"/>
      <c r="E82" s="582">
        <v>43132</v>
      </c>
      <c r="F82" s="582">
        <v>43434</v>
      </c>
      <c r="G82" s="490" t="s">
        <v>331</v>
      </c>
      <c r="H82" s="491">
        <v>1</v>
      </c>
      <c r="I82" s="583">
        <v>450000000</v>
      </c>
      <c r="J82" s="493"/>
    </row>
    <row r="83" spans="2:10" ht="27" x14ac:dyDescent="0.2">
      <c r="B83" s="1206"/>
      <c r="C83" s="1192"/>
      <c r="D83" s="1195"/>
      <c r="E83" s="582">
        <v>43132</v>
      </c>
      <c r="F83" s="582">
        <v>43434</v>
      </c>
      <c r="G83" s="490" t="s">
        <v>332</v>
      </c>
      <c r="H83" s="491">
        <v>1</v>
      </c>
      <c r="I83" s="583">
        <v>3000000</v>
      </c>
      <c r="J83" s="493"/>
    </row>
    <row r="84" spans="2:10" ht="27.75" thickBot="1" x14ac:dyDescent="0.25">
      <c r="B84" s="1206"/>
      <c r="C84" s="1192"/>
      <c r="D84" s="1196"/>
      <c r="E84" s="590">
        <v>43132</v>
      </c>
      <c r="F84" s="590">
        <v>43434</v>
      </c>
      <c r="G84" s="506" t="s">
        <v>333</v>
      </c>
      <c r="H84" s="498">
        <v>1</v>
      </c>
      <c r="I84" s="591">
        <v>3000000</v>
      </c>
      <c r="J84" s="500"/>
    </row>
    <row r="85" spans="2:10" ht="27" x14ac:dyDescent="0.2">
      <c r="B85" s="1206"/>
      <c r="C85" s="1192"/>
      <c r="D85" s="1197" t="s">
        <v>334</v>
      </c>
      <c r="E85" s="580">
        <v>43132</v>
      </c>
      <c r="F85" s="580">
        <v>43434</v>
      </c>
      <c r="G85" s="513" t="s">
        <v>335</v>
      </c>
      <c r="H85" s="485">
        <v>1</v>
      </c>
      <c r="I85" s="581">
        <v>18000000</v>
      </c>
      <c r="J85" s="487">
        <v>15000000</v>
      </c>
    </row>
    <row r="86" spans="2:10" ht="27" x14ac:dyDescent="0.2">
      <c r="B86" s="1206"/>
      <c r="C86" s="1192"/>
      <c r="D86" s="1198"/>
      <c r="E86" s="582">
        <v>43132</v>
      </c>
      <c r="F86" s="582">
        <v>43434</v>
      </c>
      <c r="G86" s="515" t="s">
        <v>336</v>
      </c>
      <c r="H86" s="491">
        <v>1</v>
      </c>
      <c r="I86" s="583">
        <v>24000000</v>
      </c>
      <c r="J86" s="493">
        <v>20000000</v>
      </c>
    </row>
    <row r="87" spans="2:10" ht="27" x14ac:dyDescent="0.2">
      <c r="B87" s="1206"/>
      <c r="C87" s="1192"/>
      <c r="D87" s="1198"/>
      <c r="E87" s="582">
        <v>43132</v>
      </c>
      <c r="F87" s="582">
        <v>43434</v>
      </c>
      <c r="G87" s="515" t="s">
        <v>337</v>
      </c>
      <c r="H87" s="491">
        <v>1</v>
      </c>
      <c r="I87" s="583">
        <v>21000000</v>
      </c>
      <c r="J87" s="493">
        <v>15000000</v>
      </c>
    </row>
    <row r="88" spans="2:10" ht="27.75" thickBot="1" x14ac:dyDescent="0.25">
      <c r="B88" s="1206"/>
      <c r="C88" s="1192"/>
      <c r="D88" s="1199"/>
      <c r="E88" s="584">
        <v>43132</v>
      </c>
      <c r="F88" s="584">
        <v>43434</v>
      </c>
      <c r="G88" s="522" t="s">
        <v>338</v>
      </c>
      <c r="H88" s="520">
        <v>1</v>
      </c>
      <c r="I88" s="586">
        <v>18000000</v>
      </c>
      <c r="J88" s="521">
        <f>H88*I88</f>
        <v>18000000</v>
      </c>
    </row>
    <row r="89" spans="2:10" ht="81.75" thickBot="1" x14ac:dyDescent="0.25">
      <c r="B89" s="1206"/>
      <c r="C89" s="1193"/>
      <c r="D89" s="592" t="s">
        <v>339</v>
      </c>
      <c r="E89" s="593">
        <v>43132</v>
      </c>
      <c r="F89" s="593">
        <v>47087</v>
      </c>
      <c r="G89" s="594" t="s">
        <v>340</v>
      </c>
      <c r="H89" s="595">
        <v>7</v>
      </c>
      <c r="I89" s="596">
        <v>100000</v>
      </c>
      <c r="J89" s="597">
        <f>H89*I89</f>
        <v>700000</v>
      </c>
    </row>
    <row r="90" spans="2:10" ht="27" x14ac:dyDescent="0.2">
      <c r="B90" s="1206"/>
      <c r="C90" s="1200" t="s">
        <v>20</v>
      </c>
      <c r="D90" s="598" t="s">
        <v>21</v>
      </c>
      <c r="E90" s="580">
        <v>43110</v>
      </c>
      <c r="F90" s="580">
        <v>43449</v>
      </c>
      <c r="G90" s="484" t="s">
        <v>22</v>
      </c>
      <c r="H90" s="485">
        <v>3</v>
      </c>
      <c r="I90" s="581">
        <v>22000000</v>
      </c>
      <c r="J90" s="487"/>
    </row>
    <row r="91" spans="2:10" ht="40.5" x14ac:dyDescent="0.2">
      <c r="B91" s="1206"/>
      <c r="C91" s="1201"/>
      <c r="D91" s="587" t="s">
        <v>23</v>
      </c>
      <c r="E91" s="590">
        <v>43132</v>
      </c>
      <c r="F91" s="582">
        <v>43281</v>
      </c>
      <c r="G91" s="490" t="s">
        <v>24</v>
      </c>
      <c r="H91" s="491">
        <v>1</v>
      </c>
      <c r="I91" s="583">
        <v>190000000</v>
      </c>
      <c r="J91" s="493"/>
    </row>
    <row r="92" spans="2:10" ht="41.25" thickBot="1" x14ac:dyDescent="0.25">
      <c r="B92" s="1206"/>
      <c r="C92" s="1201"/>
      <c r="D92" s="532" t="s">
        <v>341</v>
      </c>
      <c r="E92" s="584">
        <v>43132</v>
      </c>
      <c r="F92" s="584">
        <v>43449</v>
      </c>
      <c r="G92" s="585" t="s">
        <v>26</v>
      </c>
      <c r="H92" s="520">
        <v>1</v>
      </c>
      <c r="I92" s="586">
        <v>35000000</v>
      </c>
      <c r="J92" s="521"/>
    </row>
    <row r="93" spans="2:10" ht="27" x14ac:dyDescent="0.2">
      <c r="B93" s="1206"/>
      <c r="C93" s="1200" t="s">
        <v>27</v>
      </c>
      <c r="D93" s="598" t="s">
        <v>28</v>
      </c>
      <c r="E93" s="580">
        <v>43132</v>
      </c>
      <c r="F93" s="580">
        <v>43434</v>
      </c>
      <c r="G93" s="484" t="s">
        <v>29</v>
      </c>
      <c r="H93" s="485">
        <v>1</v>
      </c>
      <c r="I93" s="581">
        <v>40000000</v>
      </c>
      <c r="J93" s="487"/>
    </row>
    <row r="94" spans="2:10" ht="54" x14ac:dyDescent="0.2">
      <c r="B94" s="1206"/>
      <c r="C94" s="1201"/>
      <c r="D94" s="528" t="s">
        <v>30</v>
      </c>
      <c r="E94" s="582">
        <v>43132</v>
      </c>
      <c r="F94" s="582">
        <v>43281</v>
      </c>
      <c r="G94" s="490" t="s">
        <v>31</v>
      </c>
      <c r="H94" s="491">
        <v>1</v>
      </c>
      <c r="I94" s="583">
        <v>175000000</v>
      </c>
      <c r="J94" s="493"/>
    </row>
    <row r="95" spans="2:10" ht="27" x14ac:dyDescent="0.2">
      <c r="B95" s="1206"/>
      <c r="C95" s="1201"/>
      <c r="D95" s="528" t="s">
        <v>32</v>
      </c>
      <c r="E95" s="582">
        <v>43132</v>
      </c>
      <c r="F95" s="582">
        <v>43434</v>
      </c>
      <c r="G95" s="490" t="s">
        <v>33</v>
      </c>
      <c r="H95" s="491">
        <v>1</v>
      </c>
      <c r="I95" s="583">
        <v>270000000</v>
      </c>
      <c r="J95" s="493"/>
    </row>
    <row r="96" spans="2:10" ht="54.75" thickBot="1" x14ac:dyDescent="0.25">
      <c r="B96" s="1206"/>
      <c r="C96" s="1201"/>
      <c r="D96" s="532" t="s">
        <v>34</v>
      </c>
      <c r="E96" s="584">
        <v>43132</v>
      </c>
      <c r="F96" s="584">
        <v>43434</v>
      </c>
      <c r="G96" s="585" t="s">
        <v>35</v>
      </c>
      <c r="H96" s="520">
        <v>1</v>
      </c>
      <c r="I96" s="586">
        <v>20000000</v>
      </c>
      <c r="J96" s="521"/>
    </row>
    <row r="97" spans="2:10" x14ac:dyDescent="0.2">
      <c r="B97" s="1206"/>
      <c r="C97" s="1188" t="s">
        <v>342</v>
      </c>
      <c r="D97" s="1194" t="s">
        <v>343</v>
      </c>
      <c r="E97" s="1165">
        <v>43132</v>
      </c>
      <c r="F97" s="1165">
        <v>43132</v>
      </c>
      <c r="G97" s="1168" t="s">
        <v>344</v>
      </c>
      <c r="H97" s="1171">
        <v>1</v>
      </c>
      <c r="I97" s="1174">
        <v>20000000</v>
      </c>
      <c r="J97" s="1177">
        <f>H97*I97</f>
        <v>20000000</v>
      </c>
    </row>
    <row r="98" spans="2:10" x14ac:dyDescent="0.2">
      <c r="B98" s="1206"/>
      <c r="C98" s="1189"/>
      <c r="D98" s="1195"/>
      <c r="E98" s="1166"/>
      <c r="F98" s="1166"/>
      <c r="G98" s="1169"/>
      <c r="H98" s="1172"/>
      <c r="I98" s="1175"/>
      <c r="J98" s="1178"/>
    </row>
    <row r="99" spans="2:10" ht="13.5" thickBot="1" x14ac:dyDescent="0.25">
      <c r="B99" s="1206"/>
      <c r="C99" s="1189"/>
      <c r="D99" s="1196"/>
      <c r="E99" s="1167"/>
      <c r="F99" s="1167"/>
      <c r="G99" s="1170"/>
      <c r="H99" s="1173"/>
      <c r="I99" s="1176"/>
      <c r="J99" s="1179"/>
    </row>
    <row r="100" spans="2:10" ht="27.75" thickBot="1" x14ac:dyDescent="0.25">
      <c r="B100" s="1206"/>
      <c r="C100" s="599" t="s">
        <v>345</v>
      </c>
      <c r="D100" s="600" t="s">
        <v>346</v>
      </c>
      <c r="E100" s="601">
        <v>43101</v>
      </c>
      <c r="F100" s="601">
        <v>43449</v>
      </c>
      <c r="G100" s="602" t="s">
        <v>347</v>
      </c>
      <c r="H100" s="603">
        <v>1</v>
      </c>
      <c r="I100" s="604">
        <v>10000000</v>
      </c>
      <c r="J100" s="605">
        <f>H100*I100</f>
        <v>10000000</v>
      </c>
    </row>
    <row r="101" spans="2:10" ht="13.5" x14ac:dyDescent="0.2">
      <c r="B101" s="1206"/>
      <c r="C101" s="1200" t="s">
        <v>348</v>
      </c>
      <c r="D101" s="598" t="s">
        <v>349</v>
      </c>
      <c r="E101" s="580">
        <v>43101</v>
      </c>
      <c r="F101" s="580">
        <v>43449</v>
      </c>
      <c r="G101" s="513" t="s">
        <v>350</v>
      </c>
      <c r="H101" s="485">
        <v>2</v>
      </c>
      <c r="I101" s="581">
        <v>4000000</v>
      </c>
      <c r="J101" s="487">
        <f>H101*I101</f>
        <v>8000000</v>
      </c>
    </row>
    <row r="102" spans="2:10" ht="13.5" x14ac:dyDescent="0.2">
      <c r="B102" s="1206"/>
      <c r="C102" s="1201"/>
      <c r="D102" s="528" t="s">
        <v>351</v>
      </c>
      <c r="E102" s="582">
        <v>43101</v>
      </c>
      <c r="F102" s="582">
        <v>43449</v>
      </c>
      <c r="G102" s="490" t="s">
        <v>352</v>
      </c>
      <c r="H102" s="491">
        <v>1</v>
      </c>
      <c r="I102" s="583">
        <v>3000000</v>
      </c>
      <c r="J102" s="493"/>
    </row>
    <row r="103" spans="2:10" ht="13.5" x14ac:dyDescent="0.2">
      <c r="B103" s="1206"/>
      <c r="C103" s="1201"/>
      <c r="D103" s="528" t="s">
        <v>353</v>
      </c>
      <c r="E103" s="582">
        <v>43101</v>
      </c>
      <c r="F103" s="582">
        <v>43449</v>
      </c>
      <c r="G103" s="515" t="s">
        <v>353</v>
      </c>
      <c r="H103" s="491">
        <v>1</v>
      </c>
      <c r="I103" s="583">
        <v>800000</v>
      </c>
      <c r="J103" s="493"/>
    </row>
    <row r="104" spans="2:10" ht="14.25" thickBot="1" x14ac:dyDescent="0.25">
      <c r="B104" s="1206"/>
      <c r="C104" s="1201"/>
      <c r="D104" s="531" t="s">
        <v>354</v>
      </c>
      <c r="E104" s="606">
        <v>43101</v>
      </c>
      <c r="F104" s="606">
        <v>43449</v>
      </c>
      <c r="G104" s="530" t="s">
        <v>355</v>
      </c>
      <c r="H104" s="507">
        <v>1</v>
      </c>
      <c r="I104" s="591">
        <v>200000</v>
      </c>
      <c r="J104" s="509">
        <f>H104*I104</f>
        <v>200000</v>
      </c>
    </row>
    <row r="105" spans="2:10" ht="13.5" x14ac:dyDescent="0.2">
      <c r="B105" s="1206"/>
      <c r="C105" s="1200" t="s">
        <v>356</v>
      </c>
      <c r="D105" s="1194" t="s">
        <v>357</v>
      </c>
      <c r="E105" s="580">
        <v>43132</v>
      </c>
      <c r="F105" s="580">
        <v>43281</v>
      </c>
      <c r="G105" s="484" t="s">
        <v>358</v>
      </c>
      <c r="H105" s="485">
        <v>5</v>
      </c>
      <c r="I105" s="581">
        <v>80000</v>
      </c>
      <c r="J105" s="487">
        <f>H105*I105</f>
        <v>400000</v>
      </c>
    </row>
    <row r="106" spans="2:10" ht="14.25" thickBot="1" x14ac:dyDescent="0.25">
      <c r="B106" s="1206"/>
      <c r="C106" s="1201"/>
      <c r="D106" s="1195"/>
      <c r="E106" s="606">
        <v>43132</v>
      </c>
      <c r="F106" s="606">
        <v>43281</v>
      </c>
      <c r="G106" s="506" t="s">
        <v>359</v>
      </c>
      <c r="H106" s="507">
        <v>3</v>
      </c>
      <c r="I106" s="591">
        <v>120000</v>
      </c>
      <c r="J106" s="509"/>
    </row>
    <row r="107" spans="2:10" ht="13.5" x14ac:dyDescent="0.2">
      <c r="B107" s="1205" t="s">
        <v>1137</v>
      </c>
      <c r="C107" s="1200" t="s">
        <v>1138</v>
      </c>
      <c r="D107" s="598" t="s">
        <v>360</v>
      </c>
      <c r="E107" s="580">
        <v>43160</v>
      </c>
      <c r="F107" s="580">
        <v>43191</v>
      </c>
      <c r="G107" s="513" t="s">
        <v>361</v>
      </c>
      <c r="H107" s="485">
        <v>1</v>
      </c>
      <c r="I107" s="581">
        <v>1000000</v>
      </c>
      <c r="J107" s="487"/>
    </row>
    <row r="108" spans="2:10" ht="13.5" x14ac:dyDescent="0.2">
      <c r="B108" s="1206"/>
      <c r="C108" s="1201"/>
      <c r="D108" s="528" t="s">
        <v>362</v>
      </c>
      <c r="E108" s="582">
        <v>43161</v>
      </c>
      <c r="F108" s="582">
        <v>43192</v>
      </c>
      <c r="G108" s="515" t="s">
        <v>361</v>
      </c>
      <c r="H108" s="491">
        <v>1</v>
      </c>
      <c r="I108" s="583">
        <v>1000000</v>
      </c>
      <c r="J108" s="493"/>
    </row>
    <row r="109" spans="2:10" ht="27" x14ac:dyDescent="0.2">
      <c r="B109" s="1206"/>
      <c r="C109" s="1201"/>
      <c r="D109" s="528" t="s">
        <v>363</v>
      </c>
      <c r="E109" s="582">
        <v>43162</v>
      </c>
      <c r="F109" s="582">
        <v>43193</v>
      </c>
      <c r="G109" s="515" t="s">
        <v>361</v>
      </c>
      <c r="H109" s="491">
        <v>1</v>
      </c>
      <c r="I109" s="583">
        <v>1000000</v>
      </c>
      <c r="J109" s="493"/>
    </row>
    <row r="110" spans="2:10" ht="13.5" x14ac:dyDescent="0.2">
      <c r="B110" s="1206"/>
      <c r="C110" s="1201"/>
      <c r="D110" s="528" t="s">
        <v>364</v>
      </c>
      <c r="E110" s="582">
        <v>43160</v>
      </c>
      <c r="F110" s="582">
        <v>43191</v>
      </c>
      <c r="G110" s="515" t="s">
        <v>365</v>
      </c>
      <c r="H110" s="491">
        <v>1</v>
      </c>
      <c r="I110" s="583">
        <v>1000000</v>
      </c>
      <c r="J110" s="493"/>
    </row>
    <row r="111" spans="2:10" ht="13.5" x14ac:dyDescent="0.2">
      <c r="B111" s="1206"/>
      <c r="C111" s="1201"/>
      <c r="D111" s="528" t="s">
        <v>366</v>
      </c>
      <c r="E111" s="582">
        <v>43161</v>
      </c>
      <c r="F111" s="582">
        <v>43192</v>
      </c>
      <c r="G111" s="515" t="s">
        <v>365</v>
      </c>
      <c r="H111" s="491">
        <v>1</v>
      </c>
      <c r="I111" s="583">
        <v>1000000</v>
      </c>
      <c r="J111" s="493"/>
    </row>
    <row r="112" spans="2:10" ht="14.25" thickBot="1" x14ac:dyDescent="0.25">
      <c r="B112" s="1207"/>
      <c r="C112" s="1211"/>
      <c r="D112" s="532" t="s">
        <v>367</v>
      </c>
      <c r="E112" s="584">
        <v>43162</v>
      </c>
      <c r="F112" s="584">
        <v>43193</v>
      </c>
      <c r="G112" s="522" t="s">
        <v>365</v>
      </c>
      <c r="H112" s="520">
        <v>1</v>
      </c>
      <c r="I112" s="586">
        <v>1000000</v>
      </c>
      <c r="J112" s="521"/>
    </row>
    <row r="113" spans="2:10" ht="27" x14ac:dyDescent="0.2">
      <c r="B113" s="1205" t="s">
        <v>1139</v>
      </c>
      <c r="C113" s="1201" t="s">
        <v>368</v>
      </c>
      <c r="D113" s="607" t="s">
        <v>369</v>
      </c>
      <c r="E113" s="588">
        <v>43305</v>
      </c>
      <c r="F113" s="588">
        <v>43308</v>
      </c>
      <c r="G113" s="608" t="s">
        <v>370</v>
      </c>
      <c r="H113" s="526">
        <v>3</v>
      </c>
      <c r="I113" s="609">
        <v>2100000</v>
      </c>
      <c r="J113" s="527">
        <f>H113*I113</f>
        <v>6300000</v>
      </c>
    </row>
    <row r="114" spans="2:10" ht="27.75" thickBot="1" x14ac:dyDescent="0.25">
      <c r="B114" s="1206"/>
      <c r="C114" s="1201"/>
      <c r="D114" s="531" t="s">
        <v>369</v>
      </c>
      <c r="E114" s="606">
        <v>43444</v>
      </c>
      <c r="F114" s="606">
        <v>43448</v>
      </c>
      <c r="G114" s="506" t="s">
        <v>370</v>
      </c>
      <c r="H114" s="507">
        <v>3</v>
      </c>
      <c r="I114" s="591">
        <v>2100000</v>
      </c>
      <c r="J114" s="509">
        <f>H114*I114</f>
        <v>6300000</v>
      </c>
    </row>
    <row r="115" spans="2:10" ht="13.5" x14ac:dyDescent="0.2">
      <c r="B115" s="1206"/>
      <c r="C115" s="1201"/>
      <c r="D115" s="1194" t="s">
        <v>371</v>
      </c>
      <c r="E115" s="1165">
        <v>43396</v>
      </c>
      <c r="F115" s="1165">
        <v>43430</v>
      </c>
      <c r="G115" s="484" t="s">
        <v>372</v>
      </c>
      <c r="H115" s="485">
        <v>15</v>
      </c>
      <c r="I115" s="581">
        <v>160000</v>
      </c>
      <c r="J115" s="487">
        <f>H115*I115</f>
        <v>2400000</v>
      </c>
    </row>
    <row r="116" spans="2:10" ht="14.25" thickBot="1" x14ac:dyDescent="0.25">
      <c r="B116" s="1206"/>
      <c r="C116" s="1211"/>
      <c r="D116" s="1196"/>
      <c r="E116" s="1167"/>
      <c r="F116" s="1167"/>
      <c r="G116" s="585" t="s">
        <v>373</v>
      </c>
      <c r="H116" s="520">
        <v>15</v>
      </c>
      <c r="I116" s="586">
        <v>800000</v>
      </c>
      <c r="J116" s="521">
        <f>H116*I116</f>
        <v>12000000</v>
      </c>
    </row>
    <row r="117" spans="2:10" ht="27" x14ac:dyDescent="0.25">
      <c r="B117" s="1206"/>
      <c r="C117" s="1200" t="s">
        <v>374</v>
      </c>
      <c r="D117" s="610" t="s">
        <v>375</v>
      </c>
      <c r="E117" s="580">
        <v>43205</v>
      </c>
      <c r="F117" s="580">
        <v>43373</v>
      </c>
      <c r="G117" s="611" t="s">
        <v>376</v>
      </c>
      <c r="H117" s="612">
        <v>1</v>
      </c>
      <c r="I117" s="581">
        <v>8000000</v>
      </c>
      <c r="J117" s="487">
        <f>H117*I117</f>
        <v>8000000</v>
      </c>
    </row>
    <row r="118" spans="2:10" ht="14.25" thickBot="1" x14ac:dyDescent="0.25">
      <c r="B118" s="1206"/>
      <c r="C118" s="1201"/>
      <c r="D118" s="613" t="s">
        <v>377</v>
      </c>
      <c r="E118" s="518">
        <v>43132</v>
      </c>
      <c r="F118" s="614">
        <v>43434</v>
      </c>
      <c r="G118" s="615" t="s">
        <v>377</v>
      </c>
      <c r="H118" s="520">
        <v>1</v>
      </c>
      <c r="I118" s="586">
        <v>32690000</v>
      </c>
      <c r="J118" s="521">
        <v>74520000</v>
      </c>
    </row>
    <row r="119" spans="2:10" ht="54" x14ac:dyDescent="0.2">
      <c r="B119" s="1206"/>
      <c r="C119" s="1240" t="s">
        <v>378</v>
      </c>
      <c r="D119" s="598" t="s">
        <v>379</v>
      </c>
      <c r="E119" s="580">
        <v>43160</v>
      </c>
      <c r="F119" s="580">
        <v>43220</v>
      </c>
      <c r="G119" s="484" t="s">
        <v>380</v>
      </c>
      <c r="H119" s="485">
        <v>6</v>
      </c>
      <c r="I119" s="581">
        <v>120000</v>
      </c>
      <c r="J119" s="487">
        <f>H119*I119</f>
        <v>720000</v>
      </c>
    </row>
    <row r="120" spans="2:10" ht="27" x14ac:dyDescent="0.2">
      <c r="B120" s="1206"/>
      <c r="C120" s="1241"/>
      <c r="D120" s="528" t="s">
        <v>381</v>
      </c>
      <c r="E120" s="582">
        <v>43344</v>
      </c>
      <c r="F120" s="582">
        <v>43403</v>
      </c>
      <c r="G120" s="490" t="s">
        <v>382</v>
      </c>
      <c r="H120" s="491">
        <v>5</v>
      </c>
      <c r="I120" s="583">
        <v>60000</v>
      </c>
      <c r="J120" s="493">
        <f>H120*I120</f>
        <v>300000</v>
      </c>
    </row>
    <row r="121" spans="2:10" ht="27" x14ac:dyDescent="0.2">
      <c r="B121" s="1206"/>
      <c r="C121" s="1241"/>
      <c r="D121" s="528" t="s">
        <v>383</v>
      </c>
      <c r="E121" s="582">
        <v>43344</v>
      </c>
      <c r="F121" s="582">
        <v>43403</v>
      </c>
      <c r="G121" s="490" t="s">
        <v>384</v>
      </c>
      <c r="H121" s="491">
        <v>3</v>
      </c>
      <c r="I121" s="583">
        <v>60000</v>
      </c>
      <c r="J121" s="493">
        <f>H121*I121</f>
        <v>180000</v>
      </c>
    </row>
    <row r="122" spans="2:10" ht="40.5" x14ac:dyDescent="0.2">
      <c r="B122" s="1206"/>
      <c r="C122" s="1241"/>
      <c r="D122" s="528" t="s">
        <v>385</v>
      </c>
      <c r="E122" s="582">
        <v>43312</v>
      </c>
      <c r="F122" s="582">
        <v>43388</v>
      </c>
      <c r="G122" s="490" t="s">
        <v>386</v>
      </c>
      <c r="H122" s="491">
        <v>3</v>
      </c>
      <c r="I122" s="616">
        <v>120000</v>
      </c>
      <c r="J122" s="493"/>
    </row>
    <row r="123" spans="2:10" ht="27.75" thickBot="1" x14ac:dyDescent="0.25">
      <c r="B123" s="1206"/>
      <c r="C123" s="1242"/>
      <c r="D123" s="532" t="s">
        <v>387</v>
      </c>
      <c r="E123" s="584">
        <v>43374</v>
      </c>
      <c r="F123" s="584">
        <v>43434</v>
      </c>
      <c r="G123" s="585" t="s">
        <v>388</v>
      </c>
      <c r="H123" s="520">
        <v>5</v>
      </c>
      <c r="I123" s="586">
        <v>120000</v>
      </c>
      <c r="J123" s="521">
        <f t="shared" ref="J123:J133" si="1">H123*I123</f>
        <v>600000</v>
      </c>
    </row>
    <row r="124" spans="2:10" ht="27" customHeight="1" x14ac:dyDescent="0.2">
      <c r="B124" s="1206"/>
      <c r="C124" s="1191" t="s">
        <v>389</v>
      </c>
      <c r="D124" s="598" t="s">
        <v>390</v>
      </c>
      <c r="E124" s="580">
        <v>43169</v>
      </c>
      <c r="F124" s="580">
        <v>43200</v>
      </c>
      <c r="G124" s="513" t="s">
        <v>391</v>
      </c>
      <c r="H124" s="485">
        <v>2</v>
      </c>
      <c r="I124" s="581">
        <v>4500000</v>
      </c>
      <c r="J124" s="617">
        <f t="shared" si="1"/>
        <v>9000000</v>
      </c>
    </row>
    <row r="125" spans="2:10" ht="27" x14ac:dyDescent="0.2">
      <c r="B125" s="1206"/>
      <c r="C125" s="1192"/>
      <c r="D125" s="528" t="s">
        <v>392</v>
      </c>
      <c r="E125" s="582">
        <v>43284</v>
      </c>
      <c r="F125" s="582">
        <v>43311</v>
      </c>
      <c r="G125" s="515" t="s">
        <v>391</v>
      </c>
      <c r="H125" s="491">
        <v>2</v>
      </c>
      <c r="I125" s="583">
        <v>3000000</v>
      </c>
      <c r="J125" s="618">
        <f t="shared" si="1"/>
        <v>6000000</v>
      </c>
    </row>
    <row r="126" spans="2:10" ht="40.5" x14ac:dyDescent="0.2">
      <c r="B126" s="1206"/>
      <c r="C126" s="1192"/>
      <c r="D126" s="528" t="s">
        <v>393</v>
      </c>
      <c r="E126" s="582">
        <v>43282</v>
      </c>
      <c r="F126" s="582">
        <v>43434</v>
      </c>
      <c r="G126" s="515" t="s">
        <v>391</v>
      </c>
      <c r="H126" s="491">
        <v>2</v>
      </c>
      <c r="I126" s="583">
        <v>12600000</v>
      </c>
      <c r="J126" s="618">
        <f t="shared" si="1"/>
        <v>25200000</v>
      </c>
    </row>
    <row r="127" spans="2:10" ht="40.5" x14ac:dyDescent="0.2">
      <c r="B127" s="1206"/>
      <c r="C127" s="1192"/>
      <c r="D127" s="528" t="s">
        <v>394</v>
      </c>
      <c r="E127" s="582">
        <v>43193</v>
      </c>
      <c r="F127" s="582">
        <v>43250</v>
      </c>
      <c r="G127" s="515" t="s">
        <v>391</v>
      </c>
      <c r="H127" s="491">
        <v>4</v>
      </c>
      <c r="I127" s="583">
        <v>2000000</v>
      </c>
      <c r="J127" s="618">
        <f t="shared" si="1"/>
        <v>8000000</v>
      </c>
    </row>
    <row r="128" spans="2:10" ht="27" x14ac:dyDescent="0.2">
      <c r="B128" s="1206"/>
      <c r="C128" s="1192"/>
      <c r="D128" s="528" t="s">
        <v>395</v>
      </c>
      <c r="E128" s="582">
        <v>43266</v>
      </c>
      <c r="F128" s="582">
        <v>43312</v>
      </c>
      <c r="G128" s="515" t="s">
        <v>391</v>
      </c>
      <c r="H128" s="491">
        <v>11</v>
      </c>
      <c r="I128" s="583">
        <v>2000000</v>
      </c>
      <c r="J128" s="618">
        <f t="shared" si="1"/>
        <v>22000000</v>
      </c>
    </row>
    <row r="129" spans="2:10" ht="27" x14ac:dyDescent="0.2">
      <c r="B129" s="1206"/>
      <c r="C129" s="1192"/>
      <c r="D129" s="528" t="s">
        <v>396</v>
      </c>
      <c r="E129" s="582">
        <v>43160</v>
      </c>
      <c r="F129" s="582">
        <v>43230</v>
      </c>
      <c r="G129" s="515" t="s">
        <v>391</v>
      </c>
      <c r="H129" s="491">
        <v>4</v>
      </c>
      <c r="I129" s="583">
        <v>5000000</v>
      </c>
      <c r="J129" s="618">
        <f t="shared" si="1"/>
        <v>20000000</v>
      </c>
    </row>
    <row r="130" spans="2:10" ht="27" x14ac:dyDescent="0.2">
      <c r="B130" s="1206"/>
      <c r="C130" s="1192"/>
      <c r="D130" s="528" t="s">
        <v>397</v>
      </c>
      <c r="E130" s="582">
        <v>43282</v>
      </c>
      <c r="F130" s="582">
        <v>43403</v>
      </c>
      <c r="G130" s="515" t="s">
        <v>391</v>
      </c>
      <c r="H130" s="491">
        <v>4</v>
      </c>
      <c r="I130" s="583">
        <v>700000</v>
      </c>
      <c r="J130" s="618">
        <f t="shared" si="1"/>
        <v>2800000</v>
      </c>
    </row>
    <row r="131" spans="2:10" ht="40.5" x14ac:dyDescent="0.2">
      <c r="B131" s="1206"/>
      <c r="C131" s="1192"/>
      <c r="D131" s="528" t="s">
        <v>398</v>
      </c>
      <c r="E131" s="582">
        <v>43374</v>
      </c>
      <c r="F131" s="582">
        <v>43414</v>
      </c>
      <c r="G131" s="515" t="s">
        <v>391</v>
      </c>
      <c r="H131" s="491">
        <v>4</v>
      </c>
      <c r="I131" s="583">
        <v>5300000</v>
      </c>
      <c r="J131" s="618">
        <f t="shared" si="1"/>
        <v>21200000</v>
      </c>
    </row>
    <row r="132" spans="2:10" ht="27" x14ac:dyDescent="0.2">
      <c r="B132" s="1206"/>
      <c r="C132" s="1192"/>
      <c r="D132" s="528" t="s">
        <v>399</v>
      </c>
      <c r="E132" s="582">
        <v>42887</v>
      </c>
      <c r="F132" s="582">
        <v>43274</v>
      </c>
      <c r="G132" s="515" t="s">
        <v>391</v>
      </c>
      <c r="H132" s="491">
        <v>3</v>
      </c>
      <c r="I132" s="583">
        <v>2200000</v>
      </c>
      <c r="J132" s="618">
        <f t="shared" si="1"/>
        <v>6600000</v>
      </c>
    </row>
    <row r="133" spans="2:10" ht="27.75" thickBot="1" x14ac:dyDescent="0.25">
      <c r="B133" s="1207"/>
      <c r="C133" s="1193"/>
      <c r="D133" s="532" t="s">
        <v>400</v>
      </c>
      <c r="E133" s="584">
        <v>43151</v>
      </c>
      <c r="F133" s="584">
        <v>43189</v>
      </c>
      <c r="G133" s="522" t="s">
        <v>391</v>
      </c>
      <c r="H133" s="520">
        <v>2</v>
      </c>
      <c r="I133" s="586">
        <v>4000000</v>
      </c>
      <c r="J133" s="619">
        <f t="shared" si="1"/>
        <v>8000000</v>
      </c>
    </row>
    <row r="134" spans="2:10" ht="14.25" thickBot="1" x14ac:dyDescent="0.25">
      <c r="B134" s="1205" t="s">
        <v>401</v>
      </c>
      <c r="C134" s="1188" t="s">
        <v>402</v>
      </c>
      <c r="D134" s="533" t="s">
        <v>403</v>
      </c>
      <c r="E134" s="552">
        <v>43132</v>
      </c>
      <c r="F134" s="620">
        <v>43434</v>
      </c>
      <c r="G134" s="484" t="s">
        <v>404</v>
      </c>
      <c r="H134" s="485">
        <v>1</v>
      </c>
      <c r="I134" s="486">
        <v>1000000</v>
      </c>
      <c r="J134" s="487">
        <v>5000000</v>
      </c>
    </row>
    <row r="135" spans="2:10" ht="27.75" thickBot="1" x14ac:dyDescent="0.25">
      <c r="B135" s="1206"/>
      <c r="C135" s="1189"/>
      <c r="D135" s="621" t="s">
        <v>405</v>
      </c>
      <c r="E135" s="622">
        <v>43132</v>
      </c>
      <c r="F135" s="623">
        <v>43434</v>
      </c>
      <c r="G135" s="497" t="s">
        <v>406</v>
      </c>
      <c r="H135" s="498">
        <v>1</v>
      </c>
      <c r="I135" s="499">
        <v>1000000</v>
      </c>
      <c r="J135" s="487">
        <v>1000000</v>
      </c>
    </row>
    <row r="136" spans="2:10" ht="27.75" thickBot="1" x14ac:dyDescent="0.25">
      <c r="B136" s="1206"/>
      <c r="C136" s="1190"/>
      <c r="D136" s="546" t="s">
        <v>407</v>
      </c>
      <c r="E136" s="569">
        <v>43132</v>
      </c>
      <c r="F136" s="624">
        <v>43281</v>
      </c>
      <c r="G136" s="585"/>
      <c r="H136" s="522"/>
      <c r="I136" s="520"/>
      <c r="J136" s="487"/>
    </row>
    <row r="137" spans="2:10" ht="27.75" thickBot="1" x14ac:dyDescent="0.25">
      <c r="B137" s="1206"/>
      <c r="C137" s="1219" t="s">
        <v>1140</v>
      </c>
      <c r="D137" s="513" t="s">
        <v>408</v>
      </c>
      <c r="E137" s="482">
        <v>43132</v>
      </c>
      <c r="F137" s="482">
        <v>43434</v>
      </c>
      <c r="G137" s="514"/>
      <c r="H137" s="513"/>
      <c r="I137" s="485"/>
      <c r="J137" s="487"/>
    </row>
    <row r="138" spans="2:10" ht="27.75" thickBot="1" x14ac:dyDescent="0.25">
      <c r="B138" s="1206"/>
      <c r="C138" s="1220"/>
      <c r="D138" s="515" t="s">
        <v>409</v>
      </c>
      <c r="E138" s="502">
        <v>43132</v>
      </c>
      <c r="F138" s="502">
        <v>43281</v>
      </c>
      <c r="G138" s="516"/>
      <c r="H138" s="515"/>
      <c r="I138" s="491"/>
      <c r="J138" s="487"/>
    </row>
    <row r="139" spans="2:10" ht="27.75" thickBot="1" x14ac:dyDescent="0.25">
      <c r="B139" s="1206"/>
      <c r="C139" s="1220"/>
      <c r="D139" s="515" t="s">
        <v>32</v>
      </c>
      <c r="E139" s="502">
        <v>43132</v>
      </c>
      <c r="F139" s="502">
        <v>43434</v>
      </c>
      <c r="G139" s="516"/>
      <c r="H139" s="515"/>
      <c r="I139" s="491"/>
      <c r="J139" s="487"/>
    </row>
    <row r="140" spans="2:10" ht="54.75" thickBot="1" x14ac:dyDescent="0.25">
      <c r="B140" s="1206"/>
      <c r="C140" s="1220"/>
      <c r="D140" s="515" t="s">
        <v>34</v>
      </c>
      <c r="E140" s="502">
        <v>43132</v>
      </c>
      <c r="F140" s="502">
        <v>43434</v>
      </c>
      <c r="G140" s="516"/>
      <c r="H140" s="515"/>
      <c r="I140" s="491"/>
      <c r="J140" s="487"/>
    </row>
    <row r="141" spans="2:10" ht="14.25" thickBot="1" x14ac:dyDescent="0.25">
      <c r="B141" s="1206"/>
      <c r="C141" s="1220"/>
      <c r="D141" s="515" t="s">
        <v>357</v>
      </c>
      <c r="E141" s="502">
        <v>43132</v>
      </c>
      <c r="F141" s="502">
        <v>43281</v>
      </c>
      <c r="G141" s="516"/>
      <c r="H141" s="515"/>
      <c r="I141" s="491"/>
      <c r="J141" s="487"/>
    </row>
    <row r="142" spans="2:10" ht="27.75" thickBot="1" x14ac:dyDescent="0.25">
      <c r="B142" s="1206"/>
      <c r="C142" s="1220"/>
      <c r="D142" s="530" t="s">
        <v>410</v>
      </c>
      <c r="E142" s="504">
        <v>43132</v>
      </c>
      <c r="F142" s="625">
        <v>43434</v>
      </c>
      <c r="G142" s="626"/>
      <c r="H142" s="530"/>
      <c r="I142" s="507"/>
      <c r="J142" s="487"/>
    </row>
    <row r="143" spans="2:10" ht="41.25" thickBot="1" x14ac:dyDescent="0.25">
      <c r="B143" s="1206"/>
      <c r="C143" s="1208" t="s">
        <v>411</v>
      </c>
      <c r="D143" s="513" t="s">
        <v>412</v>
      </c>
      <c r="E143" s="482">
        <v>43132</v>
      </c>
      <c r="F143" s="483">
        <v>43281</v>
      </c>
      <c r="G143" s="514" t="s">
        <v>413</v>
      </c>
      <c r="H143" s="485">
        <v>3</v>
      </c>
      <c r="I143" s="627" t="s">
        <v>414</v>
      </c>
      <c r="J143" s="487"/>
    </row>
    <row r="144" spans="2:10" ht="14.25" thickBot="1" x14ac:dyDescent="0.25">
      <c r="B144" s="1206"/>
      <c r="C144" s="1209"/>
      <c r="D144" s="515" t="s">
        <v>415</v>
      </c>
      <c r="E144" s="502">
        <v>43132</v>
      </c>
      <c r="F144" s="541">
        <v>43281</v>
      </c>
      <c r="G144" s="516" t="s">
        <v>413</v>
      </c>
      <c r="H144" s="491">
        <v>3</v>
      </c>
      <c r="I144" s="628" t="s">
        <v>416</v>
      </c>
      <c r="J144" s="487"/>
    </row>
    <row r="145" spans="2:10" ht="14.25" thickBot="1" x14ac:dyDescent="0.25">
      <c r="B145" s="1206"/>
      <c r="C145" s="1209"/>
      <c r="D145" s="515" t="s">
        <v>417</v>
      </c>
      <c r="E145" s="502">
        <v>43132</v>
      </c>
      <c r="F145" s="541">
        <v>43281</v>
      </c>
      <c r="G145" s="516" t="s">
        <v>413</v>
      </c>
      <c r="H145" s="491">
        <v>5</v>
      </c>
      <c r="I145" s="629">
        <v>80000</v>
      </c>
      <c r="J145" s="487"/>
    </row>
    <row r="146" spans="2:10" ht="14.25" thickBot="1" x14ac:dyDescent="0.25">
      <c r="B146" s="1206"/>
      <c r="C146" s="1209"/>
      <c r="D146" s="630" t="s">
        <v>418</v>
      </c>
      <c r="E146" s="631">
        <v>43132</v>
      </c>
      <c r="F146" s="632">
        <v>43281</v>
      </c>
      <c r="G146" s="633" t="s">
        <v>413</v>
      </c>
      <c r="H146" s="634">
        <v>3</v>
      </c>
      <c r="I146" s="635" t="s">
        <v>419</v>
      </c>
      <c r="J146" s="617">
        <v>135000000</v>
      </c>
    </row>
    <row r="147" spans="2:10" ht="14.25" thickBot="1" x14ac:dyDescent="0.25">
      <c r="B147" s="1206"/>
      <c r="C147" s="1209"/>
      <c r="D147" s="515" t="s">
        <v>420</v>
      </c>
      <c r="E147" s="502">
        <v>43132</v>
      </c>
      <c r="F147" s="541">
        <v>43281</v>
      </c>
      <c r="G147" s="516" t="s">
        <v>413</v>
      </c>
      <c r="H147" s="491">
        <v>5</v>
      </c>
      <c r="I147" s="629">
        <v>70000</v>
      </c>
      <c r="J147" s="487">
        <v>700000</v>
      </c>
    </row>
    <row r="148" spans="2:10" ht="14.25" thickBot="1" x14ac:dyDescent="0.25">
      <c r="B148" s="1206"/>
      <c r="C148" s="1210"/>
      <c r="D148" s="522" t="s">
        <v>421</v>
      </c>
      <c r="E148" s="518">
        <v>43132</v>
      </c>
      <c r="F148" s="548">
        <v>43281</v>
      </c>
      <c r="G148" s="519" t="s">
        <v>413</v>
      </c>
      <c r="H148" s="520">
        <v>20</v>
      </c>
      <c r="I148" s="636">
        <v>8000</v>
      </c>
      <c r="J148" s="487">
        <v>160000</v>
      </c>
    </row>
    <row r="149" spans="2:10" ht="14.25" thickBot="1" x14ac:dyDescent="0.25">
      <c r="B149" s="1207"/>
      <c r="C149" s="637" t="s">
        <v>422</v>
      </c>
      <c r="D149" s="638" t="s">
        <v>423</v>
      </c>
      <c r="E149" s="639">
        <v>43132</v>
      </c>
      <c r="F149" s="640">
        <v>43434</v>
      </c>
      <c r="G149" s="641" t="s">
        <v>424</v>
      </c>
      <c r="H149" s="642">
        <v>3</v>
      </c>
      <c r="I149" s="643" t="s">
        <v>425</v>
      </c>
      <c r="J149" s="487">
        <v>6000000</v>
      </c>
    </row>
    <row r="150" spans="2:10" ht="13.5" x14ac:dyDescent="0.2">
      <c r="B150" s="1205" t="s">
        <v>426</v>
      </c>
      <c r="C150" s="1188" t="s">
        <v>402</v>
      </c>
      <c r="D150" s="644" t="s">
        <v>403</v>
      </c>
      <c r="E150" s="534">
        <v>43132</v>
      </c>
      <c r="F150" s="483">
        <v>43434</v>
      </c>
      <c r="G150" s="645"/>
      <c r="H150" s="485"/>
      <c r="I150" s="486"/>
      <c r="J150" s="487"/>
    </row>
    <row r="151" spans="2:10" ht="27" x14ac:dyDescent="0.2">
      <c r="B151" s="1206"/>
      <c r="C151" s="1189"/>
      <c r="D151" s="646" t="s">
        <v>405</v>
      </c>
      <c r="E151" s="647">
        <v>43132</v>
      </c>
      <c r="F151" s="648">
        <v>43434</v>
      </c>
      <c r="G151" s="649" t="s">
        <v>427</v>
      </c>
      <c r="H151" s="498">
        <v>1</v>
      </c>
      <c r="I151" s="499">
        <v>1000000</v>
      </c>
      <c r="J151" s="500"/>
    </row>
    <row r="152" spans="2:10" ht="27.75" thickBot="1" x14ac:dyDescent="0.25">
      <c r="B152" s="1206"/>
      <c r="C152" s="1190"/>
      <c r="D152" s="650" t="s">
        <v>407</v>
      </c>
      <c r="E152" s="547">
        <v>43132</v>
      </c>
      <c r="F152" s="548">
        <v>43281</v>
      </c>
      <c r="G152" s="651"/>
      <c r="H152" s="520"/>
      <c r="I152" s="520"/>
      <c r="J152" s="521"/>
    </row>
    <row r="153" spans="2:10" ht="27" x14ac:dyDescent="0.2">
      <c r="B153" s="1206"/>
      <c r="C153" s="1188" t="s">
        <v>1141</v>
      </c>
      <c r="D153" s="644" t="s">
        <v>408</v>
      </c>
      <c r="E153" s="534">
        <v>43132</v>
      </c>
      <c r="F153" s="483">
        <v>43434</v>
      </c>
      <c r="G153" s="645"/>
      <c r="H153" s="485"/>
      <c r="I153" s="485"/>
      <c r="J153" s="487"/>
    </row>
    <row r="154" spans="2:10" ht="27" x14ac:dyDescent="0.2">
      <c r="B154" s="1206"/>
      <c r="C154" s="1189"/>
      <c r="D154" s="652" t="s">
        <v>409</v>
      </c>
      <c r="E154" s="540">
        <v>43132</v>
      </c>
      <c r="F154" s="541">
        <v>43281</v>
      </c>
      <c r="G154" s="503"/>
      <c r="H154" s="491"/>
      <c r="I154" s="491"/>
      <c r="J154" s="493"/>
    </row>
    <row r="155" spans="2:10" ht="27" x14ac:dyDescent="0.2">
      <c r="B155" s="1206"/>
      <c r="C155" s="1189"/>
      <c r="D155" s="652" t="s">
        <v>32</v>
      </c>
      <c r="E155" s="540">
        <v>43132</v>
      </c>
      <c r="F155" s="541">
        <v>43434</v>
      </c>
      <c r="G155" s="503"/>
      <c r="H155" s="491"/>
      <c r="I155" s="491"/>
      <c r="J155" s="493"/>
    </row>
    <row r="156" spans="2:10" ht="54" x14ac:dyDescent="0.2">
      <c r="B156" s="1206"/>
      <c r="C156" s="1189"/>
      <c r="D156" s="652" t="s">
        <v>34</v>
      </c>
      <c r="E156" s="540">
        <v>43132</v>
      </c>
      <c r="F156" s="541">
        <v>43434</v>
      </c>
      <c r="G156" s="503"/>
      <c r="H156" s="491"/>
      <c r="I156" s="499"/>
      <c r="J156" s="500"/>
    </row>
    <row r="157" spans="2:10" ht="27" x14ac:dyDescent="0.2">
      <c r="B157" s="1206"/>
      <c r="C157" s="1189"/>
      <c r="D157" s="652" t="s">
        <v>428</v>
      </c>
      <c r="E157" s="540">
        <v>43132</v>
      </c>
      <c r="F157" s="541">
        <v>43281</v>
      </c>
      <c r="G157" s="503"/>
      <c r="H157" s="491"/>
      <c r="I157" s="491"/>
      <c r="J157" s="493"/>
    </row>
    <row r="158" spans="2:10" ht="27.75" thickBot="1" x14ac:dyDescent="0.25">
      <c r="B158" s="1206"/>
      <c r="C158" s="1190"/>
      <c r="D158" s="650" t="s">
        <v>410</v>
      </c>
      <c r="E158" s="547">
        <v>43132</v>
      </c>
      <c r="F158" s="548">
        <v>43434</v>
      </c>
      <c r="G158" s="653"/>
      <c r="H158" s="507"/>
      <c r="I158" s="499"/>
      <c r="J158" s="509"/>
    </row>
    <row r="159" spans="2:10" ht="54" x14ac:dyDescent="0.2">
      <c r="B159" s="1206"/>
      <c r="C159" s="1188" t="s">
        <v>429</v>
      </c>
      <c r="D159" s="644" t="s">
        <v>430</v>
      </c>
      <c r="E159" s="534">
        <v>43132</v>
      </c>
      <c r="F159" s="483">
        <v>43434</v>
      </c>
      <c r="G159" s="645" t="s">
        <v>1142</v>
      </c>
      <c r="H159" s="485">
        <v>1</v>
      </c>
      <c r="I159" s="654" t="s">
        <v>1143</v>
      </c>
      <c r="J159" s="487"/>
    </row>
    <row r="160" spans="2:10" ht="13.5" x14ac:dyDescent="0.2">
      <c r="B160" s="1206"/>
      <c r="C160" s="1189"/>
      <c r="D160" s="655" t="s">
        <v>431</v>
      </c>
      <c r="E160" s="540">
        <v>43132</v>
      </c>
      <c r="F160" s="541">
        <v>43279</v>
      </c>
      <c r="G160" s="503" t="s">
        <v>432</v>
      </c>
      <c r="H160" s="491">
        <v>1</v>
      </c>
      <c r="I160" s="634" t="s">
        <v>433</v>
      </c>
      <c r="J160" s="493"/>
    </row>
    <row r="161" spans="2:10" ht="27" x14ac:dyDescent="0.2">
      <c r="B161" s="1206"/>
      <c r="C161" s="1189"/>
      <c r="D161" s="652" t="s">
        <v>434</v>
      </c>
      <c r="E161" s="647">
        <v>43132</v>
      </c>
      <c r="F161" s="648">
        <v>43434</v>
      </c>
      <c r="G161" s="503" t="s">
        <v>435</v>
      </c>
      <c r="H161" s="491">
        <v>1</v>
      </c>
      <c r="I161" s="634" t="s">
        <v>436</v>
      </c>
      <c r="J161" s="493"/>
    </row>
    <row r="162" spans="2:10" ht="27.75" thickBot="1" x14ac:dyDescent="0.25">
      <c r="B162" s="1206"/>
      <c r="C162" s="1190"/>
      <c r="D162" s="650" t="s">
        <v>437</v>
      </c>
      <c r="E162" s="547">
        <v>43132</v>
      </c>
      <c r="F162" s="548">
        <v>43281</v>
      </c>
      <c r="G162" s="651" t="s">
        <v>438</v>
      </c>
      <c r="H162" s="520">
        <v>1</v>
      </c>
      <c r="I162" s="656" t="s">
        <v>439</v>
      </c>
      <c r="J162" s="597"/>
    </row>
    <row r="163" spans="2:10" ht="13.5" x14ac:dyDescent="0.2">
      <c r="B163" s="1206"/>
      <c r="C163" s="1188" t="s">
        <v>440</v>
      </c>
      <c r="D163" s="644" t="s">
        <v>441</v>
      </c>
      <c r="E163" s="534">
        <v>43374</v>
      </c>
      <c r="F163" s="483">
        <v>43404</v>
      </c>
      <c r="G163" s="645" t="s">
        <v>442</v>
      </c>
      <c r="H163" s="485">
        <v>1</v>
      </c>
      <c r="I163" s="485" t="s">
        <v>443</v>
      </c>
      <c r="J163" s="487">
        <v>7500000</v>
      </c>
    </row>
    <row r="164" spans="2:10" ht="13.5" x14ac:dyDescent="0.2">
      <c r="B164" s="1206"/>
      <c r="C164" s="1189"/>
      <c r="D164" s="652" t="s">
        <v>444</v>
      </c>
      <c r="E164" s="540">
        <v>43282</v>
      </c>
      <c r="F164" s="541">
        <v>43404</v>
      </c>
      <c r="G164" s="503" t="s">
        <v>445</v>
      </c>
      <c r="H164" s="491">
        <v>1</v>
      </c>
      <c r="I164" s="491">
        <v>3000000</v>
      </c>
      <c r="J164" s="493"/>
    </row>
    <row r="165" spans="2:10" ht="14.25" thickBot="1" x14ac:dyDescent="0.25">
      <c r="B165" s="1206"/>
      <c r="C165" s="1190"/>
      <c r="D165" s="650"/>
      <c r="E165" s="547"/>
      <c r="F165" s="548"/>
      <c r="G165" s="651"/>
      <c r="H165" s="520"/>
      <c r="I165" s="520"/>
      <c r="J165" s="521"/>
    </row>
    <row r="166" spans="2:10" ht="13.5" x14ac:dyDescent="0.2">
      <c r="B166" s="1206"/>
      <c r="C166" s="1189" t="s">
        <v>446</v>
      </c>
      <c r="D166" s="655" t="s">
        <v>447</v>
      </c>
      <c r="E166" s="657">
        <v>43282</v>
      </c>
      <c r="F166" s="657">
        <v>43313</v>
      </c>
      <c r="G166" s="658"/>
      <c r="H166" s="526"/>
      <c r="I166" s="526"/>
      <c r="J166" s="527"/>
    </row>
    <row r="167" spans="2:10" ht="13.5" x14ac:dyDescent="0.2">
      <c r="B167" s="1206"/>
      <c r="C167" s="1189"/>
      <c r="D167" s="652" t="s">
        <v>448</v>
      </c>
      <c r="E167" s="540">
        <v>43435</v>
      </c>
      <c r="F167" s="541">
        <v>43496</v>
      </c>
      <c r="G167" s="503" t="s">
        <v>446</v>
      </c>
      <c r="H167" s="491">
        <v>1</v>
      </c>
      <c r="I167" s="499">
        <v>75183000</v>
      </c>
      <c r="J167" s="500"/>
    </row>
    <row r="168" spans="2:10" ht="14.25" thickBot="1" x14ac:dyDescent="0.25">
      <c r="B168" s="1206"/>
      <c r="C168" s="1190"/>
      <c r="D168" s="650"/>
      <c r="E168" s="547"/>
      <c r="F168" s="548"/>
      <c r="G168" s="651"/>
      <c r="H168" s="520"/>
      <c r="I168" s="520"/>
      <c r="J168" s="521"/>
    </row>
    <row r="169" spans="2:10" ht="13.5" x14ac:dyDescent="0.2">
      <c r="B169" s="1206"/>
      <c r="C169" s="1188" t="s">
        <v>449</v>
      </c>
      <c r="D169" s="644" t="s">
        <v>450</v>
      </c>
      <c r="E169" s="534">
        <v>43132</v>
      </c>
      <c r="F169" s="483">
        <v>43449</v>
      </c>
      <c r="G169" s="645" t="s">
        <v>451</v>
      </c>
      <c r="H169" s="485">
        <v>6</v>
      </c>
      <c r="I169" s="485">
        <v>2000000</v>
      </c>
      <c r="J169" s="487">
        <v>5000000</v>
      </c>
    </row>
    <row r="170" spans="2:10" ht="13.5" x14ac:dyDescent="0.2">
      <c r="B170" s="1206"/>
      <c r="C170" s="1189"/>
      <c r="D170" s="652" t="s">
        <v>452</v>
      </c>
      <c r="E170" s="540">
        <v>43374</v>
      </c>
      <c r="F170" s="541">
        <v>43404</v>
      </c>
      <c r="G170" s="503" t="s">
        <v>453</v>
      </c>
      <c r="H170" s="491">
        <v>1</v>
      </c>
      <c r="I170" s="491">
        <v>3000000</v>
      </c>
      <c r="J170" s="493">
        <v>3000000</v>
      </c>
    </row>
    <row r="171" spans="2:10" ht="13.5" x14ac:dyDescent="0.2">
      <c r="B171" s="1206"/>
      <c r="C171" s="1189"/>
      <c r="D171" s="652" t="s">
        <v>454</v>
      </c>
      <c r="E171" s="540">
        <v>43132</v>
      </c>
      <c r="F171" s="541">
        <v>43449</v>
      </c>
      <c r="G171" s="503" t="s">
        <v>455</v>
      </c>
      <c r="H171" s="491">
        <v>2</v>
      </c>
      <c r="I171" s="491">
        <v>2000000</v>
      </c>
      <c r="J171" s="493">
        <v>4000000</v>
      </c>
    </row>
    <row r="172" spans="2:10" ht="13.5" x14ac:dyDescent="0.2">
      <c r="B172" s="1206"/>
      <c r="C172" s="1189"/>
      <c r="D172" s="652" t="s">
        <v>456</v>
      </c>
      <c r="E172" s="540">
        <v>43282</v>
      </c>
      <c r="F172" s="541">
        <v>43312</v>
      </c>
      <c r="G172" s="503" t="s">
        <v>457</v>
      </c>
      <c r="H172" s="491">
        <v>1</v>
      </c>
      <c r="I172" s="491">
        <v>3000000</v>
      </c>
      <c r="J172" s="493">
        <v>3000000</v>
      </c>
    </row>
    <row r="173" spans="2:10" ht="27" x14ac:dyDescent="0.2">
      <c r="B173" s="1206"/>
      <c r="C173" s="1189"/>
      <c r="D173" s="652" t="s">
        <v>458</v>
      </c>
      <c r="E173" s="540">
        <v>43374</v>
      </c>
      <c r="F173" s="541">
        <v>43404</v>
      </c>
      <c r="G173" s="503" t="s">
        <v>459</v>
      </c>
      <c r="H173" s="491">
        <v>6</v>
      </c>
      <c r="I173" s="491">
        <v>3000000</v>
      </c>
      <c r="J173" s="493">
        <v>12000000</v>
      </c>
    </row>
    <row r="174" spans="2:10" ht="27.75" thickBot="1" x14ac:dyDescent="0.25">
      <c r="B174" s="1206"/>
      <c r="C174" s="1190"/>
      <c r="D174" s="650" t="s">
        <v>460</v>
      </c>
      <c r="E174" s="547">
        <v>43132</v>
      </c>
      <c r="F174" s="548">
        <v>43449</v>
      </c>
      <c r="G174" s="651" t="s">
        <v>461</v>
      </c>
      <c r="H174" s="520">
        <v>2</v>
      </c>
      <c r="I174" s="520">
        <v>3000000</v>
      </c>
      <c r="J174" s="521">
        <v>6000000</v>
      </c>
    </row>
    <row r="175" spans="2:10" ht="13.5" x14ac:dyDescent="0.2">
      <c r="B175" s="1206"/>
      <c r="C175" s="1191" t="s">
        <v>462</v>
      </c>
      <c r="D175" s="652" t="s">
        <v>463</v>
      </c>
      <c r="E175" s="540">
        <v>43132</v>
      </c>
      <c r="F175" s="541">
        <v>43449</v>
      </c>
      <c r="G175" s="501" t="s">
        <v>464</v>
      </c>
      <c r="H175" s="491">
        <v>1</v>
      </c>
      <c r="I175" s="491">
        <v>10000000</v>
      </c>
      <c r="J175" s="529"/>
    </row>
    <row r="176" spans="2:10" ht="14.25" thickBot="1" x14ac:dyDescent="0.25">
      <c r="B176" s="1206"/>
      <c r="C176" s="1192"/>
      <c r="D176" s="659"/>
      <c r="E176" s="660"/>
      <c r="F176" s="625"/>
      <c r="G176" s="494"/>
      <c r="H176" s="507"/>
      <c r="I176" s="507"/>
      <c r="J176" s="509"/>
    </row>
    <row r="177" spans="2:10" ht="13.5" x14ac:dyDescent="0.2">
      <c r="B177" s="1206"/>
      <c r="C177" s="1191" t="s">
        <v>465</v>
      </c>
      <c r="D177" s="661" t="s">
        <v>466</v>
      </c>
      <c r="E177" s="662">
        <v>43132</v>
      </c>
      <c r="F177" s="496">
        <v>43279</v>
      </c>
      <c r="G177" s="600"/>
      <c r="H177" s="603"/>
      <c r="I177" s="603"/>
      <c r="J177" s="605"/>
    </row>
    <row r="178" spans="2:10" ht="27.75" thickBot="1" x14ac:dyDescent="0.25">
      <c r="B178" s="1206"/>
      <c r="C178" s="1193"/>
      <c r="D178" s="650" t="s">
        <v>467</v>
      </c>
      <c r="E178" s="547">
        <v>43282</v>
      </c>
      <c r="F178" s="548">
        <v>43449</v>
      </c>
      <c r="G178" s="663"/>
      <c r="H178" s="520"/>
      <c r="I178" s="520"/>
      <c r="J178" s="521"/>
    </row>
    <row r="179" spans="2:10" ht="13.5" x14ac:dyDescent="0.25">
      <c r="B179" s="1206"/>
      <c r="C179" s="1188" t="s">
        <v>468</v>
      </c>
      <c r="D179" s="644" t="s">
        <v>469</v>
      </c>
      <c r="E179" s="664"/>
      <c r="F179" s="665"/>
      <c r="G179" s="666" t="s">
        <v>470</v>
      </c>
      <c r="H179" s="612">
        <v>9</v>
      </c>
      <c r="I179" s="612"/>
      <c r="J179" s="667"/>
    </row>
    <row r="180" spans="2:10" ht="14.25" thickBot="1" x14ac:dyDescent="0.3">
      <c r="B180" s="1207"/>
      <c r="C180" s="1190"/>
      <c r="D180" s="650" t="s">
        <v>471</v>
      </c>
      <c r="E180" s="668"/>
      <c r="F180" s="669"/>
      <c r="G180" s="670" t="s">
        <v>470</v>
      </c>
      <c r="H180" s="671">
        <v>9</v>
      </c>
      <c r="I180" s="671"/>
      <c r="J180" s="512"/>
    </row>
    <row r="181" spans="2:10" ht="13.5" x14ac:dyDescent="0.2">
      <c r="B181" s="1185" t="s">
        <v>472</v>
      </c>
      <c r="C181" s="1240" t="s">
        <v>402</v>
      </c>
      <c r="D181" s="513" t="s">
        <v>403</v>
      </c>
      <c r="E181" s="482">
        <v>43132</v>
      </c>
      <c r="F181" s="483">
        <v>43434</v>
      </c>
      <c r="G181" s="484"/>
      <c r="H181" s="485"/>
      <c r="I181" s="486"/>
      <c r="J181" s="487"/>
    </row>
    <row r="182" spans="2:10" ht="27" x14ac:dyDescent="0.2">
      <c r="B182" s="1186"/>
      <c r="C182" s="1241"/>
      <c r="D182" s="672" t="s">
        <v>405</v>
      </c>
      <c r="E182" s="524">
        <v>43132</v>
      </c>
      <c r="F182" s="648">
        <v>43434</v>
      </c>
      <c r="G182" s="497"/>
      <c r="H182" s="498"/>
      <c r="I182" s="499"/>
      <c r="J182" s="500"/>
    </row>
    <row r="183" spans="2:10" ht="27.75" thickBot="1" x14ac:dyDescent="0.25">
      <c r="B183" s="1186"/>
      <c r="C183" s="1242"/>
      <c r="D183" s="522" t="s">
        <v>407</v>
      </c>
      <c r="E183" s="518">
        <v>43132</v>
      </c>
      <c r="F183" s="548">
        <v>43281</v>
      </c>
      <c r="G183" s="585"/>
      <c r="H183" s="522"/>
      <c r="I183" s="520"/>
      <c r="J183" s="521"/>
    </row>
    <row r="184" spans="2:10" ht="27" x14ac:dyDescent="0.2">
      <c r="B184" s="1186"/>
      <c r="C184" s="1243" t="s">
        <v>1140</v>
      </c>
      <c r="D184" s="513" t="s">
        <v>408</v>
      </c>
      <c r="E184" s="482">
        <v>43132</v>
      </c>
      <c r="F184" s="482">
        <v>43434</v>
      </c>
      <c r="G184" s="514"/>
      <c r="H184" s="513"/>
      <c r="I184" s="485"/>
      <c r="J184" s="487"/>
    </row>
    <row r="185" spans="2:10" ht="27" x14ac:dyDescent="0.2">
      <c r="B185" s="1186"/>
      <c r="C185" s="1244"/>
      <c r="D185" s="515" t="s">
        <v>409</v>
      </c>
      <c r="E185" s="502">
        <v>43132</v>
      </c>
      <c r="F185" s="502">
        <v>43281</v>
      </c>
      <c r="G185" s="516"/>
      <c r="H185" s="515"/>
      <c r="I185" s="491"/>
      <c r="J185" s="493"/>
    </row>
    <row r="186" spans="2:10" ht="27" x14ac:dyDescent="0.2">
      <c r="B186" s="1186"/>
      <c r="C186" s="1244"/>
      <c r="D186" s="515" t="s">
        <v>32</v>
      </c>
      <c r="E186" s="502">
        <v>43132</v>
      </c>
      <c r="F186" s="502">
        <v>43434</v>
      </c>
      <c r="G186" s="516"/>
      <c r="H186" s="515"/>
      <c r="I186" s="491"/>
      <c r="J186" s="493"/>
    </row>
    <row r="187" spans="2:10" ht="54" x14ac:dyDescent="0.2">
      <c r="B187" s="1186"/>
      <c r="C187" s="1244"/>
      <c r="D187" s="515" t="s">
        <v>34</v>
      </c>
      <c r="E187" s="502">
        <v>43132</v>
      </c>
      <c r="F187" s="502">
        <v>43434</v>
      </c>
      <c r="G187" s="516"/>
      <c r="H187" s="515"/>
      <c r="I187" s="491"/>
      <c r="J187" s="493"/>
    </row>
    <row r="188" spans="2:10" ht="13.5" x14ac:dyDescent="0.2">
      <c r="B188" s="1186"/>
      <c r="C188" s="1244"/>
      <c r="D188" s="515" t="s">
        <v>357</v>
      </c>
      <c r="E188" s="502">
        <v>43132</v>
      </c>
      <c r="F188" s="502">
        <v>43281</v>
      </c>
      <c r="G188" s="516"/>
      <c r="H188" s="515"/>
      <c r="I188" s="491"/>
      <c r="J188" s="493"/>
    </row>
    <row r="189" spans="2:10" ht="27.75" thickBot="1" x14ac:dyDescent="0.25">
      <c r="B189" s="1186"/>
      <c r="C189" s="1245"/>
      <c r="D189" s="530" t="s">
        <v>410</v>
      </c>
      <c r="E189" s="504">
        <v>43132</v>
      </c>
      <c r="F189" s="504">
        <v>43434</v>
      </c>
      <c r="G189" s="626"/>
      <c r="H189" s="530"/>
      <c r="I189" s="507"/>
      <c r="J189" s="509"/>
    </row>
    <row r="190" spans="2:10" ht="27" x14ac:dyDescent="0.2">
      <c r="B190" s="1186"/>
      <c r="C190" s="1246" t="s">
        <v>473</v>
      </c>
      <c r="D190" s="513" t="s">
        <v>474</v>
      </c>
      <c r="E190" s="482">
        <v>43282</v>
      </c>
      <c r="F190" s="482">
        <v>43313</v>
      </c>
      <c r="G190" s="514" t="s">
        <v>475</v>
      </c>
      <c r="H190" s="513">
        <v>1</v>
      </c>
      <c r="I190" s="485">
        <v>4000000</v>
      </c>
      <c r="J190" s="493"/>
    </row>
    <row r="191" spans="2:10" ht="13.5" x14ac:dyDescent="0.2">
      <c r="B191" s="1186"/>
      <c r="C191" s="1247"/>
      <c r="D191" s="515" t="s">
        <v>476</v>
      </c>
      <c r="E191" s="502">
        <v>43101</v>
      </c>
      <c r="F191" s="502">
        <v>43101</v>
      </c>
      <c r="G191" s="516" t="s">
        <v>477</v>
      </c>
      <c r="H191" s="515">
        <v>1</v>
      </c>
      <c r="I191" s="491">
        <v>6500000</v>
      </c>
      <c r="J191" s="493">
        <f>H191*I191</f>
        <v>6500000</v>
      </c>
    </row>
    <row r="192" spans="2:10" ht="14.25" thickBot="1" x14ac:dyDescent="0.25">
      <c r="B192" s="1186"/>
      <c r="C192" s="1247"/>
      <c r="D192" s="515" t="s">
        <v>478</v>
      </c>
      <c r="E192" s="502">
        <v>43101</v>
      </c>
      <c r="F192" s="502">
        <v>43252</v>
      </c>
      <c r="G192" s="516" t="s">
        <v>477</v>
      </c>
      <c r="H192" s="515">
        <v>2</v>
      </c>
      <c r="I192" s="491"/>
      <c r="J192" s="493">
        <f>H192*I192</f>
        <v>0</v>
      </c>
    </row>
    <row r="193" spans="2:10" ht="14.25" thickBot="1" x14ac:dyDescent="0.25">
      <c r="B193" s="1186"/>
      <c r="C193" s="1247"/>
      <c r="D193" s="515" t="s">
        <v>479</v>
      </c>
      <c r="E193" s="502">
        <v>43282</v>
      </c>
      <c r="F193" s="502">
        <v>43313</v>
      </c>
      <c r="G193" s="516" t="s">
        <v>480</v>
      </c>
      <c r="H193" s="513">
        <v>1</v>
      </c>
      <c r="I193" s="485">
        <v>4000000</v>
      </c>
      <c r="J193" s="493"/>
    </row>
    <row r="194" spans="2:10" ht="27.75" thickBot="1" x14ac:dyDescent="0.25">
      <c r="B194" s="1186"/>
      <c r="C194" s="1246" t="s">
        <v>481</v>
      </c>
      <c r="D194" s="513" t="s">
        <v>482</v>
      </c>
      <c r="E194" s="482">
        <v>43101</v>
      </c>
      <c r="F194" s="482">
        <v>43160</v>
      </c>
      <c r="G194" s="514" t="s">
        <v>483</v>
      </c>
      <c r="H194" s="513">
        <v>1</v>
      </c>
      <c r="I194" s="485">
        <v>10000000</v>
      </c>
      <c r="J194" s="493"/>
    </row>
    <row r="195" spans="2:10" ht="189" x14ac:dyDescent="0.2">
      <c r="B195" s="1186"/>
      <c r="C195" s="1247"/>
      <c r="D195" s="515" t="s">
        <v>484</v>
      </c>
      <c r="E195" s="502">
        <v>43101</v>
      </c>
      <c r="F195" s="502">
        <v>43221</v>
      </c>
      <c r="G195" s="514" t="s">
        <v>485</v>
      </c>
      <c r="H195" s="515">
        <v>1</v>
      </c>
      <c r="I195" s="491" t="s">
        <v>486</v>
      </c>
      <c r="J195" s="673"/>
    </row>
    <row r="196" spans="2:10" ht="27" x14ac:dyDescent="0.2">
      <c r="B196" s="1186"/>
      <c r="C196" s="1247"/>
      <c r="D196" s="515" t="s">
        <v>487</v>
      </c>
      <c r="E196" s="502">
        <v>43101</v>
      </c>
      <c r="F196" s="502">
        <v>43160</v>
      </c>
      <c r="G196" s="516"/>
      <c r="H196" s="515"/>
      <c r="I196" s="491"/>
      <c r="J196" s="493"/>
    </row>
    <row r="197" spans="2:10" ht="27" x14ac:dyDescent="0.2">
      <c r="B197" s="1186"/>
      <c r="C197" s="1247"/>
      <c r="D197" s="515" t="s">
        <v>488</v>
      </c>
      <c r="E197" s="502">
        <v>43101</v>
      </c>
      <c r="F197" s="502"/>
      <c r="G197" s="516" t="s">
        <v>489</v>
      </c>
      <c r="H197" s="515">
        <v>1</v>
      </c>
      <c r="I197" s="491">
        <v>120000000</v>
      </c>
      <c r="J197" s="618"/>
    </row>
    <row r="198" spans="2:10" ht="27" x14ac:dyDescent="0.2">
      <c r="B198" s="1186"/>
      <c r="C198" s="1247"/>
      <c r="D198" s="515" t="s">
        <v>490</v>
      </c>
      <c r="E198" s="502">
        <v>43132</v>
      </c>
      <c r="F198" s="502">
        <v>43160</v>
      </c>
      <c r="G198" s="516"/>
      <c r="H198" s="515"/>
      <c r="I198" s="491"/>
      <c r="J198" s="493"/>
    </row>
    <row r="199" spans="2:10" ht="14.25" thickBot="1" x14ac:dyDescent="0.25">
      <c r="B199" s="1186"/>
      <c r="C199" s="1248"/>
      <c r="D199" s="522"/>
      <c r="E199" s="518"/>
      <c r="F199" s="518"/>
      <c r="G199" s="519"/>
      <c r="H199" s="522"/>
      <c r="I199" s="520"/>
      <c r="J199" s="521"/>
    </row>
    <row r="200" spans="2:10" ht="40.5" x14ac:dyDescent="0.2">
      <c r="B200" s="1186"/>
      <c r="C200" s="1246" t="s">
        <v>491</v>
      </c>
      <c r="D200" s="513" t="s">
        <v>492</v>
      </c>
      <c r="E200" s="482" t="s">
        <v>493</v>
      </c>
      <c r="F200" s="482"/>
      <c r="G200" s="514" t="s">
        <v>494</v>
      </c>
      <c r="H200" s="513">
        <v>1</v>
      </c>
      <c r="I200" s="485">
        <v>5000000</v>
      </c>
      <c r="J200" s="493">
        <f>H200*I200</f>
        <v>5000000</v>
      </c>
    </row>
    <row r="201" spans="2:10" ht="40.5" x14ac:dyDescent="0.2">
      <c r="B201" s="1186"/>
      <c r="C201" s="1247"/>
      <c r="D201" s="515" t="s">
        <v>495</v>
      </c>
      <c r="E201" s="502" t="s">
        <v>496</v>
      </c>
      <c r="F201" s="502"/>
      <c r="G201" s="516" t="s">
        <v>497</v>
      </c>
      <c r="H201" s="515">
        <v>1000</v>
      </c>
      <c r="I201" s="491">
        <v>5000</v>
      </c>
      <c r="J201" s="493"/>
    </row>
    <row r="202" spans="2:10" ht="27" x14ac:dyDescent="0.2">
      <c r="B202" s="1186"/>
      <c r="C202" s="1247"/>
      <c r="D202" s="515" t="s">
        <v>498</v>
      </c>
      <c r="E202" s="502">
        <v>42979</v>
      </c>
      <c r="F202" s="502">
        <v>43221</v>
      </c>
      <c r="G202" s="516" t="s">
        <v>499</v>
      </c>
      <c r="H202" s="515">
        <v>1</v>
      </c>
      <c r="I202" s="491">
        <v>10000000</v>
      </c>
      <c r="J202" s="493">
        <f>H202*I202</f>
        <v>10000000</v>
      </c>
    </row>
    <row r="203" spans="2:10" ht="40.5" x14ac:dyDescent="0.2">
      <c r="B203" s="1186"/>
      <c r="C203" s="1247"/>
      <c r="D203" s="515" t="s">
        <v>500</v>
      </c>
      <c r="E203" s="502">
        <v>43252</v>
      </c>
      <c r="F203" s="502">
        <v>43282</v>
      </c>
      <c r="G203" s="516" t="s">
        <v>501</v>
      </c>
      <c r="H203" s="515">
        <v>1</v>
      </c>
      <c r="I203" s="491">
        <v>15000000</v>
      </c>
      <c r="J203" s="493">
        <v>10000000</v>
      </c>
    </row>
    <row r="204" spans="2:10" ht="40.5" x14ac:dyDescent="0.2">
      <c r="B204" s="1186"/>
      <c r="C204" s="1247"/>
      <c r="D204" s="515" t="s">
        <v>502</v>
      </c>
      <c r="E204" s="502" t="s">
        <v>503</v>
      </c>
      <c r="F204" s="502"/>
      <c r="G204" s="516" t="s">
        <v>504</v>
      </c>
      <c r="H204" s="515">
        <v>2</v>
      </c>
      <c r="I204" s="491">
        <v>3000000</v>
      </c>
      <c r="J204" s="493">
        <f>H204*I204</f>
        <v>6000000</v>
      </c>
    </row>
    <row r="205" spans="2:10" ht="41.25" thickBot="1" x14ac:dyDescent="0.25">
      <c r="B205" s="1186"/>
      <c r="C205" s="1247"/>
      <c r="D205" s="674" t="s">
        <v>505</v>
      </c>
      <c r="E205" s="504" t="s">
        <v>496</v>
      </c>
      <c r="F205" s="504"/>
      <c r="G205" s="626"/>
      <c r="H205" s="530"/>
      <c r="I205" s="507"/>
      <c r="J205" s="509"/>
    </row>
    <row r="206" spans="2:10" ht="13.5" x14ac:dyDescent="0.2">
      <c r="B206" s="1186"/>
      <c r="C206" s="1246" t="s">
        <v>506</v>
      </c>
      <c r="D206" s="513" t="s">
        <v>507</v>
      </c>
      <c r="E206" s="482">
        <v>43132</v>
      </c>
      <c r="F206" s="482">
        <v>43282</v>
      </c>
      <c r="G206" s="598" t="s">
        <v>508</v>
      </c>
      <c r="H206" s="513">
        <v>1</v>
      </c>
      <c r="I206" s="485">
        <v>2000000</v>
      </c>
      <c r="J206" s="493">
        <f>H206*I206</f>
        <v>2000000</v>
      </c>
    </row>
    <row r="207" spans="2:10" ht="13.5" x14ac:dyDescent="0.2">
      <c r="B207" s="1186"/>
      <c r="C207" s="1247"/>
      <c r="D207" s="515" t="s">
        <v>509</v>
      </c>
      <c r="E207" s="502">
        <v>43282</v>
      </c>
      <c r="F207" s="502">
        <v>43647</v>
      </c>
      <c r="G207" s="528"/>
      <c r="H207" s="515"/>
      <c r="I207" s="491"/>
      <c r="J207" s="493"/>
    </row>
    <row r="208" spans="2:10" ht="27" x14ac:dyDescent="0.2">
      <c r="B208" s="1186"/>
      <c r="C208" s="1247"/>
      <c r="D208" s="530" t="s">
        <v>510</v>
      </c>
      <c r="E208" s="504" t="s">
        <v>496</v>
      </c>
      <c r="F208" s="504"/>
      <c r="G208" s="531"/>
      <c r="H208" s="530"/>
      <c r="I208" s="507"/>
      <c r="J208" s="509"/>
    </row>
    <row r="209" spans="2:10" ht="14.25" thickBot="1" x14ac:dyDescent="0.25">
      <c r="B209" s="1186"/>
      <c r="C209" s="1248"/>
      <c r="D209" s="522"/>
      <c r="E209" s="518"/>
      <c r="F209" s="518"/>
      <c r="G209" s="532"/>
      <c r="H209" s="522"/>
      <c r="I209" s="520"/>
      <c r="J209" s="521"/>
    </row>
    <row r="210" spans="2:10" ht="13.5" x14ac:dyDescent="0.2">
      <c r="B210" s="1186"/>
      <c r="C210" s="1249" t="s">
        <v>511</v>
      </c>
      <c r="D210" s="675" t="s">
        <v>512</v>
      </c>
      <c r="E210" s="676" t="s">
        <v>513</v>
      </c>
      <c r="F210" s="675"/>
      <c r="G210" s="676"/>
      <c r="H210" s="676"/>
      <c r="I210" s="676"/>
      <c r="J210" s="677"/>
    </row>
    <row r="211" spans="2:10" ht="13.5" x14ac:dyDescent="0.2">
      <c r="B211" s="1186"/>
      <c r="C211" s="1250"/>
      <c r="D211" s="678" t="s">
        <v>514</v>
      </c>
      <c r="E211" s="678" t="s">
        <v>515</v>
      </c>
      <c r="F211" s="679"/>
      <c r="G211" s="678"/>
      <c r="H211" s="678"/>
      <c r="I211" s="678"/>
      <c r="J211" s="680"/>
    </row>
    <row r="212" spans="2:10" ht="54.75" thickBot="1" x14ac:dyDescent="0.25">
      <c r="B212" s="1187"/>
      <c r="C212" s="1251"/>
      <c r="D212" s="681" t="s">
        <v>516</v>
      </c>
      <c r="E212" s="681" t="s">
        <v>517</v>
      </c>
      <c r="F212" s="681"/>
      <c r="G212" s="681"/>
      <c r="H212" s="681"/>
      <c r="I212" s="681"/>
      <c r="J212" s="682"/>
    </row>
    <row r="213" spans="2:10" x14ac:dyDescent="0.2">
      <c r="B213" s="1183" t="s">
        <v>1144</v>
      </c>
      <c r="C213" s="1102" t="s">
        <v>320</v>
      </c>
      <c r="D213" s="1213" t="s">
        <v>518</v>
      </c>
      <c r="E213" s="683">
        <v>43132</v>
      </c>
      <c r="F213" s="683">
        <v>43281</v>
      </c>
      <c r="G213" s="684" t="s">
        <v>322</v>
      </c>
      <c r="H213" s="685">
        <v>1</v>
      </c>
      <c r="I213" s="686" t="s">
        <v>1145</v>
      </c>
      <c r="J213" s="687"/>
    </row>
    <row r="214" spans="2:10" x14ac:dyDescent="0.2">
      <c r="B214" s="1183"/>
      <c r="C214" s="1103"/>
      <c r="D214" s="1214"/>
      <c r="E214" s="688">
        <v>43132</v>
      </c>
      <c r="F214" s="688">
        <v>43281</v>
      </c>
      <c r="G214" s="689" t="s">
        <v>519</v>
      </c>
      <c r="H214" s="690">
        <v>1</v>
      </c>
      <c r="I214" s="691">
        <v>50000000</v>
      </c>
      <c r="J214" s="692"/>
    </row>
    <row r="215" spans="2:10" x14ac:dyDescent="0.2">
      <c r="B215" s="1183"/>
      <c r="C215" s="1103"/>
      <c r="D215" s="1214"/>
      <c r="E215" s="688">
        <v>43132</v>
      </c>
      <c r="F215" s="688">
        <v>43281</v>
      </c>
      <c r="G215" s="689" t="s">
        <v>520</v>
      </c>
      <c r="H215" s="690">
        <v>1</v>
      </c>
      <c r="I215" s="691">
        <v>10000000</v>
      </c>
      <c r="J215" s="692"/>
    </row>
    <row r="216" spans="2:10" ht="25.5" x14ac:dyDescent="0.2">
      <c r="B216" s="1183"/>
      <c r="C216" s="1103"/>
      <c r="D216" s="1214"/>
      <c r="E216" s="693">
        <v>43110</v>
      </c>
      <c r="F216" s="693">
        <v>43449</v>
      </c>
      <c r="G216" s="694" t="s">
        <v>521</v>
      </c>
      <c r="H216" s="695">
        <v>1</v>
      </c>
      <c r="I216" s="696">
        <v>22000000</v>
      </c>
      <c r="J216" s="697"/>
    </row>
    <row r="217" spans="2:10" ht="13.5" thickBot="1" x14ac:dyDescent="0.25">
      <c r="B217" s="1183"/>
      <c r="C217" s="1103"/>
      <c r="D217" s="1215"/>
      <c r="E217" s="698">
        <v>43132</v>
      </c>
      <c r="F217" s="698">
        <v>43434</v>
      </c>
      <c r="G217" s="699" t="s">
        <v>522</v>
      </c>
      <c r="H217" s="700">
        <v>10</v>
      </c>
      <c r="I217" s="701">
        <v>500000</v>
      </c>
      <c r="J217" s="702"/>
    </row>
    <row r="218" spans="2:10" x14ac:dyDescent="0.2">
      <c r="B218" s="1183"/>
      <c r="C218" s="1112"/>
      <c r="D218" s="1216" t="s">
        <v>523</v>
      </c>
      <c r="E218" s="683">
        <v>43132</v>
      </c>
      <c r="F218" s="683">
        <v>43281</v>
      </c>
      <c r="G218" s="684" t="s">
        <v>524</v>
      </c>
      <c r="H218" s="685">
        <v>1</v>
      </c>
      <c r="I218" s="703">
        <v>157000000</v>
      </c>
      <c r="J218" s="687"/>
    </row>
    <row r="219" spans="2:10" x14ac:dyDescent="0.2">
      <c r="B219" s="1183"/>
      <c r="C219" s="1112"/>
      <c r="D219" s="1217"/>
      <c r="E219" s="688">
        <v>43132</v>
      </c>
      <c r="F219" s="688">
        <v>43281</v>
      </c>
      <c r="G219" s="689" t="s">
        <v>525</v>
      </c>
      <c r="H219" s="690">
        <v>1</v>
      </c>
      <c r="I219" s="691">
        <v>30000000</v>
      </c>
      <c r="J219" s="692"/>
    </row>
    <row r="220" spans="2:10" x14ac:dyDescent="0.2">
      <c r="B220" s="1183"/>
      <c r="C220" s="1112"/>
      <c r="D220" s="1217"/>
      <c r="E220" s="688">
        <v>43132</v>
      </c>
      <c r="F220" s="688">
        <v>43281</v>
      </c>
      <c r="G220" s="689" t="s">
        <v>520</v>
      </c>
      <c r="H220" s="690">
        <v>1</v>
      </c>
      <c r="I220" s="691">
        <v>10000000</v>
      </c>
      <c r="J220" s="692"/>
    </row>
    <row r="221" spans="2:10" x14ac:dyDescent="0.2">
      <c r="B221" s="1183"/>
      <c r="C221" s="1112"/>
      <c r="D221" s="1217"/>
      <c r="E221" s="688">
        <v>43132</v>
      </c>
      <c r="F221" s="688">
        <v>43281</v>
      </c>
      <c r="G221" s="689" t="s">
        <v>526</v>
      </c>
      <c r="H221" s="690">
        <v>5</v>
      </c>
      <c r="I221" s="691">
        <v>10000000</v>
      </c>
      <c r="J221" s="692"/>
    </row>
    <row r="222" spans="2:10" ht="13.5" thickBot="1" x14ac:dyDescent="0.25">
      <c r="B222" s="1183"/>
      <c r="C222" s="1112"/>
      <c r="D222" s="1218"/>
      <c r="E222" s="698">
        <v>43132</v>
      </c>
      <c r="F222" s="698">
        <v>43434</v>
      </c>
      <c r="G222" s="699" t="s">
        <v>527</v>
      </c>
      <c r="H222" s="700">
        <v>10</v>
      </c>
      <c r="I222" s="701">
        <v>1000000</v>
      </c>
      <c r="J222" s="702"/>
    </row>
    <row r="223" spans="2:10" ht="25.5" x14ac:dyDescent="0.2">
      <c r="B223" s="1183"/>
      <c r="C223" s="1112"/>
      <c r="D223" s="1216" t="s">
        <v>528</v>
      </c>
      <c r="E223" s="683">
        <v>43132</v>
      </c>
      <c r="F223" s="683">
        <v>43434</v>
      </c>
      <c r="G223" s="704" t="s">
        <v>529</v>
      </c>
      <c r="H223" s="685">
        <v>1</v>
      </c>
      <c r="I223" s="703">
        <v>25000000</v>
      </c>
      <c r="J223" s="687">
        <f>H223*I223</f>
        <v>25000000</v>
      </c>
    </row>
    <row r="224" spans="2:10" x14ac:dyDescent="0.2">
      <c r="B224" s="1183"/>
      <c r="C224" s="1112"/>
      <c r="D224" s="1217"/>
      <c r="E224" s="688">
        <v>43132</v>
      </c>
      <c r="F224" s="688">
        <v>43434</v>
      </c>
      <c r="G224" s="705" t="s">
        <v>530</v>
      </c>
      <c r="H224" s="690">
        <v>1</v>
      </c>
      <c r="I224" s="691">
        <v>35000000</v>
      </c>
      <c r="J224" s="692">
        <f>H224*I224</f>
        <v>35000000</v>
      </c>
    </row>
    <row r="225" spans="2:10" ht="25.5" x14ac:dyDescent="0.2">
      <c r="B225" s="1183"/>
      <c r="C225" s="1112"/>
      <c r="D225" s="1217"/>
      <c r="E225" s="688">
        <v>43132</v>
      </c>
      <c r="F225" s="688">
        <v>43281</v>
      </c>
      <c r="G225" s="705" t="s">
        <v>531</v>
      </c>
      <c r="H225" s="690">
        <v>1</v>
      </c>
      <c r="I225" s="691">
        <v>18000000</v>
      </c>
      <c r="J225" s="692">
        <f>H225*I225</f>
        <v>18000000</v>
      </c>
    </row>
    <row r="226" spans="2:10" ht="26.25" thickBot="1" x14ac:dyDescent="0.25">
      <c r="B226" s="1183"/>
      <c r="C226" s="1112"/>
      <c r="D226" s="1218"/>
      <c r="E226" s="698">
        <v>43132</v>
      </c>
      <c r="F226" s="698">
        <v>43281</v>
      </c>
      <c r="G226" s="706" t="s">
        <v>532</v>
      </c>
      <c r="H226" s="700">
        <v>1</v>
      </c>
      <c r="I226" s="701">
        <v>18000000</v>
      </c>
      <c r="J226" s="702">
        <f>H226*I226</f>
        <v>18000000</v>
      </c>
    </row>
    <row r="227" spans="2:10" ht="51" x14ac:dyDescent="0.2">
      <c r="B227" s="1183"/>
      <c r="C227" s="1112"/>
      <c r="D227" s="707" t="s">
        <v>533</v>
      </c>
      <c r="E227" s="683">
        <v>43132</v>
      </c>
      <c r="F227" s="683">
        <v>47087</v>
      </c>
      <c r="G227" s="704" t="s">
        <v>534</v>
      </c>
      <c r="H227" s="685">
        <v>2</v>
      </c>
      <c r="I227" s="703">
        <v>20000000</v>
      </c>
      <c r="J227" s="687">
        <v>40000000</v>
      </c>
    </row>
    <row r="228" spans="2:10" ht="25.5" x14ac:dyDescent="0.2">
      <c r="B228" s="1183"/>
      <c r="C228" s="1112"/>
      <c r="D228" s="708" t="s">
        <v>535</v>
      </c>
      <c r="E228" s="693">
        <v>43132</v>
      </c>
      <c r="F228" s="693">
        <v>47087</v>
      </c>
      <c r="G228" s="709" t="s">
        <v>536</v>
      </c>
      <c r="H228" s="695">
        <v>1</v>
      </c>
      <c r="I228" s="696">
        <v>40000000</v>
      </c>
      <c r="J228" s="697"/>
    </row>
    <row r="229" spans="2:10" ht="25.5" x14ac:dyDescent="0.2">
      <c r="B229" s="1183"/>
      <c r="C229" s="1112"/>
      <c r="D229" s="1217" t="s">
        <v>537</v>
      </c>
      <c r="E229" s="693">
        <v>43132</v>
      </c>
      <c r="F229" s="693">
        <v>47087</v>
      </c>
      <c r="G229" s="709" t="s">
        <v>538</v>
      </c>
      <c r="H229" s="695">
        <v>1</v>
      </c>
      <c r="I229" s="696">
        <v>2000000</v>
      </c>
      <c r="J229" s="697"/>
    </row>
    <row r="230" spans="2:10" ht="26.25" thickBot="1" x14ac:dyDescent="0.25">
      <c r="B230" s="1183"/>
      <c r="C230" s="1212"/>
      <c r="D230" s="1218"/>
      <c r="E230" s="698">
        <v>43132</v>
      </c>
      <c r="F230" s="698">
        <v>47087</v>
      </c>
      <c r="G230" s="706" t="s">
        <v>529</v>
      </c>
      <c r="H230" s="700">
        <v>1</v>
      </c>
      <c r="I230" s="701">
        <v>25000000</v>
      </c>
      <c r="J230" s="702">
        <f>H230*I230</f>
        <v>25000000</v>
      </c>
    </row>
    <row r="231" spans="2:10" ht="13.5" thickBot="1" x14ac:dyDescent="0.25">
      <c r="B231" s="1183"/>
      <c r="C231" s="1213" t="s">
        <v>539</v>
      </c>
      <c r="D231" s="1216" t="s">
        <v>540</v>
      </c>
      <c r="E231" s="683">
        <v>43132</v>
      </c>
      <c r="F231" s="683">
        <v>43281</v>
      </c>
      <c r="G231" s="684" t="s">
        <v>541</v>
      </c>
      <c r="H231" s="685">
        <v>12</v>
      </c>
      <c r="I231" s="703">
        <v>150000</v>
      </c>
      <c r="J231" s="687"/>
    </row>
    <row r="232" spans="2:10" x14ac:dyDescent="0.2">
      <c r="B232" s="1183"/>
      <c r="C232" s="1214"/>
      <c r="D232" s="1217"/>
      <c r="E232" s="683">
        <v>43132</v>
      </c>
      <c r="F232" s="683">
        <v>43281</v>
      </c>
      <c r="G232" s="694" t="s">
        <v>542</v>
      </c>
      <c r="H232" s="695">
        <v>1</v>
      </c>
      <c r="I232" s="696">
        <v>400000</v>
      </c>
      <c r="J232" s="697"/>
    </row>
    <row r="233" spans="2:10" ht="13.5" thickBot="1" x14ac:dyDescent="0.25">
      <c r="B233" s="1183"/>
      <c r="C233" s="1214"/>
      <c r="D233" s="1218" t="s">
        <v>30</v>
      </c>
      <c r="E233" s="698">
        <v>43132</v>
      </c>
      <c r="F233" s="698">
        <v>43281</v>
      </c>
      <c r="G233" s="699" t="s">
        <v>543</v>
      </c>
      <c r="H233" s="700">
        <v>1</v>
      </c>
      <c r="I233" s="701">
        <v>300000</v>
      </c>
      <c r="J233" s="702"/>
    </row>
    <row r="234" spans="2:10" ht="39" thickBot="1" x14ac:dyDescent="0.25">
      <c r="B234" s="1183"/>
      <c r="C234" s="1215"/>
      <c r="D234" s="710" t="s">
        <v>544</v>
      </c>
      <c r="E234" s="711">
        <v>43132</v>
      </c>
      <c r="F234" s="711">
        <v>43434</v>
      </c>
      <c r="G234" s="712" t="s">
        <v>545</v>
      </c>
      <c r="H234" s="713">
        <v>6</v>
      </c>
      <c r="I234" s="714">
        <v>200000</v>
      </c>
      <c r="J234" s="715"/>
    </row>
    <row r="235" spans="2:10" x14ac:dyDescent="0.2">
      <c r="B235" s="1183"/>
      <c r="C235" s="1214" t="s">
        <v>546</v>
      </c>
      <c r="D235" s="209" t="s">
        <v>353</v>
      </c>
      <c r="E235" s="205">
        <v>43101</v>
      </c>
      <c r="F235" s="205">
        <v>43449</v>
      </c>
      <c r="G235" s="135" t="s">
        <v>353</v>
      </c>
      <c r="H235" s="144">
        <v>1</v>
      </c>
      <c r="I235" s="716">
        <v>800000</v>
      </c>
      <c r="J235" s="717"/>
    </row>
    <row r="236" spans="2:10" ht="13.5" thickBot="1" x14ac:dyDescent="0.25">
      <c r="B236" s="1183"/>
      <c r="C236" s="1215"/>
      <c r="D236" s="212" t="s">
        <v>354</v>
      </c>
      <c r="E236" s="193">
        <v>43101</v>
      </c>
      <c r="F236" s="193">
        <v>43449</v>
      </c>
      <c r="G236" s="257" t="s">
        <v>355</v>
      </c>
      <c r="H236" s="148">
        <v>1</v>
      </c>
      <c r="I236" s="718">
        <v>200000</v>
      </c>
      <c r="J236" s="719"/>
    </row>
    <row r="237" spans="2:10" x14ac:dyDescent="0.2">
      <c r="B237" s="1183"/>
      <c r="C237" s="1213" t="s">
        <v>356</v>
      </c>
      <c r="D237" s="1098" t="s">
        <v>357</v>
      </c>
      <c r="E237" s="720">
        <v>43132</v>
      </c>
      <c r="F237" s="720">
        <v>43434</v>
      </c>
      <c r="G237" s="238" t="s">
        <v>547</v>
      </c>
      <c r="H237" s="122">
        <v>1</v>
      </c>
      <c r="I237" s="721">
        <v>60000000</v>
      </c>
      <c r="J237" s="722"/>
    </row>
    <row r="238" spans="2:10" ht="26.25" thickBot="1" x14ac:dyDescent="0.25">
      <c r="B238" s="1183"/>
      <c r="C238" s="1215"/>
      <c r="D238" s="1100"/>
      <c r="E238" s="189">
        <v>43132</v>
      </c>
      <c r="F238" s="189">
        <v>43434</v>
      </c>
      <c r="G238" s="723" t="s">
        <v>548</v>
      </c>
      <c r="H238" s="192">
        <v>20</v>
      </c>
      <c r="I238" s="724">
        <v>200000</v>
      </c>
      <c r="J238" s="725"/>
    </row>
    <row r="239" spans="2:10" ht="39" thickBot="1" x14ac:dyDescent="0.25">
      <c r="B239" s="272"/>
      <c r="C239" s="726" t="s">
        <v>549</v>
      </c>
      <c r="D239" s="727" t="s">
        <v>550</v>
      </c>
      <c r="E239" s="205">
        <v>43101</v>
      </c>
      <c r="F239" s="205">
        <v>43449</v>
      </c>
      <c r="G239" s="727" t="s">
        <v>551</v>
      </c>
      <c r="H239" s="177">
        <v>1</v>
      </c>
      <c r="I239" s="728">
        <v>12000000</v>
      </c>
      <c r="J239" s="729"/>
    </row>
    <row r="240" spans="2:10" ht="39" thickBot="1" x14ac:dyDescent="0.25">
      <c r="B240" s="272"/>
      <c r="C240" s="726" t="s">
        <v>552</v>
      </c>
      <c r="D240" s="727" t="s">
        <v>553</v>
      </c>
      <c r="E240" s="730">
        <v>43160</v>
      </c>
      <c r="F240" s="730">
        <v>43266</v>
      </c>
      <c r="G240" s="727" t="s">
        <v>554</v>
      </c>
      <c r="H240" s="177">
        <v>1</v>
      </c>
      <c r="I240" s="728">
        <v>6000000</v>
      </c>
      <c r="J240" s="729"/>
    </row>
    <row r="241" spans="2:10" x14ac:dyDescent="0.2">
      <c r="B241" s="1182" t="s">
        <v>1137</v>
      </c>
      <c r="C241" s="1213" t="s">
        <v>1138</v>
      </c>
      <c r="D241" s="731" t="s">
        <v>555</v>
      </c>
      <c r="E241" s="720">
        <v>43160</v>
      </c>
      <c r="F241" s="720">
        <v>43405</v>
      </c>
      <c r="G241" s="134" t="s">
        <v>361</v>
      </c>
      <c r="H241" s="122">
        <v>1</v>
      </c>
      <c r="I241" s="721">
        <v>1000000</v>
      </c>
      <c r="J241" s="722"/>
    </row>
    <row r="242" spans="2:10" x14ac:dyDescent="0.2">
      <c r="B242" s="1183"/>
      <c r="C242" s="1214"/>
      <c r="D242" s="209" t="s">
        <v>556</v>
      </c>
      <c r="E242" s="205">
        <v>43161</v>
      </c>
      <c r="F242" s="205">
        <v>43406</v>
      </c>
      <c r="G242" s="135" t="s">
        <v>361</v>
      </c>
      <c r="H242" s="144">
        <v>1</v>
      </c>
      <c r="I242" s="716">
        <v>1000000</v>
      </c>
      <c r="J242" s="717"/>
    </row>
    <row r="243" spans="2:10" x14ac:dyDescent="0.2">
      <c r="B243" s="1183"/>
      <c r="C243" s="1214"/>
      <c r="D243" s="209" t="s">
        <v>557</v>
      </c>
      <c r="E243" s="205">
        <v>43162</v>
      </c>
      <c r="F243" s="205">
        <v>43407</v>
      </c>
      <c r="G243" s="135" t="s">
        <v>361</v>
      </c>
      <c r="H243" s="144">
        <v>1</v>
      </c>
      <c r="I243" s="716">
        <v>1000000</v>
      </c>
      <c r="J243" s="717"/>
    </row>
    <row r="244" spans="2:10" ht="13.5" thickBot="1" x14ac:dyDescent="0.25">
      <c r="B244" s="1183"/>
      <c r="C244" s="1215"/>
      <c r="D244" s="213" t="s">
        <v>558</v>
      </c>
      <c r="E244" s="200">
        <v>43161</v>
      </c>
      <c r="F244" s="200">
        <v>43406</v>
      </c>
      <c r="G244" s="138" t="s">
        <v>365</v>
      </c>
      <c r="H244" s="131">
        <v>1</v>
      </c>
      <c r="I244" s="732">
        <v>3000000</v>
      </c>
      <c r="J244" s="733">
        <f>H244*I244</f>
        <v>3000000</v>
      </c>
    </row>
    <row r="245" spans="2:10" ht="25.5" x14ac:dyDescent="0.2">
      <c r="B245" s="1182" t="s">
        <v>1139</v>
      </c>
      <c r="C245" s="981" t="s">
        <v>368</v>
      </c>
      <c r="D245" s="269" t="s">
        <v>559</v>
      </c>
      <c r="E245" s="199">
        <v>43305</v>
      </c>
      <c r="F245" s="199">
        <v>43431</v>
      </c>
      <c r="G245" s="734" t="s">
        <v>370</v>
      </c>
      <c r="H245" s="194">
        <v>4</v>
      </c>
      <c r="I245" s="735">
        <v>2100000</v>
      </c>
      <c r="J245" s="736">
        <f>H245*I245</f>
        <v>8400000</v>
      </c>
    </row>
    <row r="246" spans="2:10" ht="26.25" thickBot="1" x14ac:dyDescent="0.25">
      <c r="B246" s="1183"/>
      <c r="C246" s="982"/>
      <c r="D246" s="737" t="s">
        <v>560</v>
      </c>
      <c r="E246" s="199">
        <v>43305</v>
      </c>
      <c r="F246" s="199">
        <v>43431</v>
      </c>
      <c r="G246" s="236" t="s">
        <v>561</v>
      </c>
      <c r="H246" s="131">
        <v>9</v>
      </c>
      <c r="I246" s="732">
        <v>300000</v>
      </c>
      <c r="J246" s="733">
        <f>H246*I246</f>
        <v>2700000</v>
      </c>
    </row>
    <row r="247" spans="2:10" ht="26.25" thickBot="1" x14ac:dyDescent="0.25">
      <c r="B247" s="1184"/>
      <c r="C247" s="726" t="s">
        <v>562</v>
      </c>
      <c r="D247" s="176" t="s">
        <v>563</v>
      </c>
      <c r="E247" s="730">
        <v>43160</v>
      </c>
      <c r="F247" s="730">
        <v>43434</v>
      </c>
      <c r="G247" s="727" t="s">
        <v>564</v>
      </c>
      <c r="H247" s="177">
        <v>10</v>
      </c>
      <c r="I247" s="728">
        <v>500000</v>
      </c>
      <c r="J247" s="729">
        <f>H247*I247</f>
        <v>5000000</v>
      </c>
    </row>
    <row r="248" spans="2:10" x14ac:dyDescent="0.2">
      <c r="B248" s="1225" t="s">
        <v>565</v>
      </c>
      <c r="C248" s="1213" t="s">
        <v>566</v>
      </c>
      <c r="D248" s="704" t="s">
        <v>567</v>
      </c>
      <c r="E248" s="738">
        <v>76003</v>
      </c>
      <c r="F248" s="139">
        <v>43252</v>
      </c>
      <c r="G248" s="684"/>
      <c r="H248" s="704"/>
      <c r="I248" s="685"/>
      <c r="J248" s="687">
        <v>0</v>
      </c>
    </row>
    <row r="249" spans="2:10" x14ac:dyDescent="0.2">
      <c r="B249" s="1226"/>
      <c r="C249" s="1214"/>
      <c r="D249" s="705" t="s">
        <v>568</v>
      </c>
      <c r="E249" s="739">
        <v>76185</v>
      </c>
      <c r="F249" s="164">
        <v>43434</v>
      </c>
      <c r="G249" s="689"/>
      <c r="H249" s="705"/>
      <c r="I249" s="690"/>
      <c r="J249" s="692">
        <v>0</v>
      </c>
    </row>
    <row r="250" spans="2:10" x14ac:dyDescent="0.2">
      <c r="B250" s="1226"/>
      <c r="C250" s="1214"/>
      <c r="D250" s="705" t="s">
        <v>569</v>
      </c>
      <c r="E250" s="739">
        <v>76185</v>
      </c>
      <c r="F250" s="164">
        <v>43434</v>
      </c>
      <c r="G250" s="689"/>
      <c r="H250" s="705"/>
      <c r="I250" s="690"/>
      <c r="J250" s="692">
        <v>0</v>
      </c>
    </row>
    <row r="251" spans="2:10" ht="13.5" thickBot="1" x14ac:dyDescent="0.25">
      <c r="B251" s="1226"/>
      <c r="C251" s="1215"/>
      <c r="D251" s="706" t="s">
        <v>570</v>
      </c>
      <c r="E251" s="740">
        <v>76246</v>
      </c>
      <c r="F251" s="151">
        <v>43449</v>
      </c>
      <c r="G251" s="699"/>
      <c r="H251" s="706"/>
      <c r="I251" s="700"/>
      <c r="J251" s="702">
        <v>0</v>
      </c>
    </row>
    <row r="252" spans="2:10" x14ac:dyDescent="0.2">
      <c r="B252" s="1226"/>
      <c r="C252" s="1213" t="s">
        <v>571</v>
      </c>
      <c r="D252" s="704" t="s">
        <v>572</v>
      </c>
      <c r="E252" s="741">
        <v>43157</v>
      </c>
      <c r="F252" s="741">
        <v>43434</v>
      </c>
      <c r="G252" s="684" t="s">
        <v>573</v>
      </c>
      <c r="H252" s="704">
        <v>6</v>
      </c>
      <c r="I252" s="685">
        <v>500000</v>
      </c>
      <c r="J252" s="742">
        <f>H252*I252</f>
        <v>3000000</v>
      </c>
    </row>
    <row r="253" spans="2:10" x14ac:dyDescent="0.2">
      <c r="B253" s="1226"/>
      <c r="C253" s="1214"/>
      <c r="D253" s="705" t="s">
        <v>574</v>
      </c>
      <c r="E253" s="743">
        <v>43160</v>
      </c>
      <c r="F253" s="743">
        <v>43251</v>
      </c>
      <c r="G253" s="689" t="s">
        <v>575</v>
      </c>
      <c r="H253" s="705">
        <v>1</v>
      </c>
      <c r="I253" s="690">
        <v>12000000</v>
      </c>
      <c r="J253" s="744">
        <v>6000000</v>
      </c>
    </row>
    <row r="254" spans="2:10" x14ac:dyDescent="0.2">
      <c r="B254" s="1226"/>
      <c r="C254" s="1214"/>
      <c r="D254" s="705" t="s">
        <v>576</v>
      </c>
      <c r="E254" s="743">
        <v>43344</v>
      </c>
      <c r="F254" s="743">
        <v>43403</v>
      </c>
      <c r="G254" s="689" t="s">
        <v>577</v>
      </c>
      <c r="H254" s="705">
        <v>1</v>
      </c>
      <c r="I254" s="690">
        <v>15000000</v>
      </c>
      <c r="J254" s="744">
        <v>10000000</v>
      </c>
    </row>
    <row r="255" spans="2:10" ht="13.5" thickBot="1" x14ac:dyDescent="0.25">
      <c r="B255" s="1226"/>
      <c r="C255" s="1215"/>
      <c r="D255" s="706" t="s">
        <v>578</v>
      </c>
      <c r="E255" s="745">
        <v>43132</v>
      </c>
      <c r="F255" s="745">
        <v>43434</v>
      </c>
      <c r="G255" s="699" t="s">
        <v>579</v>
      </c>
      <c r="H255" s="706">
        <v>2</v>
      </c>
      <c r="I255" s="700">
        <v>350000</v>
      </c>
      <c r="J255" s="746">
        <f t="shared" ref="J255:J295" si="2">H255*I255</f>
        <v>700000</v>
      </c>
    </row>
    <row r="256" spans="2:10" x14ac:dyDescent="0.2">
      <c r="B256" s="1226"/>
      <c r="C256" s="1213" t="s">
        <v>580</v>
      </c>
      <c r="D256" s="169" t="s">
        <v>581</v>
      </c>
      <c r="E256" s="136">
        <v>43132</v>
      </c>
      <c r="F256" s="136">
        <v>43311</v>
      </c>
      <c r="G256" s="195" t="s">
        <v>582</v>
      </c>
      <c r="H256" s="134">
        <v>1</v>
      </c>
      <c r="I256" s="122">
        <v>800000</v>
      </c>
      <c r="J256" s="722"/>
    </row>
    <row r="257" spans="2:10" x14ac:dyDescent="0.2">
      <c r="B257" s="1226"/>
      <c r="C257" s="1214"/>
      <c r="D257" s="170" t="s">
        <v>583</v>
      </c>
      <c r="E257" s="167">
        <v>43132</v>
      </c>
      <c r="F257" s="167">
        <v>43311</v>
      </c>
      <c r="G257" s="197" t="s">
        <v>584</v>
      </c>
      <c r="H257" s="135">
        <v>1</v>
      </c>
      <c r="I257" s="144">
        <v>5000000</v>
      </c>
      <c r="J257" s="717"/>
    </row>
    <row r="258" spans="2:10" x14ac:dyDescent="0.2">
      <c r="B258" s="1226"/>
      <c r="C258" s="1214"/>
      <c r="D258" s="170" t="s">
        <v>585</v>
      </c>
      <c r="E258" s="167">
        <v>43132</v>
      </c>
      <c r="F258" s="167">
        <v>43311</v>
      </c>
      <c r="G258" s="197" t="s">
        <v>586</v>
      </c>
      <c r="H258" s="135">
        <v>1</v>
      </c>
      <c r="I258" s="144">
        <v>800000</v>
      </c>
      <c r="J258" s="717"/>
    </row>
    <row r="259" spans="2:10" x14ac:dyDescent="0.2">
      <c r="B259" s="1226"/>
      <c r="C259" s="1214"/>
      <c r="D259" s="747" t="s">
        <v>587</v>
      </c>
      <c r="E259" s="258">
        <v>43221</v>
      </c>
      <c r="F259" s="258">
        <v>43282</v>
      </c>
      <c r="G259" s="207" t="s">
        <v>588</v>
      </c>
      <c r="H259" s="257">
        <v>9</v>
      </c>
      <c r="I259" s="148"/>
      <c r="J259" s="719"/>
    </row>
    <row r="260" spans="2:10" x14ac:dyDescent="0.2">
      <c r="B260" s="1226"/>
      <c r="C260" s="1214"/>
      <c r="D260" s="747" t="s">
        <v>589</v>
      </c>
      <c r="E260" s="258">
        <v>43405</v>
      </c>
      <c r="F260" s="258">
        <v>43435</v>
      </c>
      <c r="G260" s="207" t="s">
        <v>588</v>
      </c>
      <c r="H260" s="257">
        <v>9</v>
      </c>
      <c r="I260" s="148"/>
      <c r="J260" s="719"/>
    </row>
    <row r="261" spans="2:10" ht="13.5" thickBot="1" x14ac:dyDescent="0.25">
      <c r="B261" s="1226"/>
      <c r="C261" s="1215"/>
      <c r="D261" s="171" t="s">
        <v>590</v>
      </c>
      <c r="E261" s="174">
        <v>43132</v>
      </c>
      <c r="F261" s="174">
        <v>43311</v>
      </c>
      <c r="G261" s="198" t="s">
        <v>591</v>
      </c>
      <c r="H261" s="138">
        <v>2</v>
      </c>
      <c r="I261" s="131">
        <v>800000</v>
      </c>
      <c r="J261" s="733"/>
    </row>
    <row r="262" spans="2:10" x14ac:dyDescent="0.2">
      <c r="B262" s="1226"/>
      <c r="C262" s="1213" t="s">
        <v>592</v>
      </c>
      <c r="D262" s="169" t="s">
        <v>581</v>
      </c>
      <c r="E262" s="136">
        <v>43132</v>
      </c>
      <c r="F262" s="136">
        <v>43311</v>
      </c>
      <c r="G262" s="195" t="s">
        <v>582</v>
      </c>
      <c r="H262" s="134">
        <v>1</v>
      </c>
      <c r="I262" s="122">
        <v>800000</v>
      </c>
      <c r="J262" s="722">
        <f t="shared" si="2"/>
        <v>800000</v>
      </c>
    </row>
    <row r="263" spans="2:10" x14ac:dyDescent="0.2">
      <c r="B263" s="1226"/>
      <c r="C263" s="1214"/>
      <c r="D263" s="170" t="s">
        <v>583</v>
      </c>
      <c r="E263" s="167">
        <v>43132</v>
      </c>
      <c r="F263" s="167">
        <v>43311</v>
      </c>
      <c r="G263" s="197" t="s">
        <v>584</v>
      </c>
      <c r="H263" s="135">
        <v>1</v>
      </c>
      <c r="I263" s="144">
        <v>5000000</v>
      </c>
      <c r="J263" s="717">
        <v>3000000</v>
      </c>
    </row>
    <row r="264" spans="2:10" x14ac:dyDescent="0.2">
      <c r="B264" s="1226"/>
      <c r="C264" s="1214"/>
      <c r="D264" s="170" t="s">
        <v>585</v>
      </c>
      <c r="E264" s="167">
        <v>43132</v>
      </c>
      <c r="F264" s="167">
        <v>43311</v>
      </c>
      <c r="G264" s="197" t="s">
        <v>586</v>
      </c>
      <c r="H264" s="135">
        <v>1</v>
      </c>
      <c r="I264" s="144">
        <v>800000</v>
      </c>
      <c r="J264" s="717"/>
    </row>
    <row r="265" spans="2:10" ht="13.5" thickBot="1" x14ac:dyDescent="0.25">
      <c r="B265" s="1226"/>
      <c r="C265" s="1215"/>
      <c r="D265" s="170" t="s">
        <v>593</v>
      </c>
      <c r="E265" s="167">
        <v>43223</v>
      </c>
      <c r="F265" s="167">
        <v>43434</v>
      </c>
      <c r="G265" s="197"/>
      <c r="H265" s="135"/>
      <c r="I265" s="144"/>
      <c r="J265" s="717">
        <f t="shared" si="2"/>
        <v>0</v>
      </c>
    </row>
    <row r="266" spans="2:10" x14ac:dyDescent="0.2">
      <c r="B266" s="1226"/>
      <c r="C266" s="1111" t="s">
        <v>594</v>
      </c>
      <c r="D266" s="479" t="s">
        <v>595</v>
      </c>
      <c r="E266" s="748">
        <v>43160</v>
      </c>
      <c r="F266" s="748">
        <v>43342</v>
      </c>
      <c r="G266" s="274"/>
      <c r="H266" s="251"/>
      <c r="I266" s="190"/>
      <c r="J266" s="722">
        <f t="shared" si="2"/>
        <v>0</v>
      </c>
    </row>
    <row r="267" spans="2:10" x14ac:dyDescent="0.2">
      <c r="B267" s="1226"/>
      <c r="C267" s="1112"/>
      <c r="D267" s="747" t="s">
        <v>596</v>
      </c>
      <c r="E267" s="140">
        <v>43160</v>
      </c>
      <c r="F267" s="140">
        <v>43342</v>
      </c>
      <c r="G267" s="749" t="s">
        <v>597</v>
      </c>
      <c r="H267" s="257">
        <v>1</v>
      </c>
      <c r="I267" s="148">
        <v>10000000</v>
      </c>
      <c r="J267" s="717">
        <v>6000000</v>
      </c>
    </row>
    <row r="268" spans="2:10" x14ac:dyDescent="0.2">
      <c r="B268" s="1226"/>
      <c r="C268" s="1112"/>
      <c r="D268" s="747" t="s">
        <v>593</v>
      </c>
      <c r="E268" s="140">
        <v>43223</v>
      </c>
      <c r="F268" s="140">
        <v>43434</v>
      </c>
      <c r="G268" s="749"/>
      <c r="H268" s="257"/>
      <c r="I268" s="148"/>
      <c r="J268" s="717">
        <f t="shared" si="2"/>
        <v>0</v>
      </c>
    </row>
    <row r="269" spans="2:10" ht="13.5" thickBot="1" x14ac:dyDescent="0.25">
      <c r="B269" s="1226"/>
      <c r="C269" s="1212"/>
      <c r="D269" s="171"/>
      <c r="E269" s="150"/>
      <c r="F269" s="150"/>
      <c r="G269" s="198"/>
      <c r="H269" s="138"/>
      <c r="I269" s="131"/>
      <c r="J269" s="733">
        <f t="shared" si="2"/>
        <v>0</v>
      </c>
    </row>
    <row r="270" spans="2:10" x14ac:dyDescent="0.2">
      <c r="B270" s="1226"/>
      <c r="C270" s="1213" t="s">
        <v>598</v>
      </c>
      <c r="D270" s="479" t="s">
        <v>599</v>
      </c>
      <c r="E270" s="748">
        <v>43132</v>
      </c>
      <c r="F270" s="748">
        <v>43434</v>
      </c>
      <c r="G270" s="274" t="s">
        <v>600</v>
      </c>
      <c r="H270" s="251">
        <v>1</v>
      </c>
      <c r="I270" s="190">
        <v>2000000</v>
      </c>
      <c r="J270" s="722">
        <f t="shared" si="2"/>
        <v>2000000</v>
      </c>
    </row>
    <row r="271" spans="2:10" ht="13.5" thickBot="1" x14ac:dyDescent="0.25">
      <c r="B271" s="1226"/>
      <c r="C271" s="1215"/>
      <c r="D271" s="747"/>
      <c r="E271" s="147"/>
      <c r="F271" s="147"/>
      <c r="G271" s="207"/>
      <c r="H271" s="257"/>
      <c r="I271" s="148"/>
      <c r="J271" s="717">
        <f t="shared" si="2"/>
        <v>0</v>
      </c>
    </row>
    <row r="272" spans="2:10" x14ac:dyDescent="0.2">
      <c r="B272" s="1226"/>
      <c r="C272" s="1213" t="s">
        <v>601</v>
      </c>
      <c r="D272" s="169" t="s">
        <v>602</v>
      </c>
      <c r="E272" s="136">
        <v>43160</v>
      </c>
      <c r="F272" s="136">
        <v>43449</v>
      </c>
      <c r="G272" s="134" t="s">
        <v>603</v>
      </c>
      <c r="H272" s="134">
        <v>1</v>
      </c>
      <c r="I272" s="122">
        <v>2000000</v>
      </c>
      <c r="J272" s="722">
        <f t="shared" si="2"/>
        <v>2000000</v>
      </c>
    </row>
    <row r="273" spans="2:10" x14ac:dyDescent="0.2">
      <c r="B273" s="1226"/>
      <c r="C273" s="1214"/>
      <c r="D273" s="170" t="s">
        <v>604</v>
      </c>
      <c r="E273" s="140">
        <v>43374</v>
      </c>
      <c r="F273" s="140">
        <v>43404</v>
      </c>
      <c r="G273" s="220" t="s">
        <v>442</v>
      </c>
      <c r="H273" s="144">
        <v>1</v>
      </c>
      <c r="I273" s="144">
        <v>8000000</v>
      </c>
      <c r="J273" s="717">
        <v>4000000</v>
      </c>
    </row>
    <row r="274" spans="2:10" ht="13.5" thickBot="1" x14ac:dyDescent="0.25">
      <c r="B274" s="1226"/>
      <c r="C274" s="1215"/>
      <c r="D274" s="171" t="s">
        <v>605</v>
      </c>
      <c r="E274" s="150">
        <v>43282</v>
      </c>
      <c r="F274" s="150">
        <v>43404</v>
      </c>
      <c r="G274" s="236" t="s">
        <v>445</v>
      </c>
      <c r="H274" s="131">
        <v>1</v>
      </c>
      <c r="I274" s="131">
        <v>3000000</v>
      </c>
      <c r="J274" s="733">
        <f t="shared" si="2"/>
        <v>3000000</v>
      </c>
    </row>
    <row r="275" spans="2:10" x14ac:dyDescent="0.2">
      <c r="B275" s="1226"/>
      <c r="C275" s="1252" t="s">
        <v>606</v>
      </c>
      <c r="D275" s="169" t="s">
        <v>607</v>
      </c>
      <c r="E275" s="136">
        <v>43132</v>
      </c>
      <c r="F275" s="136">
        <v>43252</v>
      </c>
      <c r="G275" s="238" t="s">
        <v>608</v>
      </c>
      <c r="H275" s="122">
        <v>2</v>
      </c>
      <c r="I275" s="122">
        <v>105000000</v>
      </c>
      <c r="J275" s="722"/>
    </row>
    <row r="276" spans="2:10" x14ac:dyDescent="0.2">
      <c r="B276" s="1226"/>
      <c r="C276" s="1253"/>
      <c r="D276" s="750" t="s">
        <v>609</v>
      </c>
      <c r="E276" s="167">
        <v>43132</v>
      </c>
      <c r="F276" s="167">
        <v>43252</v>
      </c>
      <c r="G276" s="734" t="s">
        <v>610</v>
      </c>
      <c r="H276" s="194">
        <v>2</v>
      </c>
      <c r="I276" s="194">
        <v>20000000</v>
      </c>
      <c r="J276" s="736">
        <v>20000000</v>
      </c>
    </row>
    <row r="277" spans="2:10" x14ac:dyDescent="0.2">
      <c r="B277" s="1226"/>
      <c r="C277" s="1253"/>
      <c r="D277" s="750" t="s">
        <v>611</v>
      </c>
      <c r="E277" s="167">
        <v>43132</v>
      </c>
      <c r="F277" s="167">
        <v>43313</v>
      </c>
      <c r="G277" s="734" t="s">
        <v>612</v>
      </c>
      <c r="H277" s="194">
        <v>2</v>
      </c>
      <c r="I277" s="194">
        <v>100000000</v>
      </c>
      <c r="J277" s="736"/>
    </row>
    <row r="278" spans="2:10" ht="26.25" thickBot="1" x14ac:dyDescent="0.25">
      <c r="B278" s="1226"/>
      <c r="C278" s="1253"/>
      <c r="D278" s="480" t="s">
        <v>613</v>
      </c>
      <c r="E278" s="258">
        <v>43132</v>
      </c>
      <c r="F278" s="258">
        <v>43313</v>
      </c>
      <c r="G278" s="260" t="s">
        <v>614</v>
      </c>
      <c r="H278" s="191">
        <v>1</v>
      </c>
      <c r="I278" s="191">
        <v>75000000</v>
      </c>
      <c r="J278" s="751">
        <f t="shared" si="2"/>
        <v>75000000</v>
      </c>
    </row>
    <row r="279" spans="2:10" x14ac:dyDescent="0.2">
      <c r="B279" s="1226"/>
      <c r="C279" s="1254" t="s">
        <v>449</v>
      </c>
      <c r="D279" s="134" t="s">
        <v>492</v>
      </c>
      <c r="E279" s="136" t="s">
        <v>615</v>
      </c>
      <c r="F279" s="136"/>
      <c r="G279" s="238" t="s">
        <v>494</v>
      </c>
      <c r="H279" s="134">
        <v>1</v>
      </c>
      <c r="I279" s="122">
        <v>5000000</v>
      </c>
      <c r="J279" s="722">
        <v>3000000</v>
      </c>
    </row>
    <row r="280" spans="2:10" x14ac:dyDescent="0.2">
      <c r="B280" s="1226"/>
      <c r="C280" s="1255"/>
      <c r="D280" s="135" t="s">
        <v>616</v>
      </c>
      <c r="E280" s="140">
        <v>43132</v>
      </c>
      <c r="F280" s="140">
        <v>43434</v>
      </c>
      <c r="G280" s="220" t="s">
        <v>617</v>
      </c>
      <c r="H280" s="135">
        <v>1</v>
      </c>
      <c r="I280" s="144">
        <v>300000</v>
      </c>
      <c r="J280" s="717">
        <f t="shared" si="2"/>
        <v>300000</v>
      </c>
    </row>
    <row r="281" spans="2:10" ht="25.5" x14ac:dyDescent="0.2">
      <c r="B281" s="1226"/>
      <c r="C281" s="1255"/>
      <c r="D281" s="135" t="s">
        <v>618</v>
      </c>
      <c r="E281" s="140" t="s">
        <v>615</v>
      </c>
      <c r="F281" s="140"/>
      <c r="G281" s="220" t="s">
        <v>494</v>
      </c>
      <c r="H281" s="135">
        <v>1</v>
      </c>
      <c r="I281" s="144">
        <v>4500000</v>
      </c>
      <c r="J281" s="717">
        <f t="shared" si="2"/>
        <v>4500000</v>
      </c>
    </row>
    <row r="282" spans="2:10" x14ac:dyDescent="0.2">
      <c r="B282" s="1226"/>
      <c r="C282" s="1255"/>
      <c r="D282" s="135" t="s">
        <v>619</v>
      </c>
      <c r="E282" s="140">
        <v>43252</v>
      </c>
      <c r="F282" s="140">
        <v>43282</v>
      </c>
      <c r="G282" s="220" t="s">
        <v>501</v>
      </c>
      <c r="H282" s="135">
        <v>1</v>
      </c>
      <c r="I282" s="144">
        <v>15000000</v>
      </c>
      <c r="J282" s="717">
        <f t="shared" si="2"/>
        <v>15000000</v>
      </c>
    </row>
    <row r="283" spans="2:10" ht="38.25" x14ac:dyDescent="0.2">
      <c r="B283" s="1226"/>
      <c r="C283" s="1255"/>
      <c r="D283" s="135" t="s">
        <v>620</v>
      </c>
      <c r="E283" s="140">
        <v>43160</v>
      </c>
      <c r="F283" s="140">
        <v>43220</v>
      </c>
      <c r="G283" s="220" t="s">
        <v>621</v>
      </c>
      <c r="H283" s="135">
        <v>3</v>
      </c>
      <c r="I283" s="144">
        <v>4000000</v>
      </c>
      <c r="J283" s="717">
        <f t="shared" si="2"/>
        <v>12000000</v>
      </c>
    </row>
    <row r="284" spans="2:10" ht="38.25" x14ac:dyDescent="0.2">
      <c r="B284" s="1226"/>
      <c r="C284" s="1255"/>
      <c r="D284" s="135" t="s">
        <v>622</v>
      </c>
      <c r="E284" s="140">
        <v>43132</v>
      </c>
      <c r="F284" s="140">
        <v>43220</v>
      </c>
      <c r="G284" s="220" t="s">
        <v>621</v>
      </c>
      <c r="H284" s="135">
        <v>1</v>
      </c>
      <c r="I284" s="144">
        <v>15000000</v>
      </c>
      <c r="J284" s="717">
        <f t="shared" si="2"/>
        <v>15000000</v>
      </c>
    </row>
    <row r="285" spans="2:10" ht="25.5" x14ac:dyDescent="0.2">
      <c r="B285" s="1226"/>
      <c r="C285" s="1255"/>
      <c r="D285" s="135" t="s">
        <v>623</v>
      </c>
      <c r="E285" s="140">
        <v>43132</v>
      </c>
      <c r="F285" s="140">
        <v>43449</v>
      </c>
      <c r="G285" s="220" t="s">
        <v>504</v>
      </c>
      <c r="H285" s="135">
        <v>3</v>
      </c>
      <c r="I285" s="144">
        <v>4000000</v>
      </c>
      <c r="J285" s="717">
        <f t="shared" si="2"/>
        <v>12000000</v>
      </c>
    </row>
    <row r="286" spans="2:10" ht="13.5" thickBot="1" x14ac:dyDescent="0.25">
      <c r="B286" s="1226"/>
      <c r="C286" s="1256"/>
      <c r="D286" s="138" t="s">
        <v>624</v>
      </c>
      <c r="E286" s="150">
        <v>43132</v>
      </c>
      <c r="F286" s="150">
        <v>43449</v>
      </c>
      <c r="G286" s="236" t="s">
        <v>625</v>
      </c>
      <c r="H286" s="138">
        <v>3</v>
      </c>
      <c r="I286" s="131">
        <v>400000</v>
      </c>
      <c r="J286" s="733">
        <f t="shared" si="2"/>
        <v>1200000</v>
      </c>
    </row>
    <row r="287" spans="2:10" x14ac:dyDescent="0.2">
      <c r="B287" s="1226"/>
      <c r="C287" s="1036" t="s">
        <v>546</v>
      </c>
      <c r="D287" s="254" t="s">
        <v>353</v>
      </c>
      <c r="E287" s="199">
        <v>43101</v>
      </c>
      <c r="F287" s="199">
        <v>43449</v>
      </c>
      <c r="G287" s="254" t="s">
        <v>353</v>
      </c>
      <c r="H287" s="194">
        <v>1</v>
      </c>
      <c r="I287" s="194">
        <v>800000</v>
      </c>
      <c r="J287" s="736">
        <f t="shared" si="2"/>
        <v>800000</v>
      </c>
    </row>
    <row r="288" spans="2:10" ht="13.5" thickBot="1" x14ac:dyDescent="0.25">
      <c r="B288" s="1226"/>
      <c r="C288" s="1038"/>
      <c r="D288" s="257" t="s">
        <v>354</v>
      </c>
      <c r="E288" s="193">
        <v>43101</v>
      </c>
      <c r="F288" s="193">
        <v>43449</v>
      </c>
      <c r="G288" s="257" t="s">
        <v>355</v>
      </c>
      <c r="H288" s="148">
        <v>1</v>
      </c>
      <c r="I288" s="148">
        <v>200000</v>
      </c>
      <c r="J288" s="719">
        <f t="shared" si="2"/>
        <v>200000</v>
      </c>
    </row>
    <row r="289" spans="2:10" x14ac:dyDescent="0.2">
      <c r="B289" s="1226"/>
      <c r="C289" s="1257" t="s">
        <v>626</v>
      </c>
      <c r="D289" s="134" t="s">
        <v>627</v>
      </c>
      <c r="E289" s="720">
        <v>43101</v>
      </c>
      <c r="F289" s="720">
        <v>43449</v>
      </c>
      <c r="G289" s="134" t="s">
        <v>628</v>
      </c>
      <c r="H289" s="122">
        <v>1</v>
      </c>
      <c r="I289" s="122">
        <v>100000000</v>
      </c>
      <c r="J289" s="722"/>
    </row>
    <row r="290" spans="2:10" ht="16.5" thickBot="1" x14ac:dyDescent="0.25">
      <c r="B290" s="1226"/>
      <c r="C290" s="1039"/>
      <c r="D290" s="138" t="s">
        <v>629</v>
      </c>
      <c r="E290" s="200">
        <v>43101</v>
      </c>
      <c r="F290" s="200">
        <v>43296</v>
      </c>
      <c r="G290" s="138" t="s">
        <v>630</v>
      </c>
      <c r="H290" s="248">
        <v>1</v>
      </c>
      <c r="I290" s="131">
        <v>20000000</v>
      </c>
      <c r="J290" s="733"/>
    </row>
    <row r="291" spans="2:10" ht="15.75" thickBot="1" x14ac:dyDescent="0.3">
      <c r="B291" s="1226"/>
      <c r="C291" s="752" t="s">
        <v>631</v>
      </c>
      <c r="D291" s="251" t="s">
        <v>632</v>
      </c>
      <c r="E291" s="748">
        <v>43282</v>
      </c>
      <c r="F291" s="748">
        <v>43313</v>
      </c>
      <c r="G291" s="753" t="s">
        <v>633</v>
      </c>
      <c r="H291" s="251">
        <v>2</v>
      </c>
      <c r="I291" s="190">
        <v>5000000</v>
      </c>
      <c r="J291" s="754">
        <f t="shared" si="2"/>
        <v>10000000</v>
      </c>
    </row>
    <row r="292" spans="2:10" ht="15.75" x14ac:dyDescent="0.2">
      <c r="B292" s="1226"/>
      <c r="C292" s="1258" t="s">
        <v>634</v>
      </c>
      <c r="D292" s="1261" t="s">
        <v>635</v>
      </c>
      <c r="E292" s="720">
        <v>43101</v>
      </c>
      <c r="F292" s="720">
        <v>43449</v>
      </c>
      <c r="G292" s="134" t="s">
        <v>636</v>
      </c>
      <c r="H292" s="755">
        <v>2</v>
      </c>
      <c r="I292" s="756">
        <v>3500000</v>
      </c>
      <c r="J292" s="722">
        <f t="shared" si="2"/>
        <v>7000000</v>
      </c>
    </row>
    <row r="293" spans="2:10" ht="15.75" x14ac:dyDescent="0.2">
      <c r="B293" s="1226"/>
      <c r="C293" s="1259"/>
      <c r="D293" s="1262"/>
      <c r="E293" s="205">
        <v>43101</v>
      </c>
      <c r="F293" s="205">
        <v>43449</v>
      </c>
      <c r="G293" s="135" t="s">
        <v>637</v>
      </c>
      <c r="H293" s="221">
        <v>2</v>
      </c>
      <c r="I293" s="757">
        <v>3500000</v>
      </c>
      <c r="J293" s="717">
        <f t="shared" si="2"/>
        <v>7000000</v>
      </c>
    </row>
    <row r="294" spans="2:10" x14ac:dyDescent="0.2">
      <c r="B294" s="1226"/>
      <c r="C294" s="1259"/>
      <c r="D294" s="1262" t="s">
        <v>473</v>
      </c>
      <c r="E294" s="205">
        <v>43101</v>
      </c>
      <c r="F294" s="205">
        <v>43449</v>
      </c>
      <c r="G294" s="220" t="s">
        <v>633</v>
      </c>
      <c r="H294" s="135">
        <v>2</v>
      </c>
      <c r="I294" s="144">
        <v>5000000</v>
      </c>
      <c r="J294" s="717">
        <f t="shared" si="2"/>
        <v>10000000</v>
      </c>
    </row>
    <row r="295" spans="2:10" ht="13.5" thickBot="1" x14ac:dyDescent="0.25">
      <c r="B295" s="1227"/>
      <c r="C295" s="1260"/>
      <c r="D295" s="1263"/>
      <c r="E295" s="200">
        <v>43101</v>
      </c>
      <c r="F295" s="200">
        <v>43449</v>
      </c>
      <c r="G295" s="236" t="s">
        <v>633</v>
      </c>
      <c r="H295" s="138">
        <v>2</v>
      </c>
      <c r="I295" s="131">
        <v>5000000</v>
      </c>
      <c r="J295" s="733">
        <f t="shared" si="2"/>
        <v>10000000</v>
      </c>
    </row>
    <row r="296" spans="2:10" ht="14.25" thickBot="1" x14ac:dyDescent="0.25">
      <c r="B296" s="1264" t="s">
        <v>638</v>
      </c>
      <c r="C296" s="1188"/>
      <c r="D296" s="481" t="s">
        <v>639</v>
      </c>
      <c r="E296" s="482">
        <v>43107</v>
      </c>
      <c r="F296" s="483">
        <v>43434</v>
      </c>
      <c r="G296" s="484" t="s">
        <v>640</v>
      </c>
      <c r="H296" s="485">
        <v>1</v>
      </c>
      <c r="I296" s="486">
        <v>479000</v>
      </c>
      <c r="J296" s="758">
        <v>479000</v>
      </c>
    </row>
    <row r="297" spans="2:10" ht="14.25" thickBot="1" x14ac:dyDescent="0.25">
      <c r="B297" s="1265"/>
      <c r="C297" s="1189"/>
      <c r="D297" s="488" t="s">
        <v>641</v>
      </c>
      <c r="E297" s="482">
        <v>43107</v>
      </c>
      <c r="F297" s="648">
        <v>43434</v>
      </c>
      <c r="G297" s="497" t="s">
        <v>640</v>
      </c>
      <c r="H297" s="498">
        <v>1</v>
      </c>
      <c r="I297" s="499">
        <v>479000</v>
      </c>
      <c r="J297" s="759">
        <v>479000</v>
      </c>
    </row>
    <row r="298" spans="2:10" ht="14.25" thickBot="1" x14ac:dyDescent="0.25">
      <c r="B298" s="1265"/>
      <c r="C298" s="1190"/>
      <c r="D298" s="663" t="s">
        <v>642</v>
      </c>
      <c r="E298" s="482">
        <v>43107</v>
      </c>
      <c r="F298" s="548">
        <v>43281</v>
      </c>
      <c r="G298" s="585" t="s">
        <v>643</v>
      </c>
      <c r="H298" s="522"/>
      <c r="I298" s="520"/>
      <c r="J298" s="760">
        <v>25000000</v>
      </c>
    </row>
    <row r="299" spans="2:10" ht="14.25" thickBot="1" x14ac:dyDescent="0.25">
      <c r="B299" s="1265"/>
      <c r="C299" s="1188"/>
      <c r="D299" s="481" t="s">
        <v>644</v>
      </c>
      <c r="E299" s="482">
        <v>43107</v>
      </c>
      <c r="F299" s="482">
        <v>43434</v>
      </c>
      <c r="G299" s="514" t="s">
        <v>645</v>
      </c>
      <c r="H299" s="513"/>
      <c r="I299" s="485"/>
      <c r="J299" s="758">
        <v>60000000</v>
      </c>
    </row>
    <row r="300" spans="2:10" ht="14.25" thickBot="1" x14ac:dyDescent="0.25">
      <c r="B300" s="1265"/>
      <c r="C300" s="1189"/>
      <c r="D300" s="501" t="s">
        <v>646</v>
      </c>
      <c r="E300" s="482">
        <v>43107</v>
      </c>
      <c r="F300" s="483">
        <v>43434</v>
      </c>
      <c r="G300" s="516"/>
      <c r="H300" s="515"/>
      <c r="I300" s="491"/>
      <c r="J300" s="529">
        <v>7000000</v>
      </c>
    </row>
    <row r="301" spans="2:10" ht="14.25" thickBot="1" x14ac:dyDescent="0.25">
      <c r="B301" s="1265"/>
      <c r="C301" s="1189"/>
      <c r="D301" s="481" t="s">
        <v>647</v>
      </c>
      <c r="E301" s="482">
        <v>43107</v>
      </c>
      <c r="F301" s="648">
        <v>43434</v>
      </c>
      <c r="G301" s="514"/>
      <c r="H301" s="485">
        <v>1</v>
      </c>
      <c r="I301" s="485"/>
      <c r="J301" s="758">
        <v>1500000</v>
      </c>
    </row>
    <row r="302" spans="2:10" ht="14.25" thickBot="1" x14ac:dyDescent="0.25">
      <c r="B302" s="1265"/>
      <c r="C302" s="1189"/>
      <c r="D302" s="501" t="s">
        <v>648</v>
      </c>
      <c r="E302" s="482">
        <v>43107</v>
      </c>
      <c r="F302" s="548">
        <v>43281</v>
      </c>
      <c r="G302" s="516"/>
      <c r="H302" s="491">
        <v>2</v>
      </c>
      <c r="I302" s="491" t="s">
        <v>649</v>
      </c>
      <c r="J302" s="529" t="s">
        <v>1146</v>
      </c>
    </row>
    <row r="303" spans="2:10" ht="14.25" thickBot="1" x14ac:dyDescent="0.25">
      <c r="B303" s="1265"/>
      <c r="C303" s="1189"/>
      <c r="D303" s="501" t="s">
        <v>650</v>
      </c>
      <c r="E303" s="482">
        <v>43107</v>
      </c>
      <c r="F303" s="482">
        <v>43434</v>
      </c>
      <c r="G303" s="516"/>
      <c r="H303" s="515"/>
      <c r="I303" s="491"/>
      <c r="J303" s="529">
        <v>35000000</v>
      </c>
    </row>
    <row r="304" spans="2:10" ht="14.25" thickBot="1" x14ac:dyDescent="0.25">
      <c r="B304" s="1265"/>
      <c r="C304" s="1189"/>
      <c r="D304" s="501" t="s">
        <v>651</v>
      </c>
      <c r="E304" s="482">
        <v>43107</v>
      </c>
      <c r="F304" s="483">
        <v>43434</v>
      </c>
      <c r="G304" s="516"/>
      <c r="H304" s="515"/>
      <c r="I304" s="491"/>
      <c r="J304" s="529">
        <v>5000000</v>
      </c>
    </row>
    <row r="305" spans="2:10" ht="14.25" thickBot="1" x14ac:dyDescent="0.25">
      <c r="B305" s="1265"/>
      <c r="C305" s="1267"/>
      <c r="D305" s="501" t="s">
        <v>652</v>
      </c>
      <c r="E305" s="482">
        <v>43107</v>
      </c>
      <c r="F305" s="648">
        <v>43434</v>
      </c>
      <c r="G305" s="516"/>
      <c r="H305" s="515">
        <v>4</v>
      </c>
      <c r="I305" s="491"/>
      <c r="J305" s="529"/>
    </row>
    <row r="306" spans="2:10" ht="14.25" thickBot="1" x14ac:dyDescent="0.25">
      <c r="B306" s="1265"/>
      <c r="C306" s="1267"/>
      <c r="D306" s="663" t="s">
        <v>653</v>
      </c>
      <c r="E306" s="482">
        <v>43107</v>
      </c>
      <c r="F306" s="548">
        <v>43281</v>
      </c>
      <c r="G306" s="519"/>
      <c r="H306" s="522"/>
      <c r="I306" s="520"/>
      <c r="J306" s="760"/>
    </row>
    <row r="307" spans="2:10" ht="14.25" thickBot="1" x14ac:dyDescent="0.25">
      <c r="B307" s="1265"/>
      <c r="C307" s="1267"/>
      <c r="D307" s="481" t="s">
        <v>654</v>
      </c>
      <c r="E307" s="482">
        <v>43107</v>
      </c>
      <c r="F307" s="482">
        <v>43434</v>
      </c>
      <c r="G307" s="514"/>
      <c r="H307" s="485"/>
      <c r="I307" s="485"/>
      <c r="J307" s="758" t="s">
        <v>1147</v>
      </c>
    </row>
    <row r="308" spans="2:10" ht="14.25" thickBot="1" x14ac:dyDescent="0.25">
      <c r="B308" s="1265"/>
      <c r="C308" s="1267"/>
      <c r="D308" s="488" t="s">
        <v>655</v>
      </c>
      <c r="E308" s="482"/>
      <c r="F308" s="489"/>
      <c r="G308" s="761"/>
      <c r="H308" s="498"/>
      <c r="I308" s="498"/>
      <c r="J308" s="759">
        <v>3000000</v>
      </c>
    </row>
    <row r="309" spans="2:10" ht="14.25" thickBot="1" x14ac:dyDescent="0.25">
      <c r="B309" s="1266"/>
      <c r="C309" s="1268"/>
      <c r="D309" s="663" t="s">
        <v>656</v>
      </c>
      <c r="E309" s="639">
        <v>43107</v>
      </c>
      <c r="F309" s="640">
        <v>43434</v>
      </c>
      <c r="G309" s="519"/>
      <c r="H309" s="522"/>
      <c r="I309" s="520"/>
      <c r="J309" s="760">
        <v>50000000</v>
      </c>
    </row>
    <row r="310" spans="2:10" ht="27" x14ac:dyDescent="0.2">
      <c r="B310" s="1185" t="s">
        <v>657</v>
      </c>
      <c r="C310" s="1269" t="s">
        <v>658</v>
      </c>
      <c r="D310" s="762" t="s">
        <v>659</v>
      </c>
      <c r="E310" s="763">
        <v>43132</v>
      </c>
      <c r="F310" s="620">
        <v>43434</v>
      </c>
      <c r="G310" s="645" t="s">
        <v>660</v>
      </c>
      <c r="H310" s="485">
        <v>1</v>
      </c>
      <c r="I310" s="486">
        <v>50000000</v>
      </c>
      <c r="J310" s="487">
        <f>+I310*H310</f>
        <v>50000000</v>
      </c>
    </row>
    <row r="311" spans="2:10" ht="41.25" thickBot="1" x14ac:dyDescent="0.25">
      <c r="B311" s="1186"/>
      <c r="C311" s="1270"/>
      <c r="D311" s="764" t="s">
        <v>661</v>
      </c>
      <c r="E311" s="765">
        <v>43132</v>
      </c>
      <c r="F311" s="624">
        <v>43434</v>
      </c>
      <c r="G311" s="651" t="s">
        <v>406</v>
      </c>
      <c r="H311" s="520">
        <v>1</v>
      </c>
      <c r="I311" s="766">
        <v>10000000</v>
      </c>
      <c r="J311" s="521">
        <f>+I311*H311</f>
        <v>10000000</v>
      </c>
    </row>
    <row r="312" spans="2:10" ht="40.5" x14ac:dyDescent="0.2">
      <c r="B312" s="1186"/>
      <c r="C312" s="1180" t="s">
        <v>662</v>
      </c>
      <c r="D312" s="762" t="s">
        <v>663</v>
      </c>
      <c r="E312" s="763">
        <v>43132</v>
      </c>
      <c r="F312" s="620">
        <v>43189</v>
      </c>
      <c r="G312" s="645" t="s">
        <v>406</v>
      </c>
      <c r="H312" s="485">
        <v>1</v>
      </c>
      <c r="I312" s="486">
        <v>0</v>
      </c>
      <c r="J312" s="487">
        <f>+I312*H312</f>
        <v>0</v>
      </c>
    </row>
    <row r="313" spans="2:10" ht="27" x14ac:dyDescent="0.2">
      <c r="B313" s="1186"/>
      <c r="C313" s="1271"/>
      <c r="D313" s="767" t="s">
        <v>664</v>
      </c>
      <c r="E313" s="768">
        <v>43132</v>
      </c>
      <c r="F313" s="769">
        <v>43281</v>
      </c>
      <c r="G313" s="503" t="s">
        <v>406</v>
      </c>
      <c r="H313" s="491">
        <v>1</v>
      </c>
      <c r="I313" s="492">
        <v>0</v>
      </c>
      <c r="J313" s="493">
        <f t="shared" ref="J313:J321" si="3">+I313*H313</f>
        <v>0</v>
      </c>
    </row>
    <row r="314" spans="2:10" ht="13.5" x14ac:dyDescent="0.2">
      <c r="B314" s="1186"/>
      <c r="C314" s="1271"/>
      <c r="D314" s="767" t="s">
        <v>665</v>
      </c>
      <c r="E314" s="768">
        <v>43132</v>
      </c>
      <c r="F314" s="769">
        <v>43434</v>
      </c>
      <c r="G314" s="503" t="s">
        <v>406</v>
      </c>
      <c r="H314" s="491">
        <v>1</v>
      </c>
      <c r="I314" s="492">
        <v>0</v>
      </c>
      <c r="J314" s="493">
        <f t="shared" si="3"/>
        <v>0</v>
      </c>
    </row>
    <row r="315" spans="2:10" ht="27" x14ac:dyDescent="0.2">
      <c r="B315" s="1186"/>
      <c r="C315" s="1271"/>
      <c r="D315" s="767" t="s">
        <v>666</v>
      </c>
      <c r="E315" s="768">
        <v>43132</v>
      </c>
      <c r="F315" s="769">
        <v>43434</v>
      </c>
      <c r="G315" s="503" t="s">
        <v>406</v>
      </c>
      <c r="H315" s="491">
        <v>1</v>
      </c>
      <c r="I315" s="492">
        <v>0</v>
      </c>
      <c r="J315" s="493">
        <f t="shared" si="3"/>
        <v>0</v>
      </c>
    </row>
    <row r="316" spans="2:10" ht="27" x14ac:dyDescent="0.2">
      <c r="B316" s="1186"/>
      <c r="C316" s="1271"/>
      <c r="D316" s="767" t="s">
        <v>667</v>
      </c>
      <c r="E316" s="768">
        <v>43132</v>
      </c>
      <c r="F316" s="769">
        <v>43281</v>
      </c>
      <c r="G316" s="503" t="s">
        <v>406</v>
      </c>
      <c r="H316" s="491">
        <v>1</v>
      </c>
      <c r="I316" s="492">
        <v>80000000</v>
      </c>
      <c r="J316" s="493">
        <f t="shared" si="3"/>
        <v>80000000</v>
      </c>
    </row>
    <row r="317" spans="2:10" ht="14.25" thickBot="1" x14ac:dyDescent="0.25">
      <c r="B317" s="1186"/>
      <c r="C317" s="1181"/>
      <c r="D317" s="764" t="s">
        <v>668</v>
      </c>
      <c r="E317" s="765">
        <v>43132</v>
      </c>
      <c r="F317" s="624">
        <v>43434</v>
      </c>
      <c r="G317" s="651" t="s">
        <v>406</v>
      </c>
      <c r="H317" s="520">
        <v>1</v>
      </c>
      <c r="I317" s="766">
        <v>0</v>
      </c>
      <c r="J317" s="521">
        <f t="shared" si="3"/>
        <v>0</v>
      </c>
    </row>
    <row r="318" spans="2:10" ht="13.5" x14ac:dyDescent="0.2">
      <c r="B318" s="1186"/>
      <c r="C318" s="1180" t="s">
        <v>669</v>
      </c>
      <c r="D318" s="762" t="s">
        <v>670</v>
      </c>
      <c r="E318" s="763">
        <v>43313</v>
      </c>
      <c r="F318" s="620">
        <v>43404</v>
      </c>
      <c r="G318" s="645" t="s">
        <v>671</v>
      </c>
      <c r="H318" s="485">
        <v>10</v>
      </c>
      <c r="I318" s="486">
        <v>800000</v>
      </c>
      <c r="J318" s="487">
        <f t="shared" si="3"/>
        <v>8000000</v>
      </c>
    </row>
    <row r="319" spans="2:10" ht="13.5" x14ac:dyDescent="0.2">
      <c r="B319" s="1186"/>
      <c r="C319" s="1271"/>
      <c r="D319" s="767" t="s">
        <v>672</v>
      </c>
      <c r="E319" s="768">
        <v>43132</v>
      </c>
      <c r="F319" s="769">
        <v>43342</v>
      </c>
      <c r="G319" s="503" t="s">
        <v>673</v>
      </c>
      <c r="H319" s="491">
        <v>5</v>
      </c>
      <c r="I319" s="492">
        <v>0</v>
      </c>
      <c r="J319" s="493">
        <f>(+I319*H319)*7</f>
        <v>0</v>
      </c>
    </row>
    <row r="320" spans="2:10" ht="13.5" x14ac:dyDescent="0.2">
      <c r="B320" s="1186"/>
      <c r="C320" s="1271"/>
      <c r="D320" s="767" t="s">
        <v>674</v>
      </c>
      <c r="E320" s="768">
        <v>43220</v>
      </c>
      <c r="F320" s="769">
        <v>43434</v>
      </c>
      <c r="G320" s="503" t="s">
        <v>675</v>
      </c>
      <c r="H320" s="491">
        <v>1</v>
      </c>
      <c r="I320" s="492">
        <v>10000000</v>
      </c>
      <c r="J320" s="493">
        <f t="shared" si="3"/>
        <v>10000000</v>
      </c>
    </row>
    <row r="321" spans="2:10" ht="13.5" x14ac:dyDescent="0.2">
      <c r="B321" s="1186"/>
      <c r="C321" s="1271"/>
      <c r="D321" s="767" t="s">
        <v>676</v>
      </c>
      <c r="E321" s="768">
        <v>43220</v>
      </c>
      <c r="F321" s="769">
        <v>43434</v>
      </c>
      <c r="G321" s="503" t="s">
        <v>671</v>
      </c>
      <c r="H321" s="491">
        <v>1</v>
      </c>
      <c r="I321" s="492">
        <v>10000000</v>
      </c>
      <c r="J321" s="493">
        <f t="shared" si="3"/>
        <v>10000000</v>
      </c>
    </row>
    <row r="322" spans="2:10" ht="14.25" thickBot="1" x14ac:dyDescent="0.25">
      <c r="B322" s="1186"/>
      <c r="C322" s="1181"/>
      <c r="D322" s="764"/>
      <c r="E322" s="765"/>
      <c r="F322" s="624"/>
      <c r="G322" s="651"/>
      <c r="H322" s="520"/>
      <c r="I322" s="766"/>
      <c r="J322" s="521"/>
    </row>
    <row r="323" spans="2:10" ht="40.5" x14ac:dyDescent="0.2">
      <c r="B323" s="1186"/>
      <c r="C323" s="1180" t="s">
        <v>677</v>
      </c>
      <c r="D323" s="762" t="s">
        <v>678</v>
      </c>
      <c r="E323" s="763">
        <v>43132</v>
      </c>
      <c r="F323" s="620">
        <v>43434</v>
      </c>
      <c r="G323" s="645" t="s">
        <v>673</v>
      </c>
      <c r="H323" s="485">
        <v>1</v>
      </c>
      <c r="I323" s="486">
        <v>0</v>
      </c>
      <c r="J323" s="487">
        <f>+I323*H323</f>
        <v>0</v>
      </c>
    </row>
    <row r="324" spans="2:10" ht="27" x14ac:dyDescent="0.2">
      <c r="B324" s="1186"/>
      <c r="C324" s="1271"/>
      <c r="D324" s="767" t="s">
        <v>679</v>
      </c>
      <c r="E324" s="768">
        <v>43132</v>
      </c>
      <c r="F324" s="769">
        <v>43434</v>
      </c>
      <c r="G324" s="503" t="s">
        <v>673</v>
      </c>
      <c r="H324" s="491">
        <v>1</v>
      </c>
      <c r="I324" s="492">
        <v>0</v>
      </c>
      <c r="J324" s="493">
        <f>+I324*H324</f>
        <v>0</v>
      </c>
    </row>
    <row r="325" spans="2:10" ht="14.25" thickBot="1" x14ac:dyDescent="0.25">
      <c r="B325" s="1186"/>
      <c r="C325" s="1181"/>
      <c r="D325" s="764"/>
      <c r="E325" s="765"/>
      <c r="F325" s="624"/>
      <c r="G325" s="651"/>
      <c r="H325" s="522"/>
      <c r="I325" s="520"/>
      <c r="J325" s="521"/>
    </row>
    <row r="326" spans="2:10" ht="27.75" thickBot="1" x14ac:dyDescent="0.25">
      <c r="B326" s="1205" t="s">
        <v>680</v>
      </c>
      <c r="C326" s="1200" t="s">
        <v>681</v>
      </c>
      <c r="D326" s="513" t="s">
        <v>682</v>
      </c>
      <c r="E326" s="482">
        <v>43115</v>
      </c>
      <c r="F326" s="483">
        <v>43449</v>
      </c>
      <c r="G326" s="484" t="s">
        <v>683</v>
      </c>
      <c r="H326" s="485">
        <v>1</v>
      </c>
      <c r="I326" s="770">
        <v>30000000</v>
      </c>
      <c r="J326" s="758">
        <v>30000000</v>
      </c>
    </row>
    <row r="327" spans="2:10" ht="14.25" thickBot="1" x14ac:dyDescent="0.25">
      <c r="B327" s="1206"/>
      <c r="C327" s="1201"/>
      <c r="D327" s="672" t="s">
        <v>684</v>
      </c>
      <c r="E327" s="482">
        <v>43115</v>
      </c>
      <c r="F327" s="648">
        <v>43281</v>
      </c>
      <c r="G327" s="497" t="s">
        <v>406</v>
      </c>
      <c r="H327" s="498">
        <v>1</v>
      </c>
      <c r="I327" s="771">
        <v>300000000</v>
      </c>
      <c r="J327" s="759">
        <v>300000000</v>
      </c>
    </row>
    <row r="328" spans="2:10" ht="27.75" thickBot="1" x14ac:dyDescent="0.25">
      <c r="B328" s="1206"/>
      <c r="C328" s="1211"/>
      <c r="D328" s="522" t="s">
        <v>685</v>
      </c>
      <c r="E328" s="482">
        <v>43115</v>
      </c>
      <c r="F328" s="548">
        <v>43434</v>
      </c>
      <c r="G328" s="585" t="s">
        <v>686</v>
      </c>
      <c r="H328" s="520">
        <v>1</v>
      </c>
      <c r="I328" s="772">
        <v>20000000</v>
      </c>
      <c r="J328" s="760">
        <v>20000000</v>
      </c>
    </row>
    <row r="329" spans="2:10" ht="27.75" thickBot="1" x14ac:dyDescent="0.25">
      <c r="B329" s="1206"/>
      <c r="C329" s="1219" t="s">
        <v>687</v>
      </c>
      <c r="D329" s="513" t="s">
        <v>688</v>
      </c>
      <c r="E329" s="482">
        <v>43115</v>
      </c>
      <c r="F329" s="482">
        <v>43281</v>
      </c>
      <c r="G329" s="514" t="s">
        <v>689</v>
      </c>
      <c r="H329" s="485">
        <v>1</v>
      </c>
      <c r="I329" s="770">
        <v>200000000</v>
      </c>
      <c r="J329" s="758">
        <v>200000000</v>
      </c>
    </row>
    <row r="330" spans="2:10" ht="27.75" thickBot="1" x14ac:dyDescent="0.25">
      <c r="B330" s="1206"/>
      <c r="C330" s="1220"/>
      <c r="D330" s="515" t="s">
        <v>690</v>
      </c>
      <c r="E330" s="482">
        <v>43115</v>
      </c>
      <c r="F330" s="502">
        <v>43281</v>
      </c>
      <c r="G330" s="516" t="s">
        <v>691</v>
      </c>
      <c r="H330" s="491">
        <v>1</v>
      </c>
      <c r="I330" s="773">
        <v>400000000</v>
      </c>
      <c r="J330" s="529">
        <v>400000000</v>
      </c>
    </row>
    <row r="331" spans="2:10" ht="14.25" thickBot="1" x14ac:dyDescent="0.25">
      <c r="B331" s="1206"/>
      <c r="C331" s="1220"/>
      <c r="D331" s="515" t="s">
        <v>692</v>
      </c>
      <c r="E331" s="482">
        <v>43115</v>
      </c>
      <c r="F331" s="502">
        <v>43281</v>
      </c>
      <c r="G331" s="516" t="s">
        <v>693</v>
      </c>
      <c r="H331" s="491"/>
      <c r="I331" s="773">
        <v>30000000</v>
      </c>
      <c r="J331" s="529">
        <v>30000000</v>
      </c>
    </row>
    <row r="332" spans="2:10" ht="14.25" thickBot="1" x14ac:dyDescent="0.25">
      <c r="B332" s="1206"/>
      <c r="C332" s="1220"/>
      <c r="D332" s="515" t="s">
        <v>694</v>
      </c>
      <c r="E332" s="482">
        <v>43115</v>
      </c>
      <c r="F332" s="502">
        <v>43189</v>
      </c>
      <c r="G332" s="516" t="s">
        <v>695</v>
      </c>
      <c r="H332" s="491">
        <v>1</v>
      </c>
      <c r="I332" s="773">
        <v>20000000</v>
      </c>
      <c r="J332" s="529">
        <v>20000000</v>
      </c>
    </row>
    <row r="333" spans="2:10" ht="14.25" thickBot="1" x14ac:dyDescent="0.25">
      <c r="B333" s="1206"/>
      <c r="C333" s="1220"/>
      <c r="D333" s="515" t="s">
        <v>696</v>
      </c>
      <c r="E333" s="482">
        <v>43115</v>
      </c>
      <c r="F333" s="502">
        <v>43281</v>
      </c>
      <c r="G333" s="516" t="s">
        <v>697</v>
      </c>
      <c r="H333" s="491">
        <v>1</v>
      </c>
      <c r="I333" s="773">
        <v>30000000</v>
      </c>
      <c r="J333" s="529">
        <v>30000000</v>
      </c>
    </row>
    <row r="334" spans="2:10" ht="27" x14ac:dyDescent="0.2">
      <c r="B334" s="1206"/>
      <c r="C334" s="1220"/>
      <c r="D334" s="530" t="s">
        <v>698</v>
      </c>
      <c r="E334" s="482">
        <v>43115</v>
      </c>
      <c r="F334" s="504">
        <v>43434</v>
      </c>
      <c r="G334" s="626" t="s">
        <v>699</v>
      </c>
      <c r="H334" s="507">
        <v>1</v>
      </c>
      <c r="I334" s="774">
        <v>150000000</v>
      </c>
      <c r="J334" s="775">
        <v>15000000</v>
      </c>
    </row>
    <row r="335" spans="2:10" ht="25.5" x14ac:dyDescent="0.2">
      <c r="B335" s="1206"/>
      <c r="C335" s="1220"/>
      <c r="D335" s="776" t="s">
        <v>700</v>
      </c>
      <c r="E335" s="502">
        <v>43115</v>
      </c>
      <c r="F335" s="502">
        <v>43281</v>
      </c>
      <c r="G335" s="516"/>
      <c r="H335" s="491"/>
      <c r="I335" s="773"/>
      <c r="J335" s="529"/>
    </row>
    <row r="336" spans="2:10" ht="13.5" x14ac:dyDescent="0.2">
      <c r="B336" s="1206"/>
      <c r="C336" s="1220"/>
      <c r="D336" s="515" t="s">
        <v>701</v>
      </c>
      <c r="E336" s="502">
        <v>43115</v>
      </c>
      <c r="F336" s="502">
        <v>43281</v>
      </c>
      <c r="G336" s="516" t="s">
        <v>693</v>
      </c>
      <c r="H336" s="491">
        <v>1</v>
      </c>
      <c r="I336" s="773">
        <v>50000000</v>
      </c>
      <c r="J336" s="529">
        <v>50000000</v>
      </c>
    </row>
    <row r="337" spans="2:10" ht="13.5" x14ac:dyDescent="0.2">
      <c r="B337" s="1206"/>
      <c r="C337" s="1220"/>
      <c r="D337" s="515" t="s">
        <v>702</v>
      </c>
      <c r="E337" s="502">
        <v>43115</v>
      </c>
      <c r="F337" s="502">
        <v>43281</v>
      </c>
      <c r="G337" s="516" t="s">
        <v>693</v>
      </c>
      <c r="H337" s="491">
        <v>1</v>
      </c>
      <c r="I337" s="773">
        <v>50000000</v>
      </c>
      <c r="J337" s="529">
        <v>50000000</v>
      </c>
    </row>
    <row r="338" spans="2:10" ht="13.5" x14ac:dyDescent="0.2">
      <c r="B338" s="1206"/>
      <c r="C338" s="1220"/>
      <c r="D338" s="515" t="s">
        <v>703</v>
      </c>
      <c r="E338" s="502">
        <v>43115</v>
      </c>
      <c r="F338" s="502">
        <v>43281</v>
      </c>
      <c r="G338" s="516" t="s">
        <v>693</v>
      </c>
      <c r="H338" s="491">
        <v>1</v>
      </c>
      <c r="I338" s="773">
        <v>50000000</v>
      </c>
      <c r="J338" s="529">
        <v>50000000</v>
      </c>
    </row>
    <row r="339" spans="2:10" ht="13.5" x14ac:dyDescent="0.2">
      <c r="B339" s="1206"/>
      <c r="C339" s="1220"/>
      <c r="D339" s="530" t="s">
        <v>704</v>
      </c>
      <c r="E339" s="502">
        <v>43115</v>
      </c>
      <c r="F339" s="504">
        <v>43281</v>
      </c>
      <c r="G339" s="626" t="s">
        <v>693</v>
      </c>
      <c r="H339" s="507">
        <v>1</v>
      </c>
      <c r="I339" s="773">
        <v>50000000</v>
      </c>
      <c r="J339" s="529">
        <v>50000000</v>
      </c>
    </row>
    <row r="340" spans="2:10" ht="13.5" x14ac:dyDescent="0.2">
      <c r="B340" s="1206"/>
      <c r="C340" s="1220"/>
      <c r="D340" s="530" t="s">
        <v>705</v>
      </c>
      <c r="E340" s="502">
        <v>43115</v>
      </c>
      <c r="F340" s="504">
        <v>43281</v>
      </c>
      <c r="G340" s="626" t="s">
        <v>693</v>
      </c>
      <c r="H340" s="507">
        <v>1</v>
      </c>
      <c r="I340" s="773">
        <v>50000000</v>
      </c>
      <c r="J340" s="529">
        <v>50000000</v>
      </c>
    </row>
    <row r="341" spans="2:10" ht="13.5" x14ac:dyDescent="0.2">
      <c r="B341" s="1206"/>
      <c r="C341" s="1220"/>
      <c r="D341" s="530" t="s">
        <v>706</v>
      </c>
      <c r="E341" s="502">
        <v>43115</v>
      </c>
      <c r="F341" s="504" t="s">
        <v>707</v>
      </c>
      <c r="G341" s="626" t="s">
        <v>693</v>
      </c>
      <c r="H341" s="507">
        <v>1</v>
      </c>
      <c r="I341" s="773">
        <v>50000000</v>
      </c>
      <c r="J341" s="529">
        <v>50000000</v>
      </c>
    </row>
    <row r="342" spans="2:10" ht="13.5" x14ac:dyDescent="0.2">
      <c r="B342" s="1206"/>
      <c r="C342" s="1220"/>
      <c r="D342" s="530" t="s">
        <v>708</v>
      </c>
      <c r="E342" s="502">
        <v>43115</v>
      </c>
      <c r="F342" s="504" t="s">
        <v>707</v>
      </c>
      <c r="G342" s="626" t="s">
        <v>693</v>
      </c>
      <c r="H342" s="507">
        <v>1</v>
      </c>
      <c r="I342" s="773">
        <v>50000000</v>
      </c>
      <c r="J342" s="529">
        <v>50000000</v>
      </c>
    </row>
    <row r="343" spans="2:10" ht="13.5" x14ac:dyDescent="0.2">
      <c r="B343" s="1206"/>
      <c r="C343" s="1220"/>
      <c r="D343" s="530" t="s">
        <v>709</v>
      </c>
      <c r="E343" s="502">
        <v>43115</v>
      </c>
      <c r="F343" s="504" t="s">
        <v>707</v>
      </c>
      <c r="G343" s="626" t="s">
        <v>693</v>
      </c>
      <c r="H343" s="507">
        <v>1</v>
      </c>
      <c r="I343" s="773">
        <v>50000000</v>
      </c>
      <c r="J343" s="529">
        <v>50000000</v>
      </c>
    </row>
    <row r="344" spans="2:10" ht="13.5" x14ac:dyDescent="0.2">
      <c r="B344" s="1206"/>
      <c r="C344" s="1220"/>
      <c r="D344" s="530" t="s">
        <v>710</v>
      </c>
      <c r="E344" s="502">
        <v>43115</v>
      </c>
      <c r="F344" s="504" t="s">
        <v>707</v>
      </c>
      <c r="G344" s="626" t="s">
        <v>693</v>
      </c>
      <c r="H344" s="507">
        <v>1</v>
      </c>
      <c r="I344" s="773">
        <v>50000000</v>
      </c>
      <c r="J344" s="529">
        <v>50000000</v>
      </c>
    </row>
    <row r="345" spans="2:10" ht="13.5" x14ac:dyDescent="0.2">
      <c r="B345" s="1206"/>
      <c r="C345" s="1220"/>
      <c r="D345" s="530" t="s">
        <v>711</v>
      </c>
      <c r="E345" s="502">
        <v>43115</v>
      </c>
      <c r="F345" s="504" t="s">
        <v>707</v>
      </c>
      <c r="G345" s="626" t="s">
        <v>693</v>
      </c>
      <c r="H345" s="507">
        <v>1</v>
      </c>
      <c r="I345" s="773">
        <v>50000000</v>
      </c>
      <c r="J345" s="529">
        <v>50000000</v>
      </c>
    </row>
    <row r="346" spans="2:10" ht="13.5" x14ac:dyDescent="0.2">
      <c r="B346" s="1206"/>
      <c r="C346" s="1220"/>
      <c r="D346" s="530" t="s">
        <v>712</v>
      </c>
      <c r="E346" s="502">
        <v>43115</v>
      </c>
      <c r="F346" s="504" t="s">
        <v>707</v>
      </c>
      <c r="G346" s="626" t="s">
        <v>693</v>
      </c>
      <c r="H346" s="507">
        <v>1</v>
      </c>
      <c r="I346" s="773">
        <v>50000000</v>
      </c>
      <c r="J346" s="529">
        <v>50000000</v>
      </c>
    </row>
    <row r="347" spans="2:10" ht="13.5" x14ac:dyDescent="0.2">
      <c r="B347" s="1206"/>
      <c r="C347" s="1220"/>
      <c r="D347" s="530" t="s">
        <v>713</v>
      </c>
      <c r="E347" s="502">
        <v>43115</v>
      </c>
      <c r="F347" s="504" t="s">
        <v>707</v>
      </c>
      <c r="G347" s="626" t="s">
        <v>693</v>
      </c>
      <c r="H347" s="507">
        <v>1</v>
      </c>
      <c r="I347" s="773">
        <v>50000000</v>
      </c>
      <c r="J347" s="529">
        <v>50000000</v>
      </c>
    </row>
    <row r="348" spans="2:10" ht="13.5" x14ac:dyDescent="0.2">
      <c r="B348" s="1206"/>
      <c r="C348" s="1220"/>
      <c r="D348" s="530" t="s">
        <v>714</v>
      </c>
      <c r="E348" s="502">
        <v>43115</v>
      </c>
      <c r="F348" s="504" t="s">
        <v>707</v>
      </c>
      <c r="G348" s="626" t="s">
        <v>693</v>
      </c>
      <c r="H348" s="507">
        <v>1</v>
      </c>
      <c r="I348" s="773">
        <v>50000000</v>
      </c>
      <c r="J348" s="529">
        <v>50000000</v>
      </c>
    </row>
    <row r="349" spans="2:10" ht="13.5" x14ac:dyDescent="0.2">
      <c r="B349" s="1206"/>
      <c r="C349" s="1220"/>
      <c r="D349" s="530" t="s">
        <v>715</v>
      </c>
      <c r="E349" s="502">
        <v>43115</v>
      </c>
      <c r="F349" s="504" t="s">
        <v>707</v>
      </c>
      <c r="G349" s="626" t="s">
        <v>693</v>
      </c>
      <c r="H349" s="507">
        <v>1</v>
      </c>
      <c r="I349" s="773">
        <v>50000000</v>
      </c>
      <c r="J349" s="529">
        <v>50000000</v>
      </c>
    </row>
    <row r="350" spans="2:10" ht="14.25" thickBot="1" x14ac:dyDescent="0.25">
      <c r="B350" s="1206"/>
      <c r="C350" s="1221"/>
      <c r="D350" s="522" t="s">
        <v>716</v>
      </c>
      <c r="E350" s="502">
        <v>43115</v>
      </c>
      <c r="F350" s="518" t="s">
        <v>707</v>
      </c>
      <c r="G350" s="519" t="s">
        <v>693</v>
      </c>
      <c r="H350" s="520">
        <v>1</v>
      </c>
      <c r="I350" s="773">
        <v>50000000</v>
      </c>
      <c r="J350" s="529">
        <v>50000000</v>
      </c>
    </row>
    <row r="351" spans="2:10" ht="26.25" thickBot="1" x14ac:dyDescent="0.25">
      <c r="B351" s="1206"/>
      <c r="C351" s="777" t="s">
        <v>717</v>
      </c>
      <c r="D351" s="672" t="s">
        <v>718</v>
      </c>
      <c r="E351" s="778">
        <v>43115</v>
      </c>
      <c r="F351" s="524">
        <v>43281</v>
      </c>
      <c r="G351" s="761" t="s">
        <v>719</v>
      </c>
      <c r="H351" s="498"/>
      <c r="I351" s="779">
        <v>100000000</v>
      </c>
      <c r="J351" s="780">
        <v>100000000</v>
      </c>
    </row>
    <row r="352" spans="2:10" ht="27.75" thickBot="1" x14ac:dyDescent="0.25">
      <c r="B352" s="1207"/>
      <c r="C352" s="781" t="s">
        <v>720</v>
      </c>
      <c r="D352" s="536" t="s">
        <v>721</v>
      </c>
      <c r="E352" s="782">
        <v>43115</v>
      </c>
      <c r="F352" s="783">
        <v>43449</v>
      </c>
      <c r="G352" s="784" t="s">
        <v>722</v>
      </c>
      <c r="H352" s="642">
        <v>15</v>
      </c>
      <c r="I352" s="785">
        <v>2000000</v>
      </c>
      <c r="J352" s="786">
        <v>360000000</v>
      </c>
    </row>
    <row r="353" spans="2:10" x14ac:dyDescent="0.2">
      <c r="B353" s="1222" t="s">
        <v>723</v>
      </c>
      <c r="C353" s="1111" t="s">
        <v>724</v>
      </c>
      <c r="D353" s="787" t="s">
        <v>725</v>
      </c>
      <c r="E353" s="738">
        <v>43132</v>
      </c>
      <c r="F353" s="139">
        <v>43434</v>
      </c>
      <c r="G353" s="788" t="s">
        <v>726</v>
      </c>
      <c r="H353" s="685">
        <v>15</v>
      </c>
      <c r="I353" s="789"/>
      <c r="J353" s="687">
        <v>15000000</v>
      </c>
    </row>
    <row r="354" spans="2:10" x14ac:dyDescent="0.2">
      <c r="B354" s="1223"/>
      <c r="C354" s="1112"/>
      <c r="D354" s="790" t="s">
        <v>727</v>
      </c>
      <c r="E354" s="739">
        <v>43132</v>
      </c>
      <c r="F354" s="164">
        <v>43434</v>
      </c>
      <c r="G354" s="791" t="s">
        <v>406</v>
      </c>
      <c r="H354" s="690">
        <v>15</v>
      </c>
      <c r="I354" s="792"/>
      <c r="J354" s="692">
        <v>15000000</v>
      </c>
    </row>
    <row r="355" spans="2:10" x14ac:dyDescent="0.2">
      <c r="B355" s="1223"/>
      <c r="C355" s="1112"/>
      <c r="D355" s="790" t="s">
        <v>728</v>
      </c>
      <c r="E355" s="739">
        <v>43132</v>
      </c>
      <c r="F355" s="164">
        <v>43434</v>
      </c>
      <c r="G355" s="791" t="s">
        <v>729</v>
      </c>
      <c r="H355" s="690">
        <v>10</v>
      </c>
      <c r="I355" s="792"/>
      <c r="J355" s="692">
        <v>20000000</v>
      </c>
    </row>
    <row r="356" spans="2:10" x14ac:dyDescent="0.2">
      <c r="B356" s="1223"/>
      <c r="C356" s="1112"/>
      <c r="D356" s="790" t="s">
        <v>730</v>
      </c>
      <c r="E356" s="739">
        <v>43132</v>
      </c>
      <c r="F356" s="164">
        <v>43434</v>
      </c>
      <c r="G356" s="791" t="s">
        <v>731</v>
      </c>
      <c r="H356" s="690">
        <v>6</v>
      </c>
      <c r="I356" s="792"/>
      <c r="J356" s="692">
        <v>15000000</v>
      </c>
    </row>
    <row r="357" spans="2:10" x14ac:dyDescent="0.2">
      <c r="B357" s="1223"/>
      <c r="C357" s="1112"/>
      <c r="D357" s="790" t="s">
        <v>732</v>
      </c>
      <c r="E357" s="739">
        <v>43132</v>
      </c>
      <c r="F357" s="164">
        <v>43434</v>
      </c>
      <c r="G357" s="791" t="s">
        <v>733</v>
      </c>
      <c r="H357" s="690">
        <v>3</v>
      </c>
      <c r="I357" s="792">
        <v>3000000</v>
      </c>
      <c r="J357" s="692">
        <v>9000000</v>
      </c>
    </row>
    <row r="358" spans="2:10" x14ac:dyDescent="0.2">
      <c r="B358" s="1223"/>
      <c r="C358" s="1112"/>
      <c r="D358" s="790" t="s">
        <v>734</v>
      </c>
      <c r="E358" s="739">
        <v>43132</v>
      </c>
      <c r="F358" s="164">
        <v>43434</v>
      </c>
      <c r="G358" s="791" t="s">
        <v>735</v>
      </c>
      <c r="H358" s="690">
        <v>2</v>
      </c>
      <c r="I358" s="792"/>
      <c r="J358" s="692">
        <v>4000000</v>
      </c>
    </row>
    <row r="359" spans="2:10" x14ac:dyDescent="0.2">
      <c r="B359" s="1223"/>
      <c r="C359" s="1112"/>
      <c r="D359" s="790" t="s">
        <v>736</v>
      </c>
      <c r="E359" s="739">
        <v>43132</v>
      </c>
      <c r="F359" s="164">
        <v>43434</v>
      </c>
      <c r="G359" s="791" t="s">
        <v>737</v>
      </c>
      <c r="H359" s="690">
        <v>2</v>
      </c>
      <c r="I359" s="792"/>
      <c r="J359" s="692">
        <v>6000000</v>
      </c>
    </row>
    <row r="360" spans="2:10" x14ac:dyDescent="0.2">
      <c r="B360" s="1223"/>
      <c r="C360" s="1112"/>
      <c r="D360" s="790" t="s">
        <v>738</v>
      </c>
      <c r="E360" s="739">
        <v>43132</v>
      </c>
      <c r="F360" s="164">
        <v>43434</v>
      </c>
      <c r="G360" s="791" t="s">
        <v>739</v>
      </c>
      <c r="H360" s="690">
        <v>2</v>
      </c>
      <c r="I360" s="792"/>
      <c r="J360" s="692">
        <v>0</v>
      </c>
    </row>
    <row r="361" spans="2:10" x14ac:dyDescent="0.2">
      <c r="B361" s="1223"/>
      <c r="C361" s="1112"/>
      <c r="D361" s="790" t="s">
        <v>740</v>
      </c>
      <c r="E361" s="739">
        <v>43132</v>
      </c>
      <c r="F361" s="164">
        <v>43434</v>
      </c>
      <c r="G361" s="791" t="s">
        <v>741</v>
      </c>
      <c r="H361" s="690">
        <v>17</v>
      </c>
      <c r="I361" s="792"/>
      <c r="J361" s="692">
        <v>504900000</v>
      </c>
    </row>
    <row r="362" spans="2:10" ht="15.75" x14ac:dyDescent="0.2">
      <c r="B362" s="1223"/>
      <c r="C362" s="1112"/>
      <c r="D362" s="793" t="s">
        <v>742</v>
      </c>
      <c r="E362" s="739">
        <v>43132</v>
      </c>
      <c r="F362" s="164">
        <v>43434</v>
      </c>
      <c r="G362" s="791" t="s">
        <v>743</v>
      </c>
      <c r="H362" s="690">
        <v>1</v>
      </c>
      <c r="I362" s="792"/>
      <c r="J362" s="692">
        <v>2000000</v>
      </c>
    </row>
    <row r="363" spans="2:10" x14ac:dyDescent="0.2">
      <c r="B363" s="1223"/>
      <c r="C363" s="1112"/>
      <c r="D363" s="790" t="s">
        <v>744</v>
      </c>
      <c r="E363" s="739">
        <v>43132</v>
      </c>
      <c r="F363" s="164">
        <v>43434</v>
      </c>
      <c r="G363" s="791" t="s">
        <v>573</v>
      </c>
      <c r="H363" s="690">
        <v>3</v>
      </c>
      <c r="I363" s="792">
        <v>2000000</v>
      </c>
      <c r="J363" s="692">
        <v>9000000</v>
      </c>
    </row>
    <row r="364" spans="2:10" x14ac:dyDescent="0.2">
      <c r="B364" s="1223"/>
      <c r="C364" s="1112"/>
      <c r="D364" s="790" t="s">
        <v>745</v>
      </c>
      <c r="E364" s="794">
        <v>43132</v>
      </c>
      <c r="F364" s="273">
        <v>43434</v>
      </c>
      <c r="G364" s="791" t="s">
        <v>406</v>
      </c>
      <c r="H364" s="690">
        <v>2</v>
      </c>
      <c r="I364" s="792">
        <v>500000</v>
      </c>
      <c r="J364" s="692">
        <v>2000000</v>
      </c>
    </row>
    <row r="365" spans="2:10" x14ac:dyDescent="0.2">
      <c r="B365" s="1223"/>
      <c r="C365" s="1112"/>
      <c r="D365" s="795" t="s">
        <v>746</v>
      </c>
      <c r="E365" s="794">
        <v>43132</v>
      </c>
      <c r="F365" s="273">
        <v>43434</v>
      </c>
      <c r="G365" s="796" t="s">
        <v>747</v>
      </c>
      <c r="H365" s="797">
        <v>2</v>
      </c>
      <c r="I365" s="798">
        <v>2000000</v>
      </c>
      <c r="J365" s="799">
        <v>8000000</v>
      </c>
    </row>
    <row r="366" spans="2:10" x14ac:dyDescent="0.2">
      <c r="B366" s="1223"/>
      <c r="C366" s="1112"/>
      <c r="D366" s="795" t="s">
        <v>748</v>
      </c>
      <c r="E366" s="794">
        <v>43132</v>
      </c>
      <c r="F366" s="273">
        <v>43434</v>
      </c>
      <c r="G366" s="796" t="s">
        <v>741</v>
      </c>
      <c r="H366" s="797">
        <v>2</v>
      </c>
      <c r="I366" s="798">
        <v>0</v>
      </c>
      <c r="J366" s="799">
        <v>0</v>
      </c>
    </row>
    <row r="367" spans="2:10" x14ac:dyDescent="0.2">
      <c r="B367" s="1223"/>
      <c r="C367" s="1112"/>
      <c r="D367" s="795" t="s">
        <v>749</v>
      </c>
      <c r="E367" s="794">
        <v>43132</v>
      </c>
      <c r="F367" s="273">
        <v>43434</v>
      </c>
      <c r="G367" s="796" t="s">
        <v>750</v>
      </c>
      <c r="H367" s="797">
        <v>2</v>
      </c>
      <c r="I367" s="798">
        <v>6000000</v>
      </c>
      <c r="J367" s="799">
        <v>18000000</v>
      </c>
    </row>
    <row r="368" spans="2:10" x14ac:dyDescent="0.2">
      <c r="B368" s="1223"/>
      <c r="C368" s="1112"/>
      <c r="D368" s="795" t="s">
        <v>751</v>
      </c>
      <c r="E368" s="794">
        <v>43132</v>
      </c>
      <c r="F368" s="273">
        <v>43434</v>
      </c>
      <c r="G368" s="796" t="s">
        <v>739</v>
      </c>
      <c r="H368" s="797">
        <v>1</v>
      </c>
      <c r="I368" s="798">
        <v>0</v>
      </c>
      <c r="J368" s="799">
        <v>0</v>
      </c>
    </row>
    <row r="369" spans="2:11" x14ac:dyDescent="0.2">
      <c r="B369" s="1223"/>
      <c r="C369" s="1112"/>
      <c r="D369" s="795" t="s">
        <v>752</v>
      </c>
      <c r="E369" s="794">
        <v>43132</v>
      </c>
      <c r="F369" s="273">
        <v>43434</v>
      </c>
      <c r="G369" s="796" t="s">
        <v>753</v>
      </c>
      <c r="H369" s="797">
        <v>2</v>
      </c>
      <c r="I369" s="798">
        <v>500000</v>
      </c>
      <c r="J369" s="799">
        <v>4000000</v>
      </c>
    </row>
    <row r="370" spans="2:11" x14ac:dyDescent="0.2">
      <c r="B370" s="1223"/>
      <c r="C370" s="1112"/>
      <c r="D370" s="795" t="s">
        <v>754</v>
      </c>
      <c r="E370" s="794">
        <v>43132</v>
      </c>
      <c r="F370" s="273">
        <v>43434</v>
      </c>
      <c r="G370" s="796" t="s">
        <v>755</v>
      </c>
      <c r="H370" s="797">
        <v>2</v>
      </c>
      <c r="I370" s="798">
        <v>200000</v>
      </c>
      <c r="J370" s="799">
        <v>400000</v>
      </c>
    </row>
    <row r="371" spans="2:11" ht="13.5" thickBot="1" x14ac:dyDescent="0.25">
      <c r="B371" s="1223"/>
      <c r="C371" s="1212"/>
      <c r="D371" s="795" t="s">
        <v>756</v>
      </c>
      <c r="E371" s="794">
        <v>43132</v>
      </c>
      <c r="F371" s="273">
        <v>43434</v>
      </c>
      <c r="G371" s="796" t="s">
        <v>757</v>
      </c>
      <c r="H371" s="797">
        <v>2</v>
      </c>
      <c r="I371" s="798"/>
      <c r="J371" s="799">
        <v>5000000</v>
      </c>
    </row>
    <row r="372" spans="2:11" x14ac:dyDescent="0.2">
      <c r="B372" s="1223"/>
      <c r="C372" s="1111" t="s">
        <v>758</v>
      </c>
      <c r="D372" s="704" t="s">
        <v>759</v>
      </c>
      <c r="E372" s="738">
        <v>43132</v>
      </c>
      <c r="F372" s="139">
        <v>43434</v>
      </c>
      <c r="G372" s="684" t="s">
        <v>760</v>
      </c>
      <c r="H372" s="685">
        <v>15</v>
      </c>
      <c r="I372" s="685"/>
      <c r="J372" s="687">
        <v>5000000</v>
      </c>
    </row>
    <row r="373" spans="2:11" x14ac:dyDescent="0.2">
      <c r="B373" s="1223"/>
      <c r="C373" s="1112"/>
      <c r="D373" s="705" t="s">
        <v>761</v>
      </c>
      <c r="E373" s="739">
        <v>43132</v>
      </c>
      <c r="F373" s="164">
        <v>43281</v>
      </c>
      <c r="G373" s="689" t="s">
        <v>762</v>
      </c>
      <c r="H373" s="690">
        <v>6</v>
      </c>
      <c r="I373" s="690"/>
      <c r="J373" s="692">
        <v>5000000</v>
      </c>
    </row>
    <row r="374" spans="2:11" x14ac:dyDescent="0.2">
      <c r="B374" s="1223"/>
      <c r="C374" s="1112"/>
      <c r="D374" s="705" t="s">
        <v>763</v>
      </c>
      <c r="E374" s="739">
        <v>43132</v>
      </c>
      <c r="F374" s="164">
        <v>43434</v>
      </c>
      <c r="G374" s="689" t="s">
        <v>764</v>
      </c>
      <c r="H374" s="690">
        <v>2</v>
      </c>
      <c r="I374" s="690"/>
      <c r="J374" s="692">
        <v>10000000</v>
      </c>
    </row>
    <row r="375" spans="2:11" x14ac:dyDescent="0.2">
      <c r="B375" s="1223"/>
      <c r="C375" s="1112"/>
      <c r="D375" s="705" t="s">
        <v>765</v>
      </c>
      <c r="E375" s="739">
        <v>43132</v>
      </c>
      <c r="F375" s="164">
        <v>43434</v>
      </c>
      <c r="G375" s="689" t="s">
        <v>766</v>
      </c>
      <c r="H375" s="690">
        <v>1</v>
      </c>
      <c r="I375" s="690"/>
      <c r="J375" s="692">
        <v>10000000</v>
      </c>
    </row>
    <row r="376" spans="2:11" x14ac:dyDescent="0.2">
      <c r="B376" s="1223"/>
      <c r="C376" s="1112"/>
      <c r="D376" s="705" t="s">
        <v>767</v>
      </c>
      <c r="E376" s="739">
        <v>43132</v>
      </c>
      <c r="F376" s="164">
        <v>43434</v>
      </c>
      <c r="G376" s="689" t="s">
        <v>737</v>
      </c>
      <c r="H376" s="690">
        <v>2</v>
      </c>
      <c r="I376" s="690"/>
      <c r="J376" s="692">
        <v>8000000</v>
      </c>
    </row>
    <row r="377" spans="2:11" x14ac:dyDescent="0.2">
      <c r="B377" s="1223"/>
      <c r="C377" s="1112"/>
      <c r="D377" s="705" t="s">
        <v>768</v>
      </c>
      <c r="E377" s="739">
        <v>43132</v>
      </c>
      <c r="F377" s="164">
        <v>43434</v>
      </c>
      <c r="G377" s="689" t="s">
        <v>769</v>
      </c>
      <c r="H377" s="690">
        <v>8</v>
      </c>
      <c r="I377" s="690"/>
      <c r="J377" s="692">
        <v>10000000</v>
      </c>
      <c r="K377" s="901"/>
    </row>
    <row r="378" spans="2:11" x14ac:dyDescent="0.2">
      <c r="B378" s="1223"/>
      <c r="C378" s="1112"/>
      <c r="D378" s="705" t="s">
        <v>770</v>
      </c>
      <c r="E378" s="739">
        <v>43132</v>
      </c>
      <c r="F378" s="164">
        <v>43281</v>
      </c>
      <c r="G378" s="689" t="s">
        <v>771</v>
      </c>
      <c r="H378" s="690">
        <v>2</v>
      </c>
      <c r="I378" s="798">
        <v>10000000</v>
      </c>
      <c r="J378" s="692">
        <v>10000000</v>
      </c>
    </row>
    <row r="379" spans="2:11" x14ac:dyDescent="0.2">
      <c r="B379" s="1223"/>
      <c r="C379" s="1112"/>
      <c r="D379" s="800" t="s">
        <v>772</v>
      </c>
      <c r="E379" s="739">
        <v>43132</v>
      </c>
      <c r="F379" s="164">
        <v>43281</v>
      </c>
      <c r="G379" s="801" t="s">
        <v>773</v>
      </c>
      <c r="H379" s="797">
        <v>2</v>
      </c>
      <c r="I379" s="798">
        <v>10000000</v>
      </c>
      <c r="J379" s="799">
        <v>5000000</v>
      </c>
    </row>
    <row r="380" spans="2:11" x14ac:dyDescent="0.2">
      <c r="B380" s="1223"/>
      <c r="C380" s="1112"/>
      <c r="D380" s="800" t="s">
        <v>774</v>
      </c>
      <c r="E380" s="739">
        <v>43132</v>
      </c>
      <c r="F380" s="164">
        <v>43281</v>
      </c>
      <c r="G380" s="801" t="s">
        <v>775</v>
      </c>
      <c r="H380" s="797">
        <v>4</v>
      </c>
      <c r="I380" s="798">
        <v>5000000</v>
      </c>
      <c r="J380" s="799">
        <v>10000000</v>
      </c>
    </row>
    <row r="381" spans="2:11" x14ac:dyDescent="0.2">
      <c r="B381" s="1223"/>
      <c r="C381" s="1112"/>
      <c r="D381" s="800" t="s">
        <v>776</v>
      </c>
      <c r="E381" s="739">
        <v>43132</v>
      </c>
      <c r="F381" s="164">
        <v>43281</v>
      </c>
      <c r="G381" s="801" t="s">
        <v>777</v>
      </c>
      <c r="H381" s="797">
        <v>2</v>
      </c>
      <c r="I381" s="798">
        <v>15000000</v>
      </c>
      <c r="J381" s="799">
        <v>10000000</v>
      </c>
    </row>
    <row r="382" spans="2:11" ht="13.5" thickBot="1" x14ac:dyDescent="0.25">
      <c r="B382" s="1223"/>
      <c r="C382" s="1112"/>
      <c r="D382" s="800" t="s">
        <v>778</v>
      </c>
      <c r="E382" s="794">
        <v>43132</v>
      </c>
      <c r="F382" s="273">
        <v>43281</v>
      </c>
      <c r="G382" s="801" t="s">
        <v>779</v>
      </c>
      <c r="H382" s="797">
        <v>2</v>
      </c>
      <c r="I382" s="798">
        <v>1000000</v>
      </c>
      <c r="J382" s="799">
        <v>10000000</v>
      </c>
    </row>
    <row r="383" spans="2:11" x14ac:dyDescent="0.2">
      <c r="B383" s="1223"/>
      <c r="C383" s="1111" t="s">
        <v>780</v>
      </c>
      <c r="D383" s="704" t="s">
        <v>781</v>
      </c>
      <c r="E383" s="802">
        <v>43132</v>
      </c>
      <c r="F383" s="803">
        <v>43434</v>
      </c>
      <c r="G383" s="804" t="s">
        <v>766</v>
      </c>
      <c r="H383" s="685">
        <v>2</v>
      </c>
      <c r="I383" s="805"/>
      <c r="J383" s="742">
        <v>2000000</v>
      </c>
    </row>
    <row r="384" spans="2:11" x14ac:dyDescent="0.2">
      <c r="B384" s="1223"/>
      <c r="C384" s="1112"/>
      <c r="D384" s="705" t="s">
        <v>782</v>
      </c>
      <c r="E384" s="794">
        <v>43132</v>
      </c>
      <c r="F384" s="273">
        <v>43434</v>
      </c>
      <c r="G384" s="806" t="s">
        <v>764</v>
      </c>
      <c r="H384" s="690">
        <v>2</v>
      </c>
      <c r="I384" s="798"/>
      <c r="J384" s="807">
        <v>15000000</v>
      </c>
    </row>
    <row r="385" spans="2:11" x14ac:dyDescent="0.2">
      <c r="B385" s="1223"/>
      <c r="C385" s="1112"/>
      <c r="D385" s="705" t="s">
        <v>783</v>
      </c>
      <c r="E385" s="794">
        <v>43132</v>
      </c>
      <c r="F385" s="273">
        <v>43434</v>
      </c>
      <c r="G385" s="806" t="s">
        <v>784</v>
      </c>
      <c r="H385" s="690">
        <v>3</v>
      </c>
      <c r="I385" s="798"/>
      <c r="J385" s="807">
        <v>15000000</v>
      </c>
    </row>
    <row r="386" spans="2:11" x14ac:dyDescent="0.2">
      <c r="B386" s="1223"/>
      <c r="C386" s="1112"/>
      <c r="D386" s="705" t="s">
        <v>785</v>
      </c>
      <c r="E386" s="794">
        <v>43132</v>
      </c>
      <c r="F386" s="273">
        <v>43434</v>
      </c>
      <c r="G386" s="806" t="s">
        <v>786</v>
      </c>
      <c r="H386" s="690">
        <v>8</v>
      </c>
      <c r="I386" s="798">
        <v>500000</v>
      </c>
      <c r="J386" s="807">
        <v>2000000</v>
      </c>
      <c r="K386" s="901"/>
    </row>
    <row r="387" spans="2:11" x14ac:dyDescent="0.2">
      <c r="B387" s="1223"/>
      <c r="C387" s="1112"/>
      <c r="D387" s="705" t="s">
        <v>787</v>
      </c>
      <c r="E387" s="794">
        <v>43132</v>
      </c>
      <c r="F387" s="273">
        <v>43434</v>
      </c>
      <c r="G387" s="806" t="s">
        <v>788</v>
      </c>
      <c r="H387" s="690">
        <v>2</v>
      </c>
      <c r="I387" s="798">
        <v>3000000</v>
      </c>
      <c r="J387" s="807">
        <v>5000000</v>
      </c>
    </row>
    <row r="388" spans="2:11" x14ac:dyDescent="0.2">
      <c r="B388" s="1223"/>
      <c r="C388" s="1112"/>
      <c r="D388" s="705" t="s">
        <v>789</v>
      </c>
      <c r="E388" s="794">
        <v>43132</v>
      </c>
      <c r="F388" s="273">
        <v>43434</v>
      </c>
      <c r="G388" s="806" t="s">
        <v>719</v>
      </c>
      <c r="H388" s="690">
        <v>1</v>
      </c>
      <c r="I388" s="798"/>
      <c r="J388" s="807">
        <v>10000000</v>
      </c>
    </row>
    <row r="389" spans="2:11" x14ac:dyDescent="0.2">
      <c r="B389" s="1223"/>
      <c r="C389" s="1112"/>
      <c r="D389" s="705" t="s">
        <v>790</v>
      </c>
      <c r="E389" s="794">
        <v>43132</v>
      </c>
      <c r="F389" s="273">
        <v>43434</v>
      </c>
      <c r="G389" s="806" t="s">
        <v>791</v>
      </c>
      <c r="H389" s="690">
        <v>1</v>
      </c>
      <c r="I389" s="798">
        <v>10000000</v>
      </c>
      <c r="J389" s="807">
        <v>5000000</v>
      </c>
    </row>
    <row r="390" spans="2:11" x14ac:dyDescent="0.2">
      <c r="B390" s="1223"/>
      <c r="C390" s="1112"/>
      <c r="D390" s="705" t="s">
        <v>792</v>
      </c>
      <c r="E390" s="794">
        <v>43132</v>
      </c>
      <c r="F390" s="273">
        <v>43434</v>
      </c>
      <c r="G390" s="806" t="s">
        <v>764</v>
      </c>
      <c r="H390" s="690">
        <v>2</v>
      </c>
      <c r="I390" s="798"/>
      <c r="J390" s="807">
        <v>5000000</v>
      </c>
    </row>
    <row r="391" spans="2:11" x14ac:dyDescent="0.2">
      <c r="B391" s="1223"/>
      <c r="C391" s="1112"/>
      <c r="D391" s="705" t="s">
        <v>793</v>
      </c>
      <c r="E391" s="794">
        <v>43132</v>
      </c>
      <c r="F391" s="273">
        <v>43434</v>
      </c>
      <c r="G391" s="806" t="s">
        <v>794</v>
      </c>
      <c r="H391" s="690">
        <v>2</v>
      </c>
      <c r="I391" s="798"/>
      <c r="J391" s="807">
        <v>5000000</v>
      </c>
    </row>
    <row r="392" spans="2:11" x14ac:dyDescent="0.2">
      <c r="B392" s="1223"/>
      <c r="C392" s="1112"/>
      <c r="D392" s="705" t="s">
        <v>795</v>
      </c>
      <c r="E392" s="794">
        <v>43132</v>
      </c>
      <c r="F392" s="273">
        <v>43434</v>
      </c>
      <c r="G392" s="806" t="s">
        <v>796</v>
      </c>
      <c r="H392" s="690">
        <v>10</v>
      </c>
      <c r="I392" s="798"/>
      <c r="J392" s="807">
        <v>0</v>
      </c>
    </row>
    <row r="393" spans="2:11" x14ac:dyDescent="0.2">
      <c r="B393" s="1223"/>
      <c r="C393" s="1112"/>
      <c r="D393" s="705" t="s">
        <v>797</v>
      </c>
      <c r="E393" s="794">
        <v>43132</v>
      </c>
      <c r="F393" s="273">
        <v>43434</v>
      </c>
      <c r="G393" s="806" t="s">
        <v>798</v>
      </c>
      <c r="H393" s="690">
        <v>6</v>
      </c>
      <c r="I393" s="798"/>
      <c r="J393" s="807">
        <v>2000000</v>
      </c>
    </row>
    <row r="394" spans="2:11" x14ac:dyDescent="0.2">
      <c r="B394" s="1223"/>
      <c r="C394" s="1112"/>
      <c r="D394" s="800" t="s">
        <v>799</v>
      </c>
      <c r="E394" s="794">
        <v>43132</v>
      </c>
      <c r="F394" s="273">
        <v>43434</v>
      </c>
      <c r="G394" s="808" t="s">
        <v>755</v>
      </c>
      <c r="H394" s="797">
        <v>10</v>
      </c>
      <c r="I394" s="798"/>
      <c r="J394" s="809">
        <v>5000000</v>
      </c>
    </row>
    <row r="395" spans="2:11" x14ac:dyDescent="0.2">
      <c r="B395" s="1223"/>
      <c r="C395" s="1112"/>
      <c r="D395" s="800" t="s">
        <v>800</v>
      </c>
      <c r="E395" s="794">
        <v>43132</v>
      </c>
      <c r="F395" s="273">
        <v>43434</v>
      </c>
      <c r="G395" s="808" t="s">
        <v>766</v>
      </c>
      <c r="H395" s="797">
        <v>2</v>
      </c>
      <c r="I395" s="798"/>
      <c r="J395" s="809">
        <v>16000000</v>
      </c>
    </row>
    <row r="396" spans="2:11" x14ac:dyDescent="0.2">
      <c r="B396" s="1223"/>
      <c r="C396" s="1112"/>
      <c r="D396" s="800" t="s">
        <v>801</v>
      </c>
      <c r="E396" s="794">
        <v>43132</v>
      </c>
      <c r="F396" s="273">
        <v>43434</v>
      </c>
      <c r="G396" s="808" t="s">
        <v>802</v>
      </c>
      <c r="H396" s="797">
        <v>1</v>
      </c>
      <c r="I396" s="798"/>
      <c r="J396" s="809">
        <v>15000000</v>
      </c>
      <c r="K396" s="901"/>
    </row>
    <row r="397" spans="2:11" ht="13.5" thickBot="1" x14ac:dyDescent="0.25">
      <c r="B397" s="1223"/>
      <c r="C397" s="1112"/>
      <c r="D397" s="800" t="s">
        <v>803</v>
      </c>
      <c r="E397" s="794">
        <v>43132</v>
      </c>
      <c r="F397" s="273">
        <v>43434</v>
      </c>
      <c r="G397" s="808" t="s">
        <v>766</v>
      </c>
      <c r="H397" s="797">
        <v>2</v>
      </c>
      <c r="I397" s="810">
        <v>500000</v>
      </c>
      <c r="J397" s="809">
        <v>500000</v>
      </c>
    </row>
    <row r="398" spans="2:11" x14ac:dyDescent="0.2">
      <c r="B398" s="1223"/>
      <c r="C398" s="1102" t="s">
        <v>804</v>
      </c>
      <c r="D398" s="704" t="s">
        <v>805</v>
      </c>
      <c r="E398" s="802">
        <v>43132</v>
      </c>
      <c r="F398" s="803">
        <v>43434</v>
      </c>
      <c r="G398" s="684" t="s">
        <v>806</v>
      </c>
      <c r="H398" s="685">
        <v>5</v>
      </c>
      <c r="I398" s="811">
        <v>1700000</v>
      </c>
      <c r="J398" s="742">
        <v>85000000</v>
      </c>
    </row>
    <row r="399" spans="2:11" x14ac:dyDescent="0.2">
      <c r="B399" s="1223"/>
      <c r="C399" s="1103"/>
      <c r="D399" s="705" t="s">
        <v>807</v>
      </c>
      <c r="E399" s="794">
        <v>43132</v>
      </c>
      <c r="F399" s="273">
        <v>43434</v>
      </c>
      <c r="G399" s="689" t="s">
        <v>808</v>
      </c>
      <c r="H399" s="690">
        <v>2</v>
      </c>
      <c r="I399" s="798"/>
      <c r="J399" s="807">
        <v>4000000</v>
      </c>
    </row>
    <row r="400" spans="2:11" ht="13.5" thickBot="1" x14ac:dyDescent="0.25">
      <c r="B400" s="1223"/>
      <c r="C400" s="1103"/>
      <c r="D400" s="705" t="s">
        <v>809</v>
      </c>
      <c r="E400" s="794">
        <v>43132</v>
      </c>
      <c r="F400" s="273">
        <v>43434</v>
      </c>
      <c r="G400" s="689" t="s">
        <v>810</v>
      </c>
      <c r="H400" s="690">
        <v>1</v>
      </c>
      <c r="I400" s="798"/>
      <c r="J400" s="807">
        <v>30000000</v>
      </c>
    </row>
    <row r="401" spans="2:10" x14ac:dyDescent="0.2">
      <c r="B401" s="1223"/>
      <c r="C401" s="1111" t="s">
        <v>811</v>
      </c>
      <c r="D401" s="787" t="s">
        <v>812</v>
      </c>
      <c r="E401" s="738">
        <v>43132</v>
      </c>
      <c r="F401" s="139">
        <v>43434</v>
      </c>
      <c r="G401" s="788" t="s">
        <v>766</v>
      </c>
      <c r="H401" s="685">
        <v>52</v>
      </c>
      <c r="I401" s="805">
        <v>2000000</v>
      </c>
      <c r="J401" s="742">
        <v>104000000</v>
      </c>
    </row>
    <row r="402" spans="2:10" x14ac:dyDescent="0.2">
      <c r="B402" s="1223"/>
      <c r="C402" s="1112"/>
      <c r="D402" s="790" t="s">
        <v>813</v>
      </c>
      <c r="E402" s="739">
        <v>43132</v>
      </c>
      <c r="F402" s="164">
        <v>43434</v>
      </c>
      <c r="G402" s="791" t="s">
        <v>766</v>
      </c>
      <c r="H402" s="690">
        <v>10</v>
      </c>
      <c r="I402" s="798">
        <v>3000000</v>
      </c>
      <c r="J402" s="807">
        <v>30000000</v>
      </c>
    </row>
    <row r="403" spans="2:10" x14ac:dyDescent="0.2">
      <c r="B403" s="1223"/>
      <c r="C403" s="1112"/>
      <c r="D403" s="790" t="s">
        <v>814</v>
      </c>
      <c r="E403" s="739">
        <v>43132</v>
      </c>
      <c r="F403" s="164">
        <v>43434</v>
      </c>
      <c r="G403" s="791" t="s">
        <v>755</v>
      </c>
      <c r="H403" s="690">
        <v>2</v>
      </c>
      <c r="I403" s="798">
        <v>1000000</v>
      </c>
      <c r="J403" s="807">
        <v>2000000</v>
      </c>
    </row>
    <row r="404" spans="2:10" x14ac:dyDescent="0.2">
      <c r="B404" s="1223"/>
      <c r="C404" s="1112"/>
      <c r="D404" s="790" t="s">
        <v>815</v>
      </c>
      <c r="E404" s="739">
        <v>43132</v>
      </c>
      <c r="F404" s="164">
        <v>43434</v>
      </c>
      <c r="G404" s="791" t="s">
        <v>755</v>
      </c>
      <c r="H404" s="690">
        <v>20</v>
      </c>
      <c r="I404" s="798">
        <v>300000</v>
      </c>
      <c r="J404" s="807">
        <v>2000000</v>
      </c>
    </row>
    <row r="405" spans="2:10" x14ac:dyDescent="0.2">
      <c r="B405" s="1223"/>
      <c r="C405" s="1112"/>
      <c r="D405" s="790" t="s">
        <v>816</v>
      </c>
      <c r="E405" s="739">
        <v>43132</v>
      </c>
      <c r="F405" s="164">
        <v>43434</v>
      </c>
      <c r="G405" s="791" t="s">
        <v>755</v>
      </c>
      <c r="H405" s="690">
        <v>2</v>
      </c>
      <c r="I405" s="798">
        <v>1000000</v>
      </c>
      <c r="J405" s="807">
        <v>1000000</v>
      </c>
    </row>
    <row r="406" spans="2:10" x14ac:dyDescent="0.2">
      <c r="B406" s="1223"/>
      <c r="C406" s="1112"/>
      <c r="D406" s="795" t="s">
        <v>817</v>
      </c>
      <c r="E406" s="739">
        <v>43132</v>
      </c>
      <c r="F406" s="164">
        <v>43434</v>
      </c>
      <c r="G406" s="796" t="s">
        <v>766</v>
      </c>
      <c r="H406" s="797">
        <v>20</v>
      </c>
      <c r="I406" s="798">
        <v>100000</v>
      </c>
      <c r="J406" s="809">
        <v>1000000</v>
      </c>
    </row>
    <row r="407" spans="2:10" x14ac:dyDescent="0.2">
      <c r="B407" s="1223"/>
      <c r="C407" s="1112"/>
      <c r="D407" s="795" t="s">
        <v>818</v>
      </c>
      <c r="E407" s="739">
        <v>43132</v>
      </c>
      <c r="F407" s="164">
        <v>43434</v>
      </c>
      <c r="G407" s="796" t="s">
        <v>766</v>
      </c>
      <c r="H407" s="797">
        <v>1</v>
      </c>
      <c r="I407" s="798"/>
      <c r="J407" s="809">
        <v>3000000</v>
      </c>
    </row>
    <row r="408" spans="2:10" x14ac:dyDescent="0.2">
      <c r="B408" s="1223"/>
      <c r="C408" s="1112"/>
      <c r="D408" s="795" t="s">
        <v>819</v>
      </c>
      <c r="E408" s="739">
        <v>43132</v>
      </c>
      <c r="F408" s="164">
        <v>43434</v>
      </c>
      <c r="G408" s="796" t="s">
        <v>766</v>
      </c>
      <c r="H408" s="797">
        <v>1</v>
      </c>
      <c r="I408" s="798"/>
      <c r="J408" s="809">
        <v>3000000</v>
      </c>
    </row>
    <row r="409" spans="2:10" x14ac:dyDescent="0.2">
      <c r="B409" s="1223"/>
      <c r="C409" s="1112"/>
      <c r="D409" s="795" t="s">
        <v>820</v>
      </c>
      <c r="E409" s="739">
        <v>43132</v>
      </c>
      <c r="F409" s="164">
        <v>43434</v>
      </c>
      <c r="G409" s="796" t="s">
        <v>766</v>
      </c>
      <c r="H409" s="797">
        <v>1</v>
      </c>
      <c r="I409" s="798"/>
      <c r="J409" s="809">
        <v>3000000</v>
      </c>
    </row>
    <row r="410" spans="2:10" x14ac:dyDescent="0.2">
      <c r="B410" s="1223"/>
      <c r="C410" s="1112"/>
      <c r="D410" s="795" t="s">
        <v>821</v>
      </c>
      <c r="E410" s="739">
        <v>43132</v>
      </c>
      <c r="F410" s="164">
        <v>43434</v>
      </c>
      <c r="G410" s="796" t="s">
        <v>766</v>
      </c>
      <c r="H410" s="797">
        <v>30</v>
      </c>
      <c r="I410" s="798">
        <v>200000</v>
      </c>
      <c r="J410" s="809">
        <v>3000000</v>
      </c>
    </row>
    <row r="411" spans="2:10" x14ac:dyDescent="0.2">
      <c r="B411" s="1223"/>
      <c r="C411" s="1112"/>
      <c r="D411" s="795" t="s">
        <v>822</v>
      </c>
      <c r="E411" s="739">
        <v>43132</v>
      </c>
      <c r="F411" s="164">
        <v>43434</v>
      </c>
      <c r="G411" s="796" t="s">
        <v>823</v>
      </c>
      <c r="H411" s="797">
        <v>50</v>
      </c>
      <c r="I411" s="798"/>
      <c r="J411" s="809">
        <v>3000000</v>
      </c>
    </row>
    <row r="412" spans="2:10" x14ac:dyDescent="0.2">
      <c r="B412" s="1223"/>
      <c r="C412" s="1112"/>
      <c r="D412" s="795" t="s">
        <v>824</v>
      </c>
      <c r="E412" s="739">
        <v>43132</v>
      </c>
      <c r="F412" s="164">
        <v>43434</v>
      </c>
      <c r="G412" s="796" t="s">
        <v>755</v>
      </c>
      <c r="H412" s="797">
        <v>1</v>
      </c>
      <c r="I412" s="798">
        <v>500000</v>
      </c>
      <c r="J412" s="809">
        <v>500000</v>
      </c>
    </row>
    <row r="413" spans="2:10" x14ac:dyDescent="0.2">
      <c r="B413" s="1223"/>
      <c r="C413" s="1112"/>
      <c r="D413" s="790" t="s">
        <v>825</v>
      </c>
      <c r="E413" s="739">
        <v>43132</v>
      </c>
      <c r="F413" s="164">
        <v>43434</v>
      </c>
      <c r="G413" s="796" t="s">
        <v>755</v>
      </c>
      <c r="H413" s="797">
        <v>1</v>
      </c>
      <c r="I413" s="798">
        <v>2000000</v>
      </c>
      <c r="J413" s="809">
        <v>2000000</v>
      </c>
    </row>
    <row r="414" spans="2:10" x14ac:dyDescent="0.2">
      <c r="B414" s="1223"/>
      <c r="C414" s="1112"/>
      <c r="D414" s="790" t="s">
        <v>826</v>
      </c>
      <c r="E414" s="739">
        <v>43132</v>
      </c>
      <c r="F414" s="164">
        <v>43434</v>
      </c>
      <c r="G414" s="796" t="s">
        <v>766</v>
      </c>
      <c r="H414" s="797">
        <v>2</v>
      </c>
      <c r="I414" s="798">
        <v>10000000</v>
      </c>
      <c r="J414" s="809">
        <v>20000000</v>
      </c>
    </row>
    <row r="415" spans="2:10" ht="15.75" x14ac:dyDescent="0.2">
      <c r="B415" s="1223"/>
      <c r="C415" s="1112"/>
      <c r="D415" s="793" t="s">
        <v>827</v>
      </c>
      <c r="E415" s="739">
        <v>43132</v>
      </c>
      <c r="F415" s="164">
        <v>43434</v>
      </c>
      <c r="G415" s="796" t="s">
        <v>755</v>
      </c>
      <c r="H415" s="797">
        <v>1</v>
      </c>
      <c r="I415" s="798">
        <v>2000000</v>
      </c>
      <c r="J415" s="809">
        <v>5000000</v>
      </c>
    </row>
    <row r="416" spans="2:10" ht="15.75" x14ac:dyDescent="0.2">
      <c r="B416" s="1223"/>
      <c r="C416" s="1112"/>
      <c r="D416" s="812" t="s">
        <v>828</v>
      </c>
      <c r="E416" s="739">
        <v>43132</v>
      </c>
      <c r="F416" s="164">
        <v>43434</v>
      </c>
      <c r="G416" s="796" t="s">
        <v>823</v>
      </c>
      <c r="H416" s="797">
        <v>2</v>
      </c>
      <c r="I416" s="798">
        <v>2000000</v>
      </c>
      <c r="J416" s="809">
        <v>4000000</v>
      </c>
    </row>
    <row r="417" spans="2:10" ht="15.75" x14ac:dyDescent="0.2">
      <c r="B417" s="1223"/>
      <c r="C417" s="1112"/>
      <c r="D417" s="812" t="s">
        <v>829</v>
      </c>
      <c r="E417" s="739">
        <v>43132</v>
      </c>
      <c r="F417" s="164">
        <v>43434</v>
      </c>
      <c r="G417" s="796" t="s">
        <v>766</v>
      </c>
      <c r="H417" s="797">
        <v>2</v>
      </c>
      <c r="I417" s="798">
        <v>2000000</v>
      </c>
      <c r="J417" s="809">
        <v>2000000</v>
      </c>
    </row>
    <row r="418" spans="2:10" ht="15.75" x14ac:dyDescent="0.2">
      <c r="B418" s="1223"/>
      <c r="C418" s="1112"/>
      <c r="D418" s="812" t="s">
        <v>830</v>
      </c>
      <c r="E418" s="739">
        <v>43132</v>
      </c>
      <c r="F418" s="164">
        <v>43434</v>
      </c>
      <c r="G418" s="796" t="s">
        <v>766</v>
      </c>
      <c r="H418" s="797">
        <v>1</v>
      </c>
      <c r="I418" s="798">
        <v>3000000</v>
      </c>
      <c r="J418" s="809">
        <v>3000000</v>
      </c>
    </row>
    <row r="419" spans="2:10" ht="15.75" x14ac:dyDescent="0.2">
      <c r="B419" s="1223"/>
      <c r="C419" s="1112"/>
      <c r="D419" s="812" t="s">
        <v>831</v>
      </c>
      <c r="E419" s="739">
        <v>43132</v>
      </c>
      <c r="F419" s="164">
        <v>43434</v>
      </c>
      <c r="G419" s="796" t="s">
        <v>832</v>
      </c>
      <c r="H419" s="797">
        <v>2</v>
      </c>
      <c r="I419" s="798">
        <v>3000000</v>
      </c>
      <c r="J419" s="809">
        <v>60000000</v>
      </c>
    </row>
    <row r="420" spans="2:10" ht="13.5" thickBot="1" x14ac:dyDescent="0.25">
      <c r="B420" s="1223"/>
      <c r="C420" s="1212"/>
      <c r="D420" s="813" t="s">
        <v>833</v>
      </c>
      <c r="E420" s="740">
        <v>43132</v>
      </c>
      <c r="F420" s="151">
        <v>43434</v>
      </c>
      <c r="G420" s="814" t="s">
        <v>755</v>
      </c>
      <c r="H420" s="700">
        <v>1</v>
      </c>
      <c r="I420" s="810">
        <v>2000000</v>
      </c>
      <c r="J420" s="815">
        <v>2000000</v>
      </c>
    </row>
    <row r="421" spans="2:10" x14ac:dyDescent="0.2">
      <c r="B421" s="1223"/>
      <c r="C421" s="1102" t="s">
        <v>834</v>
      </c>
      <c r="D421" s="709" t="s">
        <v>835</v>
      </c>
      <c r="E421" s="802">
        <v>43132</v>
      </c>
      <c r="F421" s="803">
        <v>43434</v>
      </c>
      <c r="G421" s="816" t="s">
        <v>836</v>
      </c>
      <c r="H421" s="817">
        <v>1</v>
      </c>
      <c r="I421" s="805"/>
      <c r="J421" s="818">
        <v>3000000</v>
      </c>
    </row>
    <row r="422" spans="2:10" x14ac:dyDescent="0.2">
      <c r="B422" s="1223"/>
      <c r="C422" s="1103"/>
      <c r="D422" s="705" t="s">
        <v>837</v>
      </c>
      <c r="E422" s="794">
        <v>43132</v>
      </c>
      <c r="F422" s="273">
        <v>43434</v>
      </c>
      <c r="G422" s="801" t="s">
        <v>838</v>
      </c>
      <c r="H422" s="797">
        <v>1</v>
      </c>
      <c r="I422" s="798"/>
      <c r="J422" s="799">
        <v>3000000</v>
      </c>
    </row>
    <row r="423" spans="2:10" x14ac:dyDescent="0.2">
      <c r="B423" s="1223"/>
      <c r="C423" s="1103"/>
      <c r="D423" s="705" t="s">
        <v>839</v>
      </c>
      <c r="E423" s="794">
        <v>43132</v>
      </c>
      <c r="F423" s="273">
        <v>43434</v>
      </c>
      <c r="G423" s="801" t="s">
        <v>840</v>
      </c>
      <c r="H423" s="797">
        <v>1000</v>
      </c>
      <c r="I423" s="798"/>
      <c r="J423" s="799">
        <v>6000000</v>
      </c>
    </row>
    <row r="424" spans="2:10" x14ac:dyDescent="0.2">
      <c r="B424" s="1223"/>
      <c r="C424" s="1103"/>
      <c r="D424" s="800" t="s">
        <v>841</v>
      </c>
      <c r="E424" s="794">
        <v>43132</v>
      </c>
      <c r="F424" s="273">
        <v>43434</v>
      </c>
      <c r="G424" s="801" t="s">
        <v>842</v>
      </c>
      <c r="H424" s="797">
        <v>2</v>
      </c>
      <c r="I424" s="798"/>
      <c r="J424" s="799">
        <v>4000000</v>
      </c>
    </row>
    <row r="425" spans="2:10" ht="13.5" thickBot="1" x14ac:dyDescent="0.25">
      <c r="B425" s="1223"/>
      <c r="C425" s="1103"/>
      <c r="D425" s="800" t="s">
        <v>843</v>
      </c>
      <c r="E425" s="740">
        <v>43132</v>
      </c>
      <c r="F425" s="151">
        <v>43434</v>
      </c>
      <c r="G425" s="801" t="s">
        <v>844</v>
      </c>
      <c r="H425" s="797">
        <v>4</v>
      </c>
      <c r="I425" s="810"/>
      <c r="J425" s="702">
        <v>10000000</v>
      </c>
    </row>
    <row r="426" spans="2:10" x14ac:dyDescent="0.2">
      <c r="B426" s="1223"/>
      <c r="C426" s="1111" t="s">
        <v>845</v>
      </c>
      <c r="D426" s="704" t="s">
        <v>846</v>
      </c>
      <c r="E426" s="802">
        <v>43132</v>
      </c>
      <c r="F426" s="803">
        <v>43434</v>
      </c>
      <c r="G426" s="704" t="s">
        <v>842</v>
      </c>
      <c r="H426" s="685">
        <v>4</v>
      </c>
      <c r="I426" s="805"/>
      <c r="J426" s="819">
        <v>10000000</v>
      </c>
    </row>
    <row r="427" spans="2:10" x14ac:dyDescent="0.2">
      <c r="B427" s="1223"/>
      <c r="C427" s="1112"/>
      <c r="D427" s="705" t="s">
        <v>847</v>
      </c>
      <c r="E427" s="794">
        <v>43132</v>
      </c>
      <c r="F427" s="273">
        <v>43434</v>
      </c>
      <c r="G427" s="705" t="s">
        <v>848</v>
      </c>
      <c r="H427" s="690">
        <v>4</v>
      </c>
      <c r="I427" s="798"/>
      <c r="J427" s="692">
        <v>10000000</v>
      </c>
    </row>
    <row r="428" spans="2:10" x14ac:dyDescent="0.2">
      <c r="B428" s="1223"/>
      <c r="C428" s="1112"/>
      <c r="D428" s="800" t="s">
        <v>849</v>
      </c>
      <c r="E428" s="794">
        <v>43132</v>
      </c>
      <c r="F428" s="273">
        <v>43434</v>
      </c>
      <c r="G428" s="800" t="s">
        <v>838</v>
      </c>
      <c r="H428" s="797">
        <v>2</v>
      </c>
      <c r="I428" s="798"/>
      <c r="J428" s="799">
        <v>6000000</v>
      </c>
    </row>
    <row r="429" spans="2:10" x14ac:dyDescent="0.2">
      <c r="B429" s="1223"/>
      <c r="C429" s="1112"/>
      <c r="D429" s="800" t="s">
        <v>850</v>
      </c>
      <c r="E429" s="794">
        <v>43132</v>
      </c>
      <c r="F429" s="273">
        <v>43434</v>
      </c>
      <c r="G429" s="800" t="s">
        <v>221</v>
      </c>
      <c r="H429" s="797">
        <v>8</v>
      </c>
      <c r="I429" s="798"/>
      <c r="J429" s="799">
        <v>2000000</v>
      </c>
    </row>
    <row r="430" spans="2:10" x14ac:dyDescent="0.2">
      <c r="B430" s="1223"/>
      <c r="C430" s="1112"/>
      <c r="D430" s="800" t="s">
        <v>851</v>
      </c>
      <c r="E430" s="794">
        <v>43132</v>
      </c>
      <c r="F430" s="273">
        <v>43434</v>
      </c>
      <c r="G430" s="800" t="s">
        <v>221</v>
      </c>
      <c r="H430" s="797">
        <v>8</v>
      </c>
      <c r="I430" s="798"/>
      <c r="J430" s="799">
        <v>100000</v>
      </c>
    </row>
    <row r="431" spans="2:10" x14ac:dyDescent="0.2">
      <c r="B431" s="1223"/>
      <c r="C431" s="1112"/>
      <c r="D431" s="800" t="s">
        <v>852</v>
      </c>
      <c r="E431" s="794">
        <v>43132</v>
      </c>
      <c r="F431" s="273">
        <v>43434</v>
      </c>
      <c r="G431" s="800" t="s">
        <v>853</v>
      </c>
      <c r="H431" s="797">
        <v>2</v>
      </c>
      <c r="I431" s="798"/>
      <c r="J431" s="799">
        <v>200000</v>
      </c>
    </row>
    <row r="432" spans="2:10" ht="13.5" thickBot="1" x14ac:dyDescent="0.25">
      <c r="B432" s="1224"/>
      <c r="C432" s="1212"/>
      <c r="D432" s="706" t="s">
        <v>854</v>
      </c>
      <c r="E432" s="740">
        <v>43132</v>
      </c>
      <c r="F432" s="151">
        <v>43434</v>
      </c>
      <c r="G432" s="706" t="s">
        <v>855</v>
      </c>
      <c r="H432" s="700">
        <v>4</v>
      </c>
      <c r="I432" s="810"/>
      <c r="J432" s="702">
        <v>5000000</v>
      </c>
    </row>
    <row r="435" spans="3:8" ht="13.5" thickBot="1" x14ac:dyDescent="0.25"/>
    <row r="436" spans="3:8" ht="24.75" thickBot="1" x14ac:dyDescent="0.25">
      <c r="C436" s="1320" t="s">
        <v>1263</v>
      </c>
      <c r="D436" s="1321" t="s">
        <v>1264</v>
      </c>
      <c r="E436" s="1322" t="s">
        <v>1265</v>
      </c>
      <c r="F436" s="1321" t="s">
        <v>1266</v>
      </c>
      <c r="G436" s="1322" t="s">
        <v>1267</v>
      </c>
      <c r="H436" s="1321">
        <v>1</v>
      </c>
    </row>
  </sheetData>
  <mergeCells count="134">
    <mergeCell ref="B296:B309"/>
    <mergeCell ref="C296:C298"/>
    <mergeCell ref="C299:C304"/>
    <mergeCell ref="C305:C309"/>
    <mergeCell ref="B310:B325"/>
    <mergeCell ref="C310:C311"/>
    <mergeCell ref="C312:C317"/>
    <mergeCell ref="C318:C322"/>
    <mergeCell ref="C323:C325"/>
    <mergeCell ref="C270:C271"/>
    <mergeCell ref="C272:C274"/>
    <mergeCell ref="C275:C278"/>
    <mergeCell ref="C279:C286"/>
    <mergeCell ref="C287:C288"/>
    <mergeCell ref="C289:C290"/>
    <mergeCell ref="C292:C295"/>
    <mergeCell ref="D292:D293"/>
    <mergeCell ref="D294:D295"/>
    <mergeCell ref="C163:C165"/>
    <mergeCell ref="C166:C168"/>
    <mergeCell ref="C169:C174"/>
    <mergeCell ref="C175:C176"/>
    <mergeCell ref="B181:B212"/>
    <mergeCell ref="C181:C183"/>
    <mergeCell ref="C184:C189"/>
    <mergeCell ref="C190:C193"/>
    <mergeCell ref="C194:C199"/>
    <mergeCell ref="C200:C205"/>
    <mergeCell ref="C206:C209"/>
    <mergeCell ref="C210:C212"/>
    <mergeCell ref="C113:C116"/>
    <mergeCell ref="D115:D116"/>
    <mergeCell ref="E115:E116"/>
    <mergeCell ref="F115:F116"/>
    <mergeCell ref="C117:C118"/>
    <mergeCell ref="C119:C123"/>
    <mergeCell ref="C124:C133"/>
    <mergeCell ref="B134:B149"/>
    <mergeCell ref="C134:C136"/>
    <mergeCell ref="C137:C142"/>
    <mergeCell ref="I4:I6"/>
    <mergeCell ref="J4:J6"/>
    <mergeCell ref="E5:E6"/>
    <mergeCell ref="F5:F6"/>
    <mergeCell ref="C7:C11"/>
    <mergeCell ref="B13:B50"/>
    <mergeCell ref="C13:C29"/>
    <mergeCell ref="C30:C36"/>
    <mergeCell ref="C37:C40"/>
    <mergeCell ref="C41:C46"/>
    <mergeCell ref="C47:C50"/>
    <mergeCell ref="C237:C238"/>
    <mergeCell ref="D237:D238"/>
    <mergeCell ref="B326:B352"/>
    <mergeCell ref="C329:C334"/>
    <mergeCell ref="C335:C350"/>
    <mergeCell ref="B353:B432"/>
    <mergeCell ref="C353:C371"/>
    <mergeCell ref="C372:C382"/>
    <mergeCell ref="C383:C397"/>
    <mergeCell ref="C398:C400"/>
    <mergeCell ref="C401:C420"/>
    <mergeCell ref="C421:C425"/>
    <mergeCell ref="C426:C432"/>
    <mergeCell ref="C326:C328"/>
    <mergeCell ref="B241:B244"/>
    <mergeCell ref="C241:C244"/>
    <mergeCell ref="B245:B247"/>
    <mergeCell ref="C245:C246"/>
    <mergeCell ref="B248:B295"/>
    <mergeCell ref="C248:C251"/>
    <mergeCell ref="C252:C255"/>
    <mergeCell ref="C256:C261"/>
    <mergeCell ref="C262:C265"/>
    <mergeCell ref="C266:C269"/>
    <mergeCell ref="C101:C104"/>
    <mergeCell ref="C105:C106"/>
    <mergeCell ref="D105:D106"/>
    <mergeCell ref="B213:B238"/>
    <mergeCell ref="C150:C152"/>
    <mergeCell ref="C179:C180"/>
    <mergeCell ref="C177:C178"/>
    <mergeCell ref="B150:B180"/>
    <mergeCell ref="C153:C158"/>
    <mergeCell ref="C159:C162"/>
    <mergeCell ref="C143:C148"/>
    <mergeCell ref="B75:B106"/>
    <mergeCell ref="C75:C89"/>
    <mergeCell ref="B107:B112"/>
    <mergeCell ref="C107:C112"/>
    <mergeCell ref="B113:B133"/>
    <mergeCell ref="C213:C230"/>
    <mergeCell ref="D213:D217"/>
    <mergeCell ref="D218:D222"/>
    <mergeCell ref="D223:D226"/>
    <mergeCell ref="D229:D230"/>
    <mergeCell ref="C231:C234"/>
    <mergeCell ref="D231:D233"/>
    <mergeCell ref="C235:C236"/>
    <mergeCell ref="E97:E99"/>
    <mergeCell ref="F97:F99"/>
    <mergeCell ref="G97:G99"/>
    <mergeCell ref="H97:H99"/>
    <mergeCell ref="I97:I99"/>
    <mergeCell ref="J97:J99"/>
    <mergeCell ref="C73:C74"/>
    <mergeCell ref="B4:B12"/>
    <mergeCell ref="C4:C6"/>
    <mergeCell ref="B51:B74"/>
    <mergeCell ref="C51:C53"/>
    <mergeCell ref="C54:C65"/>
    <mergeCell ref="C66:C70"/>
    <mergeCell ref="C71:C72"/>
    <mergeCell ref="D75:D77"/>
    <mergeCell ref="D79:D84"/>
    <mergeCell ref="D85:D88"/>
    <mergeCell ref="C90:C92"/>
    <mergeCell ref="C93:C96"/>
    <mergeCell ref="C97:C99"/>
    <mergeCell ref="D97:D99"/>
    <mergeCell ref="D4:D6"/>
    <mergeCell ref="G4:G6"/>
    <mergeCell ref="H4:H6"/>
    <mergeCell ref="A1:A3"/>
    <mergeCell ref="G1:J1"/>
    <mergeCell ref="C1:F1"/>
    <mergeCell ref="B1:B3"/>
    <mergeCell ref="J2:J3"/>
    <mergeCell ref="I2:I3"/>
    <mergeCell ref="H2:H3"/>
    <mergeCell ref="G2:G3"/>
    <mergeCell ref="E2:F2"/>
    <mergeCell ref="D2:D3"/>
    <mergeCell ref="C2:C3"/>
  </mergeCells>
  <dataValidations count="1">
    <dataValidation showInputMessage="1" showErrorMessage="1" sqref="H4 H7:H28 H30:H97 H100:H109 H112:H243 H245:H432" xr:uid="{00000000-0002-0000-0300-000000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2"/>
  <sheetViews>
    <sheetView tabSelected="1" topLeftCell="A101" zoomScale="70" zoomScaleNormal="70" workbookViewId="0">
      <selection activeCell="C125" sqref="C125"/>
    </sheetView>
  </sheetViews>
  <sheetFormatPr baseColWidth="10" defaultRowHeight="15.75" x14ac:dyDescent="0.25"/>
  <cols>
    <col min="2" max="2" width="19.125" bestFit="1" customWidth="1"/>
    <col min="3" max="3" width="21.375" bestFit="1" customWidth="1"/>
    <col min="4" max="4" width="38" customWidth="1"/>
    <col min="5" max="6" width="8.5" bestFit="1" customWidth="1"/>
    <col min="7" max="7" width="55.75" bestFit="1" customWidth="1"/>
    <col min="8" max="8" width="8" bestFit="1" customWidth="1"/>
    <col min="9" max="9" width="11.75" bestFit="1" customWidth="1"/>
    <col min="10" max="10" width="11.625" customWidth="1"/>
    <col min="11" max="11" width="13" bestFit="1" customWidth="1"/>
  </cols>
  <sheetData>
    <row r="1" spans="2:10" ht="16.5" thickBot="1" x14ac:dyDescent="0.3">
      <c r="B1" s="967" t="s">
        <v>0</v>
      </c>
      <c r="C1" s="970" t="s">
        <v>2</v>
      </c>
      <c r="D1" s="971"/>
      <c r="E1" s="971"/>
      <c r="F1" s="971"/>
      <c r="G1" s="988" t="s">
        <v>3</v>
      </c>
      <c r="H1" s="989"/>
      <c r="I1" s="989"/>
      <c r="J1" s="990"/>
    </row>
    <row r="2" spans="2:10" x14ac:dyDescent="0.25">
      <c r="B2" s="968"/>
      <c r="C2" s="991" t="s">
        <v>4</v>
      </c>
      <c r="D2" s="993" t="s">
        <v>5</v>
      </c>
      <c r="E2" s="993" t="s">
        <v>6</v>
      </c>
      <c r="F2" s="993"/>
      <c r="G2" s="995" t="s">
        <v>7</v>
      </c>
      <c r="H2" s="997" t="s">
        <v>8</v>
      </c>
      <c r="I2" s="997" t="s">
        <v>9</v>
      </c>
      <c r="J2" s="999" t="s">
        <v>10</v>
      </c>
    </row>
    <row r="3" spans="2:10" ht="16.5" thickBot="1" x14ac:dyDescent="0.3">
      <c r="B3" s="968"/>
      <c r="C3" s="992"/>
      <c r="D3" s="994"/>
      <c r="E3" s="161" t="s">
        <v>166</v>
      </c>
      <c r="F3" s="161" t="s">
        <v>167</v>
      </c>
      <c r="G3" s="1294"/>
      <c r="H3" s="1295"/>
      <c r="I3" s="1295"/>
      <c r="J3" s="1296"/>
    </row>
    <row r="4" spans="2:10" x14ac:dyDescent="0.25">
      <c r="B4" s="1286" t="s">
        <v>891</v>
      </c>
      <c r="C4" s="1102" t="s">
        <v>856</v>
      </c>
      <c r="D4" s="134" t="s">
        <v>857</v>
      </c>
      <c r="E4" s="1073">
        <v>43134</v>
      </c>
      <c r="F4" s="1291">
        <v>43274</v>
      </c>
      <c r="G4" s="195" t="s">
        <v>858</v>
      </c>
      <c r="H4" s="122">
        <v>10</v>
      </c>
      <c r="I4" s="123">
        <v>3500000</v>
      </c>
      <c r="J4" s="124">
        <v>35000000</v>
      </c>
    </row>
    <row r="5" spans="2:10" x14ac:dyDescent="0.25">
      <c r="B5" s="1287"/>
      <c r="C5" s="1103"/>
      <c r="D5" s="135" t="s">
        <v>859</v>
      </c>
      <c r="E5" s="1074"/>
      <c r="F5" s="1292"/>
      <c r="G5" s="197" t="s">
        <v>858</v>
      </c>
      <c r="H5" s="144">
        <v>1</v>
      </c>
      <c r="I5" s="166">
        <v>3500000</v>
      </c>
      <c r="J5" s="226">
        <v>3500000</v>
      </c>
    </row>
    <row r="6" spans="2:10" x14ac:dyDescent="0.25">
      <c r="B6" s="1287"/>
      <c r="C6" s="1103"/>
      <c r="D6" s="160" t="s">
        <v>860</v>
      </c>
      <c r="E6" s="1074"/>
      <c r="F6" s="1292"/>
      <c r="G6" s="197" t="s">
        <v>858</v>
      </c>
      <c r="H6" s="144">
        <v>1</v>
      </c>
      <c r="I6" s="166">
        <v>3500000</v>
      </c>
      <c r="J6" s="226">
        <v>3500000</v>
      </c>
    </row>
    <row r="7" spans="2:10" x14ac:dyDescent="0.25">
      <c r="B7" s="1287"/>
      <c r="C7" s="1103"/>
      <c r="D7" s="135" t="s">
        <v>861</v>
      </c>
      <c r="E7" s="1074"/>
      <c r="F7" s="1292"/>
      <c r="G7" s="197" t="s">
        <v>858</v>
      </c>
      <c r="H7" s="144">
        <v>1</v>
      </c>
      <c r="I7" s="166">
        <v>3500000</v>
      </c>
      <c r="J7" s="226">
        <v>3500000</v>
      </c>
    </row>
    <row r="8" spans="2:10" ht="16.5" thickBot="1" x14ac:dyDescent="0.3">
      <c r="B8" s="1287"/>
      <c r="C8" s="1104"/>
      <c r="D8" s="173" t="s">
        <v>862</v>
      </c>
      <c r="E8" s="1075"/>
      <c r="F8" s="1293"/>
      <c r="G8" s="198" t="s">
        <v>858</v>
      </c>
      <c r="H8" s="131">
        <v>3</v>
      </c>
      <c r="I8" s="132">
        <v>3500000</v>
      </c>
      <c r="J8" s="133">
        <v>10500000</v>
      </c>
    </row>
    <row r="9" spans="2:10" x14ac:dyDescent="0.25">
      <c r="B9" s="1287"/>
      <c r="C9" s="1090" t="s">
        <v>863</v>
      </c>
      <c r="D9" s="134" t="s">
        <v>857</v>
      </c>
      <c r="E9" s="1073">
        <v>43295</v>
      </c>
      <c r="F9" s="1291">
        <v>43435</v>
      </c>
      <c r="G9" s="195" t="s">
        <v>858</v>
      </c>
      <c r="H9" s="122">
        <v>10</v>
      </c>
      <c r="I9" s="123">
        <v>3500000</v>
      </c>
      <c r="J9" s="124">
        <v>35000000</v>
      </c>
    </row>
    <row r="10" spans="2:10" x14ac:dyDescent="0.25">
      <c r="B10" s="1287"/>
      <c r="C10" s="1091"/>
      <c r="D10" s="135" t="s">
        <v>859</v>
      </c>
      <c r="E10" s="1074"/>
      <c r="F10" s="1292"/>
      <c r="G10" s="197" t="s">
        <v>858</v>
      </c>
      <c r="H10" s="144">
        <v>1</v>
      </c>
      <c r="I10" s="166">
        <v>3500000</v>
      </c>
      <c r="J10" s="226">
        <v>3500000</v>
      </c>
    </row>
    <row r="11" spans="2:10" x14ac:dyDescent="0.25">
      <c r="B11" s="1287"/>
      <c r="C11" s="1091"/>
      <c r="D11" s="160" t="s">
        <v>860</v>
      </c>
      <c r="E11" s="1074"/>
      <c r="F11" s="1292"/>
      <c r="G11" s="197" t="s">
        <v>858</v>
      </c>
      <c r="H11" s="144">
        <v>1</v>
      </c>
      <c r="I11" s="166">
        <v>3500000</v>
      </c>
      <c r="J11" s="226">
        <v>3500000</v>
      </c>
    </row>
    <row r="12" spans="2:10" x14ac:dyDescent="0.25">
      <c r="B12" s="1287"/>
      <c r="C12" s="1091"/>
      <c r="D12" s="135" t="s">
        <v>861</v>
      </c>
      <c r="E12" s="1074"/>
      <c r="F12" s="1292"/>
      <c r="G12" s="197" t="s">
        <v>858</v>
      </c>
      <c r="H12" s="144">
        <v>1</v>
      </c>
      <c r="I12" s="166">
        <v>3500000</v>
      </c>
      <c r="J12" s="226">
        <v>3500000</v>
      </c>
    </row>
    <row r="13" spans="2:10" ht="16.5" thickBot="1" x14ac:dyDescent="0.3">
      <c r="B13" s="1287"/>
      <c r="C13" s="1092"/>
      <c r="D13" s="173" t="s">
        <v>864</v>
      </c>
      <c r="E13" s="1075"/>
      <c r="F13" s="1293"/>
      <c r="G13" s="198" t="s">
        <v>858</v>
      </c>
      <c r="H13" s="131">
        <v>3</v>
      </c>
      <c r="I13" s="132">
        <v>3500000</v>
      </c>
      <c r="J13" s="133">
        <v>10500000</v>
      </c>
    </row>
    <row r="14" spans="2:10" ht="25.5" x14ac:dyDescent="0.25">
      <c r="B14" s="1287"/>
      <c r="C14" s="1090" t="s">
        <v>865</v>
      </c>
      <c r="D14" s="134" t="s">
        <v>866</v>
      </c>
      <c r="E14" s="1073">
        <v>43105</v>
      </c>
      <c r="F14" s="1076">
        <v>43449</v>
      </c>
      <c r="G14" s="195" t="s">
        <v>867</v>
      </c>
      <c r="H14" s="122" t="s">
        <v>868</v>
      </c>
      <c r="I14" s="122" t="s">
        <v>868</v>
      </c>
      <c r="J14" s="124">
        <v>25000000</v>
      </c>
    </row>
    <row r="15" spans="2:10" ht="25.5" x14ac:dyDescent="0.25">
      <c r="B15" s="1287"/>
      <c r="C15" s="1091"/>
      <c r="D15" s="135" t="s">
        <v>869</v>
      </c>
      <c r="E15" s="1113"/>
      <c r="F15" s="1114"/>
      <c r="G15" s="197" t="s">
        <v>870</v>
      </c>
      <c r="H15" s="144" t="s">
        <v>868</v>
      </c>
      <c r="I15" s="144" t="s">
        <v>868</v>
      </c>
      <c r="J15" s="146">
        <v>7000000</v>
      </c>
    </row>
    <row r="16" spans="2:10" ht="16.5" thickBot="1" x14ac:dyDescent="0.3">
      <c r="B16" s="1287"/>
      <c r="C16" s="1092"/>
      <c r="D16" s="138" t="s">
        <v>871</v>
      </c>
      <c r="E16" s="200">
        <v>43252</v>
      </c>
      <c r="F16" s="200">
        <v>43281</v>
      </c>
      <c r="G16" s="198" t="s">
        <v>872</v>
      </c>
      <c r="H16" s="131" t="s">
        <v>868</v>
      </c>
      <c r="I16" s="131" t="s">
        <v>868</v>
      </c>
      <c r="J16" s="133">
        <v>3000000</v>
      </c>
    </row>
    <row r="17" spans="2:11" x14ac:dyDescent="0.25">
      <c r="B17" s="1287"/>
      <c r="C17" s="1090" t="s">
        <v>873</v>
      </c>
      <c r="D17" s="134" t="s">
        <v>874</v>
      </c>
      <c r="E17" s="1289">
        <v>43115</v>
      </c>
      <c r="F17" s="1076">
        <v>43449</v>
      </c>
      <c r="G17" s="195" t="s">
        <v>875</v>
      </c>
      <c r="H17" s="122">
        <v>1</v>
      </c>
      <c r="I17" s="201">
        <v>1600000</v>
      </c>
      <c r="J17" s="202">
        <v>17600000</v>
      </c>
      <c r="K17" s="902">
        <f>+J17+J28+J31+J32+J78+J46+J114</f>
        <v>164900000</v>
      </c>
    </row>
    <row r="18" spans="2:11" ht="25.5" x14ac:dyDescent="0.25">
      <c r="B18" s="1287"/>
      <c r="C18" s="1091"/>
      <c r="D18" s="203" t="s">
        <v>876</v>
      </c>
      <c r="E18" s="1290"/>
      <c r="F18" s="1114"/>
      <c r="G18" s="197" t="s">
        <v>877</v>
      </c>
      <c r="H18" s="144" t="s">
        <v>868</v>
      </c>
      <c r="I18" s="144" t="s">
        <v>868</v>
      </c>
      <c r="J18" s="146">
        <v>18000000</v>
      </c>
    </row>
    <row r="19" spans="2:11" x14ac:dyDescent="0.25">
      <c r="B19" s="1287"/>
      <c r="C19" s="1091"/>
      <c r="D19" s="204" t="s">
        <v>878</v>
      </c>
      <c r="E19" s="205">
        <v>43274</v>
      </c>
      <c r="F19" s="206">
        <v>43435</v>
      </c>
      <c r="G19" s="207" t="s">
        <v>879</v>
      </c>
      <c r="H19" s="148" t="s">
        <v>868</v>
      </c>
      <c r="I19" s="148" t="s">
        <v>868</v>
      </c>
      <c r="J19" s="149">
        <v>1500000</v>
      </c>
    </row>
    <row r="20" spans="2:11" ht="26.25" thickBot="1" x14ac:dyDescent="0.3">
      <c r="B20" s="1287"/>
      <c r="C20" s="1092"/>
      <c r="D20" s="138" t="s">
        <v>880</v>
      </c>
      <c r="E20" s="184">
        <v>43105</v>
      </c>
      <c r="F20" s="208">
        <v>43449</v>
      </c>
      <c r="G20" s="198" t="s">
        <v>881</v>
      </c>
      <c r="H20" s="131" t="s">
        <v>868</v>
      </c>
      <c r="I20" s="131" t="s">
        <v>868</v>
      </c>
      <c r="J20" s="133">
        <v>3000000</v>
      </c>
    </row>
    <row r="21" spans="2:11" x14ac:dyDescent="0.25">
      <c r="B21" s="1287"/>
      <c r="C21" s="1090" t="s">
        <v>882</v>
      </c>
      <c r="D21" s="135" t="s">
        <v>883</v>
      </c>
      <c r="E21" s="1073">
        <v>43105</v>
      </c>
      <c r="F21" s="1076">
        <v>43133</v>
      </c>
      <c r="G21" s="209" t="s">
        <v>884</v>
      </c>
      <c r="H21" s="144">
        <v>20</v>
      </c>
      <c r="I21" s="144" t="s">
        <v>868</v>
      </c>
      <c r="J21" s="210">
        <v>25000000</v>
      </c>
    </row>
    <row r="22" spans="2:11" x14ac:dyDescent="0.25">
      <c r="B22" s="1287"/>
      <c r="C22" s="1091"/>
      <c r="D22" s="135" t="s">
        <v>885</v>
      </c>
      <c r="E22" s="1074"/>
      <c r="F22" s="1077"/>
      <c r="G22" s="209" t="s">
        <v>886</v>
      </c>
      <c r="H22" s="144" t="s">
        <v>868</v>
      </c>
      <c r="I22" s="144" t="s">
        <v>868</v>
      </c>
      <c r="J22" s="146">
        <v>5000000</v>
      </c>
    </row>
    <row r="23" spans="2:11" x14ac:dyDescent="0.25">
      <c r="B23" s="1287"/>
      <c r="C23" s="1091"/>
      <c r="D23" s="211" t="s">
        <v>887</v>
      </c>
      <c r="E23" s="1074"/>
      <c r="F23" s="1077"/>
      <c r="G23" s="212" t="s">
        <v>888</v>
      </c>
      <c r="H23" s="148">
        <v>2000</v>
      </c>
      <c r="I23" s="148">
        <v>20000</v>
      </c>
      <c r="J23" s="149">
        <v>40000000</v>
      </c>
    </row>
    <row r="24" spans="2:11" ht="16.5" thickBot="1" x14ac:dyDescent="0.3">
      <c r="B24" s="1288"/>
      <c r="C24" s="1092"/>
      <c r="D24" s="138" t="s">
        <v>889</v>
      </c>
      <c r="E24" s="1075"/>
      <c r="F24" s="1078"/>
      <c r="G24" s="213" t="s">
        <v>890</v>
      </c>
      <c r="H24" s="131">
        <v>10</v>
      </c>
      <c r="I24" s="131" t="s">
        <v>868</v>
      </c>
      <c r="J24" s="214" t="s">
        <v>868</v>
      </c>
    </row>
    <row r="25" spans="2:11" x14ac:dyDescent="0.25">
      <c r="B25" s="1276" t="s">
        <v>892</v>
      </c>
      <c r="C25" s="1279" t="s">
        <v>893</v>
      </c>
      <c r="D25" s="227" t="s">
        <v>894</v>
      </c>
      <c r="E25" s="228">
        <v>43136</v>
      </c>
      <c r="F25" s="228">
        <v>43434</v>
      </c>
      <c r="G25" s="229" t="s">
        <v>895</v>
      </c>
      <c r="H25" s="230">
        <v>1</v>
      </c>
      <c r="I25" s="231">
        <v>22000000</v>
      </c>
      <c r="J25" s="232">
        <f>+I25*H25</f>
        <v>22000000</v>
      </c>
    </row>
    <row r="26" spans="2:11" ht="25.5" x14ac:dyDescent="0.25">
      <c r="B26" s="1277"/>
      <c r="C26" s="1280"/>
      <c r="D26" s="215" t="s">
        <v>896</v>
      </c>
      <c r="E26" s="216">
        <v>43136</v>
      </c>
      <c r="F26" s="216">
        <v>43434</v>
      </c>
      <c r="G26" s="217" t="s">
        <v>895</v>
      </c>
      <c r="H26" s="218">
        <v>1</v>
      </c>
      <c r="I26" s="219">
        <v>22000000</v>
      </c>
      <c r="J26" s="233">
        <f>+I26*H26</f>
        <v>22000000</v>
      </c>
    </row>
    <row r="27" spans="2:11" ht="16.5" thickBot="1" x14ac:dyDescent="0.3">
      <c r="B27" s="1277"/>
      <c r="C27" s="1281"/>
      <c r="D27" s="138" t="s">
        <v>897</v>
      </c>
      <c r="E27" s="234">
        <v>43136</v>
      </c>
      <c r="F27" s="234">
        <v>43434</v>
      </c>
      <c r="G27" s="235" t="s">
        <v>895</v>
      </c>
      <c r="H27" s="236"/>
      <c r="I27" s="236"/>
      <c r="J27" s="237">
        <v>10000000</v>
      </c>
    </row>
    <row r="28" spans="2:11" ht="25.5" x14ac:dyDescent="0.25">
      <c r="B28" s="1277"/>
      <c r="C28" s="986" t="s">
        <v>898</v>
      </c>
      <c r="D28" s="227" t="s">
        <v>899</v>
      </c>
      <c r="E28" s="228">
        <v>43136</v>
      </c>
      <c r="F28" s="228">
        <v>43434</v>
      </c>
      <c r="G28" s="227" t="s">
        <v>900</v>
      </c>
      <c r="H28" s="238">
        <v>11</v>
      </c>
      <c r="I28" s="239">
        <v>2600000</v>
      </c>
      <c r="J28" s="240">
        <f>+H28*I28</f>
        <v>28600000</v>
      </c>
    </row>
    <row r="29" spans="2:11" ht="25.5" x14ac:dyDescent="0.25">
      <c r="B29" s="1277"/>
      <c r="C29" s="987"/>
      <c r="D29" s="215" t="s">
        <v>901</v>
      </c>
      <c r="E29" s="216">
        <v>43136</v>
      </c>
      <c r="F29" s="216">
        <v>43434</v>
      </c>
      <c r="G29" s="135" t="s">
        <v>902</v>
      </c>
      <c r="H29" s="220">
        <v>9</v>
      </c>
      <c r="I29" s="145">
        <v>10000000</v>
      </c>
      <c r="J29" s="241">
        <f>+H29*I29</f>
        <v>90000000</v>
      </c>
      <c r="K29" s="902">
        <f>+J29+J30+J32+J26+J25+J27</f>
        <v>221500000</v>
      </c>
    </row>
    <row r="30" spans="2:11" ht="25.5" x14ac:dyDescent="0.25">
      <c r="B30" s="1277"/>
      <c r="C30" s="987"/>
      <c r="D30" s="135" t="s">
        <v>903</v>
      </c>
      <c r="E30" s="216">
        <v>43136</v>
      </c>
      <c r="F30" s="216">
        <v>43434</v>
      </c>
      <c r="G30" s="135" t="s">
        <v>904</v>
      </c>
      <c r="H30" s="220">
        <v>7</v>
      </c>
      <c r="I30" s="145">
        <v>10000000</v>
      </c>
      <c r="J30" s="241">
        <f>+H30*I30</f>
        <v>70000000</v>
      </c>
    </row>
    <row r="31" spans="2:11" x14ac:dyDescent="0.25">
      <c r="B31" s="1277"/>
      <c r="C31" s="987"/>
      <c r="D31" s="135" t="s">
        <v>905</v>
      </c>
      <c r="E31" s="216">
        <v>43136</v>
      </c>
      <c r="F31" s="216">
        <v>43434</v>
      </c>
      <c r="G31" s="215" t="s">
        <v>906</v>
      </c>
      <c r="H31" s="221">
        <v>11</v>
      </c>
      <c r="I31" s="145">
        <v>2600000</v>
      </c>
      <c r="J31" s="242">
        <f>+I31*H31</f>
        <v>28600000</v>
      </c>
    </row>
    <row r="32" spans="2:11" ht="26.25" thickBot="1" x14ac:dyDescent="0.3">
      <c r="B32" s="1277"/>
      <c r="C32" s="1282"/>
      <c r="D32" s="138" t="s">
        <v>907</v>
      </c>
      <c r="E32" s="243">
        <v>43405</v>
      </c>
      <c r="F32" s="243">
        <v>43405</v>
      </c>
      <c r="G32" s="244" t="s">
        <v>906</v>
      </c>
      <c r="H32" s="236">
        <v>15</v>
      </c>
      <c r="I32" s="245">
        <v>500000</v>
      </c>
      <c r="J32" s="237">
        <f>+I32*H32</f>
        <v>7500000</v>
      </c>
    </row>
    <row r="33" spans="2:10" ht="25.5" x14ac:dyDescent="0.25">
      <c r="B33" s="1277"/>
      <c r="C33" s="986" t="s">
        <v>908</v>
      </c>
      <c r="D33" s="134" t="s">
        <v>909</v>
      </c>
      <c r="E33" s="228">
        <v>43136</v>
      </c>
      <c r="F33" s="228">
        <v>43405</v>
      </c>
      <c r="G33" s="134" t="s">
        <v>910</v>
      </c>
      <c r="H33" s="238">
        <v>25</v>
      </c>
      <c r="I33" s="239">
        <v>3000000</v>
      </c>
      <c r="J33" s="240">
        <f>+H33*I33</f>
        <v>75000000</v>
      </c>
    </row>
    <row r="34" spans="2:10" ht="25.5" x14ac:dyDescent="0.25">
      <c r="B34" s="1277"/>
      <c r="C34" s="987"/>
      <c r="D34" s="215" t="s">
        <v>911</v>
      </c>
      <c r="E34" s="216">
        <v>43136</v>
      </c>
      <c r="F34" s="216">
        <v>43160</v>
      </c>
      <c r="G34" s="135" t="s">
        <v>912</v>
      </c>
      <c r="H34" s="220">
        <v>1</v>
      </c>
      <c r="I34" s="219">
        <v>434000</v>
      </c>
      <c r="J34" s="233">
        <f t="shared" ref="J34" si="0">+I34*H34</f>
        <v>434000</v>
      </c>
    </row>
    <row r="35" spans="2:10" ht="25.5" x14ac:dyDescent="0.25">
      <c r="B35" s="1277"/>
      <c r="C35" s="987"/>
      <c r="D35" s="215" t="s">
        <v>913</v>
      </c>
      <c r="E35" s="216">
        <v>43136</v>
      </c>
      <c r="F35" s="216">
        <v>43160</v>
      </c>
      <c r="G35" s="135" t="s">
        <v>912</v>
      </c>
      <c r="H35" s="220">
        <v>1</v>
      </c>
      <c r="I35" s="219">
        <v>862000</v>
      </c>
      <c r="J35" s="233">
        <f>+I35</f>
        <v>862000</v>
      </c>
    </row>
    <row r="36" spans="2:10" ht="25.5" x14ac:dyDescent="0.25">
      <c r="B36" s="1277"/>
      <c r="C36" s="987"/>
      <c r="D36" s="215" t="s">
        <v>914</v>
      </c>
      <c r="E36" s="216">
        <v>43405</v>
      </c>
      <c r="F36" s="216">
        <v>43405</v>
      </c>
      <c r="G36" s="215" t="s">
        <v>915</v>
      </c>
      <c r="H36" s="220">
        <v>1</v>
      </c>
      <c r="I36" s="220">
        <v>1</v>
      </c>
      <c r="J36" s="241">
        <v>12000000</v>
      </c>
    </row>
    <row r="37" spans="2:10" ht="25.5" x14ac:dyDescent="0.25">
      <c r="B37" s="1277"/>
      <c r="C37" s="987"/>
      <c r="D37" s="215" t="s">
        <v>916</v>
      </c>
      <c r="E37" s="216">
        <v>42857</v>
      </c>
      <c r="F37" s="216">
        <v>42885</v>
      </c>
      <c r="G37" s="215" t="s">
        <v>917</v>
      </c>
      <c r="H37" s="220">
        <v>20</v>
      </c>
      <c r="I37" s="219">
        <v>100000</v>
      </c>
      <c r="J37" s="241">
        <f>+H37*I37</f>
        <v>2000000</v>
      </c>
    </row>
    <row r="38" spans="2:10" ht="38.25" x14ac:dyDescent="0.25">
      <c r="B38" s="1277"/>
      <c r="C38" s="987"/>
      <c r="D38" s="215" t="s">
        <v>918</v>
      </c>
      <c r="E38" s="222">
        <v>43009</v>
      </c>
      <c r="F38" s="222">
        <v>43009</v>
      </c>
      <c r="G38" s="215" t="s">
        <v>919</v>
      </c>
      <c r="H38" s="220">
        <v>8</v>
      </c>
      <c r="I38" s="145">
        <f>1000000+600000+340000</f>
        <v>1940000</v>
      </c>
      <c r="J38" s="241">
        <f>+H38*I38</f>
        <v>15520000</v>
      </c>
    </row>
    <row r="39" spans="2:10" x14ac:dyDescent="0.25">
      <c r="B39" s="1277"/>
      <c r="C39" s="987"/>
      <c r="D39" s="215" t="s">
        <v>920</v>
      </c>
      <c r="E39" s="216">
        <v>43136</v>
      </c>
      <c r="F39" s="216">
        <v>43405</v>
      </c>
      <c r="G39" s="223" t="s">
        <v>921</v>
      </c>
      <c r="H39" s="221">
        <v>2</v>
      </c>
      <c r="I39" s="224">
        <v>7000000</v>
      </c>
      <c r="J39" s="246">
        <f>+I39*H39</f>
        <v>14000000</v>
      </c>
    </row>
    <row r="40" spans="2:10" ht="25.5" x14ac:dyDescent="0.25">
      <c r="B40" s="1277"/>
      <c r="C40" s="987"/>
      <c r="D40" s="215" t="s">
        <v>922</v>
      </c>
      <c r="E40" s="225">
        <v>43132</v>
      </c>
      <c r="F40" s="225">
        <v>43132</v>
      </c>
      <c r="G40" s="215" t="s">
        <v>923</v>
      </c>
      <c r="H40" s="221">
        <v>50</v>
      </c>
      <c r="I40" s="145">
        <v>380000</v>
      </c>
      <c r="J40" s="246">
        <f>+I40*H40</f>
        <v>19000000</v>
      </c>
    </row>
    <row r="41" spans="2:10" x14ac:dyDescent="0.25">
      <c r="B41" s="1277"/>
      <c r="C41" s="987"/>
      <c r="D41" s="215" t="s">
        <v>924</v>
      </c>
      <c r="E41" s="222">
        <v>43374</v>
      </c>
      <c r="F41" s="222">
        <v>43374</v>
      </c>
      <c r="G41" s="215" t="s">
        <v>925</v>
      </c>
      <c r="H41" s="221">
        <v>200</v>
      </c>
      <c r="I41" s="224">
        <f>+J41/H41</f>
        <v>160000</v>
      </c>
      <c r="J41" s="246">
        <f>+(200*50000)+(20*1000000)+(20*100000)</f>
        <v>32000000</v>
      </c>
    </row>
    <row r="42" spans="2:10" ht="16.5" thickBot="1" x14ac:dyDescent="0.3">
      <c r="B42" s="1278"/>
      <c r="C42" s="1282"/>
      <c r="D42" s="244" t="s">
        <v>926</v>
      </c>
      <c r="E42" s="247">
        <v>43252</v>
      </c>
      <c r="F42" s="247">
        <v>43252</v>
      </c>
      <c r="G42" s="244" t="s">
        <v>927</v>
      </c>
      <c r="H42" s="248">
        <v>1</v>
      </c>
      <c r="I42" s="249">
        <v>10000000</v>
      </c>
      <c r="J42" s="250">
        <f>+I42*H42</f>
        <v>10000000</v>
      </c>
    </row>
    <row r="43" spans="2:10" x14ac:dyDescent="0.25">
      <c r="B43" s="1182" t="s">
        <v>948</v>
      </c>
      <c r="C43" s="1283" t="s">
        <v>928</v>
      </c>
      <c r="D43" s="1070" t="s">
        <v>929</v>
      </c>
      <c r="E43" s="136">
        <v>43132</v>
      </c>
      <c r="F43" s="139">
        <v>43434</v>
      </c>
      <c r="G43" s="121" t="s">
        <v>930</v>
      </c>
      <c r="H43" s="122">
        <v>4</v>
      </c>
      <c r="I43" s="252"/>
      <c r="J43" s="253">
        <f t="shared" ref="J43:J53" si="1">+H43*I43</f>
        <v>0</v>
      </c>
    </row>
    <row r="44" spans="2:10" x14ac:dyDescent="0.25">
      <c r="B44" s="1183"/>
      <c r="C44" s="1284"/>
      <c r="D44" s="1116"/>
      <c r="E44" s="140">
        <v>43132</v>
      </c>
      <c r="F44" s="164">
        <v>43434</v>
      </c>
      <c r="G44" s="197" t="s">
        <v>931</v>
      </c>
      <c r="H44" s="144">
        <v>1</v>
      </c>
      <c r="I44" s="255"/>
      <c r="J44" s="256">
        <f>+H44*I44</f>
        <v>0</v>
      </c>
    </row>
    <row r="45" spans="2:10" x14ac:dyDescent="0.25">
      <c r="B45" s="1183"/>
      <c r="C45" s="1284"/>
      <c r="D45" s="1272" t="s">
        <v>932</v>
      </c>
      <c r="E45" s="258">
        <v>43132</v>
      </c>
      <c r="F45" s="259">
        <v>43434</v>
      </c>
      <c r="G45" s="260" t="s">
        <v>930</v>
      </c>
      <c r="H45" s="182">
        <v>4</v>
      </c>
      <c r="I45" s="261"/>
      <c r="J45" s="262">
        <f>+H45*I45</f>
        <v>0</v>
      </c>
    </row>
    <row r="46" spans="2:10" ht="16.5" thickBot="1" x14ac:dyDescent="0.3">
      <c r="B46" s="1183"/>
      <c r="C46" s="1285"/>
      <c r="D46" s="1072"/>
      <c r="E46" s="150">
        <v>43252</v>
      </c>
      <c r="F46" s="151">
        <v>43449</v>
      </c>
      <c r="G46" s="236" t="s">
        <v>933</v>
      </c>
      <c r="H46" s="131">
        <v>1</v>
      </c>
      <c r="I46" s="263">
        <v>10000000</v>
      </c>
      <c r="J46" s="264">
        <f t="shared" si="1"/>
        <v>10000000</v>
      </c>
    </row>
    <row r="47" spans="2:10" x14ac:dyDescent="0.25">
      <c r="B47" s="1183"/>
      <c r="C47" s="1273" t="s">
        <v>934</v>
      </c>
      <c r="D47" s="134" t="s">
        <v>935</v>
      </c>
      <c r="E47" s="136">
        <v>43191</v>
      </c>
      <c r="F47" s="139">
        <v>43403</v>
      </c>
      <c r="G47" s="121" t="s">
        <v>936</v>
      </c>
      <c r="H47" s="122">
        <v>2</v>
      </c>
      <c r="I47" s="265">
        <v>5000000</v>
      </c>
      <c r="J47" s="253">
        <f t="shared" si="1"/>
        <v>10000000</v>
      </c>
    </row>
    <row r="48" spans="2:10" x14ac:dyDescent="0.25">
      <c r="B48" s="1183"/>
      <c r="C48" s="1274"/>
      <c r="D48" s="135" t="s">
        <v>937</v>
      </c>
      <c r="E48" s="140">
        <v>43252</v>
      </c>
      <c r="F48" s="164">
        <v>43403</v>
      </c>
      <c r="G48" s="165" t="s">
        <v>938</v>
      </c>
      <c r="H48" s="144">
        <v>2</v>
      </c>
      <c r="I48" s="266">
        <v>7000000</v>
      </c>
      <c r="J48" s="256">
        <f t="shared" si="1"/>
        <v>14000000</v>
      </c>
    </row>
    <row r="49" spans="2:10" x14ac:dyDescent="0.25">
      <c r="B49" s="1183"/>
      <c r="C49" s="1274"/>
      <c r="D49" s="1272" t="s">
        <v>939</v>
      </c>
      <c r="E49" s="147">
        <v>43313</v>
      </c>
      <c r="F49" s="273">
        <v>43403</v>
      </c>
      <c r="G49" s="165" t="s">
        <v>940</v>
      </c>
      <c r="H49" s="144">
        <v>1</v>
      </c>
      <c r="I49" s="255">
        <v>20000000</v>
      </c>
      <c r="J49" s="267">
        <f>+H49*I49</f>
        <v>20000000</v>
      </c>
    </row>
    <row r="50" spans="2:10" x14ac:dyDescent="0.25">
      <c r="B50" s="1183"/>
      <c r="C50" s="1274"/>
      <c r="D50" s="1071"/>
      <c r="E50" s="147">
        <v>43252</v>
      </c>
      <c r="F50" s="273">
        <v>43449</v>
      </c>
      <c r="G50" s="126" t="s">
        <v>941</v>
      </c>
      <c r="H50" s="182">
        <v>1</v>
      </c>
      <c r="I50" s="261">
        <v>15000000</v>
      </c>
      <c r="J50" s="267">
        <f>+H50*I50</f>
        <v>15000000</v>
      </c>
    </row>
    <row r="51" spans="2:10" ht="16.5" thickBot="1" x14ac:dyDescent="0.3">
      <c r="B51" s="1183"/>
      <c r="C51" s="1275"/>
      <c r="D51" s="1072"/>
      <c r="E51" s="150">
        <v>43160</v>
      </c>
      <c r="F51" s="151">
        <v>43434</v>
      </c>
      <c r="G51" s="130" t="s">
        <v>942</v>
      </c>
      <c r="H51" s="131">
        <v>2</v>
      </c>
      <c r="I51" s="263">
        <v>2000000</v>
      </c>
      <c r="J51" s="264">
        <f t="shared" si="1"/>
        <v>4000000</v>
      </c>
    </row>
    <row r="52" spans="2:10" x14ac:dyDescent="0.25">
      <c r="B52" s="1183"/>
      <c r="C52" s="1274" t="s">
        <v>943</v>
      </c>
      <c r="D52" s="137" t="s">
        <v>944</v>
      </c>
      <c r="E52" s="167">
        <v>43132</v>
      </c>
      <c r="F52" s="167">
        <v>43434</v>
      </c>
      <c r="G52" s="269" t="s">
        <v>945</v>
      </c>
      <c r="H52" s="183">
        <v>2</v>
      </c>
      <c r="I52" s="270">
        <v>2000000</v>
      </c>
      <c r="J52" s="271">
        <f t="shared" si="1"/>
        <v>4000000</v>
      </c>
    </row>
    <row r="53" spans="2:10" ht="16.5" thickBot="1" x14ac:dyDescent="0.3">
      <c r="B53" s="1184"/>
      <c r="C53" s="1275"/>
      <c r="D53" s="138" t="s">
        <v>946</v>
      </c>
      <c r="E53" s="150">
        <v>43344</v>
      </c>
      <c r="F53" s="150">
        <v>43434</v>
      </c>
      <c r="G53" s="213" t="s">
        <v>947</v>
      </c>
      <c r="H53" s="131">
        <v>1</v>
      </c>
      <c r="I53" s="263"/>
      <c r="J53" s="264">
        <f t="shared" si="1"/>
        <v>0</v>
      </c>
    </row>
    <row r="54" spans="2:10" x14ac:dyDescent="0.25">
      <c r="B54" s="1182" t="s">
        <v>949</v>
      </c>
      <c r="C54" s="1102" t="s">
        <v>950</v>
      </c>
      <c r="D54" s="134" t="s">
        <v>951</v>
      </c>
      <c r="E54" s="1073">
        <v>43125</v>
      </c>
      <c r="F54" s="1291">
        <v>43281</v>
      </c>
      <c r="G54" s="274" t="s">
        <v>858</v>
      </c>
      <c r="H54" s="122">
        <v>15</v>
      </c>
      <c r="I54" s="123">
        <v>14400000</v>
      </c>
      <c r="J54" s="124">
        <v>43200000</v>
      </c>
    </row>
    <row r="55" spans="2:10" x14ac:dyDescent="0.25">
      <c r="B55" s="1183"/>
      <c r="C55" s="1103"/>
      <c r="D55" s="254" t="s">
        <v>952</v>
      </c>
      <c r="E55" s="1074"/>
      <c r="F55" s="1292"/>
      <c r="G55" s="197" t="s">
        <v>858</v>
      </c>
      <c r="H55" s="194">
        <v>1</v>
      </c>
      <c r="I55" s="275">
        <v>3000000</v>
      </c>
      <c r="J55" s="276">
        <f t="shared" ref="J55:J61" si="2">+I55</f>
        <v>3000000</v>
      </c>
    </row>
    <row r="56" spans="2:10" x14ac:dyDescent="0.25">
      <c r="B56" s="1183"/>
      <c r="C56" s="1103"/>
      <c r="D56" s="135" t="s">
        <v>953</v>
      </c>
      <c r="E56" s="1074"/>
      <c r="F56" s="1292"/>
      <c r="G56" s="197" t="s">
        <v>858</v>
      </c>
      <c r="H56" s="144">
        <v>1</v>
      </c>
      <c r="I56" s="275">
        <v>3000000</v>
      </c>
      <c r="J56" s="166">
        <f t="shared" si="2"/>
        <v>3000000</v>
      </c>
    </row>
    <row r="57" spans="2:10" x14ac:dyDescent="0.25">
      <c r="B57" s="1183"/>
      <c r="C57" s="1103"/>
      <c r="D57" s="135" t="s">
        <v>954</v>
      </c>
      <c r="E57" s="1074"/>
      <c r="F57" s="1292"/>
      <c r="G57" s="197" t="s">
        <v>858</v>
      </c>
      <c r="H57" s="144">
        <v>1</v>
      </c>
      <c r="I57" s="275">
        <v>3000000</v>
      </c>
      <c r="J57" s="166">
        <f t="shared" si="2"/>
        <v>3000000</v>
      </c>
    </row>
    <row r="58" spans="2:10" x14ac:dyDescent="0.25">
      <c r="B58" s="1183"/>
      <c r="C58" s="1103"/>
      <c r="D58" s="135" t="s">
        <v>955</v>
      </c>
      <c r="E58" s="1074"/>
      <c r="F58" s="1292"/>
      <c r="G58" s="197" t="s">
        <v>858</v>
      </c>
      <c r="H58" s="144">
        <v>1</v>
      </c>
      <c r="I58" s="275">
        <v>3000000</v>
      </c>
      <c r="J58" s="166">
        <f t="shared" si="2"/>
        <v>3000000</v>
      </c>
    </row>
    <row r="59" spans="2:10" x14ac:dyDescent="0.25">
      <c r="B59" s="1183"/>
      <c r="C59" s="1103"/>
      <c r="D59" s="135" t="s">
        <v>956</v>
      </c>
      <c r="E59" s="1074"/>
      <c r="F59" s="1292"/>
      <c r="G59" s="197" t="s">
        <v>858</v>
      </c>
      <c r="H59" s="148">
        <v>3</v>
      </c>
      <c r="I59" s="186">
        <v>32400000</v>
      </c>
      <c r="J59" s="142">
        <f t="shared" si="2"/>
        <v>32400000</v>
      </c>
    </row>
    <row r="60" spans="2:10" x14ac:dyDescent="0.25">
      <c r="B60" s="1183"/>
      <c r="C60" s="1103"/>
      <c r="D60" s="135" t="s">
        <v>957</v>
      </c>
      <c r="E60" s="1074"/>
      <c r="F60" s="1292"/>
      <c r="G60" s="197" t="s">
        <v>858</v>
      </c>
      <c r="H60" s="148">
        <v>3</v>
      </c>
      <c r="I60" s="166">
        <v>32400000</v>
      </c>
      <c r="J60" s="166">
        <f t="shared" si="2"/>
        <v>32400000</v>
      </c>
    </row>
    <row r="61" spans="2:10" ht="16.5" thickBot="1" x14ac:dyDescent="0.3">
      <c r="B61" s="1183"/>
      <c r="C61" s="1104"/>
      <c r="D61" s="268" t="s">
        <v>958</v>
      </c>
      <c r="E61" s="1074"/>
      <c r="F61" s="1293"/>
      <c r="G61" s="198" t="s">
        <v>858</v>
      </c>
      <c r="H61" s="131">
        <v>1</v>
      </c>
      <c r="I61" s="132">
        <v>7200000</v>
      </c>
      <c r="J61" s="133">
        <f t="shared" si="2"/>
        <v>7200000</v>
      </c>
    </row>
    <row r="62" spans="2:10" x14ac:dyDescent="0.25">
      <c r="B62" s="1183"/>
      <c r="C62" s="1090" t="s">
        <v>959</v>
      </c>
      <c r="D62" s="134" t="s">
        <v>951</v>
      </c>
      <c r="E62" s="1073">
        <v>43282</v>
      </c>
      <c r="F62" s="1291">
        <v>43449</v>
      </c>
      <c r="G62" s="274" t="s">
        <v>858</v>
      </c>
      <c r="H62" s="122">
        <v>15</v>
      </c>
      <c r="I62" s="123">
        <v>14400000</v>
      </c>
      <c r="J62" s="124">
        <v>43200000</v>
      </c>
    </row>
    <row r="63" spans="2:10" x14ac:dyDescent="0.25">
      <c r="B63" s="1183"/>
      <c r="C63" s="1091"/>
      <c r="D63" s="254" t="s">
        <v>952</v>
      </c>
      <c r="E63" s="1074"/>
      <c r="F63" s="1292"/>
      <c r="G63" s="197" t="s">
        <v>858</v>
      </c>
      <c r="H63" s="194">
        <v>1</v>
      </c>
      <c r="I63" s="275">
        <v>3000000</v>
      </c>
      <c r="J63" s="276">
        <f t="shared" ref="J63:J69" si="3">+I63</f>
        <v>3000000</v>
      </c>
    </row>
    <row r="64" spans="2:10" x14ac:dyDescent="0.25">
      <c r="B64" s="1183"/>
      <c r="C64" s="1091"/>
      <c r="D64" s="135" t="s">
        <v>953</v>
      </c>
      <c r="E64" s="1074"/>
      <c r="F64" s="1292"/>
      <c r="G64" s="197" t="s">
        <v>858</v>
      </c>
      <c r="H64" s="144">
        <v>1</v>
      </c>
      <c r="I64" s="275">
        <v>3000000</v>
      </c>
      <c r="J64" s="166">
        <f t="shared" si="3"/>
        <v>3000000</v>
      </c>
    </row>
    <row r="65" spans="2:10" x14ac:dyDescent="0.25">
      <c r="B65" s="1183"/>
      <c r="C65" s="1091"/>
      <c r="D65" s="135" t="s">
        <v>954</v>
      </c>
      <c r="E65" s="1074"/>
      <c r="F65" s="1292"/>
      <c r="G65" s="197" t="s">
        <v>858</v>
      </c>
      <c r="H65" s="144">
        <v>1</v>
      </c>
      <c r="I65" s="275">
        <v>3000000</v>
      </c>
      <c r="J65" s="166">
        <f t="shared" si="3"/>
        <v>3000000</v>
      </c>
    </row>
    <row r="66" spans="2:10" x14ac:dyDescent="0.25">
      <c r="B66" s="1183"/>
      <c r="C66" s="1091"/>
      <c r="D66" s="135" t="s">
        <v>955</v>
      </c>
      <c r="E66" s="1074"/>
      <c r="F66" s="1292"/>
      <c r="G66" s="197" t="s">
        <v>858</v>
      </c>
      <c r="H66" s="144">
        <v>1</v>
      </c>
      <c r="I66" s="275">
        <v>3000000</v>
      </c>
      <c r="J66" s="166">
        <f t="shared" si="3"/>
        <v>3000000</v>
      </c>
    </row>
    <row r="67" spans="2:10" x14ac:dyDescent="0.25">
      <c r="B67" s="1183"/>
      <c r="C67" s="1091"/>
      <c r="D67" s="135" t="s">
        <v>956</v>
      </c>
      <c r="E67" s="1074"/>
      <c r="F67" s="1292"/>
      <c r="G67" s="197" t="s">
        <v>858</v>
      </c>
      <c r="H67" s="148">
        <v>3</v>
      </c>
      <c r="I67" s="186">
        <v>32400000</v>
      </c>
      <c r="J67" s="142">
        <f t="shared" si="3"/>
        <v>32400000</v>
      </c>
    </row>
    <row r="68" spans="2:10" x14ac:dyDescent="0.25">
      <c r="B68" s="1183"/>
      <c r="C68" s="1091"/>
      <c r="D68" s="135" t="s">
        <v>957</v>
      </c>
      <c r="E68" s="1074"/>
      <c r="F68" s="1292"/>
      <c r="G68" s="197" t="s">
        <v>858</v>
      </c>
      <c r="H68" s="148">
        <v>3</v>
      </c>
      <c r="I68" s="186">
        <v>32400000</v>
      </c>
      <c r="J68" s="166">
        <f t="shared" si="3"/>
        <v>32400000</v>
      </c>
    </row>
    <row r="69" spans="2:10" ht="16.5" thickBot="1" x14ac:dyDescent="0.3">
      <c r="B69" s="1183"/>
      <c r="C69" s="1091"/>
      <c r="D69" s="138" t="s">
        <v>958</v>
      </c>
      <c r="E69" s="1075"/>
      <c r="F69" s="1293"/>
      <c r="G69" s="198" t="s">
        <v>858</v>
      </c>
      <c r="H69" s="131">
        <v>1</v>
      </c>
      <c r="I69" s="132">
        <v>7200000</v>
      </c>
      <c r="J69" s="133">
        <f t="shared" si="3"/>
        <v>7200000</v>
      </c>
    </row>
    <row r="70" spans="2:10" x14ac:dyDescent="0.25">
      <c r="B70" s="1183"/>
      <c r="C70" s="1090" t="s">
        <v>960</v>
      </c>
      <c r="D70" s="134" t="s">
        <v>961</v>
      </c>
      <c r="E70" s="188">
        <v>43132</v>
      </c>
      <c r="F70" s="196">
        <v>43434</v>
      </c>
      <c r="G70" s="207" t="s">
        <v>858</v>
      </c>
      <c r="H70" s="148">
        <v>2</v>
      </c>
      <c r="I70" s="277">
        <v>10800000</v>
      </c>
      <c r="J70" s="278">
        <f>+I70*H70</f>
        <v>21600000</v>
      </c>
    </row>
    <row r="71" spans="2:10" x14ac:dyDescent="0.25">
      <c r="B71" s="1183"/>
      <c r="C71" s="1091"/>
      <c r="D71" s="135" t="s">
        <v>962</v>
      </c>
      <c r="E71" s="188">
        <v>43132</v>
      </c>
      <c r="F71" s="196">
        <v>43434</v>
      </c>
      <c r="G71" s="197" t="s">
        <v>858</v>
      </c>
      <c r="H71" s="144">
        <v>5</v>
      </c>
      <c r="I71" s="226">
        <v>15000000</v>
      </c>
      <c r="J71" s="279">
        <f>+I71</f>
        <v>15000000</v>
      </c>
    </row>
    <row r="72" spans="2:10" x14ac:dyDescent="0.25">
      <c r="B72" s="1183"/>
      <c r="C72" s="1091"/>
      <c r="D72" s="257" t="s">
        <v>963</v>
      </c>
      <c r="E72" s="188">
        <v>43132</v>
      </c>
      <c r="F72" s="196">
        <v>43434</v>
      </c>
      <c r="G72" s="197" t="s">
        <v>858</v>
      </c>
      <c r="H72" s="144">
        <v>1</v>
      </c>
      <c r="I72" s="226">
        <v>10800000</v>
      </c>
      <c r="J72" s="279">
        <f>+I72</f>
        <v>10800000</v>
      </c>
    </row>
    <row r="73" spans="2:10" x14ac:dyDescent="0.25">
      <c r="B73" s="1183"/>
      <c r="C73" s="1091"/>
      <c r="D73" s="135" t="s">
        <v>964</v>
      </c>
      <c r="E73" s="188">
        <v>43132</v>
      </c>
      <c r="F73" s="196">
        <v>43434</v>
      </c>
      <c r="G73" s="197" t="s">
        <v>858</v>
      </c>
      <c r="H73" s="144">
        <v>1</v>
      </c>
      <c r="I73" s="226">
        <v>10800000</v>
      </c>
      <c r="J73" s="279">
        <f>+I73</f>
        <v>10800000</v>
      </c>
    </row>
    <row r="74" spans="2:10" ht="16.5" thickBot="1" x14ac:dyDescent="0.3">
      <c r="B74" s="1183"/>
      <c r="C74" s="1092"/>
      <c r="D74" s="280" t="s">
        <v>965</v>
      </c>
      <c r="E74" s="188">
        <v>43132</v>
      </c>
      <c r="F74" s="196">
        <v>43434</v>
      </c>
      <c r="G74" s="207" t="s">
        <v>858</v>
      </c>
      <c r="H74" s="148">
        <v>1</v>
      </c>
      <c r="I74" s="281">
        <v>10800000</v>
      </c>
      <c r="J74" s="282">
        <f>+I74</f>
        <v>10800000</v>
      </c>
    </row>
    <row r="75" spans="2:10" ht="25.5" x14ac:dyDescent="0.25">
      <c r="B75" s="1183"/>
      <c r="C75" s="1090" t="s">
        <v>865</v>
      </c>
      <c r="D75" s="254" t="s">
        <v>866</v>
      </c>
      <c r="E75" s="1073">
        <v>43105</v>
      </c>
      <c r="F75" s="1076">
        <v>43449</v>
      </c>
      <c r="G75" s="195" t="s">
        <v>966</v>
      </c>
      <c r="H75" s="122" t="s">
        <v>868</v>
      </c>
      <c r="I75" s="122" t="s">
        <v>868</v>
      </c>
      <c r="J75" s="124">
        <v>15000000</v>
      </c>
    </row>
    <row r="76" spans="2:10" ht="26.25" thickBot="1" x14ac:dyDescent="0.3">
      <c r="B76" s="1183"/>
      <c r="C76" s="1091"/>
      <c r="D76" s="135" t="s">
        <v>869</v>
      </c>
      <c r="E76" s="1113"/>
      <c r="F76" s="1114"/>
      <c r="G76" s="197" t="s">
        <v>967</v>
      </c>
      <c r="H76" s="144" t="s">
        <v>868</v>
      </c>
      <c r="I76" s="144" t="s">
        <v>868</v>
      </c>
      <c r="J76" s="146">
        <v>4000000</v>
      </c>
    </row>
    <row r="77" spans="2:10" ht="25.5" x14ac:dyDescent="0.25">
      <c r="B77" s="1183"/>
      <c r="C77" s="1090" t="s">
        <v>873</v>
      </c>
      <c r="D77" s="283" t="s">
        <v>874</v>
      </c>
      <c r="E77" s="1073">
        <v>43115</v>
      </c>
      <c r="F77" s="1076">
        <v>43449</v>
      </c>
      <c r="G77" s="274" t="s">
        <v>968</v>
      </c>
      <c r="H77" s="122">
        <v>1</v>
      </c>
      <c r="I77" s="201">
        <v>1800000</v>
      </c>
      <c r="J77" s="202">
        <v>19800000</v>
      </c>
    </row>
    <row r="78" spans="2:10" x14ac:dyDescent="0.25">
      <c r="B78" s="1183"/>
      <c r="C78" s="1091"/>
      <c r="D78" s="284" t="s">
        <v>969</v>
      </c>
      <c r="E78" s="1074"/>
      <c r="F78" s="1077"/>
      <c r="G78" s="197" t="s">
        <v>970</v>
      </c>
      <c r="H78" s="194">
        <v>1</v>
      </c>
      <c r="I78" s="285">
        <v>2200000</v>
      </c>
      <c r="J78" s="286">
        <v>24200000</v>
      </c>
    </row>
    <row r="79" spans="2:10" ht="25.5" x14ac:dyDescent="0.25">
      <c r="B79" s="1183"/>
      <c r="C79" s="1091"/>
      <c r="D79" s="287" t="s">
        <v>971</v>
      </c>
      <c r="E79" s="1113"/>
      <c r="F79" s="1114"/>
      <c r="G79" s="197" t="s">
        <v>972</v>
      </c>
      <c r="H79" s="144" t="s">
        <v>868</v>
      </c>
      <c r="I79" s="144" t="s">
        <v>868</v>
      </c>
      <c r="J79" s="146">
        <v>10000000</v>
      </c>
    </row>
    <row r="80" spans="2:10" x14ac:dyDescent="0.25">
      <c r="B80" s="1183"/>
      <c r="C80" s="1091"/>
      <c r="D80" s="204" t="s">
        <v>878</v>
      </c>
      <c r="E80" s="205">
        <v>43160</v>
      </c>
      <c r="F80" s="206">
        <v>43464</v>
      </c>
      <c r="G80" s="207" t="s">
        <v>973</v>
      </c>
      <c r="H80" s="148" t="s">
        <v>868</v>
      </c>
      <c r="I80" s="148" t="s">
        <v>868</v>
      </c>
      <c r="J80" s="149">
        <v>6000000</v>
      </c>
    </row>
    <row r="81" spans="2:10" ht="26.25" thickBot="1" x14ac:dyDescent="0.3">
      <c r="B81" s="1183"/>
      <c r="C81" s="1092"/>
      <c r="D81" s="138" t="s">
        <v>880</v>
      </c>
      <c r="E81" s="199">
        <v>43105</v>
      </c>
      <c r="F81" s="208">
        <v>43449</v>
      </c>
      <c r="G81" s="198" t="s">
        <v>881</v>
      </c>
      <c r="H81" s="131" t="s">
        <v>868</v>
      </c>
      <c r="I81" s="131" t="s">
        <v>868</v>
      </c>
      <c r="J81" s="133">
        <v>3000000</v>
      </c>
    </row>
    <row r="82" spans="2:10" ht="16.5" thickBot="1" x14ac:dyDescent="0.3">
      <c r="B82" s="1183"/>
      <c r="C82" s="1090" t="s">
        <v>882</v>
      </c>
      <c r="D82" s="135" t="s">
        <v>974</v>
      </c>
      <c r="E82" s="1073">
        <v>43105</v>
      </c>
      <c r="F82" s="1076">
        <v>43434</v>
      </c>
      <c r="G82" s="209" t="s">
        <v>975</v>
      </c>
      <c r="H82" s="131" t="s">
        <v>868</v>
      </c>
      <c r="I82" s="131" t="s">
        <v>868</v>
      </c>
      <c r="J82" s="131" t="s">
        <v>868</v>
      </c>
    </row>
    <row r="83" spans="2:10" x14ac:dyDescent="0.25">
      <c r="B83" s="1183"/>
      <c r="C83" s="1091"/>
      <c r="D83" s="135" t="s">
        <v>885</v>
      </c>
      <c r="E83" s="1074"/>
      <c r="F83" s="1077"/>
      <c r="G83" s="209" t="s">
        <v>886</v>
      </c>
      <c r="H83" s="144" t="s">
        <v>868</v>
      </c>
      <c r="I83" s="144" t="s">
        <v>868</v>
      </c>
      <c r="J83" s="146">
        <v>5000000</v>
      </c>
    </row>
    <row r="84" spans="2:10" ht="26.25" thickBot="1" x14ac:dyDescent="0.3">
      <c r="B84" s="1184"/>
      <c r="C84" s="1092"/>
      <c r="D84" s="138" t="s">
        <v>976</v>
      </c>
      <c r="E84" s="1075"/>
      <c r="F84" s="1078"/>
      <c r="G84" s="213" t="s">
        <v>977</v>
      </c>
      <c r="H84" s="131" t="s">
        <v>868</v>
      </c>
      <c r="I84" s="131" t="s">
        <v>868</v>
      </c>
      <c r="J84" s="131" t="s">
        <v>868</v>
      </c>
    </row>
    <row r="85" spans="2:10" x14ac:dyDescent="0.25">
      <c r="B85" s="1297" t="s">
        <v>978</v>
      </c>
      <c r="C85" s="1300" t="s">
        <v>979</v>
      </c>
      <c r="D85" s="288" t="s">
        <v>980</v>
      </c>
      <c r="E85" s="289">
        <v>43115</v>
      </c>
      <c r="F85" s="290">
        <v>43444</v>
      </c>
      <c r="G85" s="1303" t="s">
        <v>981</v>
      </c>
      <c r="H85" s="291">
        <v>1</v>
      </c>
      <c r="I85" s="292">
        <v>1</v>
      </c>
      <c r="J85" s="293">
        <v>3000000</v>
      </c>
    </row>
    <row r="86" spans="2:10" ht="25.5" x14ac:dyDescent="0.25">
      <c r="B86" s="1298"/>
      <c r="C86" s="1301"/>
      <c r="D86" s="294" t="s">
        <v>982</v>
      </c>
      <c r="E86" s="295">
        <v>43115</v>
      </c>
      <c r="F86" s="296">
        <v>43444</v>
      </c>
      <c r="G86" s="1304"/>
      <c r="H86" s="297"/>
      <c r="I86" s="298"/>
      <c r="J86" s="299"/>
    </row>
    <row r="87" spans="2:10" ht="38.25" x14ac:dyDescent="0.25">
      <c r="B87" s="1298"/>
      <c r="C87" s="1301"/>
      <c r="D87" s="294" t="s">
        <v>983</v>
      </c>
      <c r="E87" s="295">
        <v>43115</v>
      </c>
      <c r="F87" s="296">
        <v>43444</v>
      </c>
      <c r="G87" s="1304"/>
      <c r="H87" s="297"/>
      <c r="I87" s="298"/>
      <c r="J87" s="299"/>
    </row>
    <row r="88" spans="2:10" ht="39" thickBot="1" x14ac:dyDescent="0.3">
      <c r="B88" s="1298"/>
      <c r="C88" s="1302"/>
      <c r="D88" s="300" t="s">
        <v>984</v>
      </c>
      <c r="E88" s="301">
        <v>43115</v>
      </c>
      <c r="F88" s="302">
        <v>43444</v>
      </c>
      <c r="G88" s="1305"/>
      <c r="H88" s="300"/>
      <c r="I88" s="303"/>
      <c r="J88" s="304"/>
    </row>
    <row r="89" spans="2:10" ht="16.5" thickBot="1" x14ac:dyDescent="0.3">
      <c r="B89" s="1298"/>
      <c r="C89" s="305" t="s">
        <v>985</v>
      </c>
      <c r="D89" s="306" t="s">
        <v>986</v>
      </c>
      <c r="E89" s="307">
        <v>43311</v>
      </c>
      <c r="F89" s="307">
        <v>43342</v>
      </c>
      <c r="G89" s="308" t="s">
        <v>987</v>
      </c>
      <c r="H89" s="306" t="s">
        <v>868</v>
      </c>
      <c r="I89" s="309" t="s">
        <v>868</v>
      </c>
      <c r="J89" s="310">
        <v>18000000</v>
      </c>
    </row>
    <row r="90" spans="2:10" ht="16.5" thickBot="1" x14ac:dyDescent="0.3">
      <c r="B90" s="1298"/>
      <c r="C90" s="1306" t="s">
        <v>988</v>
      </c>
      <c r="D90" s="288" t="s">
        <v>989</v>
      </c>
      <c r="E90" s="289">
        <v>43162</v>
      </c>
      <c r="F90" s="289">
        <v>43404</v>
      </c>
      <c r="G90" s="311" t="s">
        <v>990</v>
      </c>
      <c r="H90" s="291">
        <v>2</v>
      </c>
      <c r="I90" s="292">
        <v>1500000</v>
      </c>
      <c r="J90" s="293">
        <f>+H90*I90</f>
        <v>3000000</v>
      </c>
    </row>
    <row r="91" spans="2:10" ht="16.5" thickBot="1" x14ac:dyDescent="0.3">
      <c r="B91" s="1298"/>
      <c r="C91" s="1307"/>
      <c r="D91" s="300" t="s">
        <v>991</v>
      </c>
      <c r="E91" s="289">
        <v>43162</v>
      </c>
      <c r="F91" s="289">
        <v>43162</v>
      </c>
      <c r="G91" s="312" t="s">
        <v>992</v>
      </c>
      <c r="H91" s="300" t="s">
        <v>868</v>
      </c>
      <c r="I91" s="303" t="s">
        <v>868</v>
      </c>
      <c r="J91" s="304">
        <v>2000000</v>
      </c>
    </row>
    <row r="92" spans="2:10" ht="26.25" thickBot="1" x14ac:dyDescent="0.3">
      <c r="B92" s="1298"/>
      <c r="C92" s="313" t="s">
        <v>993</v>
      </c>
      <c r="D92" s="306" t="s">
        <v>994</v>
      </c>
      <c r="E92" s="307">
        <v>43374</v>
      </c>
      <c r="F92" s="307">
        <v>43404</v>
      </c>
      <c r="G92" s="308" t="s">
        <v>995</v>
      </c>
      <c r="H92" s="306" t="s">
        <v>868</v>
      </c>
      <c r="I92" s="309" t="s">
        <v>868</v>
      </c>
      <c r="J92" s="310">
        <v>25000000</v>
      </c>
    </row>
    <row r="93" spans="2:10" ht="39" thickBot="1" x14ac:dyDescent="0.3">
      <c r="B93" s="1298"/>
      <c r="C93" s="1308" t="s">
        <v>865</v>
      </c>
      <c r="D93" s="288" t="s">
        <v>996</v>
      </c>
      <c r="E93" s="289">
        <v>43115</v>
      </c>
      <c r="F93" s="290">
        <v>43444</v>
      </c>
      <c r="G93" s="314" t="s">
        <v>997</v>
      </c>
      <c r="H93" s="288" t="s">
        <v>868</v>
      </c>
      <c r="I93" s="292" t="s">
        <v>868</v>
      </c>
      <c r="J93" s="315">
        <v>6000000</v>
      </c>
    </row>
    <row r="94" spans="2:10" ht="26.25" thickBot="1" x14ac:dyDescent="0.3">
      <c r="B94" s="1298"/>
      <c r="C94" s="1308"/>
      <c r="D94" s="300" t="s">
        <v>869</v>
      </c>
      <c r="E94" s="289">
        <v>43115</v>
      </c>
      <c r="F94" s="290">
        <v>43444</v>
      </c>
      <c r="G94" s="316" t="s">
        <v>998</v>
      </c>
      <c r="H94" s="300" t="s">
        <v>868</v>
      </c>
      <c r="I94" s="303" t="s">
        <v>868</v>
      </c>
      <c r="J94" s="304">
        <v>7000000</v>
      </c>
    </row>
    <row r="95" spans="2:10" ht="25.5" x14ac:dyDescent="0.25">
      <c r="B95" s="1298"/>
      <c r="C95" s="1309" t="s">
        <v>882</v>
      </c>
      <c r="D95" s="288" t="s">
        <v>999</v>
      </c>
      <c r="E95" s="289">
        <v>43115</v>
      </c>
      <c r="F95" s="289">
        <v>43322</v>
      </c>
      <c r="G95" s="314" t="s">
        <v>1000</v>
      </c>
      <c r="H95" s="288" t="s">
        <v>868</v>
      </c>
      <c r="I95" s="292" t="s">
        <v>868</v>
      </c>
      <c r="J95" s="293">
        <v>25000000</v>
      </c>
    </row>
    <row r="96" spans="2:10" ht="51" x14ac:dyDescent="0.25">
      <c r="B96" s="1298"/>
      <c r="C96" s="1308"/>
      <c r="D96" s="294" t="s">
        <v>1001</v>
      </c>
      <c r="E96" s="317">
        <v>43115</v>
      </c>
      <c r="F96" s="317">
        <v>43322</v>
      </c>
      <c r="G96" s="318" t="s">
        <v>1002</v>
      </c>
      <c r="H96" s="294" t="s">
        <v>868</v>
      </c>
      <c r="I96" s="298" t="s">
        <v>868</v>
      </c>
      <c r="J96" s="299">
        <v>25000000</v>
      </c>
    </row>
    <row r="97" spans="2:10" x14ac:dyDescent="0.25">
      <c r="B97" s="1298"/>
      <c r="C97" s="1308"/>
      <c r="D97" s="294" t="s">
        <v>1003</v>
      </c>
      <c r="E97" s="295">
        <v>43115</v>
      </c>
      <c r="F97" s="295">
        <v>43146</v>
      </c>
      <c r="G97" s="294" t="s">
        <v>1003</v>
      </c>
      <c r="H97" s="294" t="s">
        <v>868</v>
      </c>
      <c r="I97" s="298" t="s">
        <v>868</v>
      </c>
      <c r="J97" s="299">
        <v>3000000</v>
      </c>
    </row>
    <row r="98" spans="2:10" x14ac:dyDescent="0.25">
      <c r="B98" s="1298"/>
      <c r="C98" s="1308"/>
      <c r="D98" s="294" t="s">
        <v>1004</v>
      </c>
      <c r="E98" s="295">
        <v>43115</v>
      </c>
      <c r="F98" s="296">
        <v>43444</v>
      </c>
      <c r="G98" s="318" t="s">
        <v>1005</v>
      </c>
      <c r="H98" s="294" t="s">
        <v>1006</v>
      </c>
      <c r="I98" s="298" t="s">
        <v>1006</v>
      </c>
      <c r="J98" s="299">
        <v>80000</v>
      </c>
    </row>
    <row r="99" spans="2:10" ht="26.25" thickBot="1" x14ac:dyDescent="0.3">
      <c r="B99" s="1298"/>
      <c r="C99" s="1310"/>
      <c r="D99" s="300" t="s">
        <v>885</v>
      </c>
      <c r="E99" s="301">
        <v>43115</v>
      </c>
      <c r="F99" s="302">
        <v>43444</v>
      </c>
      <c r="G99" s="316" t="s">
        <v>1007</v>
      </c>
      <c r="H99" s="300" t="s">
        <v>868</v>
      </c>
      <c r="I99" s="303" t="s">
        <v>868</v>
      </c>
      <c r="J99" s="304">
        <v>3500000</v>
      </c>
    </row>
    <row r="100" spans="2:10" ht="25.5" x14ac:dyDescent="0.25">
      <c r="B100" s="1298"/>
      <c r="C100" s="1311" t="s">
        <v>873</v>
      </c>
      <c r="D100" s="319" t="s">
        <v>969</v>
      </c>
      <c r="E100" s="289">
        <v>43115</v>
      </c>
      <c r="F100" s="290">
        <v>43444</v>
      </c>
      <c r="G100" s="320" t="s">
        <v>1008</v>
      </c>
      <c r="H100" s="321">
        <v>1</v>
      </c>
      <c r="I100" s="322">
        <v>2200000</v>
      </c>
      <c r="J100" s="323">
        <f>2200000*10</f>
        <v>22000000</v>
      </c>
    </row>
    <row r="101" spans="2:10" x14ac:dyDescent="0.25">
      <c r="B101" s="1298"/>
      <c r="C101" s="1312"/>
      <c r="D101" s="324" t="s">
        <v>874</v>
      </c>
      <c r="E101" s="295">
        <v>43115</v>
      </c>
      <c r="F101" s="296">
        <v>43444</v>
      </c>
      <c r="G101" s="318" t="s">
        <v>1009</v>
      </c>
      <c r="H101" s="294">
        <v>1</v>
      </c>
      <c r="I101" s="298">
        <v>1800000</v>
      </c>
      <c r="J101" s="299">
        <v>19800000</v>
      </c>
    </row>
    <row r="102" spans="2:10" ht="26.25" thickBot="1" x14ac:dyDescent="0.3">
      <c r="B102" s="1299"/>
      <c r="C102" s="1313"/>
      <c r="D102" s="355" t="s">
        <v>971</v>
      </c>
      <c r="E102" s="301">
        <v>43115</v>
      </c>
      <c r="F102" s="302">
        <v>43444</v>
      </c>
      <c r="G102" s="312" t="s">
        <v>972</v>
      </c>
      <c r="H102" s="356" t="s">
        <v>868</v>
      </c>
      <c r="I102" s="356" t="s">
        <v>868</v>
      </c>
      <c r="J102" s="304">
        <v>10000000</v>
      </c>
    </row>
    <row r="103" spans="2:10" x14ac:dyDescent="0.25">
      <c r="B103" s="1182" t="s">
        <v>1010</v>
      </c>
      <c r="C103" s="1102" t="s">
        <v>1011</v>
      </c>
      <c r="D103" s="325" t="s">
        <v>1012</v>
      </c>
      <c r="E103" s="1073">
        <v>43134</v>
      </c>
      <c r="F103" s="1291">
        <v>43281</v>
      </c>
      <c r="G103" s="195" t="s">
        <v>858</v>
      </c>
      <c r="H103" s="122">
        <v>1</v>
      </c>
      <c r="I103" s="326">
        <v>1800000</v>
      </c>
      <c r="J103" s="357">
        <v>1800000</v>
      </c>
    </row>
    <row r="104" spans="2:10" x14ac:dyDescent="0.25">
      <c r="B104" s="1183"/>
      <c r="C104" s="1103"/>
      <c r="D104" s="203" t="s">
        <v>1013</v>
      </c>
      <c r="E104" s="1074"/>
      <c r="F104" s="1292"/>
      <c r="G104" s="197" t="s">
        <v>858</v>
      </c>
      <c r="H104" s="144">
        <v>1</v>
      </c>
      <c r="I104" s="327">
        <v>1800000</v>
      </c>
      <c r="J104" s="358">
        <v>1800000</v>
      </c>
    </row>
    <row r="105" spans="2:10" x14ac:dyDescent="0.25">
      <c r="B105" s="1183"/>
      <c r="C105" s="1103"/>
      <c r="D105" s="203" t="s">
        <v>1014</v>
      </c>
      <c r="E105" s="1074"/>
      <c r="F105" s="1292"/>
      <c r="G105" s="197" t="s">
        <v>858</v>
      </c>
      <c r="H105" s="144">
        <v>1</v>
      </c>
      <c r="I105" s="327">
        <v>1800000</v>
      </c>
      <c r="J105" s="358">
        <v>1800000</v>
      </c>
    </row>
    <row r="106" spans="2:10" x14ac:dyDescent="0.25">
      <c r="B106" s="1183"/>
      <c r="C106" s="1103"/>
      <c r="D106" s="328" t="s">
        <v>1015</v>
      </c>
      <c r="E106" s="1074"/>
      <c r="F106" s="1292"/>
      <c r="G106" s="197" t="s">
        <v>858</v>
      </c>
      <c r="H106" s="144">
        <v>1</v>
      </c>
      <c r="I106" s="327">
        <v>1800000</v>
      </c>
      <c r="J106" s="358">
        <v>1800000</v>
      </c>
    </row>
    <row r="107" spans="2:10" ht="16.5" thickBot="1" x14ac:dyDescent="0.3">
      <c r="B107" s="1183"/>
      <c r="C107" s="1104"/>
      <c r="D107" s="328" t="s">
        <v>1016</v>
      </c>
      <c r="E107" s="1075"/>
      <c r="F107" s="1293"/>
      <c r="G107" s="198" t="s">
        <v>858</v>
      </c>
      <c r="H107" s="131">
        <v>1</v>
      </c>
      <c r="I107" s="329">
        <v>1800000</v>
      </c>
      <c r="J107" s="359">
        <v>1800000</v>
      </c>
    </row>
    <row r="108" spans="2:10" x14ac:dyDescent="0.25">
      <c r="B108" s="1183"/>
      <c r="C108" s="1090" t="s">
        <v>1017</v>
      </c>
      <c r="D108" s="325" t="s">
        <v>1012</v>
      </c>
      <c r="E108" s="1073">
        <v>43282</v>
      </c>
      <c r="F108" s="1291">
        <v>43449</v>
      </c>
      <c r="G108" s="195" t="s">
        <v>858</v>
      </c>
      <c r="H108" s="122">
        <v>1</v>
      </c>
      <c r="I108" s="326">
        <v>1800000</v>
      </c>
      <c r="J108" s="357">
        <v>1800000</v>
      </c>
    </row>
    <row r="109" spans="2:10" x14ac:dyDescent="0.25">
      <c r="B109" s="1183"/>
      <c r="C109" s="1091"/>
      <c r="D109" s="203" t="s">
        <v>1013</v>
      </c>
      <c r="E109" s="1074"/>
      <c r="F109" s="1292"/>
      <c r="G109" s="197" t="s">
        <v>858</v>
      </c>
      <c r="H109" s="144">
        <v>1</v>
      </c>
      <c r="I109" s="327">
        <v>1800000</v>
      </c>
      <c r="J109" s="358">
        <v>1800000</v>
      </c>
    </row>
    <row r="110" spans="2:10" x14ac:dyDescent="0.25">
      <c r="B110" s="1183"/>
      <c r="C110" s="1091"/>
      <c r="D110" s="203" t="s">
        <v>1014</v>
      </c>
      <c r="E110" s="1074"/>
      <c r="F110" s="1292"/>
      <c r="G110" s="197" t="s">
        <v>858</v>
      </c>
      <c r="H110" s="144">
        <v>1</v>
      </c>
      <c r="I110" s="327">
        <v>1800000</v>
      </c>
      <c r="J110" s="358">
        <v>1800000</v>
      </c>
    </row>
    <row r="111" spans="2:10" x14ac:dyDescent="0.25">
      <c r="B111" s="1183"/>
      <c r="C111" s="1091"/>
      <c r="D111" s="328" t="s">
        <v>1015</v>
      </c>
      <c r="E111" s="1074"/>
      <c r="F111" s="1292"/>
      <c r="G111" s="197" t="s">
        <v>858</v>
      </c>
      <c r="H111" s="144">
        <v>1</v>
      </c>
      <c r="I111" s="327">
        <v>1800000</v>
      </c>
      <c r="J111" s="358">
        <v>1800000</v>
      </c>
    </row>
    <row r="112" spans="2:10" ht="16.5" thickBot="1" x14ac:dyDescent="0.3">
      <c r="B112" s="1183"/>
      <c r="C112" s="1091"/>
      <c r="D112" s="280" t="s">
        <v>1018</v>
      </c>
      <c r="E112" s="1074"/>
      <c r="F112" s="1292"/>
      <c r="G112" s="198" t="s">
        <v>858</v>
      </c>
      <c r="H112" s="131">
        <v>1</v>
      </c>
      <c r="I112" s="329">
        <v>1800000</v>
      </c>
      <c r="J112" s="359">
        <v>1800000</v>
      </c>
    </row>
    <row r="113" spans="1:10" ht="16.5" thickBot="1" x14ac:dyDescent="0.3">
      <c r="B113" s="1183"/>
      <c r="C113" s="187" t="s">
        <v>865</v>
      </c>
      <c r="D113" s="330" t="s">
        <v>1019</v>
      </c>
      <c r="E113" s="331">
        <v>43105</v>
      </c>
      <c r="F113" s="332">
        <v>43449</v>
      </c>
      <c r="G113" s="333" t="s">
        <v>1020</v>
      </c>
      <c r="H113" s="334" t="s">
        <v>868</v>
      </c>
      <c r="I113" s="335" t="s">
        <v>868</v>
      </c>
      <c r="J113" s="360" t="s">
        <v>868</v>
      </c>
    </row>
    <row r="114" spans="1:10" ht="25.5" x14ac:dyDescent="0.25">
      <c r="B114" s="1183"/>
      <c r="C114" s="1090" t="s">
        <v>873</v>
      </c>
      <c r="D114" s="330" t="s">
        <v>1021</v>
      </c>
      <c r="E114" s="336">
        <v>43115</v>
      </c>
      <c r="F114" s="332">
        <v>43449</v>
      </c>
      <c r="G114" s="337" t="s">
        <v>1022</v>
      </c>
      <c r="H114" s="335">
        <v>2</v>
      </c>
      <c r="I114" s="338">
        <v>2200000</v>
      </c>
      <c r="J114" s="339">
        <v>48400000</v>
      </c>
    </row>
    <row r="115" spans="1:10" ht="16.5" thickBot="1" x14ac:dyDescent="0.3">
      <c r="B115" s="1183"/>
      <c r="C115" s="1091"/>
      <c r="D115" s="340" t="s">
        <v>878</v>
      </c>
      <c r="E115" s="341" t="s">
        <v>1023</v>
      </c>
      <c r="F115" s="342">
        <v>43435</v>
      </c>
      <c r="G115" s="343" t="s">
        <v>1024</v>
      </c>
      <c r="H115" s="344" t="s">
        <v>868</v>
      </c>
      <c r="I115" s="344" t="s">
        <v>868</v>
      </c>
      <c r="J115" s="345">
        <v>2000000</v>
      </c>
    </row>
    <row r="116" spans="1:10" x14ac:dyDescent="0.25">
      <c r="B116" s="1183"/>
      <c r="C116" s="1090" t="s">
        <v>882</v>
      </c>
      <c r="D116" s="346" t="s">
        <v>1025</v>
      </c>
      <c r="E116" s="1314">
        <v>43105</v>
      </c>
      <c r="F116" s="1317">
        <v>43342</v>
      </c>
      <c r="G116" s="347" t="s">
        <v>1026</v>
      </c>
      <c r="H116" s="348">
        <v>3</v>
      </c>
      <c r="I116" s="348" t="s">
        <v>868</v>
      </c>
      <c r="J116" s="349">
        <v>3000000</v>
      </c>
    </row>
    <row r="117" spans="1:10" x14ac:dyDescent="0.25">
      <c r="B117" s="1183"/>
      <c r="C117" s="1091"/>
      <c r="D117" s="346" t="s">
        <v>885</v>
      </c>
      <c r="E117" s="1315"/>
      <c r="F117" s="1318"/>
      <c r="G117" s="347" t="s">
        <v>1027</v>
      </c>
      <c r="H117" s="348" t="s">
        <v>868</v>
      </c>
      <c r="I117" s="348" t="s">
        <v>868</v>
      </c>
      <c r="J117" s="350">
        <v>1000000</v>
      </c>
    </row>
    <row r="118" spans="1:10" ht="16.5" thickBot="1" x14ac:dyDescent="0.3">
      <c r="B118" s="1184"/>
      <c r="C118" s="1092"/>
      <c r="D118" s="351" t="s">
        <v>1028</v>
      </c>
      <c r="E118" s="1316"/>
      <c r="F118" s="1319"/>
      <c r="G118" s="352" t="s">
        <v>1029</v>
      </c>
      <c r="H118" s="353" t="s">
        <v>868</v>
      </c>
      <c r="I118" s="353" t="s">
        <v>868</v>
      </c>
      <c r="J118" s="354">
        <v>200000</v>
      </c>
    </row>
    <row r="121" spans="1:10" ht="16.5" thickBot="1" x14ac:dyDescent="0.3"/>
    <row r="122" spans="1:10" ht="48.75" thickBot="1" x14ac:dyDescent="0.3">
      <c r="A122" s="1320" t="s">
        <v>1263</v>
      </c>
      <c r="B122" s="1321" t="s">
        <v>1264</v>
      </c>
      <c r="C122" s="1322" t="s">
        <v>1265</v>
      </c>
      <c r="D122" s="1321" t="s">
        <v>1266</v>
      </c>
      <c r="E122" s="1322" t="s">
        <v>1267</v>
      </c>
      <c r="F122" s="1321">
        <v>1</v>
      </c>
    </row>
  </sheetData>
  <mergeCells count="72">
    <mergeCell ref="B103:B118"/>
    <mergeCell ref="C103:C107"/>
    <mergeCell ref="E103:E107"/>
    <mergeCell ref="F103:F107"/>
    <mergeCell ref="C108:C112"/>
    <mergeCell ref="E108:E112"/>
    <mergeCell ref="F108:F112"/>
    <mergeCell ref="C114:C115"/>
    <mergeCell ref="C116:C118"/>
    <mergeCell ref="E116:E118"/>
    <mergeCell ref="F116:F118"/>
    <mergeCell ref="F82:F84"/>
    <mergeCell ref="B85:B102"/>
    <mergeCell ref="C85:C88"/>
    <mergeCell ref="G85:G88"/>
    <mergeCell ref="C90:C91"/>
    <mergeCell ref="C93:C94"/>
    <mergeCell ref="C95:C99"/>
    <mergeCell ref="C100:C102"/>
    <mergeCell ref="B54:B84"/>
    <mergeCell ref="C54:C61"/>
    <mergeCell ref="E54:E61"/>
    <mergeCell ref="F54:F61"/>
    <mergeCell ref="C62:C69"/>
    <mergeCell ref="E62:E69"/>
    <mergeCell ref="F62:F69"/>
    <mergeCell ref="C70:C74"/>
    <mergeCell ref="C75:C76"/>
    <mergeCell ref="E75:E76"/>
    <mergeCell ref="F75:F76"/>
    <mergeCell ref="C77:C81"/>
    <mergeCell ref="E77:E79"/>
    <mergeCell ref="F77:F79"/>
    <mergeCell ref="C82:C84"/>
    <mergeCell ref="E82:E84"/>
    <mergeCell ref="F9:F13"/>
    <mergeCell ref="C1:F1"/>
    <mergeCell ref="G1:J1"/>
    <mergeCell ref="C2:C3"/>
    <mergeCell ref="D2:D3"/>
    <mergeCell ref="E2:F2"/>
    <mergeCell ref="G2:G3"/>
    <mergeCell ref="H2:H3"/>
    <mergeCell ref="I2:I3"/>
    <mergeCell ref="J2:J3"/>
    <mergeCell ref="C21:C24"/>
    <mergeCell ref="E21:E24"/>
    <mergeCell ref="F21:F24"/>
    <mergeCell ref="D43:D44"/>
    <mergeCell ref="B1:B3"/>
    <mergeCell ref="B4:B24"/>
    <mergeCell ref="C14:C16"/>
    <mergeCell ref="E14:E15"/>
    <mergeCell ref="F14:F15"/>
    <mergeCell ref="C17:C20"/>
    <mergeCell ref="E17:E18"/>
    <mergeCell ref="F17:F18"/>
    <mergeCell ref="C4:C8"/>
    <mergeCell ref="E4:E8"/>
    <mergeCell ref="F4:F8"/>
    <mergeCell ref="C9:C13"/>
    <mergeCell ref="E9:E13"/>
    <mergeCell ref="D45:D46"/>
    <mergeCell ref="C47:C51"/>
    <mergeCell ref="D49:D51"/>
    <mergeCell ref="C52:C53"/>
    <mergeCell ref="B25:B42"/>
    <mergeCell ref="C25:C27"/>
    <mergeCell ref="C28:C32"/>
    <mergeCell ref="C33:C42"/>
    <mergeCell ref="B43:B53"/>
    <mergeCell ref="C43:C46"/>
  </mergeCells>
  <dataValidations count="1">
    <dataValidation showInputMessage="1" showErrorMessage="1" sqref="I14:I16 H4:H24 H27:H30 H32:H118 I75:I76 I113:J113" xr:uid="{00000000-0002-0000-0400-000000000000}"/>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 Techos por área</vt:lpstr>
      <vt:lpstr>Rectoría</vt:lpstr>
      <vt:lpstr>Viceadministrativa</vt:lpstr>
      <vt:lpstr>Viceacadémica</vt:lpstr>
      <vt:lpstr>Viceinvestigaciones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mylife</cp:lastModifiedBy>
  <dcterms:created xsi:type="dcterms:W3CDTF">2017-12-10T20:35:55Z</dcterms:created>
  <dcterms:modified xsi:type="dcterms:W3CDTF">2020-11-23T17:12:47Z</dcterms:modified>
</cp:coreProperties>
</file>