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mylife\Desktop\planes de acción\"/>
    </mc:Choice>
  </mc:AlternateContent>
  <xr:revisionPtr revIDLastSave="0" documentId="13_ncr:1_{78385CD1-A8B3-4620-989C-1E9502D7D859}" xr6:coauthVersionLast="45" xr6:coauthVersionMax="45" xr10:uidLastSave="{00000000-0000-0000-0000-000000000000}"/>
  <bookViews>
    <workbookView xWindow="-120" yWindow="-120" windowWidth="20730" windowHeight="11160" tabRatio="500" firstSheet="1" activeTab="4" xr2:uid="{00000000-000D-0000-FFFF-FFFF00000000}"/>
  </bookViews>
  <sheets>
    <sheet name="2. Techos por área" sheetId="6" r:id="rId1"/>
    <sheet name="Rectoría" sheetId="2" r:id="rId2"/>
    <sheet name="Viceadministrativa" sheetId="1" r:id="rId3"/>
    <sheet name="Viceacadémica" sheetId="4" r:id="rId4"/>
    <sheet name="Viceinvestigaciones" sheetId="5" r:id="rId5"/>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96" i="1" l="1"/>
  <c r="N96" i="1" s="1"/>
  <c r="N97" i="1" s="1"/>
  <c r="M52" i="2"/>
  <c r="K16" i="1" l="1"/>
  <c r="I47" i="2"/>
  <c r="J47" i="2" s="1"/>
  <c r="K53" i="4" l="1"/>
  <c r="J8" i="4" l="1"/>
  <c r="J9" i="4"/>
  <c r="J10" i="4"/>
  <c r="J11" i="4"/>
  <c r="J7" i="4"/>
  <c r="K32" i="1"/>
  <c r="J77" i="2" l="1"/>
  <c r="J38" i="2"/>
  <c r="J6" i="2"/>
  <c r="F22" i="6" l="1"/>
  <c r="F19" i="6"/>
  <c r="F23" i="6"/>
  <c r="F12" i="6"/>
  <c r="F15" i="6"/>
  <c r="F31" i="6"/>
  <c r="F33" i="6"/>
  <c r="F26" i="6"/>
  <c r="F28" i="6"/>
  <c r="F13" i="6"/>
  <c r="F14" i="6"/>
  <c r="F5" i="6"/>
  <c r="J102" i="2"/>
  <c r="J97" i="2"/>
  <c r="J96" i="2"/>
  <c r="J95" i="2"/>
  <c r="J324" i="4"/>
  <c r="J323" i="4"/>
  <c r="J321" i="4"/>
  <c r="J320" i="4"/>
  <c r="J319" i="4"/>
  <c r="J318" i="4"/>
  <c r="J317" i="4"/>
  <c r="J316" i="4"/>
  <c r="J315" i="4"/>
  <c r="J314" i="4"/>
  <c r="J313" i="4"/>
  <c r="J312" i="4"/>
  <c r="J311" i="4"/>
  <c r="J310" i="4"/>
  <c r="J295" i="4"/>
  <c r="J294" i="4"/>
  <c r="J293" i="4"/>
  <c r="J292" i="4"/>
  <c r="J291" i="4"/>
  <c r="J288" i="4"/>
  <c r="J287" i="4"/>
  <c r="J286" i="4"/>
  <c r="J285" i="4"/>
  <c r="J284" i="4"/>
  <c r="J283" i="4"/>
  <c r="J282" i="4"/>
  <c r="J281" i="4"/>
  <c r="J280" i="4"/>
  <c r="J278" i="4"/>
  <c r="J274" i="4"/>
  <c r="J272" i="4"/>
  <c r="J271" i="4"/>
  <c r="J270" i="4"/>
  <c r="J269" i="4"/>
  <c r="J268" i="4"/>
  <c r="J266" i="4"/>
  <c r="J265" i="4"/>
  <c r="J262" i="4"/>
  <c r="J255" i="4"/>
  <c r="J252" i="4"/>
  <c r="F21" i="6" s="1"/>
  <c r="J247" i="4"/>
  <c r="J246" i="4"/>
  <c r="J245" i="4"/>
  <c r="J244" i="4"/>
  <c r="J230" i="4"/>
  <c r="J226" i="4"/>
  <c r="J225" i="4"/>
  <c r="J224" i="4"/>
  <c r="J223" i="4"/>
  <c r="J206" i="4"/>
  <c r="J204" i="4"/>
  <c r="J202" i="4"/>
  <c r="J200" i="4"/>
  <c r="J192" i="4"/>
  <c r="J191" i="4"/>
  <c r="J133" i="4"/>
  <c r="J132" i="4"/>
  <c r="J131" i="4"/>
  <c r="J130" i="4"/>
  <c r="J129" i="4"/>
  <c r="J128" i="4"/>
  <c r="J127" i="4"/>
  <c r="J126" i="4"/>
  <c r="J125" i="4"/>
  <c r="J124" i="4"/>
  <c r="J123" i="4"/>
  <c r="J121" i="4"/>
  <c r="J120" i="4"/>
  <c r="J119" i="4"/>
  <c r="J117" i="4"/>
  <c r="J116" i="4"/>
  <c r="J115" i="4"/>
  <c r="J114" i="4"/>
  <c r="J113" i="4"/>
  <c r="J105" i="4"/>
  <c r="J104" i="4"/>
  <c r="J101" i="4"/>
  <c r="J100" i="4"/>
  <c r="J97" i="4"/>
  <c r="J89" i="4"/>
  <c r="J88" i="4"/>
  <c r="J4" i="4"/>
  <c r="F16" i="6" s="1"/>
  <c r="J67" i="2"/>
  <c r="J66" i="2"/>
  <c r="J65" i="2"/>
  <c r="J64" i="2"/>
  <c r="J63" i="2"/>
  <c r="J62" i="2"/>
  <c r="J61" i="2"/>
  <c r="J60" i="2"/>
  <c r="J59" i="2"/>
  <c r="J58" i="2"/>
  <c r="J57" i="2"/>
  <c r="J56" i="2"/>
  <c r="J55" i="2"/>
  <c r="J54" i="2"/>
  <c r="J53" i="2"/>
  <c r="J52" i="2"/>
  <c r="J51" i="2"/>
  <c r="D29" i="6"/>
  <c r="D26" i="6"/>
  <c r="D25" i="6" s="1"/>
  <c r="D12" i="6"/>
  <c r="D14" i="6"/>
  <c r="D11" i="6" s="1"/>
  <c r="D7" i="6"/>
  <c r="D8" i="6"/>
  <c r="D9" i="6"/>
  <c r="J50" i="2"/>
  <c r="J49" i="2"/>
  <c r="J48" i="2"/>
  <c r="J43" i="2"/>
  <c r="J42" i="2"/>
  <c r="J41" i="2"/>
  <c r="J40" i="2"/>
  <c r="J39" i="2"/>
  <c r="J37" i="2"/>
  <c r="J36" i="2"/>
  <c r="J35" i="2"/>
  <c r="J34" i="2"/>
  <c r="J32" i="2"/>
  <c r="J31" i="2"/>
  <c r="J100" i="5"/>
  <c r="J90" i="5"/>
  <c r="F35" i="6" s="1"/>
  <c r="J74" i="5"/>
  <c r="J73" i="5"/>
  <c r="J72" i="5"/>
  <c r="J71" i="5"/>
  <c r="J70" i="5"/>
  <c r="J69" i="5"/>
  <c r="J68" i="5"/>
  <c r="J67" i="5"/>
  <c r="J66" i="5"/>
  <c r="J65" i="5"/>
  <c r="J64" i="5"/>
  <c r="J63" i="5"/>
  <c r="J61" i="5"/>
  <c r="J60" i="5"/>
  <c r="J59" i="5"/>
  <c r="J58" i="5"/>
  <c r="J57" i="5"/>
  <c r="J56" i="5"/>
  <c r="J55" i="5"/>
  <c r="J53" i="5"/>
  <c r="J52" i="5"/>
  <c r="J51" i="5"/>
  <c r="J50" i="5"/>
  <c r="J49" i="5"/>
  <c r="J48" i="5"/>
  <c r="J47" i="5"/>
  <c r="J46" i="5"/>
  <c r="J45" i="5"/>
  <c r="J44" i="5"/>
  <c r="J43" i="5"/>
  <c r="F34" i="6" s="1"/>
  <c r="J42" i="5"/>
  <c r="J41" i="5"/>
  <c r="I41" i="5" s="1"/>
  <c r="J40" i="5"/>
  <c r="J39" i="5"/>
  <c r="I38" i="5"/>
  <c r="J38" i="5" s="1"/>
  <c r="J37" i="5"/>
  <c r="J35" i="5"/>
  <c r="J34" i="5"/>
  <c r="J33" i="5"/>
  <c r="J32" i="5"/>
  <c r="J31" i="5"/>
  <c r="J30" i="5"/>
  <c r="J29" i="5"/>
  <c r="J28" i="5"/>
  <c r="J26" i="5"/>
  <c r="J25" i="5"/>
  <c r="J28" i="2"/>
  <c r="J27" i="2"/>
  <c r="J26" i="2"/>
  <c r="J25" i="2"/>
  <c r="J24" i="2"/>
  <c r="J23" i="2"/>
  <c r="J22" i="2"/>
  <c r="J21" i="2"/>
  <c r="J20" i="2"/>
  <c r="J19" i="2"/>
  <c r="J18" i="2"/>
  <c r="J17" i="2"/>
  <c r="J16" i="2"/>
  <c r="J15" i="2"/>
  <c r="J14" i="2"/>
  <c r="J13" i="2"/>
  <c r="J12" i="2"/>
  <c r="J11" i="2"/>
  <c r="J9" i="2"/>
  <c r="J8" i="2"/>
  <c r="J7" i="2"/>
  <c r="J5" i="2"/>
  <c r="J4" i="2"/>
  <c r="J58" i="1"/>
  <c r="J68" i="1" s="1"/>
  <c r="J57" i="1"/>
  <c r="J67" i="1" s="1"/>
  <c r="J56" i="1"/>
  <c r="J66" i="1" s="1"/>
  <c r="J55" i="1"/>
  <c r="J65" i="1" s="1"/>
  <c r="J54" i="1"/>
  <c r="J64" i="1" s="1"/>
  <c r="J53" i="1"/>
  <c r="K53" i="1" s="1"/>
  <c r="J52" i="1"/>
  <c r="J46" i="1"/>
  <c r="K46" i="1" s="1"/>
  <c r="K40" i="1"/>
  <c r="K36" i="1"/>
  <c r="K31" i="1"/>
  <c r="K30" i="1"/>
  <c r="K29" i="1"/>
  <c r="F20" i="6" l="1"/>
  <c r="K17" i="5"/>
  <c r="D4" i="6"/>
  <c r="D37" i="6" s="1"/>
  <c r="F17" i="6"/>
  <c r="K29" i="5"/>
  <c r="F32" i="6"/>
  <c r="F18" i="6"/>
  <c r="J68" i="2"/>
  <c r="K52" i="1"/>
  <c r="J49" i="1"/>
  <c r="K49" i="1" s="1"/>
  <c r="L30" i="1"/>
  <c r="J94" i="2"/>
  <c r="J120" i="2"/>
  <c r="J121" i="2" s="1"/>
  <c r="K34" i="2"/>
  <c r="K33" i="2"/>
  <c r="K51" i="2"/>
  <c r="K5" i="2"/>
  <c r="J62" i="1"/>
  <c r="J63" i="1"/>
  <c r="K63" i="1" s="1"/>
  <c r="F11" i="6"/>
  <c r="F30" i="6"/>
  <c r="F10" i="6"/>
  <c r="J30" i="2"/>
  <c r="F8" i="6"/>
  <c r="F6" i="6"/>
  <c r="F7" i="6"/>
  <c r="F29" i="6" l="1"/>
  <c r="K62" i="1"/>
  <c r="J59" i="1"/>
  <c r="K59" i="1" s="1"/>
  <c r="K69" i="1" s="1"/>
  <c r="F4" i="6"/>
  <c r="F27" i="6" l="1"/>
  <c r="F25" i="6" s="1"/>
  <c r="F37" i="6" s="1"/>
</calcChain>
</file>

<file path=xl/sharedStrings.xml><?xml version="1.0" encoding="utf-8"?>
<sst xmlns="http://schemas.openxmlformats.org/spreadsheetml/2006/main" count="1856" uniqueCount="1268">
  <si>
    <t>ÁREA</t>
  </si>
  <si>
    <t>GRUPO</t>
  </si>
  <si>
    <t>ACTIVIDADES</t>
  </si>
  <si>
    <t>PLAN DE ADQUISICIONES</t>
  </si>
  <si>
    <t>Proyecto / Proceso</t>
  </si>
  <si>
    <t>Actividades</t>
  </si>
  <si>
    <t>Fecha</t>
  </si>
  <si>
    <t>¿Qué se necesita comprar o contratar para desarrollar la actividad?</t>
  </si>
  <si>
    <t>Cantidad</t>
  </si>
  <si>
    <t>Valor unitario</t>
  </si>
  <si>
    <t>Valor total</t>
  </si>
  <si>
    <t>ADMINISTRATIVA</t>
  </si>
  <si>
    <t>Implementación NIIF (Contabilidad)</t>
  </si>
  <si>
    <t>Contratación de personal</t>
  </si>
  <si>
    <t>Fortalecimiento de los procesos del área</t>
  </si>
  <si>
    <t>Contratación estudios previos precontraactual</t>
  </si>
  <si>
    <t>Apoyo contratación directa SECOP II</t>
  </si>
  <si>
    <t>Contratación organización de archivo, cargue de soportes en SECOPII</t>
  </si>
  <si>
    <t>Contratación personal apoyo parametrización</t>
  </si>
  <si>
    <t>INFRAESTRUCTURA ELÉCTRICA</t>
  </si>
  <si>
    <t>Mantenimiento de la red eléctrica de la planta física de las diferentes sedes de la Escuela</t>
  </si>
  <si>
    <t>Realizar el mantenimiento del sistema eléctrico y demás necesidades locativas</t>
  </si>
  <si>
    <t>Contratación un técnico, un tecnólogo y un profesional</t>
  </si>
  <si>
    <t>Aquirir materiales y herramientas para el mantenimiento eléctrico</t>
  </si>
  <si>
    <t>Suministro de materiales eléctricos y herramientas para el mantenimiento eléctrico, adecuaciones y cambio de iluminaciónde las sedes principal y calle 18.</t>
  </si>
  <si>
    <t>Realizar el seguimiento y control de la energía eléctrica consumida en la escuela. Proyecto de calidad de energía</t>
  </si>
  <si>
    <t>Adqusición de elementos y contratación de personal especializado</t>
  </si>
  <si>
    <t>Mejoramiento de la planta física</t>
  </si>
  <si>
    <t>Consultoría para el  suministro e instalación de la red contraincendios</t>
  </si>
  <si>
    <t>Concurso de méritos</t>
  </si>
  <si>
    <t>Modernización de espacios para la academia. Aulas multimediales . CCTV fase III</t>
  </si>
  <si>
    <t>Suministro instalación y puesta en marcha del sistema de multimedia en los a¡laboratorios y talleres de la ETITC,  adquisición de cámaras, software, almacenamiento, Tv para algunas dependencias</t>
  </si>
  <si>
    <t>Planeación de proyectos para el currículo mediante la docencia, investigación y extensión</t>
  </si>
  <si>
    <t>Instalación suministro e instalación sistema contol de acceso</t>
  </si>
  <si>
    <t>Actualización currícular a partir de la revisión de las funciones sustantivas de la academia (promoción de grupos de investigación en los programas. Interacción con el sector productivo en el programa)</t>
  </si>
  <si>
    <t>Suministro e instalación de un sistema de detección temprana de movimientos telúricos</t>
  </si>
  <si>
    <t>Mantenimiento de los sistemas de soporte,  de las diferentes sedes de la Escuela</t>
  </si>
  <si>
    <t>Mantenimiento de las plantas de emergencia principal de la ETITC</t>
  </si>
  <si>
    <t>Contrato mantenimiento especializado</t>
  </si>
  <si>
    <t>Mantenimiento del sistema de UPS, reguladores</t>
  </si>
  <si>
    <t>Contrato de mantenimiento</t>
  </si>
  <si>
    <t>Mantenimiento de la automatización de las puertes entrada calle 15 y carrera 17</t>
  </si>
  <si>
    <t>Mantenimiento sistema audio, video, control acceso</t>
  </si>
  <si>
    <t>Mantenimiento del sistema de pararrayos</t>
  </si>
  <si>
    <t>Documentación del sistema eléctrico y de datos</t>
  </si>
  <si>
    <t>Insumos para etiquetar, etiquetadora</t>
  </si>
  <si>
    <t>PLANTA FÍSICA</t>
  </si>
  <si>
    <t>Mantenimiento Planta Física</t>
  </si>
  <si>
    <t>Todero (plomero, pintor, drywall, etc) y Carpintero</t>
  </si>
  <si>
    <t>Materiales, equipos y herramientas</t>
  </si>
  <si>
    <t>Para la subsanación de solicitudes de la mesa de ayuda</t>
  </si>
  <si>
    <t>Mantenimiento de la Planta Física Sede calle 13 y Calle 18</t>
  </si>
  <si>
    <t>Adecuación de oficinas fase 2</t>
  </si>
  <si>
    <t>Interventoria adecuación de oficinas fase 2</t>
  </si>
  <si>
    <t>Persona natural que realice la reparación y mantenimieno preventivo de las herramienta y equipo de la Planta Física</t>
  </si>
  <si>
    <t>Empresa o personal natural para ejecutar el suministro e instalación</t>
  </si>
  <si>
    <t>Liberación carga en cubierta y modernización</t>
  </si>
  <si>
    <t>Interventoría Liberación carga en cubierta y modernización</t>
  </si>
  <si>
    <t xml:space="preserve">Empresa o personal natural para ejecutar el la interventoria </t>
  </si>
  <si>
    <t>TALENTO HUMANO</t>
  </si>
  <si>
    <t>PERSONAL DE APOYO GESTION DE TALENTO HUMANO</t>
  </si>
  <si>
    <t xml:space="preserve">Apoyo a la Gestión Institucional del area de Talento Humano, en relación con Bonos pensionales y deudas presuentas </t>
  </si>
  <si>
    <t>contratista Profesional de Gestión Adminitrativa.</t>
  </si>
  <si>
    <t xml:space="preserve">Apoyo a la Gestión Institucional del area de Talento Humano,en relación con  actividades de secretaria y apoyo tecnico de  la dependencia, manejo de correspondencia,archivo administrativo,certificaciones,respuestas y atención al cliente </t>
  </si>
  <si>
    <t>contratista tecnica en Gestion Administrativa</t>
  </si>
  <si>
    <t xml:space="preserve">Apoyo a la Gestion Institucional del area de Talento Humano, en relacion con organización de las historias laborales. </t>
  </si>
  <si>
    <t>contratista tecnologo en documentacion y archivo</t>
  </si>
  <si>
    <t>Apoyo a la Gestion Institucional  de Talento Humano area de Seguridad y Salud en el Trabajo,  PIGA, caraterización del proceso de gestión ambiental y mapa de riesgos ambientales en la ETITC.</t>
  </si>
  <si>
    <t>Contratista Profesional de Gestión Ambiental.</t>
  </si>
  <si>
    <t>Apoyo a la Gestion Institucional de Gestion de Talento Humano area de Seguridad y Salud en el Trabajo,implemetacion y seguimiento.</t>
  </si>
  <si>
    <t>contratista Profesional Especialidad en Salud Ocupacional.</t>
  </si>
  <si>
    <t>GESTION AMBIENTAL</t>
  </si>
  <si>
    <t>Cumplimiento Normativo: Decreto 1076 de 2015 numeral 2.2.6.1.3.1., parágrafo 1, y la Resolución 1023 de 2005, artículo 3, guía 45. Almacenamiento de Residuos Peligrosos.</t>
  </si>
  <si>
    <t>Suministro y adecuación en cuarto de residuos de kit anti derrames, estibas (conetendores anti derrames o bateas para contención de derrames) y extintor. 4 Kit anti derrames en Laboratorio de Química, Motores, Mecánica Industrial, Fundición y Metalistería.</t>
  </si>
  <si>
    <t>Compra de materiales para talleres de sensibilización en educación ambiental del PIGA.</t>
  </si>
  <si>
    <t>Concurso y /o campaña de oficinas ecoeficientes.</t>
  </si>
  <si>
    <t>Compra de materiales para organización de la campaña y premiación para la oficina Ecoeficiente.</t>
  </si>
  <si>
    <t>Adecuar a la ETITC en un 100 % con contenedores debidamente rotulados para promover la separación en la fuente de residuos no peligrosos (aprovechables, no aprovechables y orgánicos biodegradables) y peligrosos (RESPEL).</t>
  </si>
  <si>
    <t>Suministro de contenedores y puntos ecológicos para las áreas de la ETITC.</t>
  </si>
  <si>
    <t>SEGURIDAD Y SALUD EN EL TRABAJO</t>
  </si>
  <si>
    <t>Recarga, adquisición e instalación de extintores de acuerdo al requerimiento (Planta física y vehiculos)</t>
  </si>
  <si>
    <t>Empresa especializada</t>
  </si>
  <si>
    <t xml:space="preserve">Adquisición de elementos de botiquín y emergencias (enfermería, brigadistas, talleres y vehículos) </t>
  </si>
  <si>
    <t>Adquisición e instalación de señalización  y demarcación de Seguridad  a las áreas (talleres, planta física en general, parqueaderos y puntos de encuentro), cintas antideslizantes (escaleras)</t>
  </si>
  <si>
    <t>Adquisición de sistemas de comunicación (plan de emergencias)</t>
  </si>
  <si>
    <t>Adquisición de equipos para atención de emergencias, desfribilador por disposición de ley "Ley 1831")</t>
  </si>
  <si>
    <t>Adquisición de Elementos de Protección Personal, dotación de seguridad industrial (batas y overoles) y equipos de protección contra caídas</t>
  </si>
  <si>
    <t>Contrato de certificación de equipos de protección contra caídas y sistemas de acceso</t>
  </si>
  <si>
    <t>Adquisición de elementos para programa de prevención de energías peligrosas (tarjetas de bloqueo y candados) y de rotulos y etiquetas para identificación de productos químicos</t>
  </si>
  <si>
    <t>Contratación para examenes médicos y profesiogramas Res 2346 de 2007 ( Elaboración de profesiogramas por cargo tipo,Aplicación de examenes de ingreso,Aplicación de examenes de egreso,Aplicación de examenes post incapacidad,Apliación de examenes periódicos y Diagnostico de condiciones de salud)</t>
  </si>
  <si>
    <t>Contratación para aplicación de batería de riesgo psicosocial e intervención al riesgo Res 2646  de 2008</t>
  </si>
  <si>
    <t>Adquisición de equipos de medición, capacitación en aplicación de pruebas de alcoholemia y contrato de calibración Res 1565 de 2015 y Res 1844 de 2017</t>
  </si>
  <si>
    <t>Realización de la semana de la salud</t>
  </si>
  <si>
    <t>Adquisición de equipos y capacitación en uso para mediciones ambientales (ruido, material particulado, gases y vapores) y calibración de equipos</t>
  </si>
  <si>
    <t>Capacitación teórico - práctica en  pista (conductores) ,para dar cumplimiento a los requesitos de la resolución  1565 del Plan de Seguridad Vial.</t>
  </si>
  <si>
    <t>Programa de control de roedores y plagas (desratización, fumigación) intervención durante todo el año</t>
  </si>
  <si>
    <t>Lavado de tanques de almacenamiento de agua (cuatrimestral)</t>
  </si>
  <si>
    <t xml:space="preserve">Campañas de prevención para planes de gestión  en prevención de accidentes de trabajo, de enfermedades laborales, seguridad vial, prevención de consumo de sustancias psicoactivas, estilos de vida saludable, riesgo psicosocial  </t>
  </si>
  <si>
    <t>BIENESTAR LABORAL</t>
  </si>
  <si>
    <t>Proyección del Programa de Bienestar Laboral y estimulos laborales</t>
  </si>
  <si>
    <t>Elaboracion de documento</t>
  </si>
  <si>
    <t xml:space="preserve">Proyección del Plan Institucional de Capacitación </t>
  </si>
  <si>
    <t>Aplicar encuesta sobre Indice de felicidad - Diagnóstico de necesidades</t>
  </si>
  <si>
    <t>Encuesta al personal</t>
  </si>
  <si>
    <t>Jornada de Planeación 2018</t>
  </si>
  <si>
    <t>Actividad con directivos y lideres de proceso</t>
  </si>
  <si>
    <t xml:space="preserve">Convivencia Docentes Bachillerato </t>
  </si>
  <si>
    <t>Actividad Docentes de bachillerato</t>
  </si>
  <si>
    <t xml:space="preserve">Día de la Mujer </t>
  </si>
  <si>
    <t>Actividad integración con mujeres de la Entidad</t>
  </si>
  <si>
    <t xml:space="preserve">Día del Hombre </t>
  </si>
  <si>
    <t>Actividad integración con hombres de la Entidad</t>
  </si>
  <si>
    <t>Compartir  I  y II semestre</t>
  </si>
  <si>
    <t>Actividad de integración con funcionarios</t>
  </si>
  <si>
    <t xml:space="preserve">Día de la Secretaria </t>
  </si>
  <si>
    <t>Actividad con las secretarias</t>
  </si>
  <si>
    <t xml:space="preserve">Día del Maestro </t>
  </si>
  <si>
    <t>Actividad con los maestros</t>
  </si>
  <si>
    <t xml:space="preserve">Día del trabajo </t>
  </si>
  <si>
    <t>Actividad con los funcionarios adminitrativos de la Escuela</t>
  </si>
  <si>
    <t>Actividad de Integración III Torneo de Bolos ETITC</t>
  </si>
  <si>
    <t xml:space="preserve">Día Amor y Amistad </t>
  </si>
  <si>
    <t xml:space="preserve">halloween </t>
  </si>
  <si>
    <t xml:space="preserve">Programa de Prepensionados </t>
  </si>
  <si>
    <t>Actividad con los funcionarios proximos a pensionarse</t>
  </si>
  <si>
    <t xml:space="preserve">Baby Shower </t>
  </si>
  <si>
    <t>Actividad con mujeres embarazadas</t>
  </si>
  <si>
    <t xml:space="preserve">Vacaciones Recreativas Función Publica </t>
  </si>
  <si>
    <t>Actividad con los hijos de los servidores publicos en carrera</t>
  </si>
  <si>
    <t xml:space="preserve">Acompañamiento Espiritual (Compartir) </t>
  </si>
  <si>
    <t xml:space="preserve">Semana de Bienestar </t>
  </si>
  <si>
    <t>Actividades de Bienestar</t>
  </si>
  <si>
    <t xml:space="preserve">II Feria de Servicios de Bienestar </t>
  </si>
  <si>
    <t xml:space="preserve">Participación Juegos de Integración Función Publica </t>
  </si>
  <si>
    <t>Actividades de la Funcion Publica</t>
  </si>
  <si>
    <t>Dia Nacional del Servidor Publico (Conferencia)</t>
  </si>
  <si>
    <t>Conferencia motivacional</t>
  </si>
  <si>
    <t xml:space="preserve">Ceremonia de reconocimientos e incentivos uno por cada nivel (5 Servidores) Mejor equipo de gestión </t>
  </si>
  <si>
    <t xml:space="preserve">Novena Navideña </t>
  </si>
  <si>
    <t xml:space="preserve">Cierre fin de año </t>
  </si>
  <si>
    <t>Actividad con los funcionarios  de la Escuela ( administrativos,pes y bachillerato)</t>
  </si>
  <si>
    <t>Fiesta fin de año hijos de los Servidores</t>
  </si>
  <si>
    <t xml:space="preserve">Actividad con los hijos de los servidores publicos en carrera </t>
  </si>
  <si>
    <t>Medallería, reconocimientos (trofeos, tarjetas, etc.)</t>
  </si>
  <si>
    <t>Adquision de medallas</t>
  </si>
  <si>
    <t>Dotación servidores publicos administrativos</t>
  </si>
  <si>
    <t>Suministro de prendas de vestir a quienes tienen derecho por ley</t>
  </si>
  <si>
    <t>Caminata ecologica con la familia (kit saludable toalla)</t>
  </si>
  <si>
    <t>Actividad con los funcionarios  de la Escuela</t>
  </si>
  <si>
    <t xml:space="preserve">Demuestra tu talento </t>
  </si>
  <si>
    <t>CAPACITACIÓN</t>
  </si>
  <si>
    <t>Capacitación (cursos, seminarios, diplomados, apoyos educación superior)</t>
  </si>
  <si>
    <t>Ejecución de plan de capacitación para fortalecer competencias de los servidores</t>
  </si>
  <si>
    <t xml:space="preserve">Cursos actualización (coordinadores de alturas y rescatistas) </t>
  </si>
  <si>
    <t>SELECCIÓN Y VINCULACIÓN</t>
  </si>
  <si>
    <t>Apoyo para la selección y vinculación de personal</t>
  </si>
  <si>
    <t>Pruebas psicotecnicas</t>
  </si>
  <si>
    <t>Publicacion ofertas de empleo ( 120 consultas)</t>
  </si>
  <si>
    <t xml:space="preserve">EQUIPO DE OFICINA </t>
  </si>
  <si>
    <t>Elementos necesarios para el adecuado funcionamiento de la oficina de Talento Humano</t>
  </si>
  <si>
    <t>Impresora multifuncional</t>
  </si>
  <si>
    <t>Archivador rodante 3 cuerpor dobles</t>
  </si>
  <si>
    <t>Division Jefatura Talento Humano,adecuacion punto de atencion al usuario</t>
  </si>
  <si>
    <t>Computadores de mesa</t>
  </si>
  <si>
    <t>Atención de solicitudes y mantenimiento de la Planta Física (Incluye sede Kennedy)</t>
  </si>
  <si>
    <t>x</t>
  </si>
  <si>
    <t>Inicio</t>
  </si>
  <si>
    <t>Fin</t>
  </si>
  <si>
    <t>ORII</t>
  </si>
  <si>
    <t xml:space="preserve">Gestión de procesos de convenios, alianzas, redes y asociaciones </t>
  </si>
  <si>
    <t>Renovación de convenios pertinentes y funcionales para la ETITC</t>
  </si>
  <si>
    <t>Transportes</t>
  </si>
  <si>
    <t>Firma de nuevos convenios de cooperación  con instituciones para procesos de pasantías, intercambios, investigación y demás actividades académicas</t>
  </si>
  <si>
    <t xml:space="preserve">Tiquetes e inscripciones </t>
  </si>
  <si>
    <t xml:space="preserve">Tiquetes </t>
  </si>
  <si>
    <t xml:space="preserve">Movilidad académica </t>
  </si>
  <si>
    <t xml:space="preserve">Fortalecimiento de la ORII </t>
  </si>
  <si>
    <t>Material impreso</t>
  </si>
  <si>
    <t xml:space="preserve">Material impreso, conferencista y refrigerios </t>
  </si>
  <si>
    <t xml:space="preserve">Pasante </t>
  </si>
  <si>
    <t xml:space="preserve">Gestión de procesos de internacionalización del currículo, extensión y proyección social </t>
  </si>
  <si>
    <t xml:space="preserve">Participación en la actividad "Día del idioma" organizada por el Centro de Lenguas </t>
  </si>
  <si>
    <t xml:space="preserve">Participación en la feria de movilidad académica de la Universidad Distrital y SUE Bogotá </t>
  </si>
  <si>
    <t>Transportes, stand</t>
  </si>
  <si>
    <t xml:space="preserve">Conferencista, materiales, tranporte </t>
  </si>
  <si>
    <t xml:space="preserve">Publicaciones, visibilidad </t>
  </si>
  <si>
    <t>Materiales, refrigerios, transportes</t>
  </si>
  <si>
    <t>Actividad de inducción de los estudiantes extranjeros del SUE-Bogotá</t>
  </si>
  <si>
    <t xml:space="preserve">Inscripción y transportes </t>
  </si>
  <si>
    <t>Diseño e impresión del folleto informativo de la ORII (convenios y certificaciones de opciones de grado, programas de movilidad académica)</t>
  </si>
  <si>
    <t>Materiales</t>
  </si>
  <si>
    <t xml:space="preserve">Revista semestral de la ORII  </t>
  </si>
  <si>
    <t xml:space="preserve">Diseño e impresión </t>
  </si>
  <si>
    <t xml:space="preserve">Librillo documentación de internacionalización (políticas y plan de internacionalización, acuerdo de movilidad, manual para firmar convenios con la ETITC,  guía del estudiante extranjero en la ETITC, formatos y procedimiento, página web) para visita de  con fines de acreditación y renovación de registros. </t>
  </si>
  <si>
    <t xml:space="preserve">Requerimiento de otras áreas </t>
  </si>
  <si>
    <t>Otros</t>
  </si>
  <si>
    <t>Movilidad institucional</t>
  </si>
  <si>
    <t>Viáticos y gastos de viaje</t>
  </si>
  <si>
    <t xml:space="preserve"> Valor total </t>
  </si>
  <si>
    <t>REGISTRO Y CONTROL</t>
  </si>
  <si>
    <t>Inscripción  y Matricula</t>
  </si>
  <si>
    <t>Apoyo al personal involucrado en el proceso</t>
  </si>
  <si>
    <t>Contratacion de personal necesario para el apoyo de las tareas de la oficina, contará con el apoyo del personal de planta o provisional</t>
  </si>
  <si>
    <t xml:space="preserve">adquisiciones </t>
  </si>
  <si>
    <t>Renovar equipos de computo</t>
  </si>
  <si>
    <t>Renovación de los equipos de computo, para el personal de la dependencia</t>
  </si>
  <si>
    <t xml:space="preserve">Adquisición de  sillas ergonomicas </t>
  </si>
  <si>
    <t>Renovación de las sillas de la oficina</t>
  </si>
  <si>
    <t>Cortinas</t>
  </si>
  <si>
    <t>Cambio cortineria</t>
  </si>
  <si>
    <t>Archivador 2 Modulos</t>
  </si>
  <si>
    <t>Ampliar el archivador</t>
  </si>
  <si>
    <t>Actualización del software academusoft</t>
  </si>
  <si>
    <t>Contrato Universidad de Pamplona</t>
  </si>
  <si>
    <t>VICERRECTORIA ACADEMICA</t>
  </si>
  <si>
    <t xml:space="preserve">PROCESO DOCENCIA </t>
  </si>
  <si>
    <t>Contratación docente catedra</t>
  </si>
  <si>
    <t>Personal docente</t>
  </si>
  <si>
    <t>Contratacion de personal viceacadémica</t>
  </si>
  <si>
    <t>profesionales y auxiliares</t>
  </si>
  <si>
    <t>Diseño, desarrollo e implementación de software especializado para el seguimiento a egresados  como plan de mejora</t>
  </si>
  <si>
    <t>Profesional</t>
  </si>
  <si>
    <t>Jornadas pedagogicas primero y segundo semestre</t>
  </si>
  <si>
    <t>capacitaciones</t>
  </si>
  <si>
    <t>cursos intersemestrales contratacion docente</t>
  </si>
  <si>
    <t>personal docente</t>
  </si>
  <si>
    <t>Diseño e implementación de planes estrategicos para el desarrollo de las actividades sustantivas de la Institución</t>
  </si>
  <si>
    <t>Capacitación, integración entre las áreas, planes de acción (trabajo en equipo)</t>
  </si>
  <si>
    <t>Diseño, desarrollo y entrega de documentos maestros de nuevos programas</t>
  </si>
  <si>
    <t>Elaboración documento</t>
  </si>
  <si>
    <t>Concurso publico docente para vacantes de medio tiempo</t>
  </si>
  <si>
    <t>Contratar empresa especializada</t>
  </si>
  <si>
    <t>Preparación docuemental y cumplimiento de requisitos para la acreditación institucional</t>
  </si>
  <si>
    <t>Trabajo en equipo, contratación experto</t>
  </si>
  <si>
    <t>Personal administrativo nuevas sedes (Universidad Kenedy)</t>
  </si>
  <si>
    <t>Contratación personal</t>
  </si>
  <si>
    <t>Contratación docente nuevas sedes</t>
  </si>
  <si>
    <t>Contratación personal docente</t>
  </si>
  <si>
    <t>Articulación de las funciones sustantivas de investigación y docencia</t>
  </si>
  <si>
    <t>Trabajo en equipo nuevos grupos de investigación</t>
  </si>
  <si>
    <t>Planeaciòn de proyectos curriculares mediante la docencia investigaciòn y extensiòn</t>
  </si>
  <si>
    <t>Trabajo en equipo generación de nuevos documentos.</t>
  </si>
  <si>
    <t>elaboración de documentos</t>
  </si>
  <si>
    <t>Diseño , desarrollo e implementación del proceso  de convocatoria para asignación de movilidades, capacitación y participación nacional e internacional</t>
  </si>
  <si>
    <t xml:space="preserve">Elaboración de documento </t>
  </si>
  <si>
    <t>Definir la politica del proceso de admisión y los instrumentos de evaluación consernientes para dar cumplimineto a la selección de los estudiates.</t>
  </si>
  <si>
    <t>Elaboración de documentos</t>
  </si>
  <si>
    <t>MOVILIDAD DOCENTE</t>
  </si>
  <si>
    <t>Invitaciòn  de profesores expertos nacionales e internacionales en el àrea de la ingenierìa.</t>
  </si>
  <si>
    <t>cartas de invitación</t>
  </si>
  <si>
    <t>participaciòn en congresos internacionales o visita a instituciones</t>
  </si>
  <si>
    <t xml:space="preserve">Desarrollo de iniciativas o prospecto en cursos de doble titulaciòn con otras entidades de acuerdo con la naturaleza y tipo de programas </t>
  </si>
  <si>
    <t>Capacitaión docente con convenios internacionales</t>
  </si>
  <si>
    <t>Participacion en congresos nacionales</t>
  </si>
  <si>
    <t>Docentes que solicitan el año sabatico</t>
  </si>
  <si>
    <t>MOVILIDAD ESTUDIANTES</t>
  </si>
  <si>
    <t>Participación de estudiantes ganadores de concuros nacionales e internacionales.</t>
  </si>
  <si>
    <t>Participación de estudiantes con ponencias aprobadas ´para congresos nacionales e internacionales</t>
  </si>
  <si>
    <t>DIVULGACIÓN</t>
  </si>
  <si>
    <t>Dibulgación de misión, visión, PEU, PEP, y normativaida a la comunidad académica</t>
  </si>
  <si>
    <t>Elementos promocionales Institucionales (videos, afiches, pendones, volantes,Folletos)</t>
  </si>
  <si>
    <t>Lanzamiento de nuevos programas</t>
  </si>
  <si>
    <t>Elementos promocionales Institucionales (videos, afiches, pendones, volantes,Folletos) lanzamiento nuevas sedes</t>
  </si>
  <si>
    <t>Actualización de normatividad institucional ( reglamentos, resoluciones y acuerdos)</t>
  </si>
  <si>
    <t>NUEVOS PROYECTOS</t>
  </si>
  <si>
    <t>Continuidad en la consolidación de requisitos documentales y normatiovos para el cambio de carácter institucional.</t>
  </si>
  <si>
    <t xml:space="preserve">Diseño , desarrollo e implementación de la politica de estimulos orientados a garantiza la permanencia y desempeño académico de los estudiantes en la ETITC. </t>
  </si>
  <si>
    <t>Asesores externos para elaboración de documentos maestros para nuevos programas de especialiación y maestrias</t>
  </si>
  <si>
    <t>BACHILLERATO</t>
  </si>
  <si>
    <t xml:space="preserve">Contratación de personal - apoyo a la academia de bachillerato. </t>
  </si>
  <si>
    <t>Docenetes  para apoyo</t>
  </si>
  <si>
    <t xml:space="preserve">Coordinador </t>
  </si>
  <si>
    <t xml:space="preserve">Secretaria </t>
  </si>
  <si>
    <t>Eventos  académicos</t>
  </si>
  <si>
    <t>Izadas de bandera</t>
  </si>
  <si>
    <t xml:space="preserve">Insumos papeleria, balones, cintas tricolor, libros. </t>
  </si>
  <si>
    <t>Día internacional de la mujer</t>
  </si>
  <si>
    <t>Flores, tarjetas,  almuerzo</t>
  </si>
  <si>
    <t>Día de la Filosofía y foro.</t>
  </si>
  <si>
    <t xml:space="preserve">Refrigerios, invitaciones, diplomas, </t>
  </si>
  <si>
    <t xml:space="preserve">Día del Idioma </t>
  </si>
  <si>
    <t xml:space="preserve">Papeleria, libros, </t>
  </si>
  <si>
    <t xml:space="preserve">Movilidad para pruebas superate con el saber. </t>
  </si>
  <si>
    <t xml:space="preserve">Se requiere transporte </t>
  </si>
  <si>
    <t xml:space="preserve">Fiestas patrias - 20 de julio </t>
  </si>
  <si>
    <t>Premios, tarjetas, libros.</t>
  </si>
  <si>
    <t>Triduo lasallista</t>
  </si>
  <si>
    <t>Reconocimientos, refriegerios, salida con maestros, almuerzo, trasnporte</t>
  </si>
  <si>
    <t>Inauguración juegos interclases</t>
  </si>
  <si>
    <t>10.07-2018</t>
  </si>
  <si>
    <t xml:space="preserve">Iluminación, decoración, premios, alquiler de local. </t>
  </si>
  <si>
    <t>Expotécnica</t>
  </si>
  <si>
    <t xml:space="preserve">Almuerzo y reconocimientos. </t>
  </si>
  <si>
    <t xml:space="preserve">Ceremonia de grados para bachilleres. </t>
  </si>
  <si>
    <t xml:space="preserve">Compra de medallería, diplomas, invitaciones, alquiler de lugar. </t>
  </si>
  <si>
    <t xml:space="preserve">Celebración de fin de año con el personal docente y administrativo. </t>
  </si>
  <si>
    <t>Día del estudiante.</t>
  </si>
  <si>
    <t xml:space="preserve">Recreación, refrigerios, </t>
  </si>
  <si>
    <t xml:space="preserve">Plan de capacitación docente </t>
  </si>
  <si>
    <t xml:space="preserve">Capacitación sobre educación y nuevas tecnologías </t>
  </si>
  <si>
    <t>Se necesita capacitador TIC y Educación.</t>
  </si>
  <si>
    <t>Jornada pedagógica I Periodo Académico.</t>
  </si>
  <si>
    <t xml:space="preserve">Se necesita capacitación sobre calidad </t>
  </si>
  <si>
    <t>Jornada pedagógica II Periodo Académico.</t>
  </si>
  <si>
    <t xml:space="preserve">Capacitador sobre lasallismo. </t>
  </si>
  <si>
    <t>Jornada pedagógica III periodo Axcadémico</t>
  </si>
  <si>
    <t>Capacitador sobre evaluación</t>
  </si>
  <si>
    <t xml:space="preserve">Jornada pedagógica semana de desarrollo de úlitma d enov. </t>
  </si>
  <si>
    <t>Capacitador sobre compromiso excelencia</t>
  </si>
  <si>
    <t>Biblioteca</t>
  </si>
  <si>
    <t xml:space="preserve">Compra de colección de libros para plan lector </t>
  </si>
  <si>
    <t xml:space="preserve">Compra de libros para plan lector </t>
  </si>
  <si>
    <t xml:space="preserve">Libros específicos para las áreas académicas. Y técnicas. </t>
  </si>
  <si>
    <t xml:space="preserve">Compra de libros áreas académicas y técnicas </t>
  </si>
  <si>
    <t xml:space="preserve">Movilidad Académica. </t>
  </si>
  <si>
    <t>Movilidad nacional (inscripciones concursos)</t>
  </si>
  <si>
    <t xml:space="preserve">Movilidad para estuidantes en concursos en la ciudad de Bogotá y en otros ciudades del país </t>
  </si>
  <si>
    <t xml:space="preserve">Movilidad internacional </t>
  </si>
  <si>
    <t xml:space="preserve">Movilidad para estudiantes y docentes. </t>
  </si>
  <si>
    <t>FACULTAD DE MECATRONICA</t>
  </si>
  <si>
    <t>Modernizacion de infrastructura, laboratorios, talleres y aulas especializadas</t>
  </si>
  <si>
    <t>Compra de laboratorio CIM etapa 2  -  FESTO</t>
  </si>
  <si>
    <t>Equipos</t>
  </si>
  <si>
    <t>Moviliario</t>
  </si>
  <si>
    <t>Adecuaciones fisicas</t>
  </si>
  <si>
    <t xml:space="preserve">Repotenciar el laboratorio de Electrónica II y III. </t>
  </si>
  <si>
    <t>Computador, fuente DC, Osciloscopio Digital, Mesa de trabajo para electrónica.</t>
  </si>
  <si>
    <t>Optimización del campo de la Instrumentación Industrial</t>
  </si>
  <si>
    <t>Sistema de entrenamiento en Nivel</t>
  </si>
  <si>
    <t>Sistema de entrenamiento en Flujo</t>
  </si>
  <si>
    <t>Sistema de entrenamiento en Temperatura</t>
  </si>
  <si>
    <t>Sistema de entrenamiento en Presion</t>
  </si>
  <si>
    <t>Curso Administración de Proyectos de Instrumentación y Control - Curso en ISA Colombia</t>
  </si>
  <si>
    <t>Curso Instrumentación en Procesos Industriales - Curso en ISA Colombia</t>
  </si>
  <si>
    <t>Optimización del campo de la Robotica Industrial</t>
  </si>
  <si>
    <t>software MotoCom SDK - Desarrollo en comunicación entre Robot y PC en Proyectos de grado</t>
  </si>
  <si>
    <t>software MotoCom SDK -Desarrollos para Robot y Robot - PC en Proyectos de grado</t>
  </si>
  <si>
    <t>Curso en las instalaciones de Motoman Brasil - Desarrollos para Robot y Robot - PC en Proyectos de grado</t>
  </si>
  <si>
    <t>Actualizar licencias MotoSimEG a MotoSim EG-VRC - Practicas de clase con MotoSim</t>
  </si>
  <si>
    <t>Desarrollo FPGA para prácticas de Electrónica Digital</t>
  </si>
  <si>
    <t>Compra de kits de Desarrollo Mach XO3L Starter Kit (Ref: LCMXO3L-6900C-S-EVN ) para práctixas de programación en dispositivos de Lógica Programable (PLD) en la asignatura Electrónica Digital (Compra de equipos. Este producto no se encuentra normalmente en Colombia y es necesario importarlo bajo pedido)</t>
  </si>
  <si>
    <t>Realizar el seguimiento y control de la energía eléctrica consumida en la escuela. Proyecto de calidad dd energía</t>
  </si>
  <si>
    <t>Prospectiva de la Ingenieria Mecatrónica (Tendencias, necesidades, mercado laboral a nivel nacional e internacional)</t>
  </si>
  <si>
    <t>Participacion en nuevo eventos académicos</t>
  </si>
  <si>
    <t>Transporte, viaticos (hospedaje, alimentación)</t>
  </si>
  <si>
    <t>Jornada de capacitación SolidWorks</t>
  </si>
  <si>
    <t>Capacitacion CSWA - SolidWorks para certificar a 20 docentes</t>
  </si>
  <si>
    <t>Instructor - capacitador</t>
  </si>
  <si>
    <t>Modernización de recursos de la Facultad</t>
  </si>
  <si>
    <t>Computador Partatil</t>
  </si>
  <si>
    <t>Computador Portatil</t>
  </si>
  <si>
    <t>Televisor LED Curvo 55"</t>
  </si>
  <si>
    <t>Televisor y adecuacioneselectricas</t>
  </si>
  <si>
    <t>Impresora Laser -Multifuncional Ecotank L495</t>
  </si>
  <si>
    <t>Tablero Acrilico con cuadricula - portatil</t>
  </si>
  <si>
    <t>Tablero portatil</t>
  </si>
  <si>
    <t>Impulsar la consulta de recursos bibliograficos</t>
  </si>
  <si>
    <t>Actualización de los recursos bibliográficos</t>
  </si>
  <si>
    <t>Libros de Arduino y Proyectos con Arduino.</t>
  </si>
  <si>
    <t>Libros SolidWorks basico y avanzado.</t>
  </si>
  <si>
    <t>Convocatoria y divulgacion curso de PCB</t>
  </si>
  <si>
    <t>Publicidad impresa y redes</t>
  </si>
  <si>
    <t>Convocatoria y divulgacion curso de Latex</t>
  </si>
  <si>
    <t>Convocatoria y divulgacion curso de Microcontroladores Avanzados</t>
  </si>
  <si>
    <t>Desarrollo de curso PCB</t>
  </si>
  <si>
    <t>Espácio fisico, apoyo audivisual, refrigerios, consumibles</t>
  </si>
  <si>
    <t>Desarrollo de curso Latez</t>
  </si>
  <si>
    <t>Desarrollo curso microcontroladores avanzados</t>
  </si>
  <si>
    <t>Vinculación de la escuela con el entorno nacional e internacional</t>
  </si>
  <si>
    <t>Movilidad Internacional - Investigacion Interinstitucional Universidad Nacional del Chimborazo, Ecuador</t>
  </si>
  <si>
    <t>Tiquetes y viaticos, Riobamba Ecuador</t>
  </si>
  <si>
    <t>Movilidad Nacional - Congreso CIIMA 2018</t>
  </si>
  <si>
    <t>Inscripción</t>
  </si>
  <si>
    <t>Tiquetes y viaticos, en Colombia</t>
  </si>
  <si>
    <t>Actividades Académicas Rama Estudiantil IEEE-ETITC</t>
  </si>
  <si>
    <t>Concurso de Robótica ETITCBOT CUP 2018</t>
  </si>
  <si>
    <t>Compra de elementos para escenarios, premios, publicidad y refrigerios para participantes</t>
  </si>
  <si>
    <t>Ver Hoja IEEE</t>
  </si>
  <si>
    <t xml:space="preserve"> Participación en Concursos de Robótica y Ferias Nacionales</t>
  </si>
  <si>
    <t>Participación en Runibot 2018</t>
  </si>
  <si>
    <t>Pago de inscripciones en categorías de: robot futbolistas, categoría libre, minisumo y seguidor de línea o inscripción como entidad patrocinadora para obtener inscripciones gratuitas</t>
  </si>
  <si>
    <t>Participación en Concurso Robotic People Fest 2018</t>
  </si>
  <si>
    <t>Pago inscripciones en categorías de: robot futbolistas, minisumo y seguidor de línea</t>
  </si>
  <si>
    <t>Participación en Concurso ECIBOT 2018</t>
  </si>
  <si>
    <t>Pago inscripciones en categorías de: micromouse, reto drones  o seguidor de línea</t>
  </si>
  <si>
    <t>Participación en Infomatrix 2018</t>
  </si>
  <si>
    <t>Pago inscripciones de mejores proyectos, ya sea de los exhibidos en la Feria Tecnológica o una convocatoria previa al concurso</t>
  </si>
  <si>
    <t>Participación en Robomatrix 2018</t>
  </si>
  <si>
    <t>Pago inscripciones en categorías de: minisumo, microsumo, seguidor de línea y futbolistas</t>
  </si>
  <si>
    <t>Participación en Concursos de Robótica y Ferias Tecnológicas Internacionales</t>
  </si>
  <si>
    <t>Participación en Exporecerca Jove Barcelona - Acreditación ganada en Infomatrix 2017</t>
  </si>
  <si>
    <t>Compra de tiquetes aéreos, inscripción y suministro de viáticos a estudiante y profesor asesor</t>
  </si>
  <si>
    <t>Participación en Verano Científico  Vences México, acreditación ganada en Infomatrx 2017</t>
  </si>
  <si>
    <t>Participación RoboChallenge China 2018 (Por ganar acreditación en Robomatrix 2017. Fecha y sede por definir)</t>
  </si>
  <si>
    <t>Participación en Robo Games Latitud Zero 2018 (Quito, Ecuador). Acreditación ganada en el mismo concurso en 2017</t>
  </si>
  <si>
    <t>Participación en Copa UTABOT 2018 (Ambato, Ecuador)</t>
  </si>
  <si>
    <t>Participación de Robot Firebot en Roborave 2018 (categoría firebot)</t>
  </si>
  <si>
    <t>Participación de Robot Firebot en Roborave Colombia 2018, Medellín (categoría Firebot)</t>
  </si>
  <si>
    <t>Participación concurso RoboChallenge Rumania 2018 (Por ganar acreditación en Concursos RobotGames Latitud Zero, Runibot, Robotic People o Robomatrix)</t>
  </si>
  <si>
    <t>Participación de Robot Submarino en el concurso MATE International 2018, en Federal Way, WA (EE.UU)</t>
  </si>
  <si>
    <t>Participación en Infomatrix México 2018, acreditación ganada en Infomatrix 2017</t>
  </si>
  <si>
    <t>ESPECIALIZACIONES</t>
  </si>
  <si>
    <t>Proceso de autoevaluación</t>
  </si>
  <si>
    <t>Actualización documentos maestros</t>
  </si>
  <si>
    <t>Profesional apoyo</t>
  </si>
  <si>
    <t>Diseño y aplicación de técnicas de recolección 2018 - 2019</t>
  </si>
  <si>
    <t>Material</t>
  </si>
  <si>
    <t>Jornadas de socialización del proceso de autoevaluación 2016 - 2017</t>
  </si>
  <si>
    <t>Divulgación de misión, visión, PEI, PEP y reglamentos en cada programa</t>
  </si>
  <si>
    <t>Actualización de reglamentos institucionales, homologaciones, admisiones, etc</t>
  </si>
  <si>
    <t>Estrategias de la facultad para la promoción del uso de los recursos bibliográficos</t>
  </si>
  <si>
    <t>Adquisición de equipos</t>
  </si>
  <si>
    <t>Diseño y fabricación de banco didactico de mecanismos para el montaje, implementación y análisis de sistemas mecanicos presentes en la industria</t>
  </si>
  <si>
    <t>Actualizar cotización y obtener otras adicionales</t>
  </si>
  <si>
    <t>55,000,000</t>
  </si>
  <si>
    <t>Banco hidraulico de practicas de bombas centrifugas</t>
  </si>
  <si>
    <t>60,000,000</t>
  </si>
  <si>
    <t>Manometro de presión</t>
  </si>
  <si>
    <t>Banco didactico para instrumentación electronica</t>
  </si>
  <si>
    <t>45,000,000</t>
  </si>
  <si>
    <t>Pickit 3 generico</t>
  </si>
  <si>
    <t>Microcontrolador 16F1827</t>
  </si>
  <si>
    <t>Movilidad docente</t>
  </si>
  <si>
    <t>Congresos afines a los temas de especializaciones</t>
  </si>
  <si>
    <t>Investigar a que congresos es viable asistir</t>
  </si>
  <si>
    <t>2,000,000</t>
  </si>
  <si>
    <t>FACULTAD DE MECANICA</t>
  </si>
  <si>
    <t>Material Apoyo Autoevaluacion</t>
  </si>
  <si>
    <t>Actualización de los recursos bibliográficos para la facultad</t>
  </si>
  <si>
    <t>Adecuacion de Laboratorios</t>
  </si>
  <si>
    <t>Adecuacion de espacios y equipos Laboratorio Plantas Térmicas</t>
  </si>
  <si>
    <t>Adecuacion de equipos Laboratorio FabLab</t>
  </si>
  <si>
    <t>Scanner Industrial Ingeniería Inversa</t>
  </si>
  <si>
    <t>65000 USD</t>
  </si>
  <si>
    <t>Adecuacion de espacios y equipos Laboratorio Máquinas Hidráulicas</t>
  </si>
  <si>
    <t>Equipo de estudio de Bombas hidráulicas</t>
  </si>
  <si>
    <t>150000 USD</t>
  </si>
  <si>
    <t>Adecuacion de espacios y equipos Laboratorio de Metrologia</t>
  </si>
  <si>
    <t>Scanner Industrial para metrologia</t>
  </si>
  <si>
    <t>110000 USD</t>
  </si>
  <si>
    <t xml:space="preserve">Programacion Visitas Colegios </t>
  </si>
  <si>
    <t>Corferias Expo Estudiante Octubre</t>
  </si>
  <si>
    <t>Participación Expo Estudiante 2018</t>
  </si>
  <si>
    <t>25000 USD</t>
  </si>
  <si>
    <t>Visitas a Colegios Distritales 2018 II</t>
  </si>
  <si>
    <t>Material Apoyo Visitas</t>
  </si>
  <si>
    <t>Capacitación Software CAD Docentes</t>
  </si>
  <si>
    <t>Capacitacion CAD Docentes 2018 I</t>
  </si>
  <si>
    <t>Capacitacion CAD Docentes 2018 II</t>
  </si>
  <si>
    <t>Movilidad</t>
  </si>
  <si>
    <t>Redimec</t>
  </si>
  <si>
    <t>Reuniones Bogota y otras ciudades</t>
  </si>
  <si>
    <t>EIEI 2018 Acofi</t>
  </si>
  <si>
    <t>Reunion Cartagena</t>
  </si>
  <si>
    <t>Eventos Aciem</t>
  </si>
  <si>
    <t>Conferencias, seminarios</t>
  </si>
  <si>
    <t>Encuentro ingenieria Mecanica</t>
  </si>
  <si>
    <t xml:space="preserve">Reunion Bucaramanga </t>
  </si>
  <si>
    <t>Participacion concurso de diseño VTH Universidad UPB Monteria</t>
  </si>
  <si>
    <t>Transporte de equipos y personal</t>
  </si>
  <si>
    <t>Particpacion Eventos a traves de Redimec Expo Mecanica</t>
  </si>
  <si>
    <t>Traslado de personal y equipos</t>
  </si>
  <si>
    <t>Promover Grupos de investigacion y semilleros para la facultad</t>
  </si>
  <si>
    <t>Diseño de Equipos VTH</t>
  </si>
  <si>
    <t>Recurusos grupo investigacion y semilleros</t>
  </si>
  <si>
    <t>Programacion de horas para la facultad de Mecánica y Diseño</t>
  </si>
  <si>
    <t>Horas de programadas para la facultad 2018 I 385 Horas</t>
  </si>
  <si>
    <t>Horas de programadas para la facultad 2018 II 445 Horas</t>
  </si>
  <si>
    <t>Expo Diseño y Expo Mecanica</t>
  </si>
  <si>
    <t>Junio Participacion otras Instituciones</t>
  </si>
  <si>
    <t>Descuento en pago de matriculas 3 primeros puestos</t>
  </si>
  <si>
    <t>Diciembre Participacion otras Instituciones</t>
  </si>
  <si>
    <t>FACULTAD DE PROCESOS INDUSTRIALES</t>
  </si>
  <si>
    <t>Capacitación docente</t>
  </si>
  <si>
    <t>Capacitación en pedagogía y ambientes de aprendizaje</t>
  </si>
  <si>
    <t>Formación de al menos 40 horas en ambientes de aprendizaje para al menos 15 docentes</t>
  </si>
  <si>
    <t>Capacitación en Flexsim avanzado</t>
  </si>
  <si>
    <t>Formación para 10 docentes</t>
  </si>
  <si>
    <t>Capacitación en CNC</t>
  </si>
  <si>
    <t>Capacitación en excel avanzado</t>
  </si>
  <si>
    <t>Formación para 15 docentes</t>
  </si>
  <si>
    <t>Actualización talleres y laboratorios</t>
  </si>
  <si>
    <t>Mantenimiento equipos laboratorio de tratamientos térmicos equipos existentes</t>
  </si>
  <si>
    <t>mantenimiento empastilladora, lijadora, pulidoras</t>
  </si>
  <si>
    <t>Ajuste y montaje de equipo universal de ensayos para laboratorio de materiales</t>
  </si>
  <si>
    <t>Sistema automático para control de desplazamiento y fuerza de maquina universal de ensayos marca Shimadzu. Consta de servomotor, encoder, driver electrónico de potencia, controlador electrónico de desplazamiento, ajuste mecánico de motor, fuente electrónica de alimentación, sistema de adquisición y registro de datos, sistema de control automático realimentado por desplazamiento o esfuerzo, pc de escritorio de última generación, interfaz de control y registro de datos desde pc, interfaz de control para posicionamiento manual desde panel táctil, celda de carga de 10 toneladas, manuales detallados de sistema electromecánico, capacitación para operación durante tres (3) días con intensidad horaria de cuatro (4) horas día para hasta tres (3) personas</t>
  </si>
  <si>
    <t>US $19000   60000000</t>
  </si>
  <si>
    <t xml:space="preserve">Adecuaciones locativas laboratorio de materiales y tratramientos térmicos </t>
  </si>
  <si>
    <t>Banco de computadores para clases teórico-prácticas</t>
  </si>
  <si>
    <t>Banco móvil con 20 computadores con capacidad para software de simulación y gráfico</t>
  </si>
  <si>
    <t>Montaje segunda etapa de equipos para el laboratorio de CNC</t>
  </si>
  <si>
    <t>Internacionalización /Visibilización Institucional</t>
  </si>
  <si>
    <t>Participación congreso ACOFI</t>
  </si>
  <si>
    <t>segundo semestre 2018</t>
  </si>
  <si>
    <t>Inscripción, tiquetes, viáticos</t>
  </si>
  <si>
    <t>Relaciones con el sector productivo  (trabajo conjunto con Extensión para crear alianzas y estructurar programas de capacitación a la medida)</t>
  </si>
  <si>
    <t>permanente</t>
  </si>
  <si>
    <t>Publicidad del programa</t>
  </si>
  <si>
    <t>Organización y realización V Congreso Internacional en tendencias del Conocimiento, (Interinstitucional)</t>
  </si>
  <si>
    <t>Tiquete y hospedaje para  conferencista internacional.</t>
  </si>
  <si>
    <t>Participación misión académica latinoamérica (5 universidades mexicanas pertenecientes a la red CONAHEC)</t>
  </si>
  <si>
    <t>tiquetes, viáticos</t>
  </si>
  <si>
    <t>Participación al menos en un congreso internacional /apoyo al menos a dos docentes con ponencia.</t>
  </si>
  <si>
    <t>disponibilidad para docentes</t>
  </si>
  <si>
    <t>tiquetes inscripción, viáticos</t>
  </si>
  <si>
    <t>identificar los eventos relevantes a nivel nacional e internacional para el desarrollo y proyección de los programas de la facultad</t>
  </si>
  <si>
    <t>Actualización programas existentes /Nuevos programas en la facultad</t>
  </si>
  <si>
    <t>Programa procesos farmacéuticos</t>
  </si>
  <si>
    <t>Logística visita de pares (transporte, almuerzos, refrigerios)</t>
  </si>
  <si>
    <t>Programa TP en producción textil</t>
  </si>
  <si>
    <t>Revisar y ajustar Syllabus de los programas de Procesos Industriales ajustados al Proyecto Educativo Institucional</t>
  </si>
  <si>
    <t>Optimización procesos académicos y administrativos</t>
  </si>
  <si>
    <t>Mantener la comunicación actualizada</t>
  </si>
  <si>
    <t>Permanente</t>
  </si>
  <si>
    <t>Proyecctar carga académica</t>
  </si>
  <si>
    <t>Semestral</t>
  </si>
  <si>
    <t xml:space="preserve">Atender requerimientos académicos de los estudiantes </t>
  </si>
  <si>
    <t>Sujeto a fechas del calendario académico</t>
  </si>
  <si>
    <t>Compra laboratorio de Inmotica - SCHNEIDER para 18 puestos de trabajo</t>
  </si>
  <si>
    <t>Mobiliario</t>
  </si>
  <si>
    <t>Adecuaciones fisicas: acometida electrica y locativa</t>
  </si>
  <si>
    <t>Contratación un Ingeniero o Tecnologo compente en el tema de Automatizacion  para laboratorio de Domotica e inmotica</t>
  </si>
  <si>
    <t>Capacitacion Docente: 1 semestre 10 Docentes 2,5H/S</t>
  </si>
  <si>
    <t xml:space="preserve">Compra de laboratorio de Automatizacion SIEMENS </t>
  </si>
  <si>
    <t>Maletines de automatizacion</t>
  </si>
  <si>
    <t>Bancos de trabajo para incorporar equipos  maletines</t>
  </si>
  <si>
    <t>Viaje a Alemania a Capacitacion 1 semana</t>
  </si>
  <si>
    <t>Capacitacion Docente: 2 semestres 10 Docentes 2,5H/S</t>
  </si>
  <si>
    <t>Equipos para mantenimiento y actualizacion de 6  modulos de automatizacion actualmente existentes</t>
  </si>
  <si>
    <t>Analizador de Redes: Pinza para calidad d energia y registrador de potencia</t>
  </si>
  <si>
    <t>Modulos Didacticos de Electronica</t>
  </si>
  <si>
    <t xml:space="preserve">Equipos y mano de obra para actualizacion de 6 modulos existentes de automatizacion industrial </t>
  </si>
  <si>
    <t xml:space="preserve">Suministro de 6 computadores para actualizacion de 6 moduos existentes de automatizacion Industrial  </t>
  </si>
  <si>
    <t>Equipos y bancos de trabajo para area de maquinas mecanicas y de mantenimiento Industrial</t>
  </si>
  <si>
    <t>Suministro e instalacion de equipos de ventilacion Mecanica, Diferentes Tipos de bombas para fluidos, equipos de montaje y desmontaje de rodamientos. Adecuacion del area de maquinas mecanicas y de mantenimiento industrial</t>
  </si>
  <si>
    <t>Automatizacion, repotenciacion de maquina alesadora de Talller de Maquinas  Herramientas</t>
  </si>
  <si>
    <t>Suministro de materiales electricos y mecanicos. Mano de obra.</t>
  </si>
  <si>
    <t>Equipos faltantes para Laboratorio de Instalaciones Electricas Schneider actualmente en uso</t>
  </si>
  <si>
    <t>Insumos para laboratorio paracticas en laboratorio de Instalaciones electricas cursos Schneider</t>
  </si>
  <si>
    <t>Capacitacion de Docentes y estudiantes</t>
  </si>
  <si>
    <t>Capacitacion a 10 profesores de Electricidad en la Empresa Explorer de Duitama en tema de Mantenimiento de Transformadores de alta tension</t>
  </si>
  <si>
    <t>Alojamiento en hotel 1 dia  y alimentacion 1 dia 12 personas</t>
  </si>
  <si>
    <t>Conferencia de Ingeniero Especializado 4 horas</t>
  </si>
  <si>
    <t>Pago conductor y gasolina buseta</t>
  </si>
  <si>
    <t>Capacitacion de estudiantes en tema de Montaje de Rodamientos y Mantenimiento Basado en la confiabilidad 6 conferencias en el año</t>
  </si>
  <si>
    <t>Pago conferencisistas, 6 conferencias al año</t>
  </si>
  <si>
    <t>Suministros para equipo administrativo de la Facultad</t>
  </si>
  <si>
    <t>1 base de datos de libros tecnicos</t>
  </si>
  <si>
    <t>Libros de Montajes Industriales, de Mantenimiento Industrial y de Termicas</t>
  </si>
  <si>
    <t xml:space="preserve">Propuesta creacion de Especializaciones Profesionales afines a Electromecanica </t>
  </si>
  <si>
    <t>Propuesta borrador completa con documentos soporte y anexos para creacion de 2 especializaciones afines a Electromecanica con consulta a Docentes y administrativos de la ETITC</t>
  </si>
  <si>
    <t>Contratar 20 horas semanales durante 10 meses de Ingeniero competente y un auxiliar digitador</t>
  </si>
  <si>
    <t>Propuesta creacion de Diplomados afines a Electroemcanica</t>
  </si>
  <si>
    <t>Propuesta borrador completa con documentos soporte y anexos para creacion de 2 Diplomados afines a Electromecanica con consulta a Docentes y administrativos de la ETITC</t>
  </si>
  <si>
    <t>Contratar 10 horas semanales durante 4 meses de Ingeniero Especialista</t>
  </si>
  <si>
    <t>Convocatoria y divulgacion concurso de Eficiencia Energetica</t>
  </si>
  <si>
    <t>Convocatoria y divulgacion concurso de Instalaciones Electricas</t>
  </si>
  <si>
    <t>Convocatoria y divulgacion concurso de area termica</t>
  </si>
  <si>
    <t>Desarrollo de proyectos integradores</t>
  </si>
  <si>
    <t>Movilidad Internacional - Universidades de Ecuador,Venezuela,  Mejico y Argentina</t>
  </si>
  <si>
    <t>Movilidad Nacional a Universidades que conforman la Red de Electromecanica</t>
  </si>
  <si>
    <t>Tiquetes y viaticos, en Colombia: ITM Medellin, UPTC Duitama, UTS Santander</t>
  </si>
  <si>
    <t xml:space="preserve"> Participación en Concursos academicos</t>
  </si>
  <si>
    <t>Participación en concursos con Red de programas de Electromecanica del pais</t>
  </si>
  <si>
    <t>Pago de inscripciones y viaticos a estudiantes</t>
  </si>
  <si>
    <t>FACULTAD DE SISTEMAS</t>
  </si>
  <si>
    <t>Gestión curricular</t>
  </si>
  <si>
    <t>Revisión curricular Técnica profesional en computación</t>
  </si>
  <si>
    <t>Revisión curricular Tecnología en Desarrollo de Software</t>
  </si>
  <si>
    <t>Revisión curricular Ingeniería de Sistemas</t>
  </si>
  <si>
    <t>Propuesta de ajuste curricular</t>
  </si>
  <si>
    <t>Actividades y eventos (Organización)</t>
  </si>
  <si>
    <t>Seminarios de Ingeniería de Sistemas</t>
  </si>
  <si>
    <t>Conferencistas</t>
  </si>
  <si>
    <t>Ethical  Hacking Day</t>
  </si>
  <si>
    <t>Publicidad, proromoción y expertos</t>
  </si>
  <si>
    <t>Infomatrix 2018</t>
  </si>
  <si>
    <t>Promoción  y logisitca</t>
  </si>
  <si>
    <t>Sede  maratones de programción (Un circuito por semestre)</t>
  </si>
  <si>
    <t>Logistica  y refrigerios</t>
  </si>
  <si>
    <t>Acreditación programas de Tecnología en desarrollo de software e Ingeniería de Sistemas.</t>
  </si>
  <si>
    <t>Preparación de visita</t>
  </si>
  <si>
    <t>Publicidad y promoción</t>
  </si>
  <si>
    <t>Atención a visita de pares</t>
  </si>
  <si>
    <t>Logistica, transporte  y refrigerios</t>
  </si>
  <si>
    <t>Socializacion del proceso</t>
  </si>
  <si>
    <t>Publicidad</t>
  </si>
  <si>
    <t>Expo-TI 2018-I</t>
  </si>
  <si>
    <t>Descuento de matrícula (3 primeros lugares)</t>
  </si>
  <si>
    <t>Expo-TI 2018-II</t>
  </si>
  <si>
    <t>Visita de pares amigos</t>
  </si>
  <si>
    <t>Contratación pares amigos</t>
  </si>
  <si>
    <t>Renovación registro calificado Programa Técnica Profesional en Computación y reorma curricular</t>
  </si>
  <si>
    <t>Documentación</t>
  </si>
  <si>
    <t>Propuesta nuevo programa disciplinar de posgrado</t>
  </si>
  <si>
    <t>Identificación del nuevo programa</t>
  </si>
  <si>
    <t>Estudio de viabilidad y factibilidad</t>
  </si>
  <si>
    <t>Realización de estudio</t>
  </si>
  <si>
    <t>Gestión de convenios  continuidad académica en posgrados para estudiantes y egresados del programa</t>
  </si>
  <si>
    <t>Identificación de oportunidades</t>
  </si>
  <si>
    <t>Promoción y desplazamiento</t>
  </si>
  <si>
    <t>Diulgación y socialiacion de los programas de la Facultad</t>
  </si>
  <si>
    <t>Ruedas de talento TI</t>
  </si>
  <si>
    <t>Stand y publicidad</t>
  </si>
  <si>
    <t>Expo Estudiante Octubre</t>
  </si>
  <si>
    <t>Visitas a Colegios oficiales 2018 II</t>
  </si>
  <si>
    <t>INFRAESTRUCTURA, LABORATORIOS Y EQUIPOS</t>
  </si>
  <si>
    <t>Salas móviles (21 estaciones de trabajo)</t>
  </si>
  <si>
    <t>2 Carros con 21 estaciones</t>
  </si>
  <si>
    <t>Servidores Laboratorio de redes</t>
  </si>
  <si>
    <t>2 servifores en rack</t>
  </si>
  <si>
    <t>Kit de seguridad y software Laboratorio de redes</t>
  </si>
  <si>
    <t>Software y kit</t>
  </si>
  <si>
    <t xml:space="preserve">Laboratorio móvil de sistemas embebidos / Equipos para sistemas embebidos e IOT </t>
  </si>
  <si>
    <t>equipos y dispositivos</t>
  </si>
  <si>
    <t>2018-II</t>
  </si>
  <si>
    <t>Relaciones con el sector productivo</t>
  </si>
  <si>
    <t>Publicidad y divulgación</t>
  </si>
  <si>
    <t>Encuentro REDIS - Red de directores de ingenieria de sistemas y afines</t>
  </si>
  <si>
    <t>Participación misión académica Internacional</t>
  </si>
  <si>
    <t>Acredtiacion  Infomatrix continental (INFOMATRIX LATINOAMERICA 2018) estudiantes y asesor gandores  proyecto Alacena a la mano</t>
  </si>
  <si>
    <t>Tiquetes, viaticos e inscripción</t>
  </si>
  <si>
    <t>Acredtiacion Acreditación ATAST International Festival of Engineering Science and Technology 2018 estudiante y asesor gandores  proyecto Motion K</t>
  </si>
  <si>
    <t>Acredtiacion Acreditación Infomatrix Ecuador 2018 estudiantes y asesor gandores  proyecto Lectura compartida</t>
  </si>
  <si>
    <t>Participanción Maratón Nacional</t>
  </si>
  <si>
    <t>Inscripción Equipos</t>
  </si>
  <si>
    <t>Recursos bibliográficos</t>
  </si>
  <si>
    <t>Bases de datos</t>
  </si>
  <si>
    <t>ACM e IEEE</t>
  </si>
  <si>
    <t xml:space="preserve">Material impreso y digital </t>
  </si>
  <si>
    <t>Adquisición y actualización de libros disciplinares</t>
  </si>
  <si>
    <t>Promoción investigación</t>
  </si>
  <si>
    <t>Capacitación docente en tecnologías emergentes</t>
  </si>
  <si>
    <t>Contratación instructor y material</t>
  </si>
  <si>
    <t>Capacitación y formación</t>
  </si>
  <si>
    <t>Personal administrativo de la facultad</t>
  </si>
  <si>
    <t xml:space="preserve">Inscripción Diplomado en Big Data y Ciencia de los Datos </t>
  </si>
  <si>
    <t xml:space="preserve">Inscripción Diplomado en Internet of things </t>
  </si>
  <si>
    <t>BIBLIOTECA</t>
  </si>
  <si>
    <t>EL TIEMPO</t>
  </si>
  <si>
    <t>PERIODICO</t>
  </si>
  <si>
    <t>EL ESPECTADOR</t>
  </si>
  <si>
    <t>ADQUISICION MATERIAL BIBLIOGRAFICO</t>
  </si>
  <si>
    <t>Libros y revistas</t>
  </si>
  <si>
    <t xml:space="preserve">BASES DE DATOS </t>
  </si>
  <si>
    <t>Recursos digitales</t>
  </si>
  <si>
    <t>ACTUALIZACION SOFTWARE BIBLIOGRAFICO</t>
  </si>
  <si>
    <t>VIDEO BEEN</t>
  </si>
  <si>
    <t>PANTALLA GIGANTE</t>
  </si>
  <si>
    <t>1,500,000</t>
  </si>
  <si>
    <t>DIGITALIZACION  2000 TRABAJOS DE GRADO</t>
  </si>
  <si>
    <t>CAPACITACIONES Y CONFERENCIAS</t>
  </si>
  <si>
    <t>RECURSO HUMANO</t>
  </si>
  <si>
    <t>MATERIAL DE CONSUMO</t>
  </si>
  <si>
    <t>ESTANTERIA PARA MATERIAL BIBLIOGRAFICOS</t>
  </si>
  <si>
    <t>FUMIGACION</t>
  </si>
  <si>
    <t>COMPRA DE LIBROS</t>
  </si>
  <si>
    <t>AUTOEVALUACIÓN</t>
  </si>
  <si>
    <t>Sistematización de las técnicas de recolección proceso de autoevaluación con fines de renovación de Registro Calificado.</t>
  </si>
  <si>
    <t>Diseño de un software especializado para el proceso de autoevaluación Institucional.</t>
  </si>
  <si>
    <t>Profesional especializado</t>
  </si>
  <si>
    <t>Desarrollo y aplicación del software institucional que permita controlar y asegurar la información consignada en él.</t>
  </si>
  <si>
    <t>Proceso de autoevaluación institucional 2018-2019</t>
  </si>
  <si>
    <t>Revisión y actualización del modelo de autoevaluación y documentos académicos históricos para analizar la trazabilidad de los procesos.</t>
  </si>
  <si>
    <t>Aplicación de encuestas para el levantamiento de percepción institucional.</t>
  </si>
  <si>
    <t>Recolección documental periodos 2017, 2018.</t>
  </si>
  <si>
    <t>Organización de evidencias de percepción, documental y otras técnicas a aplicar.</t>
  </si>
  <si>
    <t>Campaña de sensibilización a través de medios disponibles (Web, pantallas, emisora)</t>
  </si>
  <si>
    <t>Tabulación de datos obtenidos</t>
  </si>
  <si>
    <t>Continuidad al proceso de acreditación de programas de pregrado</t>
  </si>
  <si>
    <t>Atención visita de pares amigos</t>
  </si>
  <si>
    <t>Expertos</t>
  </si>
  <si>
    <t>Cargue de informes de autoevaluación</t>
  </si>
  <si>
    <t>Coordinadores</t>
  </si>
  <si>
    <t>Preparación logística visita de Pares CNA</t>
  </si>
  <si>
    <t>Mantenimiento</t>
  </si>
  <si>
    <t>Atención visita de Pares CNA</t>
  </si>
  <si>
    <t>Ejecución de planes de mejoramiento</t>
  </si>
  <si>
    <t>Acompañamiento a las áreas para disminuir las debilidades encontradas en el ejercicio de autoevaluación 2015-2017.</t>
  </si>
  <si>
    <t>Socialización del resultado de autoevaluación con fines de acreditación del ejercicio 2015-2017.</t>
  </si>
  <si>
    <t>TALLERES Y LABORATORIOS</t>
  </si>
  <si>
    <t>mantenimiento de talleres y laboratorios</t>
  </si>
  <si>
    <t>Realizar mantenimiento en talleres y laboratorios</t>
  </si>
  <si>
    <t>contratacion de personal necesario para el apoyo  en compañía de los laboratoristas ya exixtentes de planta</t>
  </si>
  <si>
    <t xml:space="preserve">aquisicion de materiales para realizar el mantenimiento </t>
  </si>
  <si>
    <t>realizar control de estos mantenimientos semestralmente</t>
  </si>
  <si>
    <t xml:space="preserve">adquisicion de elementos necesarios para mantenimiento de equipos </t>
  </si>
  <si>
    <t xml:space="preserve">adecuacion y montaje de talleres y laboratorios </t>
  </si>
  <si>
    <t>implemantacion de la segunda fase de CNC</t>
  </si>
  <si>
    <t>adquisicion y compra y puesta en marcha de tornos y centros de mecanizado para CNC</t>
  </si>
  <si>
    <t>implementacion de nuevo laboratorio de siemens</t>
  </si>
  <si>
    <t>adquisicion y compra y puesta del nuevo laboratorio de siemens</t>
  </si>
  <si>
    <t>instalacion de sistema de arco sumerguido</t>
  </si>
  <si>
    <t>compra de elementos</t>
  </si>
  <si>
    <t>adquisicion de gases para la cortadora laser</t>
  </si>
  <si>
    <t>campra e instalacion</t>
  </si>
  <si>
    <t>mantenimiento de equipos especializados</t>
  </si>
  <si>
    <t>contratacion mantenimiento</t>
  </si>
  <si>
    <t>adquisicion planta piloto de formacion multipropositos en control de nivel, flujo , presion y temperatura</t>
  </si>
  <si>
    <t>adquisicion y compra de equipos</t>
  </si>
  <si>
    <t>Compra de materiales de consumo para el buen funcionamiento de los diferentes talleres y laboratorios.</t>
  </si>
  <si>
    <t>Electrónica</t>
  </si>
  <si>
    <t>Electricidad</t>
  </si>
  <si>
    <t>Controles</t>
  </si>
  <si>
    <t>Fundición</t>
  </si>
  <si>
    <t xml:space="preserve">Mecánica Industrial </t>
  </si>
  <si>
    <t>Automatización</t>
  </si>
  <si>
    <t>30/06//18</t>
  </si>
  <si>
    <t>Diseño</t>
  </si>
  <si>
    <t>Motores</t>
  </si>
  <si>
    <t>Aire acondicionado</t>
  </si>
  <si>
    <t>Metalistería</t>
  </si>
  <si>
    <t>Química, Física y Biología</t>
  </si>
  <si>
    <t>Modelería</t>
  </si>
  <si>
    <t xml:space="preserve"> Calidad de energía</t>
  </si>
  <si>
    <t>Domótica e Inmótica</t>
  </si>
  <si>
    <t>Laboratorio de Festo</t>
  </si>
  <si>
    <t>Compra de máquinas y herramientas</t>
  </si>
  <si>
    <t>Para todos los talleres</t>
  </si>
  <si>
    <t>Compra</t>
  </si>
  <si>
    <t xml:space="preserve">Apoyo atencion talleres y laboratorios </t>
  </si>
  <si>
    <t>Contratacion de las personas necesarias para la atencion las diferentes areas en los talleres y laboratorios</t>
  </si>
  <si>
    <t>contratación</t>
  </si>
  <si>
    <t>BIENESTAR UNIVERSITARIO</t>
  </si>
  <si>
    <t>QUEDATE EN LA ETITC</t>
  </si>
  <si>
    <t>Monitorias</t>
  </si>
  <si>
    <t>Material de apoyo</t>
  </si>
  <si>
    <t>Tutorias</t>
  </si>
  <si>
    <t>Nivelatorio de matematicas primer semestre</t>
  </si>
  <si>
    <t>contratacion docente</t>
  </si>
  <si>
    <t>En tiempo de parciales</t>
  </si>
  <si>
    <t>contratacion personal masajes</t>
  </si>
  <si>
    <t>Taller manejo del stres</t>
  </si>
  <si>
    <t>contratacion experto</t>
  </si>
  <si>
    <t xml:space="preserve">Programa Macgym memoria, atención y concentración </t>
  </si>
  <si>
    <t>materiales</t>
  </si>
  <si>
    <t>Técnicas y métodos de estudios</t>
  </si>
  <si>
    <t>contratación experto</t>
  </si>
  <si>
    <t xml:space="preserve">Atención psicosocial y caracterización de la población </t>
  </si>
  <si>
    <t>profesional en psicologia</t>
  </si>
  <si>
    <t>Contratación de personal de apoyo</t>
  </si>
  <si>
    <t>profesionales de apoyo</t>
  </si>
  <si>
    <t>Visitas  domiciliarias</t>
  </si>
  <si>
    <t>Trabajador social</t>
  </si>
  <si>
    <t>Talleres de pareja</t>
  </si>
  <si>
    <t>Talleres de manejo del tiempo libre</t>
  </si>
  <si>
    <t xml:space="preserve">caracterización de la población </t>
  </si>
  <si>
    <t>Crear instrumento y software</t>
  </si>
  <si>
    <t>Entrevistas de admisión PES y IBTI</t>
  </si>
  <si>
    <t>Toma de decisiones por un buen convivir</t>
  </si>
  <si>
    <t>Actividad masiva</t>
  </si>
  <si>
    <t>Gestión creditos Icetex</t>
  </si>
  <si>
    <t>Torneo de ajedres</t>
  </si>
  <si>
    <t>Premiación</t>
  </si>
  <si>
    <t>ETITC por Bogotá</t>
  </si>
  <si>
    <t>Logistica</t>
  </si>
  <si>
    <t>conferencia manejo emocional</t>
  </si>
  <si>
    <t>profesional</t>
  </si>
  <si>
    <t>UNA ETITC ACTIVA</t>
  </si>
  <si>
    <t>Uniformes IBTI, PES</t>
  </si>
  <si>
    <t>Compra de uniformes</t>
  </si>
  <si>
    <t>campeonatos internos IBTI, PES</t>
  </si>
  <si>
    <t>Contratación de arbitros y logistica</t>
  </si>
  <si>
    <t>Campeonatos SUE</t>
  </si>
  <si>
    <t>Inscripciones, logistica</t>
  </si>
  <si>
    <t>Campeonatos Nacional Lasallista interadministrativos</t>
  </si>
  <si>
    <t>Logistica, traslados</t>
  </si>
  <si>
    <t>Mantenimiento del Gimnasio</t>
  </si>
  <si>
    <t>Premiación campeonatos</t>
  </si>
  <si>
    <t>Contratacion medalleria</t>
  </si>
  <si>
    <t>Material para campeonatos (Balones, raquetas etc)</t>
  </si>
  <si>
    <t>Compra material</t>
  </si>
  <si>
    <t>campoeonato chalenger (Competencias, gimnasio)</t>
  </si>
  <si>
    <t>Trofeos,  hidratación, proteinas</t>
  </si>
  <si>
    <t>selecciones deportivas</t>
  </si>
  <si>
    <t>Entrenamientos, arbitraje</t>
  </si>
  <si>
    <t>Maquinaria para el gimnasio</t>
  </si>
  <si>
    <t>compra equipo</t>
  </si>
  <si>
    <t>Ciclo paseo</t>
  </si>
  <si>
    <t>Hidratación</t>
  </si>
  <si>
    <t>ARTE Y CULTURA</t>
  </si>
  <si>
    <t>Recorre tu centro</t>
  </si>
  <si>
    <t>Concursos de Bandas marciales</t>
  </si>
  <si>
    <t>Concurso de coros IBTI-PES</t>
  </si>
  <si>
    <t>Inscripción logistica</t>
  </si>
  <si>
    <t>Talleres de musica y tecnica vocal</t>
  </si>
  <si>
    <t>Materiales, talleristas</t>
  </si>
  <si>
    <t>Mantenimiento de instrumentos</t>
  </si>
  <si>
    <t>Contrato experto</t>
  </si>
  <si>
    <t>Compra de Instrumentos musica</t>
  </si>
  <si>
    <t>Vestuario grupos musicales</t>
  </si>
  <si>
    <t>compre</t>
  </si>
  <si>
    <t>concurso de danzas IBTI-PES</t>
  </si>
  <si>
    <t>Mantenimiento elementos de la banda</t>
  </si>
  <si>
    <t>mantenimiento</t>
  </si>
  <si>
    <t>Vestuario de danzas</t>
  </si>
  <si>
    <t>compra de nuevo vestuario</t>
  </si>
  <si>
    <t>Cine en la ETITC</t>
  </si>
  <si>
    <t>Refrigerios</t>
  </si>
  <si>
    <t>Noches de tertulia</t>
  </si>
  <si>
    <t>Día B.</t>
  </si>
  <si>
    <t>Instrumentos banda marcial</t>
  </si>
  <si>
    <t>compra</t>
  </si>
  <si>
    <t>Exposiciones de arte</t>
  </si>
  <si>
    <t>BANCO DE ALIMENTOS</t>
  </si>
  <si>
    <t xml:space="preserve">Subsidio Alimentario </t>
  </si>
  <si>
    <t>personal de apoyo</t>
  </si>
  <si>
    <t>Mantenimiento de equipos</t>
  </si>
  <si>
    <t>Contrato mantenimiento</t>
  </si>
  <si>
    <t>Sistematizacion de la venta de los vales</t>
  </si>
  <si>
    <t>Compra de Software, lectoras</t>
  </si>
  <si>
    <t>CRECICMIENTO HUMANO</t>
  </si>
  <si>
    <t>Convivencias</t>
  </si>
  <si>
    <t>Retiros</t>
  </si>
  <si>
    <t>Catequesis sacramental</t>
  </si>
  <si>
    <t>Talleres</t>
  </si>
  <si>
    <t>Primeras comuniones y confirmaciones</t>
  </si>
  <si>
    <t>Proyección social</t>
  </si>
  <si>
    <t>ESPAL</t>
  </si>
  <si>
    <t>ESCAT</t>
  </si>
  <si>
    <t>ESCANI</t>
  </si>
  <si>
    <t>IM</t>
  </si>
  <si>
    <t>PRE-ITC</t>
  </si>
  <si>
    <t>Logistica, materiales</t>
  </si>
  <si>
    <t>Proyecto hermano mayor</t>
  </si>
  <si>
    <t>Quinceañeras</t>
  </si>
  <si>
    <t>Semana Lasallista IBTI- PES</t>
  </si>
  <si>
    <t>Campaña un regalo una sonriza</t>
  </si>
  <si>
    <t>talleres de padres</t>
  </si>
  <si>
    <t>convivencia padres</t>
  </si>
  <si>
    <t>campamento 10°</t>
  </si>
  <si>
    <t>Contrato padres pasionistas</t>
  </si>
  <si>
    <t>contrato</t>
  </si>
  <si>
    <t>Navidad en el sector</t>
  </si>
  <si>
    <t>MUJER BIT</t>
  </si>
  <si>
    <t>Semana de la mujer</t>
  </si>
  <si>
    <t>Taller de genero</t>
  </si>
  <si>
    <t>Conferencia de genero</t>
  </si>
  <si>
    <t>Conferencista</t>
  </si>
  <si>
    <t>Subenir dia de la mujer</t>
  </si>
  <si>
    <t>Obsequios</t>
  </si>
  <si>
    <t>Apoyo grupo WIE- IEEE</t>
  </si>
  <si>
    <t>conferencias taller</t>
  </si>
  <si>
    <t>Talleres diversos</t>
  </si>
  <si>
    <t>Talleristas</t>
  </si>
  <si>
    <t>SALUD</t>
  </si>
  <si>
    <t>Campañas de prevención y jornadas de crecimiento Humano</t>
  </si>
  <si>
    <t>Campaña espacio libre de humo</t>
  </si>
  <si>
    <t>plegables, talleres conferencias</t>
  </si>
  <si>
    <t>conferencista experto  en sustancias psicoactivas</t>
  </si>
  <si>
    <t>Pausas activas</t>
  </si>
  <si>
    <t>Control de hipertensión</t>
  </si>
  <si>
    <t>campaña donacion de sangre</t>
  </si>
  <si>
    <t>Convenio</t>
  </si>
  <si>
    <t>Campaña saluid sexual y reproductiva</t>
  </si>
  <si>
    <t>conferencista</t>
  </si>
  <si>
    <t>Cursos de lenguas Semestre I</t>
  </si>
  <si>
    <t>Cursos de Inglés</t>
  </si>
  <si>
    <t>Contratación Docentes</t>
  </si>
  <si>
    <t>Cursos de Francés</t>
  </si>
  <si>
    <t>Cursos de Alemán</t>
  </si>
  <si>
    <t>Cursos de Portugués</t>
  </si>
  <si>
    <t>Cursos a la medida en otras sedes</t>
  </si>
  <si>
    <t>Cursos de lenguas Semestre II</t>
  </si>
  <si>
    <t>Cursos a la medida</t>
  </si>
  <si>
    <t>Publicidad y Mercadeo</t>
  </si>
  <si>
    <t>Diseño, impresión y adquisición de elementos publicitarios para divulgación de cursos</t>
  </si>
  <si>
    <t>Plegables, volantes, afiches, esferos, agendas, roll-up, pendones, banderas (6), Portafolio de servicios impreso</t>
  </si>
  <si>
    <t>NA</t>
  </si>
  <si>
    <t>Representación de la ETITC en otras en eventos con Universidades y empresas</t>
  </si>
  <si>
    <t>Tarjetas de presentación, dotación, viáticos, mantel, celular institucional</t>
  </si>
  <si>
    <t>Feria de Idiomas</t>
  </si>
  <si>
    <t>Logística (organización actividades, comidas, bebidas, decoración, etc)</t>
  </si>
  <si>
    <t>Gestión administrativa</t>
  </si>
  <si>
    <t>Asistente administrativo - recepción</t>
  </si>
  <si>
    <t>Contratación personal de  apoyo administrativo</t>
  </si>
  <si>
    <t>Encuentros y participación en eventos interinstitucionales nacionales e internacionales</t>
  </si>
  <si>
    <t>Logística, refrigerios, viáticos</t>
  </si>
  <si>
    <t>Clausura de cursos y Entrega de Certificaciones</t>
  </si>
  <si>
    <t>Logística, refrigerios</t>
  </si>
  <si>
    <t>Estudio de mercado, visitas a entidades pares, divulgación</t>
  </si>
  <si>
    <t>Transporte, logística</t>
  </si>
  <si>
    <t>Infraestructura e insumos</t>
  </si>
  <si>
    <t>Laboratorio de lenguas</t>
  </si>
  <si>
    <t>20 equipos de computo completos</t>
  </si>
  <si>
    <t>Papelería</t>
  </si>
  <si>
    <t>Papel, toner, marcadores, etc.</t>
  </si>
  <si>
    <t>Licencias OOPT (requerimiento ETITC)</t>
  </si>
  <si>
    <t>Licencias Oxford Test</t>
  </si>
  <si>
    <t>Salones para cursos de lenguas</t>
  </si>
  <si>
    <t xml:space="preserve">Salas Multimedia </t>
  </si>
  <si>
    <t>CENTRO DE LENGUAS</t>
  </si>
  <si>
    <t>INVESTIGACIÓN</t>
  </si>
  <si>
    <t>Formación de investigadores</t>
  </si>
  <si>
    <t>Curso de redacción de artículos</t>
  </si>
  <si>
    <t>Contratación de  servicios</t>
  </si>
  <si>
    <t>Curso de formación en  formulación de proyectos de investigación</t>
  </si>
  <si>
    <t xml:space="preserve">Cursos en diferentes temáticas para investigadores </t>
  </si>
  <si>
    <t>Gestión   del Conocimiento</t>
  </si>
  <si>
    <t>Coordinar las actividades de semilleros de investigación</t>
  </si>
  <si>
    <t>Contratación de  profesional</t>
  </si>
  <si>
    <t xml:space="preserve">Financiación de proyectos de investigación Convocatoria 05 de 2017 </t>
  </si>
  <si>
    <t xml:space="preserve">Materiales e insumos,  material bibliográfico, software,  salidas de campo, </t>
  </si>
  <si>
    <t xml:space="preserve">Financiación  de proyectos de investigación  Convocatoria 04 de 2016 - Segundo año de ejecución </t>
  </si>
  <si>
    <t>Materiales e insumos,  material bibliográfico, software,  salidas de campo, inscripciones</t>
  </si>
  <si>
    <t>Asesoría consolidación de grupos de investigación</t>
  </si>
  <si>
    <t>Contratación  profesional</t>
  </si>
  <si>
    <t xml:space="preserve">Evaluación de propuestas de investigación  de convocatorias </t>
  </si>
  <si>
    <t>Divulgación y Comunicación</t>
  </si>
  <si>
    <t xml:space="preserve">Apoyo a movilidad  nacional e internacional a investigadores </t>
  </si>
  <si>
    <t xml:space="preserve">Transporte terrestre,  aéreo,  inscripción  a eventos académicos </t>
  </si>
  <si>
    <t>Afiliación Asociación Colombiana para el Avance de la Ciencia</t>
  </si>
  <si>
    <t>Membresía</t>
  </si>
  <si>
    <t>Afiliación a Red Colombiana de Semilleros de investigación</t>
  </si>
  <si>
    <t xml:space="preserve">Realización VII encuentro institucional de Semilleros de investigación ETITC </t>
  </si>
  <si>
    <t xml:space="preserve">Pares  evaluadores,  materiales,  hidratación   150 personas </t>
  </si>
  <si>
    <t xml:space="preserve">Participación  en  el   encuentro  Nodo Bogotá  de la Red Colombiana de  Semilleros de investigación </t>
  </si>
  <si>
    <t xml:space="preserve">Inscripción   20 personas </t>
  </si>
  <si>
    <t>Participación  en el   encuentro nacional   de semilleros de la Red Colombiana de Semilleros de investigación</t>
  </si>
  <si>
    <t xml:space="preserve">Tiquetes, inscripción,  hospedaje  para  8 personas </t>
  </si>
  <si>
    <t>Publicación  Revista Letras</t>
  </si>
  <si>
    <t xml:space="preserve">Diseño e impresión ediciones n  18 y 19 </t>
  </si>
  <si>
    <t>Realización del IV campamento de investigadores  ETITC</t>
  </si>
  <si>
    <t>Transporte terrestre,   materiales,  hospedaje  e hidratación</t>
  </si>
  <si>
    <t>Conmemoración del  Día del investigador</t>
  </si>
  <si>
    <t xml:space="preserve">Trofeos,  hidratación, libros,    200 personas </t>
  </si>
  <si>
    <t xml:space="preserve">Movilidad de investigador  extranjero </t>
  </si>
  <si>
    <t xml:space="preserve">Tiquetes,  estadía </t>
  </si>
  <si>
    <t>IDT - Socialización</t>
  </si>
  <si>
    <t>Propiedad Intelectual</t>
  </si>
  <si>
    <t>Charlas</t>
  </si>
  <si>
    <t>Conformación CATI - Centro de Apoyo a la Tecnología y a la Innovación</t>
  </si>
  <si>
    <t>Vigilancia Tecnológica</t>
  </si>
  <si>
    <t>Contratación de curso de Vigilancia Tecnológica</t>
  </si>
  <si>
    <t>IDT - Fomento</t>
  </si>
  <si>
    <t>Redes de conocimiento</t>
  </si>
  <si>
    <t>Renovación ACOSEND + Otra</t>
  </si>
  <si>
    <t>Emprendimiento</t>
  </si>
  <si>
    <t>Contratación de Talleres Vivenciales</t>
  </si>
  <si>
    <t>Buenas prácticas</t>
  </si>
  <si>
    <t>Renovación Licencia de Turnitin</t>
  </si>
  <si>
    <t>Contratación de curso de Presentaciones Efectivas</t>
  </si>
  <si>
    <t>Conferencias</t>
  </si>
  <si>
    <t>IDT - Divulgación</t>
  </si>
  <si>
    <t>Eventos</t>
  </si>
  <si>
    <t>Divulgación de eventos y participación</t>
  </si>
  <si>
    <t>Boletín informativo</t>
  </si>
  <si>
    <t>Información de actividades</t>
  </si>
  <si>
    <t>INNOVACIÓN Y DESARROLLO TECNOLÓGICO</t>
  </si>
  <si>
    <t xml:space="preserve">EXTENSIÓN </t>
  </si>
  <si>
    <t>Cursos Técnicos y Diplomados   Semestre I</t>
  </si>
  <si>
    <t>Cursos de preingeniero</t>
  </si>
  <si>
    <t>Cursos de soldadura</t>
  </si>
  <si>
    <t>Cursos de cnc</t>
  </si>
  <si>
    <t>Cursos de electricidad</t>
  </si>
  <si>
    <t xml:space="preserve">Cursos torno </t>
  </si>
  <si>
    <t xml:space="preserve">Diplomado en Instalaciones Eléctricas </t>
  </si>
  <si>
    <t>Diplomado en Lean Manufacturing</t>
  </si>
  <si>
    <t>Diplomado HSEQ</t>
  </si>
  <si>
    <t>Cursos técnicos y Diplomados  Semestre II</t>
  </si>
  <si>
    <t>CURSOS Y DIPLOMADOS A LA MEDIDA PARA EMPRESAS</t>
  </si>
  <si>
    <t>Naval Panamá</t>
  </si>
  <si>
    <t xml:space="preserve">Indumil </t>
  </si>
  <si>
    <t>Protela</t>
  </si>
  <si>
    <t>Empresa 4</t>
  </si>
  <si>
    <t>Empresa 5</t>
  </si>
  <si>
    <t>Plegables, volantes, afiches, esferos, agendas, pendones, Portafolio de servicios impreso</t>
  </si>
  <si>
    <t>Tarjetas de presentación, dotación, viáticos, mantel</t>
  </si>
  <si>
    <t>Contratación personal de  apoyo administrativo - jornada tarde noche y sábados -</t>
  </si>
  <si>
    <t xml:space="preserve">Profesional de Apoyo a la gestión </t>
  </si>
  <si>
    <t xml:space="preserve">Contratación profesional  de  apoyo a la gestión institucional </t>
  </si>
  <si>
    <t>Participación en eventos interinstitucionales nacionales e internacionales</t>
  </si>
  <si>
    <t>Logística, viáticos</t>
  </si>
  <si>
    <t xml:space="preserve">Logística y certificaciones </t>
  </si>
  <si>
    <t xml:space="preserve">Salones dotadas  para cursos entre semana </t>
  </si>
  <si>
    <t xml:space="preserve">Salones para cursos de preingeniero con multimedia </t>
  </si>
  <si>
    <t>Salones con multimedia para Diplomados entre semana</t>
  </si>
  <si>
    <t>Salones  para diplomados especializados</t>
  </si>
  <si>
    <t>EGRESADOS</t>
  </si>
  <si>
    <t>Seguimiento de egresados</t>
  </si>
  <si>
    <t>Localizacion de egresados en las redes sociales</t>
  </si>
  <si>
    <t>recursos informaticos, computador y acceso telefónico fijo y movil</t>
  </si>
  <si>
    <t>Verificación de egresados en la documentacion interna de la ETITC</t>
  </si>
  <si>
    <t>Elaboración y ejecucion de elementos para detectar necesidades de capacitacion de egresados con sus respectivos resultados</t>
  </si>
  <si>
    <t>Elaboración y ejecucion de elentos para determinar la pertinencia institucional y del programa en el sector empresarial  con sus respectivos resultados</t>
  </si>
  <si>
    <t>Encuentro de egresados</t>
  </si>
  <si>
    <t>Actividad del encuentro</t>
  </si>
  <si>
    <t>Logística para organización y atención de los egresados</t>
  </si>
  <si>
    <t>Capacitacion de egresados</t>
  </si>
  <si>
    <t xml:space="preserve">Conferencistas </t>
  </si>
  <si>
    <t xml:space="preserve">profesional </t>
  </si>
  <si>
    <t>Elaboracion de certificados</t>
  </si>
  <si>
    <t>Certificados</t>
  </si>
  <si>
    <t>Bolsa de Empleo ETITC</t>
  </si>
  <si>
    <t>Actividad de lanzamiento de la bolda de empleo de la ETITC</t>
  </si>
  <si>
    <t>Logística para organización y atención a los invitados</t>
  </si>
  <si>
    <t>Diseño, impresión y adquisición de elementos publicitarios para divulgación de eventos y actividades con los egresados.</t>
  </si>
  <si>
    <t>Plegables, volantes, afiches, esferos, agendas, pendones, Portafolio de servicios</t>
  </si>
  <si>
    <t>Tarjetas de presentación , dotación, viaticos, servicio telefonia celular institucional</t>
  </si>
  <si>
    <t>Software administrador de datos para registro y seguimiento de egresados</t>
  </si>
  <si>
    <t>Generacion de base de datos de egresados y  elementos de procesar informacion para generacion de situación de egresados.</t>
  </si>
  <si>
    <t>Software para la bolsa de empleo</t>
  </si>
  <si>
    <t>Registro de informacion de las empresas, de hojas de vida de egresados y estudiantes, registro de vacantes y correlación de la información de las vacantes, egresados y estudiantes y empresas con los perfinles profesionales y ocupacionales de los programas</t>
  </si>
  <si>
    <t>Video beam</t>
  </si>
  <si>
    <t>Insumos de cafeteria</t>
  </si>
  <si>
    <t xml:space="preserve"> (CAFÉ, VASOS DESECHABLES, AZUCAR, AROMÁTICAS)</t>
  </si>
  <si>
    <t>na</t>
  </si>
  <si>
    <t>Papel, toner, marcadores. Lapiceros, lapices, AZ, insumos para carné de egresados</t>
  </si>
  <si>
    <t>Contratación personal de apoyo para gestion institucional programa de egresados</t>
  </si>
  <si>
    <t>Contratacion de personal de apoyo administrativo  jornada diurna</t>
  </si>
  <si>
    <t>VIVE DIGITAL</t>
  </si>
  <si>
    <t>Cursos  Vive Digital Semestre I</t>
  </si>
  <si>
    <t>Talleres introduccion al diseño</t>
  </si>
  <si>
    <t>Talleres introducción al 3D</t>
  </si>
  <si>
    <t>Talleres introducción audiovisuales</t>
  </si>
  <si>
    <t>Talleres Alfabetización digital</t>
  </si>
  <si>
    <t>talleres especializados de diseño y animacion 3D</t>
  </si>
  <si>
    <t>Cursos vive digitalSemestre II</t>
  </si>
  <si>
    <t>Talleres especializados de diseño y animacion 3D</t>
  </si>
  <si>
    <t xml:space="preserve">Divulgación de cursos en redes </t>
  </si>
  <si>
    <t>Plegables, volantes, afiches, esferos, agendas</t>
  </si>
  <si>
    <t>Administradores Punto Vive Digital</t>
  </si>
  <si>
    <t>Contratación personal Administrador de lunes a sábado jornada mañana y tarde y noche</t>
  </si>
  <si>
    <t>trimestral</t>
  </si>
  <si>
    <t>Logística, certificaciones</t>
  </si>
  <si>
    <t>Mantenimiento locativo</t>
  </si>
  <si>
    <t xml:space="preserve">Pintura de los salones por humedad </t>
  </si>
  <si>
    <t>Papel, cartuchos de impresora lase, marcadores</t>
  </si>
  <si>
    <t>Impresión de guias</t>
  </si>
  <si>
    <t xml:space="preserve">Impresión de guias de los cursos  para estudiantes </t>
  </si>
  <si>
    <t xml:space="preserve"> Informática y Comunicaciones </t>
  </si>
  <si>
    <t>PROYECTO: Adopción de Tecnologías de Código Abierto para la ETITC: Fase II Software académico</t>
  </si>
  <si>
    <t>Horas de soporte de segundo nivel para sistema SIGAF Administrativo y Académico.</t>
  </si>
  <si>
    <t>PROYECTO: Campus virtual</t>
  </si>
  <si>
    <t>PROYECTO: Implementación  de infraestructura critica</t>
  </si>
  <si>
    <t xml:space="preserve">PROCESO: Gestión de Informática y Comunicaciones </t>
  </si>
  <si>
    <t>Mantenimiento especializado de impresoras</t>
  </si>
  <si>
    <t>contratación Mto especializado impresoras HP,Canon, OKI, Kyocera, Stickers, scanners</t>
  </si>
  <si>
    <t>Mto  carnetizadoras Datacard</t>
  </si>
  <si>
    <t>Insumos impresoras (Toners)</t>
  </si>
  <si>
    <t>contratación canales de internet</t>
  </si>
  <si>
    <t>Canal internet sede calle 13</t>
  </si>
  <si>
    <t>Contratación personal soporte técnico y funcional al sistema SIGAF_Administrativo</t>
  </si>
  <si>
    <t>Contratación Profesional infraestructura</t>
  </si>
  <si>
    <t>Contratación coordinador de Mesa de Ayuda</t>
  </si>
  <si>
    <t>Contratación Técnico Soporte y Mantenimiento</t>
  </si>
  <si>
    <t xml:space="preserve"> 1)  Software de Gestión  de codigo GIT y seguimiento (Bitbucket, Jira, Confluence, Gaia)</t>
  </si>
  <si>
    <t>2) Renovación Red Hat</t>
  </si>
  <si>
    <t>3) Licencias IPS y IDS</t>
  </si>
  <si>
    <t>TECHO POR ÁREA PARA EL AÑO 2018</t>
  </si>
  <si>
    <t>OBSERVACIONES GENERALES</t>
  </si>
  <si>
    <t>SUBTOTAL RECTORÍA</t>
  </si>
  <si>
    <t>CONTROL INTERNO</t>
  </si>
  <si>
    <t>INFORMÁTICA Y COMUNICACIONES</t>
  </si>
  <si>
    <t>Este rubro tiene $150.000.000 para tiquetes internacionales. El saldo corresponderá a las demás actividades de la ORII</t>
  </si>
  <si>
    <t>PLANEACIÓN</t>
  </si>
  <si>
    <t>RECTORÍA E IMPREVISTOS</t>
  </si>
  <si>
    <t>SECRETARÍA GENERAL</t>
  </si>
  <si>
    <t>SUBTOTAL VICEACADÉMICA</t>
  </si>
  <si>
    <t>Deben considerarse contratistas diferentes a los docentes hora cátedra</t>
  </si>
  <si>
    <t>ACADÉMICA</t>
  </si>
  <si>
    <t>Debe considerarse el valor del servicio de transporte</t>
  </si>
  <si>
    <t>SUBTOTAL VICEADMINISTRATIVA</t>
  </si>
  <si>
    <t>Incluye adicional de $150.000.000 para los gastos de movilidad</t>
  </si>
  <si>
    <t>PLANTA FÍSICA E INFRAESTRUCTURA ELÉCTRICA</t>
  </si>
  <si>
    <t>Debe programarse valor de mobiliario calle 18 y provisión mantenimiento otras sedes (Kennedy)</t>
  </si>
  <si>
    <t>No incluye rubro de capacitación, el cual tiene un techo de $150.000.000</t>
  </si>
  <si>
    <t>SUBTOTAL VICEINVESTIGACIONES</t>
  </si>
  <si>
    <t>INVESTIGACIONES</t>
  </si>
  <si>
    <t>TOTAL</t>
  </si>
  <si>
    <t>PROYECTO: Modernización tecnológica de talleres y laboratorios</t>
  </si>
  <si>
    <t>Compra y Renovación de software laboratorios</t>
  </si>
  <si>
    <t>Renovación Licencia Proteus (2 años)</t>
  </si>
  <si>
    <t>Renovación Licencia Enterprise Architect (1 año)</t>
  </si>
  <si>
    <t>Renovación Licencia Automation Studio (1 año)</t>
  </si>
  <si>
    <t>Renovación Licencia Autodesk (1 año)</t>
  </si>
  <si>
    <t>Renovación Licencia Matlab (1 año)</t>
  </si>
  <si>
    <t>Renovación Licencia MasterCam (1 año)</t>
  </si>
  <si>
    <t>Adquisición Licencia Parallels (1 año)</t>
  </si>
  <si>
    <t>Renovación Licencia Flexim (2 años)</t>
  </si>
  <si>
    <t>Renovación Licencia PTC CREO (3 años)</t>
  </si>
  <si>
    <t>Renovación Campus Agreement (3 años)</t>
  </si>
  <si>
    <t>Proceso: Docencia</t>
  </si>
  <si>
    <t xml:space="preserve"> Renovación de software</t>
  </si>
  <si>
    <t>Renovación Licencia Gnosoft y nuevos modulos</t>
  </si>
  <si>
    <t>Proceso: Planeación</t>
  </si>
  <si>
    <t>Renovación Licencia Adobe Cloud</t>
  </si>
  <si>
    <t>Compra de computadores</t>
  </si>
  <si>
    <t>Adquisición de insumos para mantenimiento y actualización equipos de computo talleres y lab</t>
  </si>
  <si>
    <t>Contratación Técnico Soporte y Mantenimiento sede Carvajal</t>
  </si>
  <si>
    <t>Contratación Técnico Soporte y Mantenimiento Sede Tintal</t>
  </si>
  <si>
    <t>Canal otras sedes</t>
  </si>
  <si>
    <t xml:space="preserve">Plan Integral de Auditorias </t>
  </si>
  <si>
    <t xml:space="preserve">Prestar los servicios profesionales para el apoyo y asisitencia tecnica y adelantar las demas actividades asignadas, en concordancia con los roles que cumple la oficina de Control Interno ,dentro de la Escuela Tecnologica Instituto Tecnico Central </t>
  </si>
  <si>
    <t xml:space="preserve">Actualizacion  y mejoramiento de los procesos de control inteno  </t>
  </si>
  <si>
    <t>Prestar el sevicio para el apoyo en la programacion y ejecucion de las auditorias a los diferentes procesos de la entidad y adelantar las demas actividades asignadas , en concordancia con los roles que cumple la oficina de Contro Interno dentro de la Escuela Tecnologica Instituto Tecnico Central.</t>
  </si>
  <si>
    <t xml:space="preserve">Presentar la totalidad de los informes solicitados   </t>
  </si>
  <si>
    <t xml:space="preserve">Seguimiento a los informes que la entidad debe entregar a los entes de control extreno </t>
  </si>
  <si>
    <t>IMPLEMENTACIÓN SISTEMA GESTIÓN DE DOCUMENTO ELECTRÓNICO</t>
  </si>
  <si>
    <t>Socialización a los funcionarios de la ETITC</t>
  </si>
  <si>
    <t>AMPLIACIÓN DEPOSITO DE ARCHIVO</t>
  </si>
  <si>
    <t>Reubicación de cajas documentales y acualización inventario documental</t>
  </si>
  <si>
    <t>DIGITALIZACIÓN CERTIFICADA</t>
  </si>
  <si>
    <t>Contratar una empresa externa</t>
  </si>
  <si>
    <t>PROCESOS DOCUMENTALES</t>
  </si>
  <si>
    <t>Contratar 1 personas natural</t>
  </si>
  <si>
    <t>ÁREA ATENCIÓN AL CIUDADANO</t>
  </si>
  <si>
    <t>Contratar 1 persona natural</t>
  </si>
  <si>
    <t>LIMPIEZA TOTAL DE DESINFECCIÓN DE MICROORGANISMOS DEL ARCHIVO CENTRAL</t>
  </si>
  <si>
    <t>Limpieza y desinfeccion de las carpetas, cajas, libros y estantería del archivo central</t>
  </si>
  <si>
    <t xml:space="preserve">Contratar persona natural que realice el proceso de limpieza y desinfección </t>
  </si>
  <si>
    <t>115 MTL</t>
  </si>
  <si>
    <t>COMPRA EQUIPO MEDICIÓN DE HUMEDAD</t>
  </si>
  <si>
    <t>Adquisicisión medidor de temperatura en el archivo central</t>
  </si>
  <si>
    <t>COMPRA SENSOR DE HUMO</t>
  </si>
  <si>
    <t>Adquisicisión sensor de humo para el archivo central</t>
  </si>
  <si>
    <t>Fortalecimiento de los procesos de planeación</t>
  </si>
  <si>
    <t>Apoyo a las actividades de Calidad</t>
  </si>
  <si>
    <t>Profesional desarrollo aplicación</t>
  </si>
  <si>
    <t>Profesional apoyo a calidad con enfoque a riesgo</t>
  </si>
  <si>
    <t>Manejo de emisora</t>
  </si>
  <si>
    <t>Profesional de programas radiales</t>
  </si>
  <si>
    <t>Profesional de comunicaciones</t>
  </si>
  <si>
    <t>Practicante</t>
  </si>
  <si>
    <t>Equipos de comunicaciones</t>
  </si>
  <si>
    <t>Compra de equipos</t>
  </si>
  <si>
    <t>Pagina WEB (Accesibilidad)</t>
  </si>
  <si>
    <t>Actualización</t>
  </si>
  <si>
    <t>Impresos y publicaciones</t>
  </si>
  <si>
    <t>Insumos y materiales</t>
  </si>
  <si>
    <t>Infraestructura (Impresoras)</t>
  </si>
  <si>
    <t>Calidad</t>
  </si>
  <si>
    <t>Membresia de icontec</t>
  </si>
  <si>
    <t>Membresia</t>
  </si>
  <si>
    <t>Campaña publicitaria de actualización</t>
  </si>
  <si>
    <t>Jornada de planeación con enfoque a riesgo</t>
  </si>
  <si>
    <t>Logística</t>
  </si>
  <si>
    <t>Eje Investigación</t>
  </si>
  <si>
    <t>Incentivo para la formulación de proyectos Articuladores</t>
  </si>
  <si>
    <t>Eje Internacionalización</t>
  </si>
  <si>
    <t>Proceso de acreditación - Gestión de facultades
- Procesos Industriales
- Electromecánica
- Mecatrónica
- Mecánica
- Sistemas
- Especializaciones)</t>
  </si>
  <si>
    <t>Proceso de acreditación - Gestión de facultades
- Mecánica</t>
  </si>
  <si>
    <t>Equipo para estudio de Intercambiadores de Calor
Equipo Planta Piloto de Generación de Energia con Vapor
Planta Piloto para estudio de transferencia de calor y termodinamica</t>
  </si>
  <si>
    <t>300000 USD</t>
  </si>
  <si>
    <t>EJE ACADÉMICO</t>
  </si>
  <si>
    <t>$ 580.00.000</t>
  </si>
  <si>
    <t>3,000,000</t>
  </si>
  <si>
    <t>10,000,000</t>
  </si>
  <si>
    <t>PLANES</t>
  </si>
  <si>
    <t>EXTENSIÓN</t>
  </si>
  <si>
    <t>PVDP</t>
  </si>
  <si>
    <t>FACULTAD DE MECATRÓNICA</t>
  </si>
  <si>
    <t>FACULTAD DE MECÁNICA</t>
  </si>
  <si>
    <t xml:space="preserve">Desarrollo módulo de gestión de la internacionalización y actualización constante de la página web de la ORII </t>
  </si>
  <si>
    <t>Tiquetes</t>
  </si>
  <si>
    <t>Apoyo a las gestiones de la movilidad académica: Vicerrectoría académica, administrativa y financiera, investigación.</t>
  </si>
  <si>
    <t xml:space="preserve">Actividades y resultados de la reunión de rectores y directores de ORII de la IALU </t>
  </si>
  <si>
    <t xml:space="preserve">Tarjetas de presentación del equipo ORII, papel oficio/carta, pegastic, sobres de manila, sobres institucionales tamaño carta y oficio, bandera de Colombia, teléfono celular, Correspondencia nacional e internacional (envío de cartillas, revistas ORII, cartas, correspondencia diplomáticas, etc) </t>
  </si>
  <si>
    <t xml:space="preserve">Actividades y resultados de la reunión regional del Cluster UNESCO-UNEVOC </t>
  </si>
  <si>
    <t>Resultados y actividades de la misión académica Suramérica/ORII-Vicerrectoría Académica</t>
  </si>
  <si>
    <t>Resultados y actividades NAFSA-IALU, Filadelfia. Estados Unidos de América</t>
  </si>
  <si>
    <t xml:space="preserve">Gestión para el desarrollo de nuevos cursos y OVA's  </t>
  </si>
  <si>
    <t xml:space="preserve">Seguimiento, análisis y gestión para la implementación de proyectos de infraestructura critica </t>
  </si>
  <si>
    <t>Apoyo a la gestión de informática y comunicaciones en  infraestructura</t>
  </si>
  <si>
    <t>Apoyo a la gestión de informática y comunicaciones en la Mesa de Ayuda</t>
  </si>
  <si>
    <t>Gestión y adquisición de computadores salas</t>
  </si>
  <si>
    <t>Mantenimiento de actualización equipos de computo</t>
  </si>
  <si>
    <t>Creación, elaboración y puesta en marcha del PETI</t>
  </si>
  <si>
    <t>Formular y ejecutar Plan para la implementación de la Estrategia de Gobierno Digital para la entidad en función de los lineamiento de Min Tic para el efecto y los cuatro ejes que lo comprenden (Tics para gobierno abierto, Tic para servicios, TIC para la gestión y Seguridad de la información) .</t>
  </si>
  <si>
    <t>Formular y ejecutar Plan de trabajo para dar cumplimiento a los requisitos de seguridad digital para la entidad en función de los lineamiento de Min Tic para el efecto.</t>
  </si>
  <si>
    <t>Elaborar y hacer seguimiento al plan de trabajo de la entidad para fortalecer la constitución de alianzas orientadas al fortalecimiento de los fines Misionales de la entidad.</t>
  </si>
  <si>
    <t>Contratamiento personal</t>
  </si>
  <si>
    <t>Desarrollar una estrategia para fortalecer la cultura del autocontrol y  la autoevaluación en la entidad.
Interrelación con las áreas</t>
  </si>
  <si>
    <t xml:space="preserve">Desarrollar y hacer seguimiento al plan de trabajo para la gestión del riesgo en la entidad </t>
  </si>
  <si>
    <t>Formular y desarrollar el Programa Anual de Auditoria para evaluar la gestión institucional.</t>
  </si>
  <si>
    <t>Realizar seguimiento al cumplimiento y efectividad de las acciones de mejoramiento generadas en las diferentes fuentes de evaluación.</t>
  </si>
  <si>
    <t xml:space="preserve">Evaluar y manetener el sistema integrado de control interno  </t>
  </si>
  <si>
    <t xml:space="preserve"> Contratación pretación de servicios profesionales </t>
  </si>
  <si>
    <t>Optimización de los procesos y espacios del archivo de la ETITC con la Compra rodante mecánico</t>
  </si>
  <si>
    <t>Realización de Inventario digital de historias  laborales, talento humano y registro y control académico</t>
  </si>
  <si>
    <t>Apoyo y gestión al  área gestión documental</t>
  </si>
  <si>
    <t>PROCESOS LEGALES Y JUDICIALES</t>
  </si>
  <si>
    <t>Realizar el plan de trabajo orientado a dar cumplimiento a los requisitos  y procedimientos de defensa judicial, control normativo , conceptualización jurídica, cobro coactivo y demás actividades de defensa jurídica del Estado.</t>
  </si>
  <si>
    <t>"Acá debería estar el contrato de nestor y las actividades propias de las áreas lideradas por Dario y Diana"</t>
  </si>
  <si>
    <t>Formular y ejecutar el plan de trabajo para la implementación de la guía del sello de la excelencia de la que trata el numeral 3.2.2.1 Política de Servicio al ciudadano del Manual Operativo Sistema de Gestión Mipg.</t>
  </si>
  <si>
    <t>Formular y ejecutar el Plan de Acción Institucional, articulando los 17 planes solicitados en el MIPG, incluyendo el Plan de anticorrupción y atención al ciudadano, el Plan estratégico del talento humano, el Plan estratégico de tecnologías de la información-PETI y el Plan anual de adquisiciones -PAA. 
Formular o actualizar la caracterización de ciudadanos, usuarios o grupos de interés con los cuales interactúa la entidad, con el fin de fortalecer la atención de sus necesidades, trámites y procesos.</t>
  </si>
  <si>
    <t>Formular o ajustar el 100% de los proyectos de inversión de  la Entidad Adscrita y/o Vinculada  a la estructura de cadena de valor de los programas presupuestales 2019</t>
  </si>
  <si>
    <t>Medir el nivel de satisfacción de los ciudadanos con relación a los trámites y servicios que ofrece a Entidad Adscrita y/o Vinculada.</t>
  </si>
  <si>
    <t>Formular y monitorear el plan de racionalización de trámites</t>
  </si>
  <si>
    <t>Diseñar  e implementar estrategia de participación ciudadana</t>
  </si>
  <si>
    <t>Diseñar e implementar el 100 Porcentaje la estrategia de rendición de cuentas</t>
  </si>
  <si>
    <t>Realizar un diagnóstico a nivel interno de la entidad de la capacidad en recursos humanos, fisicos y tecnologicos en función de la prestación del servicio (trámites y servicios)</t>
  </si>
  <si>
    <t>Realizar la ejecución presupuestal de la entidad realizando los ajustes a los que haya lugar.</t>
  </si>
  <si>
    <t>Realizar la contratación a través  del SECOP II (% de contratacióin) realizada)</t>
  </si>
  <si>
    <t>Definir y ejecutar un plan de trabajo a través del cual se desarrolle una estrategia de aprendizaje organizacional en cada entidad para la gestión del conocimiento  en la que se incorporen los ejes de: generación y producción del conocimiento, cultura de compartir y difundir, herramientas para uso y apropiación, analítica institucional</t>
  </si>
  <si>
    <t>Mejorar los procesos de  contabilidad en las normas NIIF</t>
  </si>
  <si>
    <t>Apoyar la  gestión contable  en los procesos de cxc - ERP</t>
  </si>
  <si>
    <t>Gestionar, y dar iniciativas para laParametrización ERP</t>
  </si>
  <si>
    <t>Suministro de materiales eléctricos y herramientas para el mantenimiento eléctrico, adecuaciones y cambio de iluminaciónde las sedes principal y calle 18, Contratación un técnico, un tecnólogo y un profesional</t>
  </si>
  <si>
    <t>Concurso de méritos  para el  suministro</t>
  </si>
  <si>
    <t>Puesta en marcha del proyecto red contraincendios</t>
  </si>
  <si>
    <t>Getionar los procesos de mantenimiento, entes de control para mantener la infraestructura física de la ETITC</t>
  </si>
  <si>
    <t>Gestionar los procesos  operativos y de dibujo para la ETITC</t>
  </si>
  <si>
    <t>Mantenimiento Sede Kennedy</t>
  </si>
  <si>
    <t xml:space="preserve">Formular y ejecutar el plan de trabajo con los componentes definidos en el numeral 3.2.3.3. del Manual Operativo Sistema de Gestión Mipg para el desarrollo de actividades de gestión ambiental de la entidad. </t>
  </si>
  <si>
    <t>Desarrollar una iniciativa orientada a fomentar la cultura de la educación en derechos humanos, paz y derecho humanitario</t>
  </si>
  <si>
    <t>Armonizar la planeación estratégica y la ejecución presupuestal para la toma de decisiones.</t>
  </si>
  <si>
    <t>Dar cumplimiento en los tiempos establecidos para compromisos, obligaciones y pagos.</t>
  </si>
  <si>
    <t xml:space="preserve">DISEÑAR, ACTUALIZAR Y HACER SEGUIMIENTO AL PLAN ESTRATEGICO DE TALENTO HUMANO: Actualizar y hacer seguimiento del plan estratégico de Talento Humano, con todos los componentes definidos y rutas determinadas por el MIPG. </t>
  </si>
  <si>
    <t xml:space="preserve">SGSST: Desarrollar el plan de trabajo para el Sistema  de seguridad y salud en el trabajo y hacer medición y seguimiento a su impacto </t>
  </si>
  <si>
    <t xml:space="preserve">FORTALECIMIENTO Y DESARROLLO DEL TALENTO HUMANO : Formular y hacer seguimiento a los planes asociados al  crecimiento y desarrollo profesional de la entidad  (Clima Organizacional, Plan de bienestar, Incentivos, Inducción y Reinducción, 
Capacitación, Desarrollo de Competencias, Cultura Organizacional), Uso y apropiación de TIC,  Gestion del Conocimiento. </t>
  </si>
  <si>
    <t>VINCULACION, DESARROLLO Y CRECIMIENTO Y DESVINCULACION   LABORAL: Ejecutar las actividades de vinculo laboral  de acuerdo con las necesidades de la entidad y garantizando su oportunidad (Plan de Vacantes,  planta de personal,  Vinculación por mérito, movilidad, caracterización del talento humano, plan de vacantes, ley de cuotas, SIGEP, evaluación de desempeño, acuerdos de gestión,Mejoramiento Individual,
análisis de razones de retiro, evaluación de competencias, valores, gestión de conflictos, gerencia pública, desarrollo de competencias gerenciales, acuerdos de gestión, trabajo en equipo.</t>
  </si>
  <si>
    <t>AMBIENTE Y CULTURA ORGANIZACIONAL :
Formular y hacer seguimiento al plan para fortalecer el ambiente laboral y la cultura organizacional de la entidad, Teletrabajo, Ambiente Laboral, Horarios flexibles, Gestión del conflicto, Dialogo social y concertación, Seguridad de la Información ) rendición de cuentas.</t>
  </si>
  <si>
    <t>INTEGRIDAD : Adoptar, Divulgar, ajustar a la entidad y realizar el plan de trabajo para implementación del Código de Integridad</t>
  </si>
  <si>
    <t xml:space="preserve">Formular, ejecutar y hacer seguimiento al  plan de accesibilidad para la vigencia. </t>
  </si>
  <si>
    <t>Realizar oportunamente el registro y reporte de novedades y Hojas de vida vinculadas en el SIGEP</t>
  </si>
  <si>
    <t>Formular y ejecutar el Plan de trabajo para el fortalecimiento y cumplimiento de requisitos normativos del  Sistema de gestión documental, acorde con las directrices del Archivo General de la Nación.</t>
  </si>
  <si>
    <t>Elaborar la estrategia y herramientas de seguimiento a planes programas y proyectos de la entidad a nivel estrategico táctico y operativo</t>
  </si>
  <si>
    <t>Realizar el seguimiento y la evaluación al cumplimiento de las metas o el uso de recursos de acuerdo a la planeación institucional, asi como garantizar la toma de decisiones</t>
  </si>
  <si>
    <t>Realizar evaluación de la gestión de riesgos en la entidad como insumo para la toma de decisiones</t>
  </si>
  <si>
    <t>Asegurar que se reporte en aplicativo Nacional y sectorial la información requerida (SINERGIA, SPI, entre otros)</t>
  </si>
  <si>
    <t xml:space="preserve">Resultado y gestión de la movilidad de docentes </t>
  </si>
  <si>
    <t xml:space="preserve">Resultados y gestión  en la  movilidad de estudiantes </t>
  </si>
  <si>
    <t xml:space="preserve">Resultado y gestión de la movilidad de estudiantes al programa ONE LA SALLE con destino a América Latina </t>
  </si>
  <si>
    <t>Resultado y gestión de la movilidad de directivos y administrativos</t>
  </si>
  <si>
    <t xml:space="preserve">Gestión y resultados de las convocatorias de movilidad CONAHEC-I y II 2018 con destino a 15 países </t>
  </si>
  <si>
    <t xml:space="preserve">Resultados del taller sobre la gestión y servicos de la internacionalización en la ETITC </t>
  </si>
  <si>
    <t xml:space="preserve">Resultados del taller sobre la internacionalización de la investigación y del currículo </t>
  </si>
  <si>
    <t>Gestión y resultados de los procesos de cooperación, visibilidad nacional e internacional</t>
  </si>
  <si>
    <t>Contratación - Profesional de apoyo</t>
  </si>
  <si>
    <t xml:space="preserve">Gestión y resultados del día del país invitado (Brasil) </t>
  </si>
  <si>
    <t xml:space="preserve">Resultados y conclusiones de la asamblea Oficinas de ORII del SUE-Bogotá </t>
  </si>
  <si>
    <t>Construcción, desarrollo, transición  y pruebas de los nuevos modulos.</t>
  </si>
  <si>
    <t>Contratación - Desarrollador Senior</t>
  </si>
  <si>
    <t>Contratación - Desarrollador Junior</t>
  </si>
  <si>
    <t>Contratación - Arquitecto - Analista</t>
  </si>
  <si>
    <r>
      <t>Desarrollo de nuevos cursos virtuales (Moodle) (</t>
    </r>
    <r>
      <rPr>
        <i/>
        <sz val="10"/>
        <color rgb="FF000000"/>
        <rFont val="Calibri"/>
        <family val="2"/>
      </rPr>
      <t>Contratación de personal???)</t>
    </r>
  </si>
  <si>
    <t>profesional -  infraestructura senior</t>
  </si>
  <si>
    <t>Contratación Técnico Soporte y Mantenimiento, Adquisición de insumos para mantenimiento y actualización equipos de computo administrativos</t>
  </si>
  <si>
    <t>Apoyo a la gestión de informática y comunicaciones en el soporte y Mantenimiento e insumos</t>
  </si>
  <si>
    <t>Gestión para la adquisición de software para el apoyo a  la gestión del proceso del área - Renovación de software</t>
  </si>
  <si>
    <t>TECHO: 761.943.000</t>
  </si>
  <si>
    <t>TECHO: 237.250.000</t>
  </si>
  <si>
    <t>TECHO: 51.100.000</t>
  </si>
  <si>
    <t xml:space="preserve">Diseño y creación de la reforma estructural </t>
  </si>
  <si>
    <t xml:space="preserve">Adquicisión,  instalación y pruiebas del  Termohigrometro digital </t>
  </si>
  <si>
    <t>Adquirir  sensor de humo para el archivo central para el mejoramiento de los procesos de archivo</t>
  </si>
  <si>
    <t>TECHO: 295.200.000</t>
  </si>
  <si>
    <t>TECHO: 408.152.676 (Con 200.000.000 de elementos de divulgacion)</t>
  </si>
  <si>
    <t>TECHO: 315.600.000</t>
  </si>
  <si>
    <t>PLANTA FÍSICA - MTO ELÉCTRICO</t>
  </si>
  <si>
    <t>Mantenimiento eléctrico</t>
  </si>
  <si>
    <t>Planeación, seguimiento y resultados de los  proyectos para el currículo mediante la docencia, investigación y extensión</t>
  </si>
  <si>
    <t>Contratación - Empresa o personal natural para ejecutar las obras de adecuación.</t>
  </si>
  <si>
    <t>Gestionar, hacer seguimiento y mostrar resultados de la segunda fase de adecuación de oficnas administrativas</t>
  </si>
  <si>
    <t>Gestionar, hacer seguimiento y mostrar resultados de la segunda fase de interventoria  de las  oficnas administrativas</t>
  </si>
  <si>
    <t>Gestionar solicitud de ministerio de cultura, realización de estudios previos, seguimiento y la realización de la contratación para el reforzamiento y cambio de termoacustica de los bloques C, D, E, F, H, I Y J</t>
  </si>
  <si>
    <t xml:space="preserve">Gestionar solicitud de ministerio de cultura, realización de estudios previos, seguimiento y la realización de la contratación para el reforzamiento y cambio de termoacustica </t>
  </si>
  <si>
    <t>TECHO: $2.106.802.974,4</t>
  </si>
  <si>
    <t>Realización de Talleres en los 5 Programas de Gestión Ambiental del PIGA.</t>
  </si>
  <si>
    <t>Seguimiento, medición y evluación de los procesos de SST en la entidad</t>
  </si>
  <si>
    <t>Contratación - IPS especializada</t>
  </si>
  <si>
    <t>Diseño, desarrollo, pruebas, implementación y resultados del sistema de PQRDS para la ETITC (Soporte, gestión e Instalación del software de PQRSD, workflow  y gestión documental,Desarrollo de módulos, Crear atributos de autenticidad, fiabilidad, integridad y usabilidad, Crear perfiles, Diseño, creación, mantenimiento, difusión y administración de requisitos funcionales para la preservación a largo plazo, Fórmulas de autenticación y perfiles de acceso para el aseguramiento para que los documentos conserven su confidencialidad, Inclusión de metadatos, interacción con otros documentos e interrelación con expedientes físicos, electrónicos y mixtos, Migración de la información, Diseño de procedimientos, Implementación de procedimientos de documentos electrónicos, Modelo de requisitos (caracteristicas, CCD, requisitos de acceso, copias de seguridad, niveles de seguridad y recuperación), Requisitos TRD y TVD, Requisitos de captura, Requisitos para la gestión de documento electrónico, Creación del manual</t>
  </si>
  <si>
    <t>CLASIF. DE CONFIDENCIALIDAD</t>
  </si>
  <si>
    <t>IPB</t>
  </si>
  <si>
    <t>CLASIF. DE INTEGRIDAD</t>
  </si>
  <si>
    <t>A</t>
  </si>
  <si>
    <t>CLASIF. DE DISPONIBILIDAD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</si>
</sst>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_(&quot;$&quot;\ * \(#,##0\);_(&quot;$&quot;\ * &quot;-&quot;_);_(@_)"/>
    <numFmt numFmtId="43" formatCode="_(* #,##0.00_);_(* \(#,##0.00\);_(* &quot;-&quot;??_);_(@_)"/>
    <numFmt numFmtId="164" formatCode="_-* #,##0_-;\-* #,##0_-;_-* &quot;-&quot;_-;_-@_-"/>
    <numFmt numFmtId="165" formatCode="_-&quot;$&quot;\ * #,##0.00_-;\-&quot;$&quot;\ * #,##0.00_-;_-&quot;$&quot;\ * &quot;-&quot;??_-;_-@_-"/>
    <numFmt numFmtId="166" formatCode="_-* #,##0.00_-;\-* #,##0.00_-;_-* &quot;-&quot;??_-;_-@_-"/>
    <numFmt numFmtId="167" formatCode="dd/mmm/yy"/>
    <numFmt numFmtId="168" formatCode="_(* #,##0_);_(* \(#,##0\);_(* &quot;-&quot;??_);_(@_)"/>
    <numFmt numFmtId="169" formatCode="&quot;$&quot;#,##0"/>
    <numFmt numFmtId="170" formatCode="_-[$$-240A]\ * #,##0_-;\-[$$-240A]\ * #,##0_-;_-[$$-240A]\ * &quot;-&quot;??_-;_-@_-"/>
    <numFmt numFmtId="171" formatCode="_-* #,##0_-;\-* #,##0_-;_-* &quot;-&quot;??_-;_-@_-"/>
    <numFmt numFmtId="172" formatCode="0.000"/>
  </numFmts>
  <fonts count="42" x14ac:knownFonts="1">
    <font>
      <sz val="12"/>
      <color theme="1"/>
      <name val="Calibri"/>
      <family val="2"/>
      <scheme val="minor"/>
    </font>
    <font>
      <sz val="11"/>
      <color theme="1"/>
      <name val="Calibri"/>
      <family val="2"/>
      <scheme val="minor"/>
    </font>
    <font>
      <sz val="12"/>
      <color theme="1"/>
      <name val="Calibri"/>
      <family val="2"/>
      <scheme val="minor"/>
    </font>
    <font>
      <b/>
      <sz val="10"/>
      <color theme="0"/>
      <name val="Arial"/>
      <family val="2"/>
    </font>
    <font>
      <b/>
      <sz val="10"/>
      <name val="Arial"/>
      <family val="2"/>
    </font>
    <font>
      <sz val="10"/>
      <name val="Arial"/>
      <family val="2"/>
    </font>
    <font>
      <sz val="11"/>
      <color theme="1"/>
      <name val="Calibri"/>
      <family val="2"/>
      <scheme val="minor"/>
    </font>
    <font>
      <sz val="10"/>
      <color theme="1"/>
      <name val="Arial"/>
      <family val="2"/>
    </font>
    <font>
      <b/>
      <sz val="14"/>
      <name val="Calibri"/>
      <family val="2"/>
      <scheme val="minor"/>
    </font>
    <font>
      <b/>
      <sz val="10"/>
      <name val="Calibri"/>
      <family val="2"/>
      <scheme val="minor"/>
    </font>
    <font>
      <sz val="10"/>
      <name val="Calibri"/>
      <family val="2"/>
      <scheme val="minor"/>
    </font>
    <font>
      <b/>
      <sz val="10"/>
      <color theme="1"/>
      <name val="Arial"/>
      <family val="2"/>
    </font>
    <font>
      <sz val="10"/>
      <color rgb="FF000000"/>
      <name val="Calibri"/>
      <family val="2"/>
    </font>
    <font>
      <sz val="10"/>
      <color theme="1"/>
      <name val="Calibri"/>
      <family val="2"/>
      <scheme val="minor"/>
    </font>
    <font>
      <b/>
      <sz val="10"/>
      <color rgb="FFFFFFFF"/>
      <name val="Arial"/>
      <family val="2"/>
    </font>
    <font>
      <b/>
      <sz val="10"/>
      <color rgb="FF000000"/>
      <name val="Arial"/>
      <family val="2"/>
    </font>
    <font>
      <b/>
      <sz val="12"/>
      <name val="Calibri"/>
      <family val="2"/>
      <scheme val="minor"/>
    </font>
    <font>
      <b/>
      <sz val="10"/>
      <color rgb="FF000000"/>
      <name val="Calibri"/>
      <family val="2"/>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color theme="9"/>
      <name val="Calibri"/>
      <family val="2"/>
    </font>
    <font>
      <sz val="9"/>
      <color theme="1"/>
      <name val="Calibri"/>
      <family val="2"/>
      <scheme val="minor"/>
    </font>
    <font>
      <i/>
      <sz val="10"/>
      <color theme="1"/>
      <name val="Calibri"/>
      <family val="2"/>
      <scheme val="minor"/>
    </font>
    <font>
      <sz val="10"/>
      <color theme="1"/>
      <name val="Calibri"/>
      <family val="2"/>
    </font>
    <font>
      <sz val="10"/>
      <color rgb="FF000000"/>
      <name val="Arial"/>
      <family val="2"/>
    </font>
    <font>
      <sz val="10"/>
      <color theme="1" tint="4.9989318521683403E-2"/>
      <name val="Calibri"/>
      <family val="2"/>
      <scheme val="minor"/>
    </font>
    <font>
      <b/>
      <sz val="10"/>
      <color theme="1"/>
      <name val="Calibri"/>
      <family val="2"/>
      <scheme val="minor"/>
    </font>
    <font>
      <b/>
      <sz val="10"/>
      <name val="Century Gothic"/>
      <family val="2"/>
    </font>
    <font>
      <sz val="10"/>
      <name val="Century Gothic"/>
      <family val="2"/>
    </font>
    <font>
      <sz val="10"/>
      <color theme="1"/>
      <name val="Century Gothic"/>
      <family val="2"/>
    </font>
    <font>
      <sz val="10"/>
      <color rgb="FFFF0000"/>
      <name val="Century Gothic"/>
      <family val="2"/>
    </font>
    <font>
      <b/>
      <i/>
      <sz val="10"/>
      <name val="Century Gothic"/>
      <family val="2"/>
    </font>
    <font>
      <b/>
      <sz val="12"/>
      <color theme="1"/>
      <name val="Calibri"/>
      <family val="2"/>
      <scheme val="minor"/>
    </font>
    <font>
      <sz val="11"/>
      <name val="Calibri"/>
      <family val="2"/>
      <scheme val="minor"/>
    </font>
    <font>
      <sz val="10"/>
      <color rgb="FFFF0000"/>
      <name val="Calibri"/>
      <family val="2"/>
      <scheme val="minor"/>
    </font>
    <font>
      <i/>
      <sz val="10"/>
      <color rgb="FF000000"/>
      <name val="Calibri"/>
      <family val="2"/>
    </font>
    <font>
      <sz val="10"/>
      <color rgb="FFFF0000"/>
      <name val="Calibri"/>
      <family val="2"/>
    </font>
    <font>
      <sz val="10"/>
      <color rgb="FFFF0000"/>
      <name val="Arial"/>
      <family val="2"/>
    </font>
    <font>
      <b/>
      <sz val="9"/>
      <name val="Arial"/>
      <family val="2"/>
    </font>
    <font>
      <sz val="9"/>
      <name val="Arial"/>
      <family val="2"/>
    </font>
  </fonts>
  <fills count="31">
    <fill>
      <patternFill patternType="none"/>
    </fill>
    <fill>
      <patternFill patternType="gray125"/>
    </fill>
    <fill>
      <patternFill patternType="solid">
        <fgColor theme="9" tint="-0.499984740745262"/>
        <bgColor indexed="64"/>
      </patternFill>
    </fill>
    <fill>
      <patternFill patternType="solid">
        <fgColor theme="1"/>
        <bgColor indexed="64"/>
      </patternFill>
    </fill>
    <fill>
      <patternFill patternType="solid">
        <fgColor theme="9" tint="-0.249977111117893"/>
        <bgColor indexed="64"/>
      </patternFill>
    </fill>
    <fill>
      <patternFill patternType="solid">
        <fgColor theme="1"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rgb="FF375623"/>
        <bgColor rgb="FF000000"/>
      </patternFill>
    </fill>
    <fill>
      <patternFill patternType="solid">
        <fgColor rgb="FF000000"/>
        <bgColor rgb="FF000000"/>
      </patternFill>
    </fill>
    <fill>
      <patternFill patternType="solid">
        <fgColor rgb="FF548235"/>
        <bgColor rgb="FF000000"/>
      </patternFill>
    </fill>
    <fill>
      <patternFill patternType="solid">
        <fgColor rgb="FF262626"/>
        <bgColor rgb="FF000000"/>
      </patternFill>
    </fill>
    <fill>
      <patternFill patternType="solid">
        <fgColor rgb="FFA9D08E"/>
        <bgColor rgb="FF000000"/>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2" tint="-0.499984740745262"/>
        <bgColor indexed="64"/>
      </patternFill>
    </fill>
    <fill>
      <patternFill patternType="solid">
        <fgColor them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rgb="FFFF0000"/>
        <bgColor indexed="64"/>
      </patternFill>
    </fill>
    <fill>
      <patternFill patternType="solid">
        <fgColor rgb="FF00B0F0"/>
        <bgColor indexed="64"/>
      </patternFill>
    </fill>
    <fill>
      <patternFill patternType="solid">
        <fgColor theme="3" tint="0.79998168889431442"/>
        <bgColor indexed="64"/>
      </patternFill>
    </fill>
    <fill>
      <patternFill patternType="solid">
        <fgColor theme="5" tint="-0.249977111117893"/>
        <bgColor indexed="64"/>
      </patternFill>
    </fill>
  </fills>
  <borders count="112">
    <border>
      <left/>
      <right/>
      <top/>
      <bottom/>
      <diagonal/>
    </border>
    <border>
      <left style="medium">
        <color auto="1"/>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rgb="FF000000"/>
      </right>
      <top style="medium">
        <color auto="1"/>
      </top>
      <bottom/>
      <diagonal/>
    </border>
    <border>
      <left style="thin">
        <color rgb="FF000000"/>
      </left>
      <right style="thin">
        <color rgb="FF000000"/>
      </right>
      <top style="medium">
        <color auto="1"/>
      </top>
      <bottom/>
      <diagonal/>
    </border>
    <border>
      <left style="thin">
        <color rgb="FF000000"/>
      </left>
      <right style="medium">
        <color auto="1"/>
      </right>
      <top style="medium">
        <color auto="1"/>
      </top>
      <bottom/>
      <diagonal/>
    </border>
    <border>
      <left style="medium">
        <color auto="1"/>
      </left>
      <right style="medium">
        <color auto="1"/>
      </right>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style="medium">
        <color auto="1"/>
      </left>
      <right/>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rgb="FF000000"/>
      </right>
      <top/>
      <bottom style="medium">
        <color auto="1"/>
      </bottom>
      <diagonal/>
    </border>
    <border>
      <left style="thin">
        <color rgb="FF000000"/>
      </left>
      <right style="thin">
        <color rgb="FF000000"/>
      </right>
      <top/>
      <bottom style="medium">
        <color auto="1"/>
      </bottom>
      <diagonal/>
    </border>
    <border>
      <left style="thin">
        <color rgb="FF000000"/>
      </left>
      <right style="medium">
        <color auto="1"/>
      </right>
      <top/>
      <bottom style="medium">
        <color auto="1"/>
      </bottom>
      <diagonal/>
    </border>
    <border>
      <left/>
      <right style="thin">
        <color auto="1"/>
      </right>
      <top style="thin">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bottom style="medium">
        <color rgb="FF000000"/>
      </bottom>
      <diagonal/>
    </border>
    <border>
      <left style="medium">
        <color auto="1"/>
      </left>
      <right style="thin">
        <color auto="1"/>
      </right>
      <top/>
      <bottom style="medium">
        <color rgb="FF000000"/>
      </bottom>
      <diagonal/>
    </border>
    <border>
      <left style="thin">
        <color auto="1"/>
      </left>
      <right style="thin">
        <color auto="1"/>
      </right>
      <top/>
      <bottom style="medium">
        <color rgb="FF000000"/>
      </bottom>
      <diagonal/>
    </border>
    <border>
      <left/>
      <right/>
      <top style="medium">
        <color auto="1"/>
      </top>
      <bottom style="thin">
        <color auto="1"/>
      </bottom>
      <diagonal/>
    </border>
    <border>
      <left style="medium">
        <color auto="1"/>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auto="1"/>
      </right>
      <top/>
      <bottom style="medium">
        <color rgb="FF000000"/>
      </bottom>
      <diagonal/>
    </border>
    <border>
      <left/>
      <right/>
      <top/>
      <bottom style="thin">
        <color auto="1"/>
      </bottom>
      <diagonal/>
    </border>
    <border>
      <left/>
      <right style="medium">
        <color auto="1"/>
      </right>
      <top/>
      <bottom style="thin">
        <color auto="1"/>
      </bottom>
      <diagonal/>
    </border>
    <border>
      <left/>
      <right style="medium">
        <color auto="1"/>
      </right>
      <top/>
      <bottom/>
      <diagonal/>
    </border>
    <border>
      <left/>
      <right style="thin">
        <color auto="1"/>
      </right>
      <top/>
      <bottom style="medium">
        <color auto="1"/>
      </bottom>
      <diagonal/>
    </border>
    <border>
      <left/>
      <right style="medium">
        <color auto="1"/>
      </right>
      <top style="thin">
        <color auto="1"/>
      </top>
      <bottom style="medium">
        <color auto="1"/>
      </bottom>
      <diagonal/>
    </border>
    <border>
      <left/>
      <right style="thin">
        <color auto="1"/>
      </right>
      <top style="thin">
        <color auto="1"/>
      </top>
      <bottom/>
      <diagonal/>
    </border>
    <border>
      <left/>
      <right style="thin">
        <color auto="1"/>
      </right>
      <top style="medium">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medium">
        <color auto="1"/>
      </bottom>
      <diagonal/>
    </border>
    <border>
      <left/>
      <right style="medium">
        <color auto="1"/>
      </right>
      <top style="medium">
        <color auto="1"/>
      </top>
      <bottom style="thin">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right/>
      <top style="thin">
        <color auto="1"/>
      </top>
      <bottom/>
      <diagonal/>
    </border>
    <border>
      <left style="medium">
        <color auto="1"/>
      </left>
      <right/>
      <top style="medium">
        <color auto="1"/>
      </top>
      <bottom style="medium">
        <color auto="1"/>
      </bottom>
      <diagonal/>
    </border>
    <border>
      <left/>
      <right style="medium">
        <color rgb="FF000000"/>
      </right>
      <top style="medium">
        <color auto="1"/>
      </top>
      <bottom style="medium">
        <color auto="1"/>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medium">
        <color indexed="64"/>
      </right>
      <top/>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style="thin">
        <color rgb="FF000000"/>
      </top>
      <bottom/>
      <diagonal/>
    </border>
    <border>
      <left style="thin">
        <color auto="1"/>
      </left>
      <right/>
      <top style="thin">
        <color auto="1"/>
      </top>
      <bottom style="medium">
        <color indexed="64"/>
      </bottom>
      <diagonal/>
    </border>
    <border>
      <left/>
      <right style="thin">
        <color rgb="FF000000"/>
      </right>
      <top/>
      <bottom/>
      <diagonal/>
    </border>
    <border>
      <left style="thin">
        <color auto="1"/>
      </left>
      <right/>
      <top style="thin">
        <color auto="1"/>
      </top>
      <bottom/>
      <diagonal/>
    </border>
    <border>
      <left style="thin">
        <color auto="1"/>
      </left>
      <right style="thin">
        <color auto="1"/>
      </right>
      <top style="thin">
        <color rgb="FF000000"/>
      </top>
      <bottom style="thin">
        <color rgb="FF000000"/>
      </bottom>
      <diagonal/>
    </border>
    <border>
      <left style="thin">
        <color auto="1"/>
      </left>
      <right/>
      <top style="thin">
        <color rgb="FF000000"/>
      </top>
      <bottom style="thin">
        <color rgb="FF000000"/>
      </bottom>
      <diagonal/>
    </border>
    <border>
      <left style="medium">
        <color auto="1"/>
      </left>
      <right style="thin">
        <color auto="1"/>
      </right>
      <top style="thin">
        <color rgb="FF000000"/>
      </top>
      <bottom/>
      <diagonal/>
    </border>
    <border>
      <left style="thin">
        <color auto="1"/>
      </left>
      <right style="medium">
        <color auto="1"/>
      </right>
      <top style="thin">
        <color rgb="FF000000"/>
      </top>
      <bottom style="thin">
        <color rgb="FF000000"/>
      </bottom>
      <diagonal/>
    </border>
    <border>
      <left style="thin">
        <color auto="1"/>
      </left>
      <right style="thin">
        <color auto="1"/>
      </right>
      <top style="medium">
        <color indexed="64"/>
      </top>
      <bottom style="thin">
        <color rgb="FF000000"/>
      </bottom>
      <diagonal/>
    </border>
    <border>
      <left style="thin">
        <color auto="1"/>
      </left>
      <right/>
      <top style="medium">
        <color indexed="64"/>
      </top>
      <bottom style="thin">
        <color rgb="FF000000"/>
      </bottom>
      <diagonal/>
    </border>
    <border>
      <left style="medium">
        <color auto="1"/>
      </left>
      <right style="thin">
        <color auto="1"/>
      </right>
      <top style="medium">
        <color indexed="64"/>
      </top>
      <bottom style="thin">
        <color rgb="FF000000"/>
      </bottom>
      <diagonal/>
    </border>
    <border>
      <left style="thin">
        <color auto="1"/>
      </left>
      <right style="medium">
        <color indexed="64"/>
      </right>
      <top style="medium">
        <color indexed="64"/>
      </top>
      <bottom style="thin">
        <color rgb="FF000000"/>
      </bottom>
      <diagonal/>
    </border>
    <border>
      <left style="medium">
        <color indexed="64"/>
      </left>
      <right/>
      <top style="thin">
        <color indexed="64"/>
      </top>
      <bottom/>
      <diagonal/>
    </border>
    <border>
      <left style="thin">
        <color auto="1"/>
      </left>
      <right style="thin">
        <color auto="1"/>
      </right>
      <top style="thin">
        <color rgb="FF000000"/>
      </top>
      <bottom/>
      <diagonal/>
    </border>
    <border>
      <left style="thin">
        <color auto="1"/>
      </left>
      <right/>
      <top style="thin">
        <color rgb="FF000000"/>
      </top>
      <bottom/>
      <diagonal/>
    </border>
    <border>
      <left style="thin">
        <color auto="1"/>
      </left>
      <right style="medium">
        <color auto="1"/>
      </right>
      <top style="thin">
        <color rgb="FF000000"/>
      </top>
      <bottom/>
      <diagonal/>
    </border>
    <border>
      <left style="thin">
        <color auto="1"/>
      </left>
      <right/>
      <top style="medium">
        <color auto="1"/>
      </top>
      <bottom style="medium">
        <color indexed="64"/>
      </bottom>
      <diagonal/>
    </border>
  </borders>
  <cellStyleXfs count="9">
    <xf numFmtId="0" fontId="0" fillId="0" borderId="0"/>
    <xf numFmtId="164" fontId="2"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cellStyleXfs>
  <cellXfs count="1323">
    <xf numFmtId="0" fontId="0" fillId="0" borderId="0" xfId="0"/>
    <xf numFmtId="0" fontId="3" fillId="4" borderId="8" xfId="0" applyFont="1" applyFill="1" applyBorder="1" applyAlignment="1" applyProtection="1">
      <alignment horizontal="center" vertical="center" wrapText="1" readingOrder="1"/>
    </xf>
    <xf numFmtId="0" fontId="3" fillId="4" borderId="9" xfId="0" applyFont="1" applyFill="1" applyBorder="1" applyAlignment="1" applyProtection="1">
      <alignment horizontal="center" vertical="center" wrapText="1" readingOrder="1"/>
    </xf>
    <xf numFmtId="0" fontId="3" fillId="5" borderId="11" xfId="0" applyFont="1" applyFill="1" applyBorder="1" applyAlignment="1" applyProtection="1">
      <alignment horizontal="center" vertical="center" wrapText="1" readingOrder="1"/>
    </xf>
    <xf numFmtId="0" fontId="3" fillId="5" borderId="12" xfId="0" applyFont="1" applyFill="1" applyBorder="1" applyAlignment="1" applyProtection="1">
      <alignment horizontal="center" vertical="center" wrapText="1" readingOrder="1"/>
    </xf>
    <xf numFmtId="0" fontId="3" fillId="5" borderId="13" xfId="0" applyFont="1" applyFill="1" applyBorder="1" applyAlignment="1" applyProtection="1">
      <alignment horizontal="center" vertical="center" wrapText="1" readingOrder="1"/>
    </xf>
    <xf numFmtId="0" fontId="5" fillId="6" borderId="9" xfId="0" applyFont="1" applyFill="1" applyBorder="1" applyAlignment="1" applyProtection="1">
      <alignment horizontal="left" vertical="center" wrapText="1" readingOrder="1"/>
    </xf>
    <xf numFmtId="167" fontId="5" fillId="6" borderId="9" xfId="0" applyNumberFormat="1" applyFont="1" applyFill="1" applyBorder="1" applyAlignment="1" applyProtection="1">
      <alignment horizontal="right" vertical="center" wrapText="1" readingOrder="1"/>
    </xf>
    <xf numFmtId="167" fontId="5" fillId="6" borderId="10" xfId="0" applyNumberFormat="1" applyFont="1" applyFill="1" applyBorder="1" applyAlignment="1" applyProtection="1">
      <alignment horizontal="right" vertical="center" wrapText="1" readingOrder="1"/>
    </xf>
    <xf numFmtId="0" fontId="5" fillId="6" borderId="15" xfId="0" applyFont="1" applyFill="1" applyBorder="1" applyAlignment="1" applyProtection="1">
      <alignment vertical="center" wrapText="1" readingOrder="1"/>
    </xf>
    <xf numFmtId="0" fontId="5" fillId="6" borderId="9" xfId="0" applyFont="1" applyFill="1" applyBorder="1" applyAlignment="1" applyProtection="1">
      <alignment horizontal="center" vertical="center" wrapText="1" readingOrder="1"/>
    </xf>
    <xf numFmtId="164" fontId="5" fillId="6" borderId="9" xfId="1" applyFont="1" applyFill="1" applyBorder="1" applyAlignment="1" applyProtection="1">
      <alignment horizontal="center" vertical="center" wrapText="1" readingOrder="1"/>
    </xf>
    <xf numFmtId="168" fontId="5" fillId="6" borderId="10" xfId="2" applyNumberFormat="1" applyFont="1" applyFill="1" applyBorder="1" applyAlignment="1" applyProtection="1">
      <alignment horizontal="left" vertical="center" wrapText="1" readingOrder="1"/>
    </xf>
    <xf numFmtId="0" fontId="5" fillId="6" borderId="18" xfId="0" applyFont="1" applyFill="1" applyBorder="1" applyAlignment="1" applyProtection="1">
      <alignment horizontal="left" vertical="center" wrapText="1" readingOrder="1"/>
    </xf>
    <xf numFmtId="167" fontId="5" fillId="6" borderId="18" xfId="0" applyNumberFormat="1" applyFont="1" applyFill="1" applyBorder="1" applyAlignment="1" applyProtection="1">
      <alignment horizontal="right" vertical="center" wrapText="1" readingOrder="1"/>
    </xf>
    <xf numFmtId="167" fontId="5" fillId="6" borderId="19" xfId="0" applyNumberFormat="1" applyFont="1" applyFill="1" applyBorder="1" applyAlignment="1" applyProtection="1">
      <alignment horizontal="right" vertical="center" wrapText="1" readingOrder="1"/>
    </xf>
    <xf numFmtId="0" fontId="5" fillId="6" borderId="20" xfId="0" applyFont="1" applyFill="1" applyBorder="1" applyAlignment="1" applyProtection="1">
      <alignment vertical="center" wrapText="1" readingOrder="1"/>
    </xf>
    <xf numFmtId="0" fontId="5" fillId="6" borderId="21" xfId="0" applyFont="1" applyFill="1" applyBorder="1" applyAlignment="1" applyProtection="1">
      <alignment horizontal="center" vertical="center" wrapText="1" readingOrder="1"/>
    </xf>
    <xf numFmtId="164" fontId="5" fillId="6" borderId="21" xfId="1" applyFont="1" applyFill="1" applyBorder="1" applyAlignment="1" applyProtection="1">
      <alignment horizontal="center" vertical="center" wrapText="1" readingOrder="1"/>
    </xf>
    <xf numFmtId="168" fontId="5" fillId="6" borderId="22" xfId="2" applyNumberFormat="1" applyFont="1" applyFill="1" applyBorder="1" applyAlignment="1" applyProtection="1">
      <alignment horizontal="left" vertical="center" wrapText="1" readingOrder="1"/>
    </xf>
    <xf numFmtId="0" fontId="5" fillId="6" borderId="24" xfId="0" applyFont="1" applyFill="1" applyBorder="1" applyAlignment="1" applyProtection="1">
      <alignment horizontal="left" vertical="center" wrapText="1" readingOrder="1"/>
    </xf>
    <xf numFmtId="167" fontId="5" fillId="6" borderId="24" xfId="0" applyNumberFormat="1" applyFont="1" applyFill="1" applyBorder="1" applyAlignment="1" applyProtection="1">
      <alignment horizontal="right" vertical="center" wrapText="1" readingOrder="1"/>
    </xf>
    <xf numFmtId="167" fontId="5" fillId="6" borderId="25" xfId="0" applyNumberFormat="1" applyFont="1" applyFill="1" applyBorder="1" applyAlignment="1" applyProtection="1">
      <alignment horizontal="right" vertical="center" wrapText="1" readingOrder="1"/>
    </xf>
    <xf numFmtId="0" fontId="5" fillId="6" borderId="8" xfId="0" applyFont="1" applyFill="1" applyBorder="1" applyAlignment="1" applyProtection="1">
      <alignment vertical="center" wrapText="1" readingOrder="1"/>
    </xf>
    <xf numFmtId="0" fontId="5" fillId="6" borderId="27" xfId="0" applyFont="1" applyFill="1" applyBorder="1" applyAlignment="1" applyProtection="1">
      <alignment horizontal="left" vertical="center" wrapText="1" readingOrder="1"/>
    </xf>
    <xf numFmtId="167" fontId="5" fillId="6" borderId="27" xfId="0" applyNumberFormat="1" applyFont="1" applyFill="1" applyBorder="1" applyAlignment="1" applyProtection="1">
      <alignment horizontal="right" vertical="center" wrapText="1" readingOrder="1"/>
    </xf>
    <xf numFmtId="167" fontId="5" fillId="6" borderId="28" xfId="0" applyNumberFormat="1" applyFont="1" applyFill="1" applyBorder="1" applyAlignment="1" applyProtection="1">
      <alignment horizontal="right" vertical="center" wrapText="1" readingOrder="1"/>
    </xf>
    <xf numFmtId="0" fontId="5" fillId="6" borderId="26" xfId="0" applyFont="1" applyFill="1" applyBorder="1" applyAlignment="1" applyProtection="1">
      <alignment vertical="center" wrapText="1" readingOrder="1"/>
    </xf>
    <xf numFmtId="0" fontId="5" fillId="6" borderId="27" xfId="0" applyFont="1" applyFill="1" applyBorder="1" applyAlignment="1" applyProtection="1">
      <alignment horizontal="center" vertical="center" wrapText="1" readingOrder="1"/>
    </xf>
    <xf numFmtId="168" fontId="5" fillId="6" borderId="28" xfId="2" applyNumberFormat="1" applyFont="1" applyFill="1" applyBorder="1" applyAlignment="1" applyProtection="1">
      <alignment horizontal="left" vertical="center" wrapText="1" readingOrder="1"/>
    </xf>
    <xf numFmtId="0" fontId="5" fillId="6" borderId="17" xfId="0" applyFont="1" applyFill="1" applyBorder="1" applyAlignment="1" applyProtection="1">
      <alignment vertical="center" wrapText="1" readingOrder="1"/>
    </xf>
    <xf numFmtId="0" fontId="5" fillId="6" borderId="18" xfId="0" applyFont="1" applyFill="1" applyBorder="1" applyAlignment="1" applyProtection="1">
      <alignment horizontal="center" vertical="center" wrapText="1" readingOrder="1"/>
    </xf>
    <xf numFmtId="168" fontId="5" fillId="6" borderId="19" xfId="2" applyNumberFormat="1" applyFont="1" applyFill="1" applyBorder="1" applyAlignment="1" applyProtection="1">
      <alignment horizontal="left" vertical="center" wrapText="1" readingOrder="1"/>
    </xf>
    <xf numFmtId="0" fontId="5" fillId="6" borderId="23" xfId="0" applyFont="1" applyFill="1" applyBorder="1" applyAlignment="1" applyProtection="1">
      <alignment vertical="center" wrapText="1" readingOrder="1"/>
    </xf>
    <xf numFmtId="0" fontId="5" fillId="6" borderId="24" xfId="0" applyFont="1" applyFill="1" applyBorder="1" applyAlignment="1" applyProtection="1">
      <alignment horizontal="center" vertical="center" wrapText="1" readingOrder="1"/>
    </xf>
    <xf numFmtId="0" fontId="5" fillId="6" borderId="21" xfId="0" applyFont="1" applyFill="1" applyBorder="1" applyAlignment="1" applyProtection="1">
      <alignment horizontal="left" vertical="center" wrapText="1" readingOrder="1"/>
    </xf>
    <xf numFmtId="167" fontId="5" fillId="6" borderId="21" xfId="0" applyNumberFormat="1" applyFont="1" applyFill="1" applyBorder="1" applyAlignment="1" applyProtection="1">
      <alignment horizontal="right" vertical="center" wrapText="1" readingOrder="1"/>
    </xf>
    <xf numFmtId="167" fontId="5" fillId="6" borderId="22" xfId="0" applyNumberFormat="1" applyFont="1" applyFill="1" applyBorder="1" applyAlignment="1" applyProtection="1">
      <alignment horizontal="right" vertical="center" wrapText="1" readingOrder="1"/>
    </xf>
    <xf numFmtId="0" fontId="5" fillId="6" borderId="32" xfId="0" applyFont="1" applyFill="1" applyBorder="1" applyAlignment="1" applyProtection="1">
      <alignment vertical="center" wrapText="1" readingOrder="1"/>
    </xf>
    <xf numFmtId="164" fontId="5" fillId="6" borderId="18" xfId="1" applyFont="1" applyFill="1" applyBorder="1" applyAlignment="1" applyProtection="1">
      <alignment horizontal="right" vertical="center" wrapText="1" readingOrder="1"/>
    </xf>
    <xf numFmtId="164" fontId="5" fillId="6" borderId="9" xfId="1" applyFont="1" applyFill="1" applyBorder="1" applyAlignment="1" applyProtection="1">
      <alignment horizontal="right" vertical="center" wrapText="1" readingOrder="1"/>
    </xf>
    <xf numFmtId="164" fontId="5" fillId="6" borderId="27" xfId="1" applyFont="1" applyFill="1" applyBorder="1" applyAlignment="1" applyProtection="1">
      <alignment horizontal="right" vertical="center" wrapText="1" readingOrder="1"/>
    </xf>
    <xf numFmtId="164" fontId="5" fillId="6" borderId="18" xfId="1" applyFont="1" applyFill="1" applyBorder="1" applyAlignment="1" applyProtection="1">
      <alignment horizontal="center" vertical="center" wrapText="1" readingOrder="1"/>
    </xf>
    <xf numFmtId="0" fontId="5" fillId="6" borderId="33" xfId="0" applyFont="1" applyFill="1" applyBorder="1" applyAlignment="1" applyProtection="1">
      <alignment vertical="center" wrapText="1" readingOrder="1"/>
    </xf>
    <xf numFmtId="167" fontId="5" fillId="6" borderId="36" xfId="0" applyNumberFormat="1" applyFont="1" applyFill="1" applyBorder="1" applyAlignment="1" applyProtection="1">
      <alignment horizontal="right" vertical="center" wrapText="1" readingOrder="1"/>
    </xf>
    <xf numFmtId="167" fontId="5" fillId="6" borderId="37" xfId="0" applyNumberFormat="1" applyFont="1" applyFill="1" applyBorder="1" applyAlignment="1" applyProtection="1">
      <alignment horizontal="right" vertical="center" wrapText="1" readingOrder="1"/>
    </xf>
    <xf numFmtId="0" fontId="5" fillId="6" borderId="36" xfId="0" applyFont="1" applyFill="1" applyBorder="1" applyAlignment="1" applyProtection="1">
      <alignment horizontal="center" vertical="center" wrapText="1" readingOrder="1"/>
    </xf>
    <xf numFmtId="42" fontId="5" fillId="6" borderId="9" xfId="3" applyFont="1" applyFill="1" applyBorder="1" applyAlignment="1" applyProtection="1">
      <alignment horizontal="center" vertical="center" wrapText="1" readingOrder="1"/>
    </xf>
    <xf numFmtId="42" fontId="7" fillId="0" borderId="10" xfId="3" applyFont="1" applyFill="1" applyBorder="1" applyAlignment="1" applyProtection="1">
      <alignment vertical="center"/>
    </xf>
    <xf numFmtId="42" fontId="5" fillId="6" borderId="27" xfId="3" applyFont="1" applyFill="1" applyBorder="1" applyAlignment="1" applyProtection="1">
      <alignment horizontal="center" vertical="center" wrapText="1" readingOrder="1"/>
    </xf>
    <xf numFmtId="42" fontId="7" fillId="0" borderId="28" xfId="3" applyFont="1" applyFill="1" applyBorder="1" applyAlignment="1" applyProtection="1">
      <alignment vertical="center"/>
    </xf>
    <xf numFmtId="0" fontId="5" fillId="6" borderId="26" xfId="0" applyFont="1" applyFill="1" applyBorder="1" applyAlignment="1" applyProtection="1">
      <alignment horizontal="left" vertical="center" wrapText="1" readingOrder="1"/>
    </xf>
    <xf numFmtId="0" fontId="5" fillId="0" borderId="18" xfId="0" applyFont="1" applyFill="1" applyBorder="1" applyAlignment="1" applyProtection="1">
      <alignment horizontal="left" vertical="center" wrapText="1" readingOrder="1"/>
    </xf>
    <xf numFmtId="167" fontId="5" fillId="0" borderId="18" xfId="0" applyNumberFormat="1" applyFont="1" applyFill="1" applyBorder="1" applyAlignment="1" applyProtection="1">
      <alignment horizontal="right" vertical="center" wrapText="1" readingOrder="1"/>
    </xf>
    <xf numFmtId="167" fontId="5" fillId="0" borderId="19" xfId="0" applyNumberFormat="1" applyFont="1" applyFill="1" applyBorder="1" applyAlignment="1" applyProtection="1">
      <alignment horizontal="right" vertical="center" wrapText="1" readingOrder="1"/>
    </xf>
    <xf numFmtId="0" fontId="5" fillId="0" borderId="17" xfId="0" applyFont="1" applyFill="1" applyBorder="1" applyAlignment="1" applyProtection="1">
      <alignment horizontal="left" vertical="center" wrapText="1" readingOrder="1"/>
    </xf>
    <xf numFmtId="0" fontId="5" fillId="0" borderId="18" xfId="0" applyFont="1" applyFill="1" applyBorder="1" applyAlignment="1" applyProtection="1">
      <alignment horizontal="center" vertical="center" wrapText="1" readingOrder="1"/>
    </xf>
    <xf numFmtId="42" fontId="5" fillId="0" borderId="18" xfId="3" applyFont="1" applyFill="1" applyBorder="1" applyAlignment="1" applyProtection="1">
      <alignment horizontal="center" vertical="center" wrapText="1" readingOrder="1"/>
    </xf>
    <xf numFmtId="168" fontId="5" fillId="0" borderId="19" xfId="2" applyNumberFormat="1" applyFont="1" applyFill="1" applyBorder="1" applyAlignment="1" applyProtection="1">
      <alignment horizontal="left" vertical="center" wrapText="1" readingOrder="1"/>
    </xf>
    <xf numFmtId="0" fontId="7" fillId="0" borderId="9" xfId="0" applyFont="1" applyFill="1" applyBorder="1" applyAlignment="1" applyProtection="1">
      <alignment vertical="center" wrapText="1"/>
    </xf>
    <xf numFmtId="167" fontId="5" fillId="0" borderId="9" xfId="0" applyNumberFormat="1" applyFont="1" applyFill="1" applyBorder="1" applyAlignment="1" applyProtection="1">
      <alignment horizontal="right" vertical="center" wrapText="1" readingOrder="1"/>
    </xf>
    <xf numFmtId="167" fontId="5" fillId="0" borderId="10" xfId="0" applyNumberFormat="1" applyFont="1" applyFill="1" applyBorder="1" applyAlignment="1" applyProtection="1">
      <alignment horizontal="right" vertical="center" wrapText="1" readingOrder="1"/>
    </xf>
    <xf numFmtId="0" fontId="7" fillId="0" borderId="8" xfId="0" applyFont="1" applyFill="1" applyBorder="1" applyAlignment="1" applyProtection="1">
      <alignment horizontal="left" vertical="center" wrapText="1"/>
    </xf>
    <xf numFmtId="0" fontId="7" fillId="0" borderId="9" xfId="0" applyFont="1" applyFill="1" applyBorder="1" applyAlignment="1" applyProtection="1">
      <alignment horizontal="center" vertical="center" readingOrder="1"/>
    </xf>
    <xf numFmtId="42" fontId="7" fillId="0" borderId="9" xfId="3" applyFont="1" applyFill="1" applyBorder="1" applyAlignment="1" applyProtection="1">
      <alignment horizontal="center" vertical="center"/>
    </xf>
    <xf numFmtId="0" fontId="7" fillId="0" borderId="27" xfId="0" applyFont="1" applyFill="1" applyBorder="1" applyAlignment="1" applyProtection="1">
      <alignment vertical="center" wrapText="1"/>
    </xf>
    <xf numFmtId="167" fontId="5" fillId="0" borderId="27" xfId="0" applyNumberFormat="1" applyFont="1" applyFill="1" applyBorder="1" applyAlignment="1" applyProtection="1">
      <alignment horizontal="right" vertical="center" wrapText="1" readingOrder="1"/>
    </xf>
    <xf numFmtId="167" fontId="5" fillId="0" borderId="28" xfId="0" applyNumberFormat="1" applyFont="1" applyFill="1" applyBorder="1" applyAlignment="1" applyProtection="1">
      <alignment horizontal="right" vertical="center" wrapText="1" readingOrder="1"/>
    </xf>
    <xf numFmtId="0" fontId="7" fillId="0" borderId="26" xfId="0" applyFont="1" applyFill="1" applyBorder="1" applyAlignment="1" applyProtection="1">
      <alignment horizontal="left" vertical="center" wrapText="1"/>
    </xf>
    <xf numFmtId="0" fontId="7" fillId="0" borderId="27" xfId="0" applyFont="1" applyFill="1" applyBorder="1" applyAlignment="1" applyProtection="1">
      <alignment horizontal="center" vertical="center" readingOrder="1"/>
    </xf>
    <xf numFmtId="42" fontId="7" fillId="0" borderId="27" xfId="3" applyFont="1" applyFill="1" applyBorder="1" applyAlignment="1" applyProtection="1">
      <alignment horizontal="center" vertical="center"/>
    </xf>
    <xf numFmtId="0" fontId="7" fillId="0" borderId="18" xfId="0" applyFont="1" applyFill="1" applyBorder="1" applyAlignment="1" applyProtection="1">
      <alignment vertical="center" wrapText="1"/>
    </xf>
    <xf numFmtId="0" fontId="7" fillId="0" borderId="17" xfId="0" applyFont="1" applyFill="1" applyBorder="1" applyAlignment="1" applyProtection="1">
      <alignment horizontal="left" vertical="center" wrapText="1"/>
    </xf>
    <xf numFmtId="0" fontId="7" fillId="0" borderId="18" xfId="0" applyFont="1" applyFill="1" applyBorder="1" applyAlignment="1" applyProtection="1">
      <alignment horizontal="center" vertical="center" readingOrder="1"/>
    </xf>
    <xf numFmtId="42" fontId="7" fillId="0" borderId="18" xfId="3" applyFont="1" applyFill="1" applyBorder="1" applyAlignment="1" applyProtection="1">
      <alignment horizontal="center" vertical="center"/>
    </xf>
    <xf numFmtId="42" fontId="7" fillId="0" borderId="19" xfId="3" applyFont="1" applyFill="1" applyBorder="1" applyAlignment="1" applyProtection="1">
      <alignment vertical="center"/>
    </xf>
    <xf numFmtId="0" fontId="5" fillId="0" borderId="27" xfId="0" applyFont="1" applyFill="1" applyBorder="1" applyAlignment="1" applyProtection="1">
      <alignment horizontal="left" vertical="center" wrapText="1" readingOrder="1"/>
    </xf>
    <xf numFmtId="0" fontId="5" fillId="0" borderId="26" xfId="0" applyFont="1" applyFill="1" applyBorder="1" applyAlignment="1" applyProtection="1">
      <alignment horizontal="left" vertical="center" wrapText="1" readingOrder="1"/>
    </xf>
    <xf numFmtId="0" fontId="5" fillId="0" borderId="27" xfId="0" applyFont="1" applyFill="1" applyBorder="1" applyAlignment="1" applyProtection="1">
      <alignment horizontal="center" vertical="center" wrapText="1" readingOrder="1"/>
    </xf>
    <xf numFmtId="42" fontId="5" fillId="0" borderId="27" xfId="3" applyFont="1" applyFill="1" applyBorder="1" applyAlignment="1" applyProtection="1">
      <alignment horizontal="center" vertical="center" wrapText="1" readingOrder="1"/>
    </xf>
    <xf numFmtId="42" fontId="5" fillId="0" borderId="28" xfId="3" applyFont="1" applyFill="1" applyBorder="1" applyAlignment="1" applyProtection="1">
      <alignment horizontal="left" vertical="center" wrapText="1" readingOrder="1"/>
    </xf>
    <xf numFmtId="0" fontId="5" fillId="0" borderId="36" xfId="0" applyFont="1" applyFill="1" applyBorder="1" applyAlignment="1" applyProtection="1">
      <alignment horizontal="left" vertical="center" wrapText="1" readingOrder="1"/>
    </xf>
    <xf numFmtId="167" fontId="5" fillId="0" borderId="36" xfId="0" applyNumberFormat="1" applyFont="1" applyFill="1" applyBorder="1" applyAlignment="1" applyProtection="1">
      <alignment horizontal="right" vertical="center" wrapText="1" readingOrder="1"/>
    </xf>
    <xf numFmtId="167" fontId="5" fillId="0" borderId="37" xfId="0" applyNumberFormat="1" applyFont="1" applyFill="1" applyBorder="1" applyAlignment="1" applyProtection="1">
      <alignment horizontal="right" vertical="center" wrapText="1" readingOrder="1"/>
    </xf>
    <xf numFmtId="0" fontId="5" fillId="0" borderId="38" xfId="0" applyFont="1" applyFill="1" applyBorder="1" applyAlignment="1" applyProtection="1">
      <alignment horizontal="left" vertical="center" wrapText="1" readingOrder="1"/>
    </xf>
    <xf numFmtId="0" fontId="5" fillId="0" borderId="36" xfId="0" applyFont="1" applyFill="1" applyBorder="1" applyAlignment="1" applyProtection="1">
      <alignment horizontal="center" vertical="center" wrapText="1" readingOrder="1"/>
    </xf>
    <xf numFmtId="42" fontId="5" fillId="0" borderId="36" xfId="3" applyFont="1" applyFill="1" applyBorder="1" applyAlignment="1" applyProtection="1">
      <alignment horizontal="center" vertical="center" wrapText="1" readingOrder="1"/>
    </xf>
    <xf numFmtId="42" fontId="5" fillId="0" borderId="37" xfId="3" applyFont="1" applyFill="1" applyBorder="1" applyAlignment="1" applyProtection="1">
      <alignment horizontal="left" vertical="center" wrapText="1" readingOrder="1"/>
    </xf>
    <xf numFmtId="42" fontId="5" fillId="0" borderId="39" xfId="3" applyFont="1" applyFill="1" applyBorder="1" applyAlignment="1" applyProtection="1">
      <alignment horizontal="left" vertical="center" wrapText="1" readingOrder="1"/>
    </xf>
    <xf numFmtId="0" fontId="5" fillId="0" borderId="24" xfId="0" applyFont="1" applyFill="1" applyBorder="1" applyAlignment="1" applyProtection="1">
      <alignment horizontal="left" vertical="center" wrapText="1" readingOrder="1"/>
    </xf>
    <xf numFmtId="167" fontId="5" fillId="0" borderId="25" xfId="0" applyNumberFormat="1" applyFont="1" applyFill="1" applyBorder="1" applyAlignment="1" applyProtection="1">
      <alignment horizontal="right" vertical="center" wrapText="1" readingOrder="1"/>
    </xf>
    <xf numFmtId="42" fontId="5" fillId="0" borderId="24" xfId="3" applyFont="1" applyFill="1" applyBorder="1" applyAlignment="1" applyProtection="1">
      <alignment horizontal="center" vertical="center" wrapText="1" readingOrder="1"/>
    </xf>
    <xf numFmtId="42" fontId="5" fillId="0" borderId="22" xfId="3" applyFont="1" applyFill="1" applyBorder="1" applyAlignment="1" applyProtection="1">
      <alignment horizontal="right" vertical="center" wrapText="1" readingOrder="1"/>
    </xf>
    <xf numFmtId="42" fontId="5" fillId="0" borderId="28" xfId="3" applyFont="1" applyFill="1" applyBorder="1" applyAlignment="1" applyProtection="1">
      <alignment horizontal="right" vertical="center" wrapText="1" readingOrder="1"/>
    </xf>
    <xf numFmtId="167" fontId="5" fillId="0" borderId="21" xfId="0" applyNumberFormat="1" applyFont="1" applyFill="1" applyBorder="1" applyAlignment="1" applyProtection="1">
      <alignment horizontal="right" vertical="center" wrapText="1" readingOrder="1"/>
    </xf>
    <xf numFmtId="167" fontId="5" fillId="0" borderId="22" xfId="0" applyNumberFormat="1" applyFont="1" applyFill="1" applyBorder="1" applyAlignment="1" applyProtection="1">
      <alignment horizontal="right" vertical="center" wrapText="1" readingOrder="1"/>
    </xf>
    <xf numFmtId="42" fontId="5" fillId="0" borderId="22" xfId="3" applyFont="1" applyFill="1" applyBorder="1" applyAlignment="1" applyProtection="1">
      <alignment horizontal="left" vertical="center" wrapText="1" readingOrder="1"/>
    </xf>
    <xf numFmtId="42" fontId="5" fillId="0" borderId="27" xfId="3" applyFont="1" applyFill="1" applyBorder="1" applyAlignment="1" applyProtection="1">
      <alignment horizontal="left" vertical="center" wrapText="1" readingOrder="1"/>
    </xf>
    <xf numFmtId="42" fontId="5" fillId="0" borderId="21" xfId="3" applyFont="1" applyFill="1" applyBorder="1" applyAlignment="1" applyProtection="1">
      <alignment horizontal="left" vertical="center" wrapText="1" readingOrder="1"/>
    </xf>
    <xf numFmtId="0" fontId="5" fillId="6" borderId="38" xfId="0" applyFont="1" applyFill="1" applyBorder="1" applyAlignment="1" applyProtection="1">
      <alignment horizontal="left" vertical="center" wrapText="1" readingOrder="1"/>
    </xf>
    <xf numFmtId="0" fontId="7" fillId="0" borderId="26" xfId="0" applyFont="1" applyBorder="1" applyAlignment="1" applyProtection="1">
      <alignment vertical="center"/>
    </xf>
    <xf numFmtId="0" fontId="7" fillId="0" borderId="26" xfId="0" applyFont="1" applyBorder="1" applyAlignment="1" applyProtection="1">
      <alignment vertical="center" wrapText="1"/>
    </xf>
    <xf numFmtId="167" fontId="5" fillId="0" borderId="34" xfId="0" applyNumberFormat="1" applyFont="1" applyFill="1" applyBorder="1" applyAlignment="1" applyProtection="1">
      <alignment horizontal="right" vertical="center" wrapText="1" readingOrder="1"/>
    </xf>
    <xf numFmtId="167" fontId="5" fillId="0" borderId="35" xfId="0" applyNumberFormat="1" applyFont="1" applyFill="1" applyBorder="1" applyAlignment="1" applyProtection="1">
      <alignment horizontal="right" vertical="center" wrapText="1" readingOrder="1"/>
    </xf>
    <xf numFmtId="42" fontId="5" fillId="0" borderId="18" xfId="3" applyFont="1" applyFill="1" applyBorder="1" applyAlignment="1" applyProtection="1">
      <alignment horizontal="left" vertical="center" wrapText="1" readingOrder="1"/>
    </xf>
    <xf numFmtId="42" fontId="5" fillId="0" borderId="19" xfId="3" applyFont="1" applyFill="1" applyBorder="1" applyAlignment="1" applyProtection="1">
      <alignment horizontal="left" vertical="center" wrapText="1" readingOrder="1"/>
    </xf>
    <xf numFmtId="0" fontId="7" fillId="0" borderId="9" xfId="0" applyFont="1" applyBorder="1" applyAlignment="1" applyProtection="1">
      <alignment vertical="center" wrapText="1"/>
    </xf>
    <xf numFmtId="0" fontId="7" fillId="0" borderId="8" xfId="0" applyFont="1" applyBorder="1" applyAlignment="1" applyProtection="1">
      <alignment vertical="center"/>
    </xf>
    <xf numFmtId="42" fontId="5" fillId="0" borderId="40" xfId="3" applyFont="1" applyFill="1" applyBorder="1" applyAlignment="1" applyProtection="1">
      <alignment horizontal="left" vertical="center" wrapText="1" readingOrder="1"/>
    </xf>
    <xf numFmtId="42" fontId="5" fillId="6" borderId="36" xfId="3" applyFont="1" applyFill="1" applyBorder="1" applyAlignment="1" applyProtection="1">
      <alignment horizontal="center" vertical="center" wrapText="1" readingOrder="1"/>
    </xf>
    <xf numFmtId="42" fontId="5" fillId="6" borderId="37" xfId="3" applyFont="1" applyFill="1" applyBorder="1" applyAlignment="1" applyProtection="1">
      <alignment horizontal="left" vertical="center" wrapText="1" readingOrder="1"/>
    </xf>
    <xf numFmtId="167" fontId="5" fillId="6" borderId="3" xfId="0" applyNumberFormat="1" applyFont="1" applyFill="1" applyBorder="1" applyAlignment="1" applyProtection="1">
      <alignment horizontal="right" vertical="center" wrapText="1" readingOrder="1"/>
    </xf>
    <xf numFmtId="167" fontId="5" fillId="6" borderId="4" xfId="0" applyNumberFormat="1" applyFont="1" applyFill="1" applyBorder="1" applyAlignment="1" applyProtection="1">
      <alignment horizontal="right" vertical="center" wrapText="1" readingOrder="1"/>
    </xf>
    <xf numFmtId="42" fontId="5" fillId="6" borderId="39" xfId="3" applyFont="1" applyFill="1" applyBorder="1" applyAlignment="1" applyProtection="1">
      <alignment horizontal="left" vertical="center" wrapText="1" readingOrder="1"/>
    </xf>
    <xf numFmtId="0" fontId="5" fillId="6" borderId="34" xfId="0" applyFont="1" applyFill="1" applyBorder="1" applyAlignment="1" applyProtection="1">
      <alignment horizontal="center" vertical="center" wrapText="1" readingOrder="1"/>
    </xf>
    <xf numFmtId="42" fontId="5" fillId="6" borderId="19" xfId="3" applyFont="1" applyFill="1" applyBorder="1" applyAlignment="1" applyProtection="1">
      <alignment horizontal="left" vertical="center" wrapText="1" readingOrder="1"/>
    </xf>
    <xf numFmtId="42" fontId="5" fillId="6" borderId="10" xfId="3" applyFont="1" applyFill="1" applyBorder="1" applyAlignment="1" applyProtection="1">
      <alignment horizontal="left" vertical="center" wrapText="1" readingOrder="1"/>
    </xf>
    <xf numFmtId="42" fontId="5" fillId="6" borderId="28" xfId="3" applyFont="1" applyFill="1" applyBorder="1" applyAlignment="1" applyProtection="1">
      <alignment horizontal="left" vertical="center" wrapText="1" readingOrder="1"/>
    </xf>
    <xf numFmtId="42" fontId="5" fillId="6" borderId="18" xfId="3" applyFont="1" applyFill="1" applyBorder="1" applyAlignment="1" applyProtection="1">
      <alignment horizontal="center" vertical="center" wrapText="1" readingOrder="1"/>
    </xf>
    <xf numFmtId="0" fontId="5" fillId="6" borderId="23" xfId="0" applyFont="1" applyFill="1" applyBorder="1" applyAlignment="1" applyProtection="1">
      <alignment horizontal="left" vertical="center" wrapText="1" readingOrder="1"/>
    </xf>
    <xf numFmtId="42" fontId="5" fillId="6" borderId="24" xfId="3" applyFont="1" applyFill="1" applyBorder="1" applyAlignment="1" applyProtection="1">
      <alignment horizontal="center" vertical="center" wrapText="1" readingOrder="1"/>
    </xf>
    <xf numFmtId="0" fontId="10" fillId="6" borderId="15" xfId="0" applyFont="1" applyFill="1" applyBorder="1" applyAlignment="1" applyProtection="1">
      <alignment vertical="center" wrapText="1" readingOrder="1"/>
    </xf>
    <xf numFmtId="0" fontId="10" fillId="6" borderId="9" xfId="0" applyFont="1" applyFill="1" applyBorder="1" applyAlignment="1" applyProtection="1">
      <alignment horizontal="center" vertical="center" wrapText="1" readingOrder="1"/>
    </xf>
    <xf numFmtId="164" fontId="10" fillId="6" borderId="9" xfId="1" applyFont="1" applyFill="1" applyBorder="1" applyAlignment="1" applyProtection="1">
      <alignment horizontal="center" vertical="center" wrapText="1" readingOrder="1"/>
    </xf>
    <xf numFmtId="168" fontId="10" fillId="6" borderId="10" xfId="2" applyNumberFormat="1" applyFont="1" applyFill="1" applyBorder="1" applyAlignment="1" applyProtection="1">
      <alignment horizontal="left" vertical="center" wrapText="1" readingOrder="1"/>
    </xf>
    <xf numFmtId="0" fontId="0" fillId="0" borderId="0" xfId="0" applyAlignment="1" applyProtection="1">
      <alignment vertical="center"/>
    </xf>
    <xf numFmtId="0" fontId="10" fillId="6" borderId="20" xfId="0" applyFont="1" applyFill="1" applyBorder="1" applyAlignment="1" applyProtection="1">
      <alignment vertical="center" wrapText="1" readingOrder="1"/>
    </xf>
    <xf numFmtId="0" fontId="10" fillId="6" borderId="21" xfId="0" applyFont="1" applyFill="1" applyBorder="1" applyAlignment="1" applyProtection="1">
      <alignment horizontal="center" vertical="center" wrapText="1" readingOrder="1"/>
    </xf>
    <xf numFmtId="164" fontId="10" fillId="6" borderId="21" xfId="1" applyFont="1" applyFill="1" applyBorder="1" applyAlignment="1" applyProtection="1">
      <alignment horizontal="center" vertical="center" wrapText="1" readingOrder="1"/>
    </xf>
    <xf numFmtId="168" fontId="10" fillId="6" borderId="22" xfId="2" applyNumberFormat="1" applyFont="1" applyFill="1" applyBorder="1" applyAlignment="1" applyProtection="1">
      <alignment horizontal="left" vertical="center" wrapText="1" readingOrder="1"/>
    </xf>
    <xf numFmtId="0" fontId="10" fillId="6" borderId="46" xfId="0" applyFont="1" applyFill="1" applyBorder="1" applyAlignment="1" applyProtection="1">
      <alignment vertical="center" wrapText="1" readingOrder="1"/>
    </xf>
    <xf numFmtId="0" fontId="10" fillId="6" borderId="18" xfId="0" applyFont="1" applyFill="1" applyBorder="1" applyAlignment="1" applyProtection="1">
      <alignment horizontal="center" vertical="center" wrapText="1" readingOrder="1"/>
    </xf>
    <xf numFmtId="164" fontId="10" fillId="6" borderId="18" xfId="1" applyFont="1" applyFill="1" applyBorder="1" applyAlignment="1" applyProtection="1">
      <alignment horizontal="center" vertical="center" wrapText="1" readingOrder="1"/>
    </xf>
    <xf numFmtId="168" fontId="10" fillId="6" borderId="19" xfId="2" applyNumberFormat="1" applyFont="1" applyFill="1" applyBorder="1" applyAlignment="1" applyProtection="1">
      <alignment horizontal="left" vertical="center" wrapText="1" readingOrder="1"/>
    </xf>
    <xf numFmtId="0" fontId="10" fillId="6" borderId="9" xfId="0" applyFont="1" applyFill="1" applyBorder="1" applyAlignment="1" applyProtection="1">
      <alignment horizontal="left" vertical="center" wrapText="1" readingOrder="1"/>
    </xf>
    <xf numFmtId="0" fontId="10" fillId="6" borderId="27" xfId="0" applyFont="1" applyFill="1" applyBorder="1" applyAlignment="1" applyProtection="1">
      <alignment horizontal="left" vertical="center" wrapText="1" readingOrder="1"/>
    </xf>
    <xf numFmtId="167" fontId="10" fillId="6" borderId="9" xfId="0" applyNumberFormat="1" applyFont="1" applyFill="1" applyBorder="1" applyAlignment="1" applyProtection="1">
      <alignment horizontal="right" vertical="center" wrapText="1" readingOrder="1"/>
    </xf>
    <xf numFmtId="0" fontId="10" fillId="6" borderId="24" xfId="0" applyFont="1" applyFill="1" applyBorder="1" applyAlignment="1" applyProtection="1">
      <alignment horizontal="left" vertical="center" wrapText="1" readingOrder="1"/>
    </xf>
    <xf numFmtId="0" fontId="10" fillId="6" borderId="18" xfId="0" applyFont="1" applyFill="1" applyBorder="1" applyAlignment="1" applyProtection="1">
      <alignment horizontal="left" vertical="center" wrapText="1" readingOrder="1"/>
    </xf>
    <xf numFmtId="167" fontId="10" fillId="6" borderId="10" xfId="0" applyNumberFormat="1" applyFont="1" applyFill="1" applyBorder="1" applyAlignment="1" applyProtection="1">
      <alignment horizontal="right" vertical="center" wrapText="1" readingOrder="1"/>
    </xf>
    <xf numFmtId="167" fontId="10" fillId="6" borderId="27" xfId="0" applyNumberFormat="1" applyFont="1" applyFill="1" applyBorder="1" applyAlignment="1" applyProtection="1">
      <alignment horizontal="right" vertical="center" wrapText="1" readingOrder="1"/>
    </xf>
    <xf numFmtId="0" fontId="10" fillId="6" borderId="24" xfId="0" applyFont="1" applyFill="1" applyBorder="1" applyAlignment="1" applyProtection="1">
      <alignment horizontal="center" vertical="center" wrapText="1" readingOrder="1"/>
    </xf>
    <xf numFmtId="164" fontId="10" fillId="6" borderId="36" xfId="1" applyFont="1" applyFill="1" applyBorder="1" applyAlignment="1" applyProtection="1">
      <alignment horizontal="center" vertical="center" wrapText="1" readingOrder="1"/>
    </xf>
    <xf numFmtId="168" fontId="10" fillId="6" borderId="25" xfId="2" applyNumberFormat="1" applyFont="1" applyFill="1" applyBorder="1" applyAlignment="1" applyProtection="1">
      <alignment horizontal="center" vertical="center" wrapText="1" readingOrder="1"/>
    </xf>
    <xf numFmtId="0" fontId="10" fillId="6" borderId="27" xfId="0" applyFont="1" applyFill="1" applyBorder="1" applyAlignment="1" applyProtection="1">
      <alignment horizontal="center" vertical="center" wrapText="1" readingOrder="1"/>
    </xf>
    <xf numFmtId="164" fontId="10" fillId="6" borderId="27" xfId="1" applyFont="1" applyFill="1" applyBorder="1" applyAlignment="1" applyProtection="1">
      <alignment vertical="center" wrapText="1" readingOrder="1"/>
    </xf>
    <xf numFmtId="168" fontId="10" fillId="6" borderId="28" xfId="2" applyNumberFormat="1" applyFont="1" applyFill="1" applyBorder="1" applyAlignment="1" applyProtection="1">
      <alignment horizontal="left" vertical="center" wrapText="1" readingOrder="1"/>
    </xf>
    <xf numFmtId="167" fontId="10" fillId="6" borderId="36" xfId="0" applyNumberFormat="1" applyFont="1" applyFill="1" applyBorder="1" applyAlignment="1" applyProtection="1">
      <alignment horizontal="right" vertical="center" wrapText="1" readingOrder="1"/>
    </xf>
    <xf numFmtId="0" fontId="10" fillId="6" borderId="36" xfId="0" applyFont="1" applyFill="1" applyBorder="1" applyAlignment="1" applyProtection="1">
      <alignment horizontal="center" vertical="center" wrapText="1" readingOrder="1"/>
    </xf>
    <xf numFmtId="168" fontId="10" fillId="6" borderId="37" xfId="2" applyNumberFormat="1" applyFont="1" applyFill="1" applyBorder="1" applyAlignment="1" applyProtection="1">
      <alignment horizontal="left" vertical="center" wrapText="1" readingOrder="1"/>
    </xf>
    <xf numFmtId="167" fontId="10" fillId="6" borderId="18" xfId="0" applyNumberFormat="1" applyFont="1" applyFill="1" applyBorder="1" applyAlignment="1" applyProtection="1">
      <alignment horizontal="right" vertical="center" wrapText="1" readingOrder="1"/>
    </xf>
    <xf numFmtId="167" fontId="10" fillId="6" borderId="19" xfId="0" applyNumberFormat="1" applyFont="1" applyFill="1" applyBorder="1" applyAlignment="1" applyProtection="1">
      <alignment horizontal="right" vertical="center" wrapText="1" readingOrder="1"/>
    </xf>
    <xf numFmtId="0" fontId="0" fillId="0" borderId="14" xfId="0" applyBorder="1" applyAlignment="1" applyProtection="1">
      <alignment horizontal="left" vertical="center"/>
    </xf>
    <xf numFmtId="0" fontId="0" fillId="0" borderId="16" xfId="0" applyBorder="1" applyAlignment="1" applyProtection="1">
      <alignment horizontal="left" vertical="center"/>
    </xf>
    <xf numFmtId="0" fontId="0" fillId="0" borderId="29" xfId="0" applyBorder="1" applyAlignment="1" applyProtection="1">
      <alignment horizontal="left" vertical="center"/>
    </xf>
    <xf numFmtId="0" fontId="0" fillId="0" borderId="31" xfId="0" applyBorder="1" applyAlignment="1" applyProtection="1">
      <alignment horizontal="left" vertical="center"/>
    </xf>
    <xf numFmtId="0" fontId="0" fillId="0" borderId="0" xfId="0" applyAlignment="1">
      <alignment horizontal="left"/>
    </xf>
    <xf numFmtId="0" fontId="10" fillId="6" borderId="48" xfId="0" applyFont="1" applyFill="1" applyBorder="1" applyAlignment="1" applyProtection="1">
      <alignment vertical="center" wrapText="1" readingOrder="1"/>
    </xf>
    <xf numFmtId="0" fontId="0" fillId="0" borderId="49" xfId="0" applyBorder="1" applyAlignment="1" applyProtection="1">
      <alignment horizontal="left" vertical="center"/>
    </xf>
    <xf numFmtId="42" fontId="7" fillId="0" borderId="25" xfId="3" applyFont="1" applyFill="1" applyBorder="1" applyAlignment="1" applyProtection="1">
      <alignment vertical="center"/>
    </xf>
    <xf numFmtId="0" fontId="10" fillId="6" borderId="21" xfId="0" applyFont="1" applyFill="1" applyBorder="1" applyAlignment="1" applyProtection="1">
      <alignment horizontal="left" vertical="center" wrapText="1" readingOrder="1"/>
    </xf>
    <xf numFmtId="0" fontId="11" fillId="7" borderId="18" xfId="0" applyFont="1" applyFill="1" applyBorder="1" applyAlignment="1" applyProtection="1">
      <alignment horizontal="center" vertical="center" wrapText="1" readingOrder="1"/>
    </xf>
    <xf numFmtId="0" fontId="12" fillId="0" borderId="9" xfId="0" applyFont="1" applyBorder="1" applyAlignment="1" applyProtection="1">
      <alignment horizontal="left" vertical="center" wrapText="1" readingOrder="1"/>
    </xf>
    <xf numFmtId="0" fontId="12" fillId="0" borderId="27" xfId="0" applyFont="1" applyBorder="1" applyAlignment="1" applyProtection="1">
      <alignment horizontal="left" vertical="center" wrapText="1" readingOrder="1"/>
    </xf>
    <xf numFmtId="167" fontId="10" fillId="6" borderId="28" xfId="0" applyNumberFormat="1" applyFont="1" applyFill="1" applyBorder="1" applyAlignment="1" applyProtection="1">
      <alignment horizontal="right" vertical="center" wrapText="1" readingOrder="1"/>
    </xf>
    <xf numFmtId="0" fontId="10" fillId="6" borderId="53" xfId="0" applyFont="1" applyFill="1" applyBorder="1" applyAlignment="1" applyProtection="1">
      <alignment vertical="center" wrapText="1" readingOrder="1"/>
    </xf>
    <xf numFmtId="164" fontId="10" fillId="6" borderId="27" xfId="1" applyFont="1" applyFill="1" applyBorder="1" applyAlignment="1" applyProtection="1">
      <alignment horizontal="center" vertical="center" wrapText="1" readingOrder="1"/>
    </xf>
    <xf numFmtId="167" fontId="10" fillId="6" borderId="24" xfId="0" applyNumberFormat="1" applyFont="1" applyFill="1" applyBorder="1" applyAlignment="1" applyProtection="1">
      <alignment horizontal="right" vertical="center" wrapText="1" readingOrder="1"/>
    </xf>
    <xf numFmtId="167" fontId="10" fillId="6" borderId="25" xfId="0" applyNumberFormat="1" applyFont="1" applyFill="1" applyBorder="1" applyAlignment="1" applyProtection="1">
      <alignment horizontal="right" vertical="center" wrapText="1" readingOrder="1"/>
    </xf>
    <xf numFmtId="0" fontId="10" fillId="6" borderId="15" xfId="0" applyFont="1" applyFill="1" applyBorder="1" applyAlignment="1" applyProtection="1">
      <alignment horizontal="left" vertical="center" wrapText="1" readingOrder="1"/>
    </xf>
    <xf numFmtId="0" fontId="10" fillId="6" borderId="53" xfId="0" applyFont="1" applyFill="1" applyBorder="1" applyAlignment="1" applyProtection="1">
      <alignment horizontal="left" vertical="center" wrapText="1" readingOrder="1"/>
    </xf>
    <xf numFmtId="0" fontId="10" fillId="6" borderId="46" xfId="0" applyFont="1" applyFill="1" applyBorder="1" applyAlignment="1" applyProtection="1">
      <alignment horizontal="left" vertical="center" wrapText="1" readingOrder="1"/>
    </xf>
    <xf numFmtId="0" fontId="9" fillId="6" borderId="33" xfId="0" applyFont="1" applyFill="1" applyBorder="1" applyAlignment="1" applyProtection="1">
      <alignment horizontal="left" vertical="center" wrapText="1" readingOrder="1"/>
    </xf>
    <xf numFmtId="0" fontId="10" fillId="6" borderId="34" xfId="0" applyFont="1" applyFill="1" applyBorder="1" applyAlignment="1" applyProtection="1">
      <alignment horizontal="left" vertical="center" wrapText="1" readingOrder="1"/>
    </xf>
    <xf numFmtId="167" fontId="10" fillId="6" borderId="34" xfId="0" applyNumberFormat="1" applyFont="1" applyFill="1" applyBorder="1" applyAlignment="1" applyProtection="1">
      <alignment horizontal="right" vertical="center" wrapText="1" readingOrder="1"/>
    </xf>
    <xf numFmtId="167" fontId="10" fillId="6" borderId="35" xfId="0" applyNumberFormat="1" applyFont="1" applyFill="1" applyBorder="1" applyAlignment="1" applyProtection="1">
      <alignment horizontal="right" vertical="center" wrapText="1" readingOrder="1"/>
    </xf>
    <xf numFmtId="0" fontId="10" fillId="6" borderId="55" xfId="0" applyFont="1" applyFill="1" applyBorder="1" applyAlignment="1" applyProtection="1">
      <alignment horizontal="left" vertical="center" wrapText="1" readingOrder="1"/>
    </xf>
    <xf numFmtId="0" fontId="10" fillId="6" borderId="40" xfId="0" applyFont="1" applyFill="1" applyBorder="1" applyAlignment="1" applyProtection="1">
      <alignment horizontal="center" vertical="center" wrapText="1" readingOrder="1"/>
    </xf>
    <xf numFmtId="164" fontId="10" fillId="6" borderId="40" xfId="1" applyFont="1" applyFill="1" applyBorder="1" applyAlignment="1" applyProtection="1">
      <alignment horizontal="center" vertical="center" wrapText="1" readingOrder="1"/>
    </xf>
    <xf numFmtId="168" fontId="10" fillId="6" borderId="39" xfId="2" applyNumberFormat="1" applyFont="1" applyFill="1" applyBorder="1" applyAlignment="1" applyProtection="1">
      <alignment horizontal="left" vertical="center" wrapText="1" readingOrder="1"/>
    </xf>
    <xf numFmtId="0" fontId="15" fillId="12" borderId="20" xfId="0" applyFont="1" applyFill="1" applyBorder="1" applyAlignment="1">
      <alignment horizontal="center" vertical="center" wrapText="1" readingOrder="1"/>
    </xf>
    <xf numFmtId="0" fontId="7" fillId="0" borderId="0" xfId="0" applyFont="1"/>
    <xf numFmtId="0" fontId="10" fillId="6" borderId="21" xfId="0" applyFont="1" applyFill="1" applyBorder="1" applyAlignment="1" applyProtection="1">
      <alignment horizontal="center" vertical="center" wrapText="1" readingOrder="1"/>
    </xf>
    <xf numFmtId="0" fontId="10" fillId="6" borderId="24" xfId="0" applyFont="1" applyFill="1" applyBorder="1" applyAlignment="1" applyProtection="1">
      <alignment horizontal="center" vertical="center" wrapText="1" readingOrder="1"/>
    </xf>
    <xf numFmtId="167" fontId="10" fillId="6" borderId="34" xfId="0" applyNumberFormat="1" applyFont="1" applyFill="1" applyBorder="1" applyAlignment="1" applyProtection="1">
      <alignment horizontal="center" vertical="center" wrapText="1" readingOrder="1"/>
    </xf>
    <xf numFmtId="0" fontId="9" fillId="6" borderId="33" xfId="0" applyFont="1" applyFill="1" applyBorder="1" applyAlignment="1" applyProtection="1">
      <alignment horizontal="left" vertical="center" wrapText="1" readingOrder="1"/>
    </xf>
    <xf numFmtId="164" fontId="10" fillId="6" borderId="21" xfId="1" applyFont="1" applyFill="1" applyBorder="1" applyAlignment="1" applyProtection="1">
      <alignment horizontal="center" vertical="center" wrapText="1" readingOrder="1"/>
    </xf>
    <xf numFmtId="0" fontId="9" fillId="6" borderId="2" xfId="0" applyFont="1" applyFill="1" applyBorder="1" applyAlignment="1" applyProtection="1">
      <alignment horizontal="center" vertical="center" wrapText="1" readingOrder="1"/>
    </xf>
    <xf numFmtId="167" fontId="10" fillId="6" borderId="21" xfId="0" applyNumberFormat="1" applyFont="1" applyFill="1" applyBorder="1" applyAlignment="1" applyProtection="1">
      <alignment horizontal="center" vertical="center" wrapText="1" readingOrder="1"/>
    </xf>
    <xf numFmtId="167" fontId="10" fillId="6" borderId="34" xfId="0" applyNumberFormat="1" applyFont="1" applyFill="1" applyBorder="1" applyAlignment="1" applyProtection="1">
      <alignment horizontal="center" vertical="center" wrapText="1" readingOrder="1"/>
    </xf>
    <xf numFmtId="0" fontId="10" fillId="6" borderId="3" xfId="0" applyFont="1" applyFill="1" applyBorder="1" applyAlignment="1" applyProtection="1">
      <alignment horizontal="center" vertical="center" wrapText="1" readingOrder="1"/>
    </xf>
    <xf numFmtId="0" fontId="10" fillId="6" borderId="21" xfId="0" applyFont="1" applyFill="1" applyBorder="1" applyAlignment="1" applyProtection="1">
      <alignment horizontal="center" vertical="center" wrapText="1" readingOrder="1"/>
    </xf>
    <xf numFmtId="0" fontId="10" fillId="6" borderId="34" xfId="0" applyFont="1" applyFill="1" applyBorder="1" applyAlignment="1" applyProtection="1">
      <alignment horizontal="center" vertical="center" wrapText="1" readingOrder="1"/>
    </xf>
    <xf numFmtId="167" fontId="10" fillId="6" borderId="36" xfId="0" applyNumberFormat="1" applyFont="1" applyFill="1" applyBorder="1" applyAlignment="1" applyProtection="1">
      <alignment horizontal="center" vertical="center" wrapText="1" readingOrder="1"/>
    </xf>
    <xf numFmtId="0" fontId="10" fillId="6" borderId="24" xfId="0" applyFont="1" applyFill="1" applyBorder="1" applyAlignment="1" applyProtection="1">
      <alignment horizontal="center" vertical="center" wrapText="1" readingOrder="1"/>
    </xf>
    <xf numFmtId="0" fontId="10" fillId="6" borderId="8" xfId="0" applyFont="1" applyFill="1" applyBorder="1" applyAlignment="1" applyProtection="1">
      <alignment vertical="center" wrapText="1" readingOrder="1"/>
    </xf>
    <xf numFmtId="167" fontId="10" fillId="6" borderId="85" xfId="0" applyNumberFormat="1" applyFont="1" applyFill="1" applyBorder="1" applyAlignment="1" applyProtection="1">
      <alignment horizontal="center" vertical="center" wrapText="1" readingOrder="1"/>
    </xf>
    <xf numFmtId="0" fontId="10" fillId="6" borderId="26" xfId="0" applyFont="1" applyFill="1" applyBorder="1" applyAlignment="1" applyProtection="1">
      <alignment vertical="center" wrapText="1" readingOrder="1"/>
    </xf>
    <xf numFmtId="0" fontId="10" fillId="6" borderId="17" xfId="0" applyFont="1" applyFill="1" applyBorder="1" applyAlignment="1" applyProtection="1">
      <alignment vertical="center" wrapText="1" readingOrder="1"/>
    </xf>
    <xf numFmtId="167" fontId="10" fillId="6" borderId="24" xfId="0" applyNumberFormat="1" applyFont="1" applyFill="1" applyBorder="1" applyAlignment="1" applyProtection="1">
      <alignment horizontal="center" vertical="center" wrapText="1" readingOrder="1"/>
    </xf>
    <xf numFmtId="167" fontId="10" fillId="6" borderId="18" xfId="0" applyNumberFormat="1" applyFont="1" applyFill="1" applyBorder="1" applyAlignment="1" applyProtection="1">
      <alignment horizontal="center" vertical="center" wrapText="1" readingOrder="1"/>
    </xf>
    <xf numFmtId="168" fontId="10" fillId="6" borderId="9" xfId="2" applyNumberFormat="1" applyFont="1" applyFill="1" applyBorder="1" applyAlignment="1" applyProtection="1">
      <alignment horizontal="left" vertical="center" wrapText="1" readingOrder="1"/>
    </xf>
    <xf numFmtId="168" fontId="10" fillId="6" borderId="73" xfId="2" applyNumberFormat="1" applyFont="1" applyFill="1" applyBorder="1" applyAlignment="1" applyProtection="1">
      <alignment horizontal="left" vertical="center" wrapText="1" readingOrder="1"/>
    </xf>
    <xf numFmtId="0" fontId="12" fillId="0" borderId="87" xfId="0" applyFont="1" applyBorder="1" applyAlignment="1" applyProtection="1">
      <alignment horizontal="left" vertical="center" wrapText="1" readingOrder="1"/>
      <protection locked="0"/>
    </xf>
    <xf numFmtId="0" fontId="12" fillId="0" borderId="0" xfId="0" applyFont="1" applyBorder="1" applyAlignment="1" applyProtection="1">
      <alignment horizontal="left" vertical="center" wrapText="1" readingOrder="1"/>
      <protection locked="0"/>
    </xf>
    <xf numFmtId="167" fontId="10" fillId="6" borderId="27" xfId="0" applyNumberFormat="1" applyFont="1" applyFill="1" applyBorder="1" applyAlignment="1" applyProtection="1">
      <alignment horizontal="center" vertical="center" wrapText="1" readingOrder="1"/>
    </xf>
    <xf numFmtId="167" fontId="10" fillId="6" borderId="28" xfId="0" applyNumberFormat="1" applyFont="1" applyFill="1" applyBorder="1" applyAlignment="1" applyProtection="1">
      <alignment horizontal="center" vertical="center" wrapText="1" readingOrder="1"/>
    </xf>
    <xf numFmtId="0" fontId="10" fillId="6" borderId="38" xfId="0" applyFont="1" applyFill="1" applyBorder="1" applyAlignment="1" applyProtection="1">
      <alignment vertical="center" wrapText="1" readingOrder="1"/>
    </xf>
    <xf numFmtId="167" fontId="10" fillId="6" borderId="19" xfId="0" applyNumberFormat="1" applyFont="1" applyFill="1" applyBorder="1" applyAlignment="1" applyProtection="1">
      <alignment horizontal="center" vertical="center" wrapText="1" readingOrder="1"/>
    </xf>
    <xf numFmtId="0" fontId="10" fillId="6" borderId="26" xfId="0" applyFont="1" applyFill="1" applyBorder="1" applyAlignment="1" applyProtection="1">
      <alignment horizontal="left" vertical="center" wrapText="1" readingOrder="1"/>
    </xf>
    <xf numFmtId="168" fontId="10" fillId="6" borderId="28" xfId="2" applyNumberFormat="1" applyFont="1" applyFill="1" applyBorder="1" applyAlignment="1" applyProtection="1">
      <alignment horizontal="right" vertical="center" wrapText="1" readingOrder="1"/>
    </xf>
    <xf numFmtId="0" fontId="10" fillId="6" borderId="36" xfId="0" applyFont="1" applyFill="1" applyBorder="1" applyAlignment="1" applyProtection="1">
      <alignment horizontal="left" vertical="center" wrapText="1" readingOrder="1"/>
    </xf>
    <xf numFmtId="0" fontId="10" fillId="6" borderId="38" xfId="0" applyFont="1" applyFill="1" applyBorder="1" applyAlignment="1" applyProtection="1">
      <alignment horizontal="left" vertical="center" wrapText="1" readingOrder="1"/>
    </xf>
    <xf numFmtId="0" fontId="10" fillId="6" borderId="17" xfId="0" applyFont="1" applyFill="1" applyBorder="1" applyAlignment="1" applyProtection="1">
      <alignment horizontal="left" vertical="center" wrapText="1" readingOrder="1"/>
    </xf>
    <xf numFmtId="168" fontId="10" fillId="6" borderId="19" xfId="2" applyNumberFormat="1" applyFont="1" applyFill="1" applyBorder="1" applyAlignment="1" applyProtection="1">
      <alignment horizontal="center" vertical="center" wrapText="1" readingOrder="1"/>
    </xf>
    <xf numFmtId="0" fontId="12" fillId="0" borderId="27" xfId="0" applyFont="1" applyBorder="1" applyAlignment="1" applyProtection="1">
      <alignment horizontal="left" vertical="center" wrapText="1" readingOrder="1"/>
      <protection locked="0"/>
    </xf>
    <xf numFmtId="167" fontId="12" fillId="0" borderId="27" xfId="0" applyNumberFormat="1" applyFont="1" applyBorder="1" applyAlignment="1" applyProtection="1">
      <alignment horizontal="left" vertical="center" wrapText="1" readingOrder="1"/>
      <protection locked="0"/>
    </xf>
    <xf numFmtId="0" fontId="12" fillId="0" borderId="27" xfId="0" applyFont="1" applyBorder="1" applyAlignment="1" applyProtection="1">
      <alignment horizontal="left" wrapText="1" readingOrder="1"/>
      <protection locked="0"/>
    </xf>
    <xf numFmtId="0" fontId="12" fillId="0" borderId="27" xfId="0" applyFont="1" applyBorder="1" applyAlignment="1" applyProtection="1">
      <alignment vertical="center" wrapText="1" readingOrder="1"/>
      <protection locked="0"/>
    </xf>
    <xf numFmtId="168" fontId="12" fillId="0" borderId="27" xfId="4" applyNumberFormat="1" applyFont="1" applyBorder="1" applyAlignment="1" applyProtection="1">
      <alignment vertical="center" wrapText="1" readingOrder="1"/>
      <protection locked="0"/>
    </xf>
    <xf numFmtId="0" fontId="10" fillId="6" borderId="27" xfId="0" applyFont="1" applyFill="1" applyBorder="1" applyAlignment="1" applyProtection="1">
      <alignment vertical="center" wrapText="1" readingOrder="1"/>
    </xf>
    <xf numFmtId="0" fontId="0" fillId="0" borderId="27" xfId="0" applyBorder="1" applyAlignment="1" applyProtection="1">
      <alignment vertical="center"/>
    </xf>
    <xf numFmtId="17" fontId="12" fillId="0" borderId="27" xfId="0" applyNumberFormat="1" applyFont="1" applyBorder="1" applyAlignment="1" applyProtection="1">
      <alignment horizontal="left" vertical="center" wrapText="1" readingOrder="1"/>
      <protection locked="0"/>
    </xf>
    <xf numFmtId="0" fontId="12" fillId="0" borderId="27" xfId="0" applyFont="1" applyFill="1" applyBorder="1" applyAlignment="1" applyProtection="1">
      <alignment horizontal="left" vertical="center" wrapText="1" readingOrder="1"/>
      <protection locked="0"/>
    </xf>
    <xf numFmtId="164" fontId="0" fillId="0" borderId="27" xfId="1" applyFont="1" applyBorder="1" applyAlignment="1" applyProtection="1">
      <alignment vertical="center"/>
    </xf>
    <xf numFmtId="17" fontId="0" fillId="0" borderId="27" xfId="0" applyNumberFormat="1" applyBorder="1" applyAlignment="1" applyProtection="1">
      <alignment horizontal="left" vertical="center"/>
    </xf>
    <xf numFmtId="164" fontId="10" fillId="6" borderId="28" xfId="1" applyFont="1" applyFill="1" applyBorder="1" applyAlignment="1" applyProtection="1">
      <alignment horizontal="center" vertical="center" wrapText="1" readingOrder="1"/>
    </xf>
    <xf numFmtId="0" fontId="12" fillId="0" borderId="9" xfId="0" applyFont="1" applyBorder="1" applyAlignment="1" applyProtection="1">
      <alignment horizontal="left" vertical="center" wrapText="1" readingOrder="1"/>
      <protection locked="0"/>
    </xf>
    <xf numFmtId="167" fontId="12" fillId="0" borderId="9" xfId="0" applyNumberFormat="1" applyFont="1" applyBorder="1" applyAlignment="1" applyProtection="1">
      <alignment horizontal="left" vertical="center" wrapText="1" readingOrder="1"/>
      <protection locked="0"/>
    </xf>
    <xf numFmtId="0" fontId="12" fillId="0" borderId="9" xfId="0" applyFont="1" applyBorder="1" applyAlignment="1" applyProtection="1">
      <alignment horizontal="left" wrapText="1" readingOrder="1"/>
      <protection locked="0"/>
    </xf>
    <xf numFmtId="0" fontId="12" fillId="0" borderId="9" xfId="0" applyFont="1" applyBorder="1" applyAlignment="1" applyProtection="1">
      <alignment vertical="center" wrapText="1" readingOrder="1"/>
      <protection locked="0"/>
    </xf>
    <xf numFmtId="168" fontId="12" fillId="0" borderId="9" xfId="4" applyNumberFormat="1" applyFont="1" applyBorder="1" applyAlignment="1" applyProtection="1">
      <alignment vertical="center" wrapText="1" readingOrder="1"/>
      <protection locked="0"/>
    </xf>
    <xf numFmtId="168" fontId="12" fillId="0" borderId="10" xfId="4" applyNumberFormat="1" applyFont="1" applyBorder="1" applyAlignment="1" applyProtection="1">
      <alignment vertical="center" wrapText="1" readingOrder="1"/>
    </xf>
    <xf numFmtId="168" fontId="12" fillId="0" borderId="28" xfId="4" applyNumberFormat="1" applyFont="1" applyBorder="1" applyAlignment="1" applyProtection="1">
      <alignment vertical="center" wrapText="1" readingOrder="1"/>
    </xf>
    <xf numFmtId="167" fontId="12" fillId="0" borderId="18" xfId="0" applyNumberFormat="1" applyFont="1" applyBorder="1" applyAlignment="1" applyProtection="1">
      <alignment horizontal="left" vertical="center" wrapText="1" readingOrder="1"/>
      <protection locked="0"/>
    </xf>
    <xf numFmtId="0" fontId="12" fillId="0" borderId="18" xfId="0" applyFont="1" applyBorder="1" applyAlignment="1" applyProtection="1">
      <alignment horizontal="left" wrapText="1" readingOrder="1"/>
      <protection locked="0"/>
    </xf>
    <xf numFmtId="0" fontId="10" fillId="6" borderId="18" xfId="0" applyFont="1" applyFill="1" applyBorder="1" applyAlignment="1" applyProtection="1">
      <alignment vertical="center" wrapText="1" readingOrder="1"/>
    </xf>
    <xf numFmtId="168" fontId="10" fillId="6" borderId="19" xfId="2" applyNumberFormat="1" applyFont="1" applyFill="1" applyBorder="1" applyAlignment="1" applyProtection="1">
      <alignment vertical="center" wrapText="1" readingOrder="1"/>
    </xf>
    <xf numFmtId="0" fontId="10" fillId="6" borderId="9" xfId="0" applyFont="1" applyFill="1" applyBorder="1" applyAlignment="1" applyProtection="1">
      <alignment vertical="center" wrapText="1" readingOrder="1"/>
    </xf>
    <xf numFmtId="164" fontId="10" fillId="6" borderId="9" xfId="1" applyFont="1" applyFill="1" applyBorder="1" applyAlignment="1" applyProtection="1">
      <alignment vertical="center" wrapText="1" readingOrder="1"/>
    </xf>
    <xf numFmtId="168" fontId="10" fillId="6" borderId="10" xfId="2" applyNumberFormat="1" applyFont="1" applyFill="1" applyBorder="1" applyAlignment="1" applyProtection="1">
      <alignment vertical="center" wrapText="1" readingOrder="1"/>
    </xf>
    <xf numFmtId="168" fontId="10" fillId="6" borderId="28" xfId="2" applyNumberFormat="1" applyFont="1" applyFill="1" applyBorder="1" applyAlignment="1" applyProtection="1">
      <alignment vertical="center" wrapText="1" readingOrder="1"/>
    </xf>
    <xf numFmtId="164" fontId="0" fillId="0" borderId="28" xfId="0" applyNumberFormat="1" applyBorder="1" applyAlignment="1" applyProtection="1">
      <alignment vertical="center"/>
    </xf>
    <xf numFmtId="167" fontId="10" fillId="6" borderId="18" xfId="0" applyNumberFormat="1" applyFont="1" applyFill="1" applyBorder="1" applyAlignment="1" applyProtection="1">
      <alignment horizontal="left" vertical="center" wrapText="1" readingOrder="1"/>
    </xf>
    <xf numFmtId="0" fontId="12" fillId="0" borderId="18" xfId="0" applyFont="1" applyBorder="1" applyAlignment="1" applyProtection="1">
      <alignment horizontal="left" vertical="center" wrapText="1" readingOrder="1"/>
      <protection locked="0"/>
    </xf>
    <xf numFmtId="164" fontId="10" fillId="6" borderId="18" xfId="1" applyFont="1" applyFill="1" applyBorder="1" applyAlignment="1" applyProtection="1">
      <alignment vertical="center" wrapText="1" readingOrder="1"/>
    </xf>
    <xf numFmtId="164" fontId="0" fillId="0" borderId="28" xfId="1" applyFont="1" applyBorder="1" applyAlignment="1" applyProtection="1">
      <alignment vertical="center"/>
    </xf>
    <xf numFmtId="17" fontId="12" fillId="0" borderId="18" xfId="0" applyNumberFormat="1" applyFont="1" applyBorder="1" applyAlignment="1" applyProtection="1">
      <alignment horizontal="left" vertical="center" wrapText="1" readingOrder="1"/>
      <protection locked="0"/>
    </xf>
    <xf numFmtId="0" fontId="0" fillId="0" borderId="18" xfId="0" applyBorder="1" applyAlignment="1" applyProtection="1">
      <alignment vertical="center"/>
    </xf>
    <xf numFmtId="164" fontId="0" fillId="0" borderId="18" xfId="1" applyFont="1" applyBorder="1" applyAlignment="1" applyProtection="1">
      <alignment vertical="center"/>
    </xf>
    <xf numFmtId="164" fontId="0" fillId="0" borderId="19" xfId="1" applyFont="1" applyBorder="1" applyAlignment="1" applyProtection="1">
      <alignment vertical="center"/>
    </xf>
    <xf numFmtId="0" fontId="10" fillId="6" borderId="3" xfId="0" applyFont="1" applyFill="1" applyBorder="1" applyAlignment="1" applyProtection="1">
      <alignment horizontal="left" vertical="center" wrapText="1" readingOrder="1"/>
    </xf>
    <xf numFmtId="3" fontId="10" fillId="6" borderId="9" xfId="1" applyNumberFormat="1" applyFont="1" applyFill="1" applyBorder="1" applyAlignment="1" applyProtection="1">
      <alignment horizontal="right" vertical="center" wrapText="1" readingOrder="1"/>
    </xf>
    <xf numFmtId="3" fontId="10" fillId="6" borderId="10" xfId="2" applyNumberFormat="1" applyFont="1" applyFill="1" applyBorder="1" applyAlignment="1" applyProtection="1">
      <alignment horizontal="right" vertical="center" wrapText="1" readingOrder="1"/>
    </xf>
    <xf numFmtId="0" fontId="10" fillId="6" borderId="24" xfId="0" applyFont="1" applyFill="1" applyBorder="1" applyAlignment="1" applyProtection="1">
      <alignment horizontal="left" vertical="center" wrapText="1" readingOrder="1"/>
    </xf>
    <xf numFmtId="3" fontId="10" fillId="6" borderId="27" xfId="1" applyNumberFormat="1" applyFont="1" applyFill="1" applyBorder="1" applyAlignment="1" applyProtection="1">
      <alignment horizontal="right" vertical="center" wrapText="1" readingOrder="1"/>
    </xf>
    <xf numFmtId="3" fontId="10" fillId="6" borderId="28" xfId="2" applyNumberFormat="1" applyFont="1" applyFill="1" applyBorder="1" applyAlignment="1" applyProtection="1">
      <alignment horizontal="right" vertical="center" wrapText="1" readingOrder="1"/>
    </xf>
    <xf numFmtId="0" fontId="10" fillId="6" borderId="36" xfId="0" applyFont="1" applyFill="1" applyBorder="1" applyAlignment="1" applyProtection="1">
      <alignment horizontal="left" vertical="center" wrapText="1" readingOrder="1"/>
    </xf>
    <xf numFmtId="167" fontId="10" fillId="6" borderId="21" xfId="0" applyNumberFormat="1" applyFont="1" applyFill="1" applyBorder="1" applyAlignment="1" applyProtection="1">
      <alignment horizontal="right" vertical="center" wrapText="1" readingOrder="1"/>
    </xf>
    <xf numFmtId="167" fontId="10" fillId="6" borderId="22" xfId="0" applyNumberFormat="1" applyFont="1" applyFill="1" applyBorder="1" applyAlignment="1" applyProtection="1">
      <alignment horizontal="right" vertical="center" wrapText="1" readingOrder="1"/>
    </xf>
    <xf numFmtId="0" fontId="10" fillId="6" borderId="21" xfId="0" applyFont="1" applyFill="1" applyBorder="1" applyAlignment="1" applyProtection="1">
      <alignment vertical="center" wrapText="1" readingOrder="1"/>
    </xf>
    <xf numFmtId="3" fontId="10" fillId="6" borderId="21" xfId="1" applyNumberFormat="1" applyFont="1" applyFill="1" applyBorder="1" applyAlignment="1" applyProtection="1">
      <alignment horizontal="right" vertical="center" wrapText="1" readingOrder="1"/>
    </xf>
    <xf numFmtId="3" fontId="10" fillId="6" borderId="22" xfId="2" applyNumberFormat="1" applyFont="1" applyFill="1" applyBorder="1" applyAlignment="1" applyProtection="1">
      <alignment horizontal="right" vertical="center" wrapText="1" readingOrder="1"/>
    </xf>
    <xf numFmtId="3" fontId="10" fillId="6" borderId="18" xfId="0" applyNumberFormat="1" applyFont="1" applyFill="1" applyBorder="1" applyAlignment="1" applyProtection="1">
      <alignment horizontal="right" vertical="center" wrapText="1" readingOrder="1"/>
    </xf>
    <xf numFmtId="3" fontId="10" fillId="6" borderId="19" xfId="2" applyNumberFormat="1" applyFont="1" applyFill="1" applyBorder="1" applyAlignment="1" applyProtection="1">
      <alignment horizontal="right" vertical="center" wrapText="1" readingOrder="1"/>
    </xf>
    <xf numFmtId="3" fontId="10" fillId="6" borderId="9" xfId="0" applyNumberFormat="1" applyFont="1" applyFill="1" applyBorder="1" applyAlignment="1" applyProtection="1">
      <alignment horizontal="right" vertical="center" wrapText="1" readingOrder="1"/>
    </xf>
    <xf numFmtId="3" fontId="10" fillId="6" borderId="27" xfId="0" applyNumberFormat="1" applyFont="1" applyFill="1" applyBorder="1" applyAlignment="1" applyProtection="1">
      <alignment horizontal="right" vertical="center" wrapText="1" readingOrder="1"/>
    </xf>
    <xf numFmtId="3" fontId="10" fillId="6" borderId="37" xfId="2" applyNumberFormat="1" applyFont="1" applyFill="1" applyBorder="1" applyAlignment="1" applyProtection="1">
      <alignment horizontal="right" vertical="center" wrapText="1" readingOrder="1"/>
    </xf>
    <xf numFmtId="0" fontId="10" fillId="6" borderId="21" xfId="0" applyFont="1" applyFill="1" applyBorder="1" applyAlignment="1" applyProtection="1">
      <alignment horizontal="left" vertical="center" wrapText="1" readingOrder="1"/>
    </xf>
    <xf numFmtId="0" fontId="10" fillId="6" borderId="23" xfId="0" applyFont="1" applyFill="1" applyBorder="1" applyAlignment="1" applyProtection="1">
      <alignment horizontal="left" vertical="center" wrapText="1" readingOrder="1"/>
    </xf>
    <xf numFmtId="3" fontId="10" fillId="6" borderId="24" xfId="0" applyNumberFormat="1" applyFont="1" applyFill="1" applyBorder="1" applyAlignment="1" applyProtection="1">
      <alignment horizontal="right" vertical="center" wrapText="1" readingOrder="1"/>
    </xf>
    <xf numFmtId="3" fontId="10" fillId="6" borderId="25" xfId="2" applyNumberFormat="1" applyFont="1" applyFill="1" applyBorder="1" applyAlignment="1" applyProtection="1">
      <alignment horizontal="right" vertical="center" wrapText="1" readingOrder="1"/>
    </xf>
    <xf numFmtId="0" fontId="8" fillId="6" borderId="42" xfId="0" applyFont="1" applyFill="1" applyBorder="1" applyAlignment="1" applyProtection="1">
      <alignment horizontal="center" vertical="center" wrapText="1"/>
    </xf>
    <xf numFmtId="167" fontId="10" fillId="6" borderId="37" xfId="0" applyNumberFormat="1" applyFont="1" applyFill="1" applyBorder="1" applyAlignment="1" applyProtection="1">
      <alignment horizontal="right" vertical="center" wrapText="1" readingOrder="1"/>
    </xf>
    <xf numFmtId="0" fontId="10" fillId="6" borderId="2" xfId="0" applyFont="1" applyFill="1" applyBorder="1" applyAlignment="1" applyProtection="1">
      <alignment vertical="center" wrapText="1" readingOrder="1"/>
    </xf>
    <xf numFmtId="164" fontId="10" fillId="6" borderId="24" xfId="1" applyFont="1" applyFill="1" applyBorder="1" applyAlignment="1" applyProtection="1">
      <alignment horizontal="center" vertical="center" wrapText="1" readingOrder="1"/>
    </xf>
    <xf numFmtId="168" fontId="10" fillId="6" borderId="27" xfId="2" applyNumberFormat="1" applyFont="1" applyFill="1" applyBorder="1" applyAlignment="1" applyProtection="1">
      <alignment horizontal="left" vertical="center" wrapText="1" readingOrder="1"/>
    </xf>
    <xf numFmtId="164" fontId="10" fillId="6" borderId="4" xfId="1" applyFont="1" applyFill="1" applyBorder="1" applyAlignment="1" applyProtection="1">
      <alignment horizontal="center" vertical="center" wrapText="1" readingOrder="1"/>
    </xf>
    <xf numFmtId="164" fontId="10" fillId="6" borderId="2" xfId="0" applyNumberFormat="1" applyFont="1" applyFill="1" applyBorder="1" applyAlignment="1" applyProtection="1">
      <alignment vertical="center" wrapText="1" readingOrder="1"/>
    </xf>
    <xf numFmtId="164" fontId="10" fillId="6" borderId="26" xfId="0" applyNumberFormat="1" applyFont="1" applyFill="1" applyBorder="1" applyAlignment="1" applyProtection="1">
      <alignment vertical="center" wrapText="1" readingOrder="1"/>
    </xf>
    <xf numFmtId="0" fontId="0" fillId="0" borderId="18" xfId="0" applyBorder="1" applyProtection="1"/>
    <xf numFmtId="164" fontId="10" fillId="6" borderId="37" xfId="1" applyFont="1" applyFill="1" applyBorder="1" applyAlignment="1" applyProtection="1">
      <alignment horizontal="center" vertical="center" wrapText="1" readingOrder="1"/>
    </xf>
    <xf numFmtId="164" fontId="10" fillId="6" borderId="38" xfId="0" applyNumberFormat="1" applyFont="1" applyFill="1" applyBorder="1" applyAlignment="1" applyProtection="1">
      <alignment vertical="center" wrapText="1" readingOrder="1"/>
    </xf>
    <xf numFmtId="0" fontId="10" fillId="6" borderId="44" xfId="0" applyFont="1" applyFill="1" applyBorder="1" applyAlignment="1" applyProtection="1">
      <alignment horizontal="left" vertical="center" wrapText="1" readingOrder="1"/>
    </xf>
    <xf numFmtId="0" fontId="10" fillId="6" borderId="0" xfId="0" applyFont="1" applyFill="1" applyBorder="1" applyAlignment="1" applyProtection="1">
      <alignment horizontal="left" vertical="center" wrapText="1" readingOrder="1"/>
    </xf>
    <xf numFmtId="168" fontId="10" fillId="6" borderId="24" xfId="2" applyNumberFormat="1" applyFont="1" applyFill="1" applyBorder="1" applyAlignment="1" applyProtection="1">
      <alignment horizontal="left" vertical="center" wrapText="1" readingOrder="1"/>
    </xf>
    <xf numFmtId="168" fontId="10" fillId="6" borderId="64" xfId="2" applyNumberFormat="1" applyFont="1" applyFill="1" applyBorder="1" applyAlignment="1" applyProtection="1">
      <alignment horizontal="left" vertical="center" wrapText="1" readingOrder="1"/>
    </xf>
    <xf numFmtId="0" fontId="12" fillId="0" borderId="88" xfId="0" applyFont="1" applyBorder="1" applyAlignment="1" applyProtection="1">
      <alignment horizontal="left" vertical="center" wrapText="1" readingOrder="1"/>
      <protection locked="0"/>
    </xf>
    <xf numFmtId="0" fontId="10" fillId="0" borderId="9" xfId="0" applyFont="1" applyFill="1" applyBorder="1" applyAlignment="1" applyProtection="1">
      <alignment horizontal="left" vertical="center" wrapText="1" readingOrder="1"/>
    </xf>
    <xf numFmtId="167" fontId="10" fillId="0" borderId="9" xfId="0" applyNumberFormat="1" applyFont="1" applyFill="1" applyBorder="1" applyAlignment="1" applyProtection="1">
      <alignment horizontal="right" vertical="center" wrapText="1" readingOrder="1"/>
    </xf>
    <xf numFmtId="167" fontId="10" fillId="0" borderId="10" xfId="0" applyNumberFormat="1" applyFont="1" applyFill="1" applyBorder="1" applyAlignment="1" applyProtection="1">
      <alignment horizontal="right" vertical="center" wrapText="1" readingOrder="1"/>
    </xf>
    <xf numFmtId="0" fontId="10" fillId="0" borderId="9" xfId="0" applyFont="1" applyFill="1" applyBorder="1" applyAlignment="1" applyProtection="1">
      <alignment horizontal="center" vertical="center" wrapText="1" readingOrder="1"/>
    </xf>
    <xf numFmtId="171" fontId="10" fillId="0" borderId="9" xfId="4" applyNumberFormat="1" applyFont="1" applyFill="1" applyBorder="1" applyAlignment="1" applyProtection="1">
      <alignment horizontal="center" vertical="center" wrapText="1" readingOrder="1"/>
    </xf>
    <xf numFmtId="168" fontId="10" fillId="0" borderId="10" xfId="2" applyNumberFormat="1" applyFont="1" applyFill="1" applyBorder="1" applyAlignment="1" applyProtection="1">
      <alignment horizontal="left" vertical="center" wrapText="1" readingOrder="1"/>
    </xf>
    <xf numFmtId="0" fontId="10" fillId="0" borderId="27" xfId="0" applyFont="1" applyFill="1" applyBorder="1" applyAlignment="1" applyProtection="1">
      <alignment horizontal="left" vertical="center" wrapText="1" readingOrder="1"/>
    </xf>
    <xf numFmtId="167" fontId="10" fillId="0" borderId="27" xfId="0" applyNumberFormat="1" applyFont="1" applyFill="1" applyBorder="1" applyAlignment="1" applyProtection="1">
      <alignment horizontal="right" vertical="center" wrapText="1" readingOrder="1"/>
    </xf>
    <xf numFmtId="167" fontId="10" fillId="0" borderId="28" xfId="0" applyNumberFormat="1" applyFont="1" applyFill="1" applyBorder="1" applyAlignment="1" applyProtection="1">
      <alignment horizontal="right" vertical="center" wrapText="1" readingOrder="1"/>
    </xf>
    <xf numFmtId="0" fontId="10" fillId="0" borderId="27" xfId="0" applyFont="1" applyFill="1" applyBorder="1" applyAlignment="1" applyProtection="1">
      <alignment horizontal="center" vertical="center" wrapText="1" readingOrder="1"/>
    </xf>
    <xf numFmtId="171" fontId="10" fillId="0" borderId="27" xfId="4" applyNumberFormat="1" applyFont="1" applyFill="1" applyBorder="1" applyAlignment="1" applyProtection="1">
      <alignment horizontal="center" vertical="center" wrapText="1" readingOrder="1"/>
    </xf>
    <xf numFmtId="168" fontId="10" fillId="0" borderId="28" xfId="2" applyNumberFormat="1" applyFont="1" applyFill="1" applyBorder="1" applyAlignment="1" applyProtection="1">
      <alignment horizontal="left" vertical="center" wrapText="1" readingOrder="1"/>
    </xf>
    <xf numFmtId="0" fontId="10" fillId="0" borderId="18" xfId="0" applyFont="1" applyFill="1" applyBorder="1" applyAlignment="1" applyProtection="1">
      <alignment horizontal="left" vertical="center" wrapText="1" readingOrder="1"/>
    </xf>
    <xf numFmtId="167" fontId="10" fillId="0" borderId="18" xfId="0" applyNumberFormat="1" applyFont="1" applyFill="1" applyBorder="1" applyAlignment="1" applyProtection="1">
      <alignment horizontal="right" vertical="center" wrapText="1" readingOrder="1"/>
    </xf>
    <xf numFmtId="167" fontId="10" fillId="0" borderId="19" xfId="0" applyNumberFormat="1" applyFont="1" applyFill="1" applyBorder="1" applyAlignment="1" applyProtection="1">
      <alignment horizontal="right" vertical="center" wrapText="1" readingOrder="1"/>
    </xf>
    <xf numFmtId="171" fontId="10" fillId="0" borderId="18" xfId="4" applyNumberFormat="1" applyFont="1" applyFill="1" applyBorder="1" applyAlignment="1" applyProtection="1">
      <alignment horizontal="center" vertical="center" wrapText="1" readingOrder="1"/>
    </xf>
    <xf numFmtId="168" fontId="10" fillId="0" borderId="19" xfId="2" applyNumberFormat="1" applyFont="1" applyFill="1" applyBorder="1" applyAlignment="1" applyProtection="1">
      <alignment horizontal="left" vertical="center" wrapText="1" readingOrder="1"/>
    </xf>
    <xf numFmtId="0" fontId="9" fillId="0" borderId="7" xfId="0" applyFont="1" applyFill="1" applyBorder="1" applyAlignment="1" applyProtection="1">
      <alignment vertical="center" wrapText="1" readingOrder="1"/>
    </xf>
    <xf numFmtId="0" fontId="10" fillId="0" borderId="40" xfId="0" applyFont="1" applyFill="1" applyBorder="1" applyAlignment="1" applyProtection="1">
      <alignment horizontal="left" vertical="center" wrapText="1" readingOrder="1"/>
    </xf>
    <xf numFmtId="167" fontId="10" fillId="0" borderId="40" xfId="0" applyNumberFormat="1" applyFont="1" applyFill="1" applyBorder="1" applyAlignment="1" applyProtection="1">
      <alignment horizontal="right" vertical="center" wrapText="1" readingOrder="1"/>
    </xf>
    <xf numFmtId="0" fontId="10" fillId="0" borderId="55" xfId="0" applyFont="1" applyFill="1" applyBorder="1" applyAlignment="1" applyProtection="1">
      <alignment vertical="center" wrapText="1" readingOrder="1"/>
    </xf>
    <xf numFmtId="171" fontId="10" fillId="0" borderId="40" xfId="4" applyNumberFormat="1" applyFont="1" applyFill="1" applyBorder="1" applyAlignment="1" applyProtection="1">
      <alignment horizontal="center" vertical="center" wrapText="1" readingOrder="1"/>
    </xf>
    <xf numFmtId="168" fontId="10" fillId="0" borderId="39" xfId="2" applyNumberFormat="1" applyFont="1" applyFill="1" applyBorder="1" applyAlignment="1" applyProtection="1">
      <alignment horizontal="left" vertical="center" wrapText="1" readingOrder="1"/>
    </xf>
    <xf numFmtId="0" fontId="10" fillId="0" borderId="8" xfId="0" applyFont="1" applyFill="1" applyBorder="1" applyAlignment="1" applyProtection="1">
      <alignment vertical="center" wrapText="1" readingOrder="1"/>
    </xf>
    <xf numFmtId="0" fontId="10" fillId="0" borderId="17" xfId="0" applyFont="1" applyFill="1" applyBorder="1" applyAlignment="1" applyProtection="1">
      <alignment vertical="center" wrapText="1" readingOrder="1"/>
    </xf>
    <xf numFmtId="0" fontId="9" fillId="0" borderId="79" xfId="0" applyFont="1" applyFill="1" applyBorder="1" applyAlignment="1" applyProtection="1">
      <alignment vertical="center" wrapText="1" readingOrder="1"/>
    </xf>
    <xf numFmtId="0" fontId="10" fillId="0" borderId="8" xfId="0" applyFont="1" applyFill="1" applyBorder="1" applyAlignment="1" applyProtection="1">
      <alignment horizontal="left" vertical="center" wrapText="1" readingOrder="1"/>
    </xf>
    <xf numFmtId="168" fontId="10" fillId="0" borderId="10" xfId="2" applyNumberFormat="1" applyFont="1" applyFill="1" applyBorder="1" applyAlignment="1" applyProtection="1">
      <alignment horizontal="right" vertical="center" wrapText="1" readingOrder="1"/>
    </xf>
    <xf numFmtId="0" fontId="10" fillId="0" borderId="17" xfId="0" applyFont="1" applyFill="1" applyBorder="1" applyAlignment="1" applyProtection="1">
      <alignment horizontal="left" vertical="center" wrapText="1" readingOrder="1"/>
    </xf>
    <xf numFmtId="167" fontId="10" fillId="0" borderId="36" xfId="0" applyNumberFormat="1" applyFont="1" applyFill="1" applyBorder="1" applyAlignment="1" applyProtection="1">
      <alignment horizontal="right" vertical="center" wrapText="1" readingOrder="1"/>
    </xf>
    <xf numFmtId="0" fontId="10" fillId="0" borderId="26" xfId="0" applyFont="1" applyFill="1" applyBorder="1" applyAlignment="1" applyProtection="1">
      <alignment horizontal="left" vertical="center" wrapText="1" readingOrder="1"/>
    </xf>
    <xf numFmtId="0" fontId="10" fillId="0" borderId="92" xfId="0" applyFont="1" applyFill="1" applyBorder="1" applyAlignment="1" applyProtection="1">
      <alignment horizontal="left" vertical="center" wrapText="1" readingOrder="1"/>
    </xf>
    <xf numFmtId="0" fontId="10" fillId="0" borderId="23" xfId="0" applyFont="1" applyFill="1" applyBorder="1" applyAlignment="1" applyProtection="1">
      <alignment horizontal="left" vertical="center" wrapText="1" readingOrder="1"/>
    </xf>
    <xf numFmtId="0" fontId="10" fillId="0" borderId="24" xfId="0" applyFont="1" applyFill="1" applyBorder="1" applyAlignment="1" applyProtection="1">
      <alignment horizontal="left" vertical="center" wrapText="1" readingOrder="1"/>
    </xf>
    <xf numFmtId="171" fontId="10" fillId="0" borderId="24" xfId="4" applyNumberFormat="1" applyFont="1" applyFill="1" applyBorder="1" applyAlignment="1" applyProtection="1">
      <alignment horizontal="center" vertical="center" wrapText="1" readingOrder="1"/>
    </xf>
    <xf numFmtId="168" fontId="10" fillId="0" borderId="25" xfId="2" applyNumberFormat="1" applyFont="1" applyFill="1" applyBorder="1" applyAlignment="1" applyProtection="1">
      <alignment horizontal="left" vertical="center" wrapText="1" readingOrder="1"/>
    </xf>
    <xf numFmtId="0" fontId="10" fillId="0" borderId="93" xfId="0" applyFont="1" applyFill="1" applyBorder="1" applyAlignment="1" applyProtection="1">
      <alignment horizontal="left" vertical="center" wrapText="1" readingOrder="1"/>
    </xf>
    <xf numFmtId="0" fontId="12" fillId="0" borderId="94" xfId="0" applyFont="1" applyBorder="1" applyAlignment="1" applyProtection="1">
      <alignment horizontal="left" vertical="center" wrapText="1" readingOrder="1"/>
      <protection locked="0"/>
    </xf>
    <xf numFmtId="164" fontId="10" fillId="13" borderId="9" xfId="1" applyFont="1" applyFill="1" applyBorder="1" applyAlignment="1" applyProtection="1">
      <alignment horizontal="center" vertical="center" wrapText="1" readingOrder="1"/>
    </xf>
    <xf numFmtId="164" fontId="10" fillId="13" borderId="27" xfId="1" applyFont="1" applyFill="1" applyBorder="1" applyAlignment="1" applyProtection="1">
      <alignment horizontal="center" vertical="center" wrapText="1" readingOrder="1"/>
    </xf>
    <xf numFmtId="0" fontId="12" fillId="0" borderId="95" xfId="0" applyFont="1" applyBorder="1" applyAlignment="1" applyProtection="1">
      <alignment horizontal="left" vertical="center" wrapText="1" readingOrder="1"/>
      <protection locked="0"/>
    </xf>
    <xf numFmtId="164" fontId="10" fillId="13" borderId="36" xfId="1" applyFont="1" applyFill="1" applyBorder="1" applyAlignment="1" applyProtection="1">
      <alignment horizontal="center" vertical="center" wrapText="1" readingOrder="1"/>
    </xf>
    <xf numFmtId="0" fontId="10" fillId="13" borderId="9" xfId="0" applyFont="1" applyFill="1" applyBorder="1" applyAlignment="1" applyProtection="1">
      <alignment horizontal="left" vertical="center" wrapText="1" readingOrder="1"/>
    </xf>
    <xf numFmtId="167" fontId="10" fillId="13" borderId="3" xfId="0" applyNumberFormat="1" applyFont="1" applyFill="1" applyBorder="1" applyAlignment="1" applyProtection="1">
      <alignment horizontal="center" vertical="center" wrapText="1" readingOrder="1"/>
    </xf>
    <xf numFmtId="167" fontId="10" fillId="13" borderId="4" xfId="0" applyNumberFormat="1" applyFont="1" applyFill="1" applyBorder="1" applyAlignment="1" applyProtection="1">
      <alignment horizontal="center" vertical="center" wrapText="1" readingOrder="1"/>
    </xf>
    <xf numFmtId="0" fontId="10" fillId="13" borderId="23" xfId="0" applyFont="1" applyFill="1" applyBorder="1" applyAlignment="1" applyProtection="1">
      <alignment vertical="center" wrapText="1" readingOrder="1"/>
    </xf>
    <xf numFmtId="0" fontId="10" fillId="13" borderId="24" xfId="0" applyFont="1" applyFill="1" applyBorder="1" applyAlignment="1" applyProtection="1">
      <alignment horizontal="center" vertical="center" wrapText="1" readingOrder="1"/>
    </xf>
    <xf numFmtId="0" fontId="10" fillId="13" borderId="9" xfId="0" applyFont="1" applyFill="1" applyBorder="1" applyAlignment="1" applyProtection="1">
      <alignment horizontal="center" vertical="center" wrapText="1" readingOrder="1"/>
    </xf>
    <xf numFmtId="167" fontId="10" fillId="13" borderId="69" xfId="0" applyNumberFormat="1" applyFont="1" applyFill="1" applyBorder="1" applyAlignment="1" applyProtection="1">
      <alignment horizontal="center" vertical="center" wrapText="1" readingOrder="1"/>
    </xf>
    <xf numFmtId="0" fontId="10" fillId="13" borderId="8" xfId="0" applyFont="1" applyFill="1" applyBorder="1" applyAlignment="1" applyProtection="1">
      <alignment vertical="center" wrapText="1" readingOrder="1"/>
    </xf>
    <xf numFmtId="168" fontId="10" fillId="13" borderId="9" xfId="2" applyNumberFormat="1" applyFont="1" applyFill="1" applyBorder="1" applyAlignment="1" applyProtection="1">
      <alignment horizontal="left" vertical="center" wrapText="1" readingOrder="1"/>
    </xf>
    <xf numFmtId="168" fontId="10" fillId="13" borderId="73" xfId="2" applyNumberFormat="1" applyFont="1" applyFill="1" applyBorder="1" applyAlignment="1" applyProtection="1">
      <alignment horizontal="left" vertical="center" wrapText="1" readingOrder="1"/>
    </xf>
    <xf numFmtId="0" fontId="12" fillId="13" borderId="0" xfId="0" applyFont="1" applyFill="1" applyBorder="1" applyAlignment="1" applyProtection="1">
      <alignment horizontal="left" vertical="center" wrapText="1" readingOrder="1"/>
      <protection locked="0"/>
    </xf>
    <xf numFmtId="167" fontId="10" fillId="13" borderId="27" xfId="0" applyNumberFormat="1" applyFont="1" applyFill="1" applyBorder="1" applyAlignment="1" applyProtection="1">
      <alignment horizontal="center" vertical="center" wrapText="1" readingOrder="1"/>
    </xf>
    <xf numFmtId="167" fontId="10" fillId="13" borderId="28" xfId="0" applyNumberFormat="1" applyFont="1" applyFill="1" applyBorder="1" applyAlignment="1" applyProtection="1">
      <alignment horizontal="center" vertical="center" wrapText="1" readingOrder="1"/>
    </xf>
    <xf numFmtId="0" fontId="10" fillId="13" borderId="38" xfId="0" applyFont="1" applyFill="1" applyBorder="1" applyAlignment="1" applyProtection="1">
      <alignment vertical="center" wrapText="1" readingOrder="1"/>
    </xf>
    <xf numFmtId="0" fontId="10" fillId="13" borderId="36" xfId="0" applyFont="1" applyFill="1" applyBorder="1" applyAlignment="1" applyProtection="1">
      <alignment horizontal="center" vertical="center" wrapText="1" readingOrder="1"/>
    </xf>
    <xf numFmtId="168" fontId="10" fillId="13" borderId="37" xfId="2" applyNumberFormat="1" applyFont="1" applyFill="1" applyBorder="1" applyAlignment="1" applyProtection="1">
      <alignment horizontal="left" vertical="center" wrapText="1" readingOrder="1"/>
    </xf>
    <xf numFmtId="0" fontId="10" fillId="13" borderId="27" xfId="0" applyFont="1" applyFill="1" applyBorder="1" applyAlignment="1" applyProtection="1">
      <alignment horizontal="left" vertical="center" wrapText="1" readingOrder="1"/>
    </xf>
    <xf numFmtId="0" fontId="10" fillId="13" borderId="26" xfId="0" applyFont="1" applyFill="1" applyBorder="1" applyAlignment="1" applyProtection="1">
      <alignment horizontal="left" vertical="center" wrapText="1" readingOrder="1"/>
    </xf>
    <xf numFmtId="0" fontId="10" fillId="13" borderId="27" xfId="0" applyFont="1" applyFill="1" applyBorder="1" applyAlignment="1" applyProtection="1">
      <alignment horizontal="center" vertical="center" wrapText="1" readingOrder="1"/>
    </xf>
    <xf numFmtId="168" fontId="10" fillId="13" borderId="28" xfId="2" applyNumberFormat="1" applyFont="1" applyFill="1" applyBorder="1" applyAlignment="1" applyProtection="1">
      <alignment horizontal="right" vertical="center" wrapText="1" readingOrder="1"/>
    </xf>
    <xf numFmtId="168" fontId="10" fillId="13" borderId="28" xfId="2" applyNumberFormat="1" applyFont="1" applyFill="1" applyBorder="1" applyAlignment="1" applyProtection="1">
      <alignment horizontal="left" vertical="center" wrapText="1" readingOrder="1"/>
    </xf>
    <xf numFmtId="0" fontId="10" fillId="13" borderId="18" xfId="0" applyFont="1" applyFill="1" applyBorder="1" applyAlignment="1" applyProtection="1">
      <alignment horizontal="left" vertical="center" wrapText="1" readingOrder="1"/>
    </xf>
    <xf numFmtId="0" fontId="10" fillId="13" borderId="17" xfId="0" applyFont="1" applyFill="1" applyBorder="1" applyAlignment="1" applyProtection="1">
      <alignment horizontal="left" vertical="center" wrapText="1" readingOrder="1"/>
    </xf>
    <xf numFmtId="0" fontId="10" fillId="13" borderId="18" xfId="0" applyFont="1" applyFill="1" applyBorder="1" applyAlignment="1" applyProtection="1">
      <alignment horizontal="center" vertical="center" wrapText="1" readingOrder="1"/>
    </xf>
    <xf numFmtId="168" fontId="10" fillId="13" borderId="19" xfId="2" applyNumberFormat="1" applyFont="1" applyFill="1" applyBorder="1" applyAlignment="1" applyProtection="1">
      <alignment horizontal="center" vertical="center" wrapText="1" readingOrder="1"/>
    </xf>
    <xf numFmtId="0" fontId="12" fillId="0" borderId="96" xfId="0" applyFont="1" applyFill="1" applyBorder="1" applyAlignment="1" applyProtection="1">
      <alignment horizontal="left" vertical="center" wrapText="1" readingOrder="1"/>
      <protection locked="0"/>
    </xf>
    <xf numFmtId="0" fontId="10" fillId="0" borderId="18" xfId="0" applyFont="1" applyFill="1" applyBorder="1" applyAlignment="1" applyProtection="1">
      <alignment horizontal="center" vertical="center" wrapText="1" readingOrder="1"/>
    </xf>
    <xf numFmtId="164" fontId="10" fillId="13" borderId="10" xfId="1" applyFont="1" applyFill="1" applyBorder="1" applyAlignment="1" applyProtection="1">
      <alignment horizontal="center" vertical="center" wrapText="1" readingOrder="1"/>
    </xf>
    <xf numFmtId="164" fontId="10" fillId="13" borderId="28" xfId="1" applyFont="1" applyFill="1" applyBorder="1" applyAlignment="1" applyProtection="1">
      <alignment horizontal="center" vertical="center" wrapText="1" readingOrder="1"/>
    </xf>
    <xf numFmtId="164" fontId="10" fillId="13" borderId="37" xfId="1" applyFont="1" applyFill="1" applyBorder="1" applyAlignment="1" applyProtection="1">
      <alignment horizontal="center" vertical="center" wrapText="1" readingOrder="1"/>
    </xf>
    <xf numFmtId="0" fontId="10" fillId="13" borderId="10" xfId="0" applyFont="1" applyFill="1" applyBorder="1" applyAlignment="1" applyProtection="1">
      <alignment horizontal="center" vertical="center" wrapText="1" readingOrder="1"/>
    </xf>
    <xf numFmtId="0" fontId="12" fillId="0" borderId="27" xfId="0" applyFont="1" applyBorder="1" applyAlignment="1" applyProtection="1">
      <alignment horizontal="center" vertical="center" wrapText="1" readingOrder="1"/>
      <protection locked="0"/>
    </xf>
    <xf numFmtId="168" fontId="12" fillId="0" borderId="27" xfId="2" applyNumberFormat="1" applyFont="1" applyBorder="1" applyAlignment="1" applyProtection="1">
      <alignment horizontal="left" vertical="center" wrapText="1" readingOrder="1"/>
      <protection locked="0"/>
    </xf>
    <xf numFmtId="0" fontId="12" fillId="0" borderId="48" xfId="0" applyFont="1" applyBorder="1" applyAlignment="1" applyProtection="1">
      <alignment horizontal="left" vertical="center" wrapText="1" readingOrder="1"/>
      <protection locked="0"/>
    </xf>
    <xf numFmtId="0" fontId="12" fillId="0" borderId="24" xfId="0" applyFont="1" applyBorder="1" applyAlignment="1" applyProtection="1">
      <alignment horizontal="left" vertical="center" wrapText="1" readingOrder="1"/>
      <protection locked="0"/>
    </xf>
    <xf numFmtId="167" fontId="12" fillId="0" borderId="24" xfId="0" applyNumberFormat="1" applyFont="1" applyBorder="1" applyAlignment="1" applyProtection="1">
      <alignment vertical="center" wrapText="1" readingOrder="1"/>
      <protection locked="0"/>
    </xf>
    <xf numFmtId="167" fontId="12" fillId="0" borderId="24" xfId="0" applyNumberFormat="1" applyFont="1" applyBorder="1" applyAlignment="1" applyProtection="1">
      <alignment horizontal="right" vertical="center" wrapText="1" readingOrder="1"/>
      <protection locked="0"/>
    </xf>
    <xf numFmtId="0" fontId="12" fillId="0" borderId="21" xfId="0" applyFont="1" applyBorder="1" applyAlignment="1" applyProtection="1">
      <alignment horizontal="center" vertical="center" wrapText="1" readingOrder="1"/>
      <protection locked="0"/>
    </xf>
    <xf numFmtId="168" fontId="12" fillId="0" borderId="21" xfId="2" applyNumberFormat="1" applyFont="1" applyBorder="1" applyAlignment="1" applyProtection="1">
      <alignment horizontal="left" vertical="center" wrapText="1" readingOrder="1"/>
      <protection locked="0"/>
    </xf>
    <xf numFmtId="0" fontId="12" fillId="0" borderId="21" xfId="0" applyFont="1" applyBorder="1" applyAlignment="1" applyProtection="1">
      <alignment horizontal="left" vertical="center" wrapText="1" readingOrder="1"/>
      <protection locked="0"/>
    </xf>
    <xf numFmtId="167" fontId="12" fillId="0" borderId="21" xfId="0" applyNumberFormat="1" applyFont="1" applyBorder="1" applyAlignment="1" applyProtection="1">
      <alignment vertical="center" wrapText="1" readingOrder="1"/>
      <protection locked="0"/>
    </xf>
    <xf numFmtId="167" fontId="12" fillId="0" borderId="85" xfId="0" applyNumberFormat="1" applyFont="1" applyBorder="1" applyAlignment="1" applyProtection="1">
      <alignment horizontal="right" vertical="center" wrapText="1" readingOrder="1"/>
      <protection locked="0"/>
    </xf>
    <xf numFmtId="0" fontId="12" fillId="0" borderId="97" xfId="0" applyFont="1" applyBorder="1" applyAlignment="1" applyProtection="1">
      <alignment horizontal="center" vertical="center" wrapText="1" readingOrder="1"/>
      <protection locked="0"/>
    </xf>
    <xf numFmtId="168" fontId="12" fillId="0" borderId="82" xfId="2" applyNumberFormat="1" applyFont="1" applyBorder="1" applyAlignment="1" applyProtection="1">
      <alignment horizontal="left" vertical="center" wrapText="1" readingOrder="1"/>
      <protection locked="0"/>
    </xf>
    <xf numFmtId="167" fontId="12" fillId="0" borderId="27" xfId="0" applyNumberFormat="1" applyFont="1" applyBorder="1" applyAlignment="1" applyProtection="1">
      <alignment vertical="center" wrapText="1" readingOrder="1"/>
      <protection locked="0"/>
    </xf>
    <xf numFmtId="167" fontId="12" fillId="0" borderId="27" xfId="0" applyNumberFormat="1" applyFont="1" applyBorder="1" applyAlignment="1" applyProtection="1">
      <alignment horizontal="right" vertical="center" wrapText="1" readingOrder="1"/>
      <protection locked="0"/>
    </xf>
    <xf numFmtId="167" fontId="12" fillId="0" borderId="27" xfId="0" applyNumberFormat="1" applyFont="1" applyFill="1" applyBorder="1" applyAlignment="1" applyProtection="1">
      <alignment vertical="center" wrapText="1" readingOrder="1"/>
      <protection locked="0"/>
    </xf>
    <xf numFmtId="0" fontId="12" fillId="0" borderId="27" xfId="0" applyFont="1" applyFill="1" applyBorder="1" applyAlignment="1" applyProtection="1">
      <alignment horizontal="center" vertical="center" wrapText="1" readingOrder="1"/>
      <protection locked="0"/>
    </xf>
    <xf numFmtId="168" fontId="12" fillId="0" borderId="27" xfId="2" applyNumberFormat="1" applyFont="1" applyFill="1" applyBorder="1" applyAlignment="1" applyProtection="1">
      <alignment horizontal="left" vertical="center" wrapText="1" readingOrder="1"/>
      <protection locked="0"/>
    </xf>
    <xf numFmtId="168" fontId="12" fillId="0" borderId="27" xfId="2" applyNumberFormat="1" applyFont="1" applyBorder="1" applyAlignment="1" applyProtection="1">
      <alignment horizontal="left" vertical="center" wrapText="1" readingOrder="1"/>
    </xf>
    <xf numFmtId="167" fontId="12" fillId="0" borderId="21" xfId="0" applyNumberFormat="1" applyFont="1" applyBorder="1" applyAlignment="1" applyProtection="1">
      <alignment horizontal="left" vertical="center" wrapText="1" readingOrder="1"/>
      <protection locked="0"/>
    </xf>
    <xf numFmtId="0" fontId="12" fillId="0" borderId="98" xfId="0" applyFont="1" applyBorder="1" applyAlignment="1" applyProtection="1">
      <alignment horizontal="center" vertical="center" wrapText="1" readingOrder="1"/>
      <protection locked="0"/>
    </xf>
    <xf numFmtId="168" fontId="12" fillId="0" borderId="36" xfId="2" applyNumberFormat="1" applyFont="1" applyBorder="1" applyAlignment="1" applyProtection="1">
      <alignment horizontal="left" vertical="center" wrapText="1" readingOrder="1"/>
      <protection locked="0"/>
    </xf>
    <xf numFmtId="167" fontId="12" fillId="0" borderId="27" xfId="0" applyNumberFormat="1" applyFont="1" applyBorder="1" applyAlignment="1" applyProtection="1">
      <alignment horizontal="center" vertical="center" wrapText="1" readingOrder="1"/>
      <protection locked="0"/>
    </xf>
    <xf numFmtId="0" fontId="12" fillId="0" borderId="53" xfId="0" applyFont="1" applyBorder="1" applyAlignment="1" applyProtection="1">
      <alignment horizontal="left" vertical="center" wrapText="1" readingOrder="1"/>
      <protection locked="0"/>
    </xf>
    <xf numFmtId="0" fontId="1" fillId="0" borderId="0" xfId="6"/>
    <xf numFmtId="0" fontId="18" fillId="3" borderId="79" xfId="6" applyFont="1" applyFill="1" applyBorder="1" applyAlignment="1">
      <alignment horizontal="center" vertical="center" wrapText="1"/>
    </xf>
    <xf numFmtId="164" fontId="18" fillId="3" borderId="47" xfId="7" applyFont="1" applyFill="1" applyBorder="1" applyAlignment="1">
      <alignment horizontal="center" vertical="center" wrapText="1"/>
    </xf>
    <xf numFmtId="164" fontId="18" fillId="3" borderId="77" xfId="7" applyFont="1" applyFill="1" applyBorder="1" applyAlignment="1">
      <alignment horizontal="center" vertical="center" wrapText="1"/>
    </xf>
    <xf numFmtId="0" fontId="1" fillId="0" borderId="0" xfId="6" applyAlignment="1">
      <alignment horizontal="center" vertical="center" wrapText="1"/>
    </xf>
    <xf numFmtId="0" fontId="19" fillId="0" borderId="55" xfId="6" applyFont="1" applyBorder="1" applyAlignment="1">
      <alignment vertical="center" wrapText="1"/>
    </xf>
    <xf numFmtId="164" fontId="19" fillId="0" borderId="47" xfId="7" applyFont="1" applyFill="1" applyBorder="1" applyAlignment="1">
      <alignment horizontal="left" vertical="center" wrapText="1"/>
    </xf>
    <xf numFmtId="0" fontId="1" fillId="0" borderId="0" xfId="6" applyAlignment="1">
      <alignment vertical="center" wrapText="1"/>
    </xf>
    <xf numFmtId="164" fontId="19" fillId="0" borderId="31" xfId="7" applyFont="1" applyFill="1" applyBorder="1" applyAlignment="1">
      <alignment horizontal="left" vertical="center" wrapText="1"/>
    </xf>
    <xf numFmtId="164" fontId="24" fillId="0" borderId="16" xfId="7" applyFont="1" applyFill="1" applyBorder="1" applyAlignment="1">
      <alignment horizontal="left" vertical="center" wrapText="1"/>
    </xf>
    <xf numFmtId="164" fontId="0" fillId="0" borderId="0" xfId="7" applyFont="1" applyAlignment="1">
      <alignment vertical="center" wrapText="1"/>
    </xf>
    <xf numFmtId="164" fontId="1" fillId="0" borderId="0" xfId="6" applyNumberFormat="1" applyAlignment="1">
      <alignment vertical="center" wrapText="1"/>
    </xf>
    <xf numFmtId="164" fontId="19" fillId="0" borderId="16" xfId="7" applyFont="1" applyFill="1" applyBorder="1" applyAlignment="1">
      <alignment horizontal="left" vertical="center" wrapText="1"/>
    </xf>
    <xf numFmtId="0" fontId="18" fillId="14" borderId="55" xfId="6" applyFont="1" applyFill="1" applyBorder="1" applyAlignment="1">
      <alignment vertical="center" wrapText="1"/>
    </xf>
    <xf numFmtId="164" fontId="18" fillId="15" borderId="47" xfId="6" applyNumberFormat="1" applyFont="1" applyFill="1" applyBorder="1"/>
    <xf numFmtId="0" fontId="20" fillId="14" borderId="76" xfId="6" applyFont="1" applyFill="1" applyBorder="1"/>
    <xf numFmtId="0" fontId="12" fillId="0" borderId="78" xfId="0" applyFont="1" applyBorder="1" applyAlignment="1" applyProtection="1">
      <alignment horizontal="center" vertical="center" wrapText="1" readingOrder="1"/>
      <protection locked="0"/>
    </xf>
    <xf numFmtId="164" fontId="12" fillId="0" borderId="98" xfId="7" applyFont="1" applyBorder="1" applyAlignment="1" applyProtection="1">
      <alignment horizontal="right" vertical="center" wrapText="1" readingOrder="1"/>
      <protection locked="0"/>
    </xf>
    <xf numFmtId="0" fontId="12" fillId="0" borderId="0" xfId="0" applyFont="1" applyBorder="1" applyAlignment="1" applyProtection="1">
      <alignment horizontal="center" vertical="center" wrapText="1" readingOrder="1"/>
      <protection locked="0"/>
    </xf>
    <xf numFmtId="164" fontId="12" fillId="0" borderId="0" xfId="7" applyFont="1" applyBorder="1" applyAlignment="1" applyProtection="1">
      <alignment horizontal="right" vertical="center" wrapText="1" readingOrder="1"/>
      <protection locked="0"/>
    </xf>
    <xf numFmtId="0" fontId="13" fillId="0" borderId="27" xfId="0" applyFont="1" applyBorder="1" applyAlignment="1" applyProtection="1">
      <alignment horizontal="left"/>
    </xf>
    <xf numFmtId="167" fontId="12" fillId="0" borderId="36" xfId="0" applyNumberFormat="1" applyFont="1" applyBorder="1" applyAlignment="1" applyProtection="1">
      <alignment vertical="center" wrapText="1" readingOrder="1"/>
      <protection locked="0"/>
    </xf>
    <xf numFmtId="0" fontId="12" fillId="0" borderId="26" xfId="0" applyFont="1" applyBorder="1" applyAlignment="1" applyProtection="1">
      <alignment horizontal="left" vertical="center" wrapText="1" readingOrder="1"/>
      <protection locked="0"/>
    </xf>
    <xf numFmtId="0" fontId="12" fillId="16" borderId="46" xfId="0" applyFont="1" applyFill="1" applyBorder="1" applyAlignment="1" applyProtection="1">
      <alignment horizontal="left" wrapText="1" readingOrder="1"/>
      <protection locked="0"/>
    </xf>
    <xf numFmtId="167" fontId="12" fillId="16" borderId="27" xfId="0" applyNumberFormat="1" applyFont="1" applyFill="1" applyBorder="1" applyAlignment="1" applyProtection="1">
      <alignment vertical="center" wrapText="1" readingOrder="1"/>
      <protection locked="0"/>
    </xf>
    <xf numFmtId="167" fontId="12" fillId="16" borderId="18" xfId="0" applyNumberFormat="1" applyFont="1" applyFill="1" applyBorder="1" applyAlignment="1" applyProtection="1">
      <alignment horizontal="right" vertical="center" wrapText="1" readingOrder="1"/>
      <protection locked="0"/>
    </xf>
    <xf numFmtId="0" fontId="12" fillId="16" borderId="17" xfId="0" applyFont="1" applyFill="1" applyBorder="1" applyAlignment="1" applyProtection="1">
      <alignment horizontal="left" vertical="center" wrapText="1" readingOrder="1"/>
      <protection locked="0"/>
    </xf>
    <xf numFmtId="0" fontId="12" fillId="16" borderId="18" xfId="0" applyFont="1" applyFill="1" applyBorder="1" applyAlignment="1" applyProtection="1">
      <alignment horizontal="center" vertical="center" wrapText="1" readingOrder="1"/>
      <protection locked="0"/>
    </xf>
    <xf numFmtId="168" fontId="12" fillId="16" borderId="18" xfId="2" applyNumberFormat="1" applyFont="1" applyFill="1" applyBorder="1" applyAlignment="1" applyProtection="1">
      <alignment horizontal="left" vertical="center" wrapText="1" readingOrder="1"/>
      <protection locked="0"/>
    </xf>
    <xf numFmtId="0" fontId="25" fillId="16" borderId="46" xfId="0" applyFont="1" applyFill="1" applyBorder="1" applyAlignment="1" applyProtection="1">
      <alignment horizontal="left" wrapText="1" readingOrder="1"/>
      <protection locked="0"/>
    </xf>
    <xf numFmtId="167" fontId="25" fillId="16" borderId="18" xfId="0" applyNumberFormat="1" applyFont="1" applyFill="1" applyBorder="1" applyAlignment="1" applyProtection="1">
      <alignment horizontal="right" vertical="center" wrapText="1" readingOrder="1"/>
      <protection locked="0"/>
    </xf>
    <xf numFmtId="0" fontId="25" fillId="16" borderId="17" xfId="0" applyFont="1" applyFill="1" applyBorder="1" applyAlignment="1" applyProtection="1">
      <alignment horizontal="left" vertical="center" wrapText="1" readingOrder="1"/>
      <protection locked="0"/>
    </xf>
    <xf numFmtId="0" fontId="25" fillId="16" borderId="18" xfId="0" applyFont="1" applyFill="1" applyBorder="1" applyAlignment="1" applyProtection="1">
      <alignment horizontal="center" vertical="center" wrapText="1" readingOrder="1"/>
      <protection locked="0"/>
    </xf>
    <xf numFmtId="168" fontId="25" fillId="16" borderId="18" xfId="2" applyNumberFormat="1" applyFont="1" applyFill="1" applyBorder="1" applyAlignment="1" applyProtection="1">
      <alignment horizontal="left" vertical="center" wrapText="1" readingOrder="1"/>
      <protection locked="0"/>
    </xf>
    <xf numFmtId="0" fontId="10" fillId="16" borderId="46" xfId="0" applyFont="1" applyFill="1" applyBorder="1" applyAlignment="1" applyProtection="1">
      <alignment horizontal="left" vertical="center" wrapText="1" readingOrder="1"/>
    </xf>
    <xf numFmtId="0" fontId="12" fillId="0" borderId="9" xfId="0" applyFont="1" applyBorder="1" applyAlignment="1" applyProtection="1">
      <alignment horizontal="center" vertical="center" wrapText="1" readingOrder="1"/>
      <protection locked="0"/>
    </xf>
    <xf numFmtId="168" fontId="12" fillId="0" borderId="9" xfId="2" applyNumberFormat="1" applyFont="1" applyBorder="1" applyAlignment="1" applyProtection="1">
      <alignment horizontal="left" vertical="center" wrapText="1" readingOrder="1"/>
      <protection locked="0"/>
    </xf>
    <xf numFmtId="0" fontId="12" fillId="0" borderId="53" xfId="0" applyFont="1" applyBorder="1" applyAlignment="1" applyProtection="1">
      <alignment vertical="center" wrapText="1" readingOrder="1"/>
      <protection locked="0"/>
    </xf>
    <xf numFmtId="0" fontId="0" fillId="0" borderId="53" xfId="0" applyFont="1" applyBorder="1" applyProtection="1"/>
    <xf numFmtId="0" fontId="26" fillId="0" borderId="99" xfId="0" applyFont="1" applyBorder="1" applyAlignment="1" applyProtection="1">
      <alignment horizontal="left" vertical="center" wrapText="1" readingOrder="1"/>
      <protection locked="0"/>
    </xf>
    <xf numFmtId="167" fontId="26" fillId="0" borderId="99" xfId="0" applyNumberFormat="1" applyFont="1" applyBorder="1" applyAlignment="1" applyProtection="1">
      <alignment horizontal="right" vertical="center" wrapText="1" readingOrder="1"/>
      <protection locked="0"/>
    </xf>
    <xf numFmtId="167" fontId="26" fillId="0" borderId="100" xfId="0" applyNumberFormat="1" applyFont="1" applyBorder="1" applyAlignment="1" applyProtection="1">
      <alignment horizontal="right" vertical="center" wrapText="1" readingOrder="1"/>
      <protection locked="0"/>
    </xf>
    <xf numFmtId="0" fontId="26" fillId="0" borderId="101" xfId="0" applyFont="1" applyBorder="1" applyAlignment="1" applyProtection="1">
      <alignment horizontal="left" wrapText="1" readingOrder="1"/>
      <protection locked="0"/>
    </xf>
    <xf numFmtId="0" fontId="26" fillId="0" borderId="99" xfId="0" applyFont="1" applyBorder="1" applyAlignment="1" applyProtection="1">
      <alignment horizontal="center" vertical="center" wrapText="1" readingOrder="1"/>
      <protection locked="0"/>
    </xf>
    <xf numFmtId="168" fontId="26" fillId="0" borderId="99" xfId="2" applyNumberFormat="1" applyFont="1" applyBorder="1" applyAlignment="1" applyProtection="1">
      <alignment horizontal="left" vertical="center" wrapText="1" readingOrder="1"/>
      <protection locked="0"/>
    </xf>
    <xf numFmtId="168" fontId="26" fillId="0" borderId="102" xfId="2" applyNumberFormat="1" applyFont="1" applyBorder="1" applyAlignment="1" applyProtection="1">
      <alignment horizontal="left" vertical="center" wrapText="1" readingOrder="1"/>
    </xf>
    <xf numFmtId="0" fontId="26" fillId="0" borderId="103" xfId="0" applyFont="1" applyBorder="1" applyAlignment="1" applyProtection="1">
      <alignment horizontal="left" vertical="center" wrapText="1" readingOrder="1"/>
      <protection locked="0"/>
    </xf>
    <xf numFmtId="167" fontId="26" fillId="0" borderId="103" xfId="0" applyNumberFormat="1" applyFont="1" applyBorder="1" applyAlignment="1" applyProtection="1">
      <alignment horizontal="right" vertical="center" wrapText="1" readingOrder="1"/>
      <protection locked="0"/>
    </xf>
    <xf numFmtId="167" fontId="26" fillId="0" borderId="104" xfId="0" applyNumberFormat="1" applyFont="1" applyBorder="1" applyAlignment="1" applyProtection="1">
      <alignment horizontal="right" vertical="center" wrapText="1" readingOrder="1"/>
      <protection locked="0"/>
    </xf>
    <xf numFmtId="0" fontId="26" fillId="0" borderId="105" xfId="0" applyFont="1" applyBorder="1" applyAlignment="1" applyProtection="1">
      <alignment horizontal="left" wrapText="1" readingOrder="1"/>
      <protection locked="0"/>
    </xf>
    <xf numFmtId="0" fontId="26" fillId="0" borderId="103" xfId="0" applyFont="1" applyBorder="1" applyAlignment="1" applyProtection="1">
      <alignment horizontal="center" vertical="center" wrapText="1" readingOrder="1"/>
      <protection locked="0"/>
    </xf>
    <xf numFmtId="168" fontId="26" fillId="0" borderId="103" xfId="2" applyNumberFormat="1" applyFont="1" applyBorder="1" applyAlignment="1" applyProtection="1">
      <alignment horizontal="left" vertical="center" wrapText="1" readingOrder="1"/>
      <protection locked="0"/>
    </xf>
    <xf numFmtId="168" fontId="26" fillId="0" borderId="106" xfId="2" applyNumberFormat="1" applyFont="1" applyBorder="1" applyAlignment="1" applyProtection="1">
      <alignment horizontal="left" vertical="center" wrapText="1" readingOrder="1"/>
    </xf>
    <xf numFmtId="167" fontId="10" fillId="6" borderId="44" xfId="0" applyNumberFormat="1" applyFont="1" applyFill="1" applyBorder="1" applyAlignment="1" applyProtection="1">
      <alignment horizontal="right" vertical="center" wrapText="1" readingOrder="1"/>
    </xf>
    <xf numFmtId="167" fontId="10" fillId="6" borderId="93" xfId="0" applyNumberFormat="1" applyFont="1" applyFill="1" applyBorder="1" applyAlignment="1" applyProtection="1">
      <alignment horizontal="right" vertical="center" wrapText="1" readingOrder="1"/>
    </xf>
    <xf numFmtId="167" fontId="10" fillId="6" borderId="96" xfId="0" applyNumberFormat="1" applyFont="1" applyFill="1" applyBorder="1" applyAlignment="1" applyProtection="1">
      <alignment horizontal="right" vertical="center" wrapText="1" readingOrder="1"/>
    </xf>
    <xf numFmtId="0" fontId="10" fillId="6" borderId="23" xfId="0" applyFont="1" applyFill="1" applyBorder="1" applyAlignment="1" applyProtection="1">
      <alignment vertical="center" wrapText="1" readingOrder="1"/>
    </xf>
    <xf numFmtId="164" fontId="10" fillId="6" borderId="27" xfId="7" applyFont="1" applyFill="1" applyBorder="1" applyAlignment="1" applyProtection="1">
      <alignment horizontal="right" vertical="center" wrapText="1" readingOrder="1"/>
    </xf>
    <xf numFmtId="0" fontId="27" fillId="6" borderId="27" xfId="0" applyFont="1" applyFill="1" applyBorder="1" applyAlignment="1" applyProtection="1">
      <alignment horizontal="left" vertical="center" wrapText="1" readingOrder="1"/>
    </xf>
    <xf numFmtId="167" fontId="27" fillId="6" borderId="27" xfId="0" applyNumberFormat="1" applyFont="1" applyFill="1" applyBorder="1" applyAlignment="1" applyProtection="1">
      <alignment horizontal="right" vertical="center" wrapText="1" readingOrder="1"/>
    </xf>
    <xf numFmtId="0" fontId="27" fillId="6" borderId="27" xfId="0" applyFont="1" applyFill="1" applyBorder="1" applyAlignment="1" applyProtection="1">
      <alignment horizontal="center" vertical="center" wrapText="1" readingOrder="1"/>
    </xf>
    <xf numFmtId="164" fontId="27" fillId="6" borderId="27" xfId="7" applyFont="1" applyFill="1" applyBorder="1" applyAlignment="1" applyProtection="1">
      <alignment horizontal="right" vertical="center" wrapText="1" readingOrder="1"/>
    </xf>
    <xf numFmtId="168" fontId="27" fillId="6" borderId="28" xfId="2" applyNumberFormat="1" applyFont="1" applyFill="1" applyBorder="1" applyAlignment="1" applyProtection="1">
      <alignment horizontal="right" vertical="center" wrapText="1" readingOrder="1"/>
    </xf>
    <xf numFmtId="164" fontId="10" fillId="6" borderId="28" xfId="7" applyFont="1" applyFill="1" applyBorder="1" applyAlignment="1" applyProtection="1">
      <alignment horizontal="right" vertical="center" wrapText="1" readingOrder="1"/>
    </xf>
    <xf numFmtId="164" fontId="10" fillId="6" borderId="19" xfId="7" applyFont="1" applyFill="1" applyBorder="1" applyAlignment="1" applyProtection="1">
      <alignment horizontal="right" vertical="center" wrapText="1" readingOrder="1"/>
    </xf>
    <xf numFmtId="167" fontId="10" fillId="6" borderId="92" xfId="0" applyNumberFormat="1" applyFont="1" applyFill="1" applyBorder="1" applyAlignment="1" applyProtection="1">
      <alignment horizontal="right" vertical="center" wrapText="1" readingOrder="1"/>
    </xf>
    <xf numFmtId="164" fontId="10" fillId="6" borderId="25" xfId="7" applyFont="1" applyFill="1" applyBorder="1" applyAlignment="1" applyProtection="1">
      <alignment horizontal="right" vertical="center" wrapText="1" readingOrder="1"/>
    </xf>
    <xf numFmtId="0" fontId="13" fillId="0" borderId="27" xfId="0" applyFont="1" applyBorder="1" applyAlignment="1">
      <alignment vertical="center" wrapText="1"/>
    </xf>
    <xf numFmtId="14" fontId="13" fillId="0" borderId="27" xfId="0" applyNumberFormat="1" applyFont="1" applyBorder="1" applyAlignment="1">
      <alignment vertical="center" wrapText="1"/>
    </xf>
    <xf numFmtId="17" fontId="13" fillId="0" borderId="93" xfId="0" applyNumberFormat="1" applyFont="1" applyBorder="1" applyAlignment="1">
      <alignment vertical="center" wrapText="1"/>
    </xf>
    <xf numFmtId="0" fontId="13" fillId="0" borderId="26" xfId="0" applyFont="1" applyBorder="1" applyAlignment="1">
      <alignment vertical="center" wrapText="1"/>
    </xf>
    <xf numFmtId="0" fontId="13" fillId="0" borderId="27" xfId="0" applyFont="1" applyBorder="1" applyAlignment="1">
      <alignment horizontal="center" vertical="center"/>
    </xf>
    <xf numFmtId="3" fontId="13" fillId="0" borderId="27" xfId="0" applyNumberFormat="1" applyFont="1" applyBorder="1" applyAlignment="1">
      <alignment horizontal="right" vertical="center"/>
    </xf>
    <xf numFmtId="164" fontId="13" fillId="0" borderId="28" xfId="7" applyFont="1" applyBorder="1" applyAlignment="1">
      <alignment horizontal="right" vertical="center"/>
    </xf>
    <xf numFmtId="0" fontId="13" fillId="0" borderId="27" xfId="0" applyFont="1" applyBorder="1" applyAlignment="1">
      <alignment wrapText="1"/>
    </xf>
    <xf numFmtId="0" fontId="13" fillId="0" borderId="27" xfId="0" applyFont="1" applyBorder="1"/>
    <xf numFmtId="0" fontId="13" fillId="0" borderId="93" xfId="0" applyFont="1" applyBorder="1"/>
    <xf numFmtId="0" fontId="13" fillId="0" borderId="26" xfId="0" applyFont="1" applyBorder="1" applyAlignment="1">
      <alignment wrapText="1"/>
    </xf>
    <xf numFmtId="0" fontId="13" fillId="0" borderId="27" xfId="0" applyFont="1" applyBorder="1" applyAlignment="1">
      <alignment horizontal="center"/>
    </xf>
    <xf numFmtId="3" fontId="13" fillId="0" borderId="27" xfId="0" applyNumberFormat="1" applyFont="1" applyBorder="1" applyAlignment="1">
      <alignment horizontal="right"/>
    </xf>
    <xf numFmtId="164" fontId="13" fillId="0" borderId="28" xfId="7" applyFont="1" applyBorder="1" applyAlignment="1">
      <alignment horizontal="right"/>
    </xf>
    <xf numFmtId="0" fontId="5" fillId="6" borderId="8" xfId="0" applyFont="1" applyFill="1" applyBorder="1" applyAlignment="1" applyProtection="1">
      <alignment horizontal="left" vertical="center" wrapText="1" readingOrder="1"/>
    </xf>
    <xf numFmtId="164" fontId="5" fillId="6" borderId="9" xfId="7" applyFont="1" applyFill="1" applyBorder="1" applyAlignment="1" applyProtection="1">
      <alignment horizontal="center" vertical="center" wrapText="1" readingOrder="1"/>
    </xf>
    <xf numFmtId="164" fontId="5" fillId="6" borderId="27" xfId="7" applyFont="1" applyFill="1" applyBorder="1" applyAlignment="1" applyProtection="1">
      <alignment horizontal="center" vertical="center" wrapText="1" readingOrder="1"/>
    </xf>
    <xf numFmtId="0" fontId="5" fillId="6" borderId="27" xfId="0" applyFont="1" applyFill="1" applyBorder="1" applyAlignment="1" applyProtection="1">
      <alignment horizontal="right" vertical="center" wrapText="1" readingOrder="1"/>
    </xf>
    <xf numFmtId="167" fontId="10" fillId="6" borderId="27" xfId="0" applyNumberFormat="1" applyFont="1" applyFill="1" applyBorder="1" applyAlignment="1" applyProtection="1">
      <alignment vertical="center" wrapText="1" readingOrder="1"/>
    </xf>
    <xf numFmtId="169" fontId="10" fillId="6" borderId="9" xfId="7" applyNumberFormat="1" applyFont="1" applyFill="1" applyBorder="1" applyAlignment="1" applyProtection="1">
      <alignment horizontal="right" vertical="center" wrapText="1" readingOrder="1"/>
    </xf>
    <xf numFmtId="164" fontId="10" fillId="6" borderId="10" xfId="7" applyFont="1" applyFill="1" applyBorder="1" applyAlignment="1" applyProtection="1">
      <alignment horizontal="right" vertical="center" wrapText="1" readingOrder="1"/>
    </xf>
    <xf numFmtId="169" fontId="10" fillId="6" borderId="27" xfId="0" applyNumberFormat="1" applyFont="1" applyFill="1" applyBorder="1" applyAlignment="1" applyProtection="1">
      <alignment horizontal="right" vertical="center" wrapText="1" readingOrder="1"/>
    </xf>
    <xf numFmtId="167" fontId="10" fillId="6" borderId="98" xfId="0" applyNumberFormat="1" applyFont="1" applyFill="1" applyBorder="1" applyAlignment="1" applyProtection="1">
      <alignment horizontal="right" vertical="center" wrapText="1" readingOrder="1"/>
    </xf>
    <xf numFmtId="0" fontId="10" fillId="6" borderId="36" xfId="0" applyFont="1" applyFill="1" applyBorder="1" applyAlignment="1" applyProtection="1">
      <alignment vertical="center" wrapText="1" readingOrder="1"/>
    </xf>
    <xf numFmtId="169" fontId="10" fillId="6" borderId="36" xfId="0" applyNumberFormat="1" applyFont="1" applyFill="1" applyBorder="1" applyAlignment="1" applyProtection="1">
      <alignment horizontal="right" vertical="center" wrapText="1" readingOrder="1"/>
    </xf>
    <xf numFmtId="164" fontId="10" fillId="6" borderId="37" xfId="7" applyFont="1" applyFill="1" applyBorder="1" applyAlignment="1" applyProtection="1">
      <alignment horizontal="right" vertical="center" wrapText="1" readingOrder="1"/>
    </xf>
    <xf numFmtId="169" fontId="10" fillId="6" borderId="18" xfId="0" applyNumberFormat="1" applyFont="1" applyFill="1" applyBorder="1" applyAlignment="1" applyProtection="1">
      <alignment horizontal="right" vertical="center" wrapText="1" readingOrder="1"/>
    </xf>
    <xf numFmtId="0" fontId="10" fillId="6" borderId="69" xfId="0" applyFont="1" applyFill="1" applyBorder="1" applyAlignment="1" applyProtection="1">
      <alignment horizontal="left" vertical="center" wrapText="1" readingOrder="1"/>
    </xf>
    <xf numFmtId="0" fontId="10" fillId="6" borderId="20" xfId="0" applyFont="1" applyFill="1" applyBorder="1" applyAlignment="1" applyProtection="1">
      <alignment horizontal="left" vertical="center" wrapText="1" readingOrder="1"/>
    </xf>
    <xf numFmtId="0" fontId="30" fillId="6" borderId="15" xfId="0" applyFont="1" applyFill="1" applyBorder="1" applyAlignment="1" applyProtection="1">
      <alignment horizontal="left" vertical="center" wrapText="1" readingOrder="1"/>
    </xf>
    <xf numFmtId="167" fontId="30" fillId="6" borderId="9" xfId="0" applyNumberFormat="1" applyFont="1" applyFill="1" applyBorder="1" applyAlignment="1" applyProtection="1">
      <alignment horizontal="right" vertical="center" wrapText="1" readingOrder="1"/>
    </xf>
    <xf numFmtId="167" fontId="30" fillId="6" borderId="10" xfId="0" applyNumberFormat="1" applyFont="1" applyFill="1" applyBorder="1" applyAlignment="1" applyProtection="1">
      <alignment horizontal="right" vertical="center" wrapText="1" readingOrder="1"/>
    </xf>
    <xf numFmtId="0" fontId="30" fillId="6" borderId="9" xfId="0" applyFont="1" applyFill="1" applyBorder="1" applyAlignment="1" applyProtection="1">
      <alignment vertical="center" wrapText="1" readingOrder="1"/>
    </xf>
    <xf numFmtId="0" fontId="30" fillId="6" borderId="9" xfId="0" applyFont="1" applyFill="1" applyBorder="1" applyAlignment="1" applyProtection="1">
      <alignment horizontal="center" vertical="center" wrapText="1" readingOrder="1"/>
    </xf>
    <xf numFmtId="164" fontId="30" fillId="6" borderId="9" xfId="7" applyFont="1" applyFill="1" applyBorder="1" applyAlignment="1" applyProtection="1">
      <alignment horizontal="center" vertical="center" wrapText="1" readingOrder="1"/>
    </xf>
    <xf numFmtId="164" fontId="30" fillId="6" borderId="10" xfId="7" applyFont="1" applyFill="1" applyBorder="1" applyAlignment="1" applyProtection="1">
      <alignment horizontal="left" vertical="center" wrapText="1" readingOrder="1"/>
    </xf>
    <xf numFmtId="0" fontId="30" fillId="6" borderId="20" xfId="0" applyFont="1" applyFill="1" applyBorder="1" applyAlignment="1" applyProtection="1">
      <alignment horizontal="left" vertical="center" wrapText="1" readingOrder="1"/>
    </xf>
    <xf numFmtId="167" fontId="30" fillId="6" borderId="44" xfId="0" applyNumberFormat="1" applyFont="1" applyFill="1" applyBorder="1" applyAlignment="1" applyProtection="1">
      <alignment horizontal="right" vertical="center" wrapText="1" readingOrder="1"/>
    </xf>
    <xf numFmtId="0" fontId="30" fillId="6" borderId="27" xfId="0" applyFont="1" applyFill="1" applyBorder="1" applyAlignment="1" applyProtection="1">
      <alignment vertical="center" wrapText="1" readingOrder="1"/>
    </xf>
    <xf numFmtId="0" fontId="30" fillId="6" borderId="27" xfId="0" applyFont="1" applyFill="1" applyBorder="1" applyAlignment="1" applyProtection="1">
      <alignment horizontal="center" vertical="center" wrapText="1" readingOrder="1"/>
    </xf>
    <xf numFmtId="164" fontId="30" fillId="6" borderId="27" xfId="7" applyFont="1" applyFill="1" applyBorder="1" applyAlignment="1" applyProtection="1">
      <alignment horizontal="center" vertical="center" wrapText="1" readingOrder="1"/>
    </xf>
    <xf numFmtId="164" fontId="30" fillId="6" borderId="28" xfId="7" applyFont="1" applyFill="1" applyBorder="1" applyAlignment="1" applyProtection="1">
      <alignment horizontal="left" vertical="center" wrapText="1" readingOrder="1"/>
    </xf>
    <xf numFmtId="0" fontId="30" fillId="6" borderId="68" xfId="0" applyFont="1" applyFill="1" applyBorder="1" applyAlignment="1" applyProtection="1">
      <alignment horizontal="left" vertical="center" wrapText="1" readingOrder="1"/>
    </xf>
    <xf numFmtId="167" fontId="30" fillId="6" borderId="3" xfId="0" applyNumberFormat="1" applyFont="1" applyFill="1" applyBorder="1" applyAlignment="1" applyProtection="1">
      <alignment horizontal="right" vertical="center" wrapText="1" readingOrder="1"/>
    </xf>
    <xf numFmtId="167" fontId="30" fillId="6" borderId="4" xfId="0" applyNumberFormat="1" applyFont="1" applyFill="1" applyBorder="1" applyAlignment="1" applyProtection="1">
      <alignment horizontal="right" vertical="center" wrapText="1" readingOrder="1"/>
    </xf>
    <xf numFmtId="0" fontId="30" fillId="6" borderId="21" xfId="0" applyFont="1" applyFill="1" applyBorder="1" applyAlignment="1" applyProtection="1">
      <alignment vertical="center" wrapText="1" readingOrder="1"/>
    </xf>
    <xf numFmtId="0" fontId="30" fillId="6" borderId="21" xfId="0" applyFont="1" applyFill="1" applyBorder="1" applyAlignment="1" applyProtection="1">
      <alignment horizontal="center" vertical="center" wrapText="1" readingOrder="1"/>
    </xf>
    <xf numFmtId="164" fontId="30" fillId="6" borderId="21" xfId="7" applyFont="1" applyFill="1" applyBorder="1" applyAlignment="1" applyProtection="1">
      <alignment horizontal="center" vertical="center" wrapText="1" readingOrder="1"/>
    </xf>
    <xf numFmtId="164" fontId="30" fillId="6" borderId="22" xfId="7" applyFont="1" applyFill="1" applyBorder="1" applyAlignment="1" applyProtection="1">
      <alignment horizontal="left" vertical="center" wrapText="1" readingOrder="1"/>
    </xf>
    <xf numFmtId="0" fontId="30" fillId="6" borderId="53" xfId="0" applyFont="1" applyFill="1" applyBorder="1" applyAlignment="1" applyProtection="1">
      <alignment horizontal="left" vertical="center" wrapText="1" readingOrder="1"/>
    </xf>
    <xf numFmtId="167" fontId="30" fillId="6" borderId="27" xfId="0" applyNumberFormat="1" applyFont="1" applyFill="1" applyBorder="1" applyAlignment="1" applyProtection="1">
      <alignment horizontal="right" vertical="center" wrapText="1" readingOrder="1"/>
    </xf>
    <xf numFmtId="0" fontId="30" fillId="6" borderId="53" xfId="0" applyFont="1" applyFill="1" applyBorder="1" applyAlignment="1" applyProtection="1">
      <alignment vertical="center" wrapText="1" readingOrder="1"/>
    </xf>
    <xf numFmtId="167" fontId="30" fillId="6" borderId="36" xfId="0" applyNumberFormat="1" applyFont="1" applyFill="1" applyBorder="1" applyAlignment="1" applyProtection="1">
      <alignment horizontal="right" vertical="center" wrapText="1" readingOrder="1"/>
    </xf>
    <xf numFmtId="167" fontId="30" fillId="6" borderId="98" xfId="0" applyNumberFormat="1" applyFont="1" applyFill="1" applyBorder="1" applyAlignment="1" applyProtection="1">
      <alignment horizontal="right" vertical="center" wrapText="1" readingOrder="1"/>
    </xf>
    <xf numFmtId="0" fontId="30" fillId="6" borderId="36" xfId="0" applyFont="1" applyFill="1" applyBorder="1" applyAlignment="1" applyProtection="1">
      <alignment vertical="center" wrapText="1" readingOrder="1"/>
    </xf>
    <xf numFmtId="0" fontId="30" fillId="6" borderId="36" xfId="0" applyFont="1" applyFill="1" applyBorder="1" applyAlignment="1" applyProtection="1">
      <alignment horizontal="center" vertical="center" wrapText="1" readingOrder="1"/>
    </xf>
    <xf numFmtId="164" fontId="30" fillId="6" borderId="36" xfId="7" applyFont="1" applyFill="1" applyBorder="1" applyAlignment="1" applyProtection="1">
      <alignment horizontal="center" vertical="center" wrapText="1" readingOrder="1"/>
    </xf>
    <xf numFmtId="164" fontId="30" fillId="6" borderId="37" xfId="7" applyFont="1" applyFill="1" applyBorder="1" applyAlignment="1" applyProtection="1">
      <alignment horizontal="left" vertical="center" wrapText="1" readingOrder="1"/>
    </xf>
    <xf numFmtId="0" fontId="31" fillId="0" borderId="46" xfId="0" applyFont="1" applyBorder="1" applyAlignment="1" applyProtection="1">
      <alignment vertical="center"/>
    </xf>
    <xf numFmtId="0" fontId="31" fillId="0" borderId="18" xfId="0" applyFont="1" applyBorder="1" applyAlignment="1" applyProtection="1">
      <alignment vertical="center"/>
    </xf>
    <xf numFmtId="164" fontId="31" fillId="0" borderId="19" xfId="7" applyFont="1" applyBorder="1" applyAlignment="1" applyProtection="1">
      <alignment vertical="center"/>
    </xf>
    <xf numFmtId="0" fontId="30" fillId="6" borderId="9" xfId="0" applyFont="1" applyFill="1" applyBorder="1" applyAlignment="1" applyProtection="1">
      <alignment horizontal="left" vertical="center" wrapText="1" readingOrder="1"/>
    </xf>
    <xf numFmtId="0" fontId="30" fillId="6" borderId="8" xfId="0" applyFont="1" applyFill="1" applyBorder="1" applyAlignment="1" applyProtection="1">
      <alignment vertical="center" wrapText="1" readingOrder="1"/>
    </xf>
    <xf numFmtId="0" fontId="30" fillId="6" borderId="27" xfId="0" applyFont="1" applyFill="1" applyBorder="1" applyAlignment="1" applyProtection="1">
      <alignment horizontal="left" vertical="center" wrapText="1" readingOrder="1"/>
    </xf>
    <xf numFmtId="0" fontId="30" fillId="6" borderId="26" xfId="0" applyFont="1" applyFill="1" applyBorder="1" applyAlignment="1" applyProtection="1">
      <alignment vertical="center" wrapText="1" readingOrder="1"/>
    </xf>
    <xf numFmtId="0" fontId="32" fillId="6" borderId="18" xfId="0" applyFont="1" applyFill="1" applyBorder="1" applyAlignment="1" applyProtection="1">
      <alignment horizontal="left" vertical="center" wrapText="1" readingOrder="1"/>
    </xf>
    <xf numFmtId="167" fontId="30" fillId="6" borderId="18" xfId="0" applyNumberFormat="1" applyFont="1" applyFill="1" applyBorder="1" applyAlignment="1" applyProtection="1">
      <alignment horizontal="right" vertical="center" wrapText="1" readingOrder="1"/>
    </xf>
    <xf numFmtId="0" fontId="30" fillId="6" borderId="17" xfId="0" applyFont="1" applyFill="1" applyBorder="1" applyAlignment="1" applyProtection="1">
      <alignment vertical="center" wrapText="1" readingOrder="1"/>
    </xf>
    <xf numFmtId="0" fontId="30" fillId="6" borderId="18" xfId="0" applyFont="1" applyFill="1" applyBorder="1" applyAlignment="1" applyProtection="1">
      <alignment horizontal="center" vertical="center" wrapText="1" readingOrder="1"/>
    </xf>
    <xf numFmtId="164" fontId="30" fillId="6" borderId="19" xfId="7" applyFont="1" applyFill="1" applyBorder="1" applyAlignment="1" applyProtection="1">
      <alignment horizontal="left" vertical="center" wrapText="1" readingOrder="1"/>
    </xf>
    <xf numFmtId="0" fontId="30" fillId="6" borderId="18" xfId="0" applyFont="1" applyFill="1" applyBorder="1" applyAlignment="1" applyProtection="1">
      <alignment horizontal="left" vertical="center" wrapText="1" readingOrder="1"/>
    </xf>
    <xf numFmtId="0" fontId="30" fillId="6" borderId="24" xfId="0" applyFont="1" applyFill="1" applyBorder="1" applyAlignment="1" applyProtection="1">
      <alignment horizontal="left" vertical="center" wrapText="1" readingOrder="1"/>
    </xf>
    <xf numFmtId="167" fontId="30" fillId="6" borderId="21" xfId="0" applyNumberFormat="1" applyFont="1" applyFill="1" applyBorder="1" applyAlignment="1" applyProtection="1">
      <alignment horizontal="right" vertical="center" wrapText="1" readingOrder="1"/>
    </xf>
    <xf numFmtId="0" fontId="30" fillId="6" borderId="23" xfId="0" applyFont="1" applyFill="1" applyBorder="1" applyAlignment="1" applyProtection="1">
      <alignment vertical="center" wrapText="1" readingOrder="1"/>
    </xf>
    <xf numFmtId="0" fontId="30" fillId="6" borderId="24" xfId="0" applyFont="1" applyFill="1" applyBorder="1" applyAlignment="1" applyProtection="1">
      <alignment horizontal="center" vertical="center" wrapText="1" readingOrder="1"/>
    </xf>
    <xf numFmtId="164" fontId="30" fillId="6" borderId="25" xfId="7" applyFont="1" applyFill="1" applyBorder="1" applyAlignment="1" applyProtection="1">
      <alignment horizontal="left" vertical="center" wrapText="1" readingOrder="1"/>
    </xf>
    <xf numFmtId="0" fontId="30" fillId="6" borderId="26" xfId="0" applyFont="1" applyFill="1" applyBorder="1" applyAlignment="1" applyProtection="1">
      <alignment horizontal="left" vertical="center" wrapText="1" readingOrder="1"/>
    </xf>
    <xf numFmtId="164" fontId="30" fillId="6" borderId="28" xfId="7" applyFont="1" applyFill="1" applyBorder="1" applyAlignment="1" applyProtection="1">
      <alignment horizontal="right" vertical="center" wrapText="1" readingOrder="1"/>
    </xf>
    <xf numFmtId="0" fontId="30" fillId="6" borderId="36" xfId="0" applyFont="1" applyFill="1" applyBorder="1" applyAlignment="1" applyProtection="1">
      <alignment horizontal="left" vertical="center" wrapText="1" readingOrder="1"/>
    </xf>
    <xf numFmtId="0" fontId="30" fillId="6" borderId="38" xfId="0" applyFont="1" applyFill="1" applyBorder="1" applyAlignment="1" applyProtection="1">
      <alignment horizontal="left" vertical="center" wrapText="1" readingOrder="1"/>
    </xf>
    <xf numFmtId="0" fontId="30" fillId="6" borderId="17" xfId="0" applyFont="1" applyFill="1" applyBorder="1" applyAlignment="1" applyProtection="1">
      <alignment horizontal="left" vertical="center" wrapText="1" readingOrder="1"/>
    </xf>
    <xf numFmtId="0" fontId="30" fillId="6" borderId="31" xfId="0" applyFont="1" applyFill="1" applyBorder="1" applyAlignment="1" applyProtection="1">
      <alignment horizontal="left" vertical="center" wrapText="1" readingOrder="1"/>
    </xf>
    <xf numFmtId="167" fontId="30" fillId="6" borderId="8" xfId="0" applyNumberFormat="1" applyFont="1" applyFill="1" applyBorder="1" applyAlignment="1" applyProtection="1">
      <alignment horizontal="right" vertical="center" wrapText="1" readingOrder="1"/>
    </xf>
    <xf numFmtId="0" fontId="30" fillId="6" borderId="31" xfId="0" applyFont="1" applyFill="1" applyBorder="1" applyAlignment="1" applyProtection="1">
      <alignment vertical="center" wrapText="1" readingOrder="1"/>
    </xf>
    <xf numFmtId="0" fontId="30" fillId="6" borderId="47" xfId="0" applyFont="1" applyFill="1" applyBorder="1" applyAlignment="1" applyProtection="1">
      <alignment horizontal="left" vertical="center" wrapText="1" readingOrder="1"/>
    </xf>
    <xf numFmtId="3" fontId="30" fillId="6" borderId="77" xfId="0" applyNumberFormat="1" applyFont="1" applyFill="1" applyBorder="1" applyAlignment="1" applyProtection="1">
      <alignment horizontal="center" vertical="center" wrapText="1" readingOrder="1"/>
    </xf>
    <xf numFmtId="164" fontId="30" fillId="6" borderId="31" xfId="7" applyFont="1" applyFill="1" applyBorder="1" applyAlignment="1" applyProtection="1">
      <alignment horizontal="left" vertical="center" wrapText="1" readingOrder="1"/>
    </xf>
    <xf numFmtId="0" fontId="30" fillId="6" borderId="16" xfId="0" applyFont="1" applyFill="1" applyBorder="1" applyAlignment="1" applyProtection="1">
      <alignment horizontal="left" vertical="center" wrapText="1" readingOrder="1"/>
    </xf>
    <xf numFmtId="167" fontId="30" fillId="6" borderId="26" xfId="0" applyNumberFormat="1" applyFont="1" applyFill="1" applyBorder="1" applyAlignment="1" applyProtection="1">
      <alignment horizontal="right" vertical="center" wrapText="1" readingOrder="1"/>
    </xf>
    <xf numFmtId="167" fontId="30" fillId="6" borderId="28" xfId="0" applyNumberFormat="1" applyFont="1" applyFill="1" applyBorder="1" applyAlignment="1" applyProtection="1">
      <alignment horizontal="right" vertical="center" wrapText="1" readingOrder="1"/>
    </xf>
    <xf numFmtId="0" fontId="30" fillId="6" borderId="16" xfId="0" applyFont="1" applyFill="1" applyBorder="1" applyAlignment="1" applyProtection="1">
      <alignment vertical="center" wrapText="1" readingOrder="1"/>
    </xf>
    <xf numFmtId="0" fontId="30" fillId="6" borderId="14" xfId="0" applyFont="1" applyFill="1" applyBorder="1" applyAlignment="1" applyProtection="1">
      <alignment horizontal="left" vertical="center" wrapText="1" readingOrder="1"/>
    </xf>
    <xf numFmtId="3" fontId="30" fillId="6" borderId="63" xfId="0" applyNumberFormat="1" applyFont="1" applyFill="1" applyBorder="1" applyAlignment="1" applyProtection="1">
      <alignment horizontal="center" vertical="center" wrapText="1" readingOrder="1"/>
    </xf>
    <xf numFmtId="164" fontId="30" fillId="6" borderId="16" xfId="7" applyFont="1" applyFill="1" applyBorder="1" applyAlignment="1" applyProtection="1">
      <alignment horizontal="left" vertical="center" wrapText="1" readingOrder="1"/>
    </xf>
    <xf numFmtId="0" fontId="30" fillId="6" borderId="49" xfId="0" applyFont="1" applyFill="1" applyBorder="1" applyAlignment="1" applyProtection="1">
      <alignment horizontal="left" vertical="center" wrapText="1" readingOrder="1"/>
    </xf>
    <xf numFmtId="167" fontId="30" fillId="6" borderId="17" xfId="0" applyNumberFormat="1" applyFont="1" applyFill="1" applyBorder="1" applyAlignment="1" applyProtection="1">
      <alignment horizontal="right" vertical="center" wrapText="1" readingOrder="1"/>
    </xf>
    <xf numFmtId="167" fontId="30" fillId="6" borderId="19" xfId="0" applyNumberFormat="1" applyFont="1" applyFill="1" applyBorder="1" applyAlignment="1" applyProtection="1">
      <alignment horizontal="right" vertical="center" wrapText="1" readingOrder="1"/>
    </xf>
    <xf numFmtId="0" fontId="30" fillId="6" borderId="49" xfId="0" applyFont="1" applyFill="1" applyBorder="1" applyAlignment="1" applyProtection="1">
      <alignment vertical="center" wrapText="1" readingOrder="1"/>
    </xf>
    <xf numFmtId="3" fontId="30" fillId="6" borderId="75" xfId="0" applyNumberFormat="1" applyFont="1" applyFill="1" applyBorder="1" applyAlignment="1" applyProtection="1">
      <alignment horizontal="center" vertical="center" wrapText="1" readingOrder="1"/>
    </xf>
    <xf numFmtId="164" fontId="30" fillId="6" borderId="49" xfId="7" applyFont="1" applyFill="1" applyBorder="1" applyAlignment="1" applyProtection="1">
      <alignment horizontal="left" vertical="center" wrapText="1" readingOrder="1"/>
    </xf>
    <xf numFmtId="167" fontId="30" fillId="6" borderId="31" xfId="0" applyNumberFormat="1" applyFont="1" applyFill="1" applyBorder="1" applyAlignment="1" applyProtection="1">
      <alignment horizontal="right" vertical="center" wrapText="1" readingOrder="1"/>
    </xf>
    <xf numFmtId="167" fontId="30" fillId="6" borderId="15" xfId="0" applyNumberFormat="1" applyFont="1" applyFill="1" applyBorder="1" applyAlignment="1" applyProtection="1">
      <alignment horizontal="right" vertical="center" wrapText="1" readingOrder="1"/>
    </xf>
    <xf numFmtId="3" fontId="30" fillId="6" borderId="31" xfId="0" applyNumberFormat="1" applyFont="1" applyFill="1" applyBorder="1" applyAlignment="1" applyProtection="1">
      <alignment horizontal="center" vertical="center" wrapText="1" readingOrder="1"/>
    </xf>
    <xf numFmtId="167" fontId="30" fillId="6" borderId="14" xfId="0" applyNumberFormat="1" applyFont="1" applyFill="1" applyBorder="1" applyAlignment="1" applyProtection="1">
      <alignment horizontal="right" vertical="center" wrapText="1" readingOrder="1"/>
    </xf>
    <xf numFmtId="167" fontId="30" fillId="6" borderId="48" xfId="0" applyNumberFormat="1" applyFont="1" applyFill="1" applyBorder="1" applyAlignment="1" applyProtection="1">
      <alignment horizontal="right" vertical="center" wrapText="1" readingOrder="1"/>
    </xf>
    <xf numFmtId="0" fontId="30" fillId="6" borderId="14" xfId="0" applyFont="1" applyFill="1" applyBorder="1" applyAlignment="1" applyProtection="1">
      <alignment vertical="center" wrapText="1" readingOrder="1"/>
    </xf>
    <xf numFmtId="3" fontId="30" fillId="6" borderId="14" xfId="0" applyNumberFormat="1" applyFont="1" applyFill="1" applyBorder="1" applyAlignment="1" applyProtection="1">
      <alignment horizontal="center" vertical="center" wrapText="1" readingOrder="1"/>
    </xf>
    <xf numFmtId="164" fontId="30" fillId="6" borderId="14" xfId="7" applyFont="1" applyFill="1" applyBorder="1" applyAlignment="1" applyProtection="1">
      <alignment horizontal="left" vertical="center" wrapText="1" readingOrder="1"/>
    </xf>
    <xf numFmtId="167" fontId="30" fillId="6" borderId="16" xfId="0" applyNumberFormat="1" applyFont="1" applyFill="1" applyBorder="1" applyAlignment="1" applyProtection="1">
      <alignment horizontal="right" vertical="center" wrapText="1" readingOrder="1"/>
    </xf>
    <xf numFmtId="167" fontId="30" fillId="6" borderId="53" xfId="0" applyNumberFormat="1" applyFont="1" applyFill="1" applyBorder="1" applyAlignment="1" applyProtection="1">
      <alignment horizontal="right" vertical="center" wrapText="1" readingOrder="1"/>
    </xf>
    <xf numFmtId="3" fontId="30" fillId="6" borderId="16" xfId="0" applyNumberFormat="1" applyFont="1" applyFill="1" applyBorder="1" applyAlignment="1" applyProtection="1">
      <alignment horizontal="center" vertical="center" wrapText="1" readingOrder="1"/>
    </xf>
    <xf numFmtId="0" fontId="30" fillId="6" borderId="29" xfId="0" applyFont="1" applyFill="1" applyBorder="1" applyAlignment="1" applyProtection="1">
      <alignment horizontal="left" vertical="center" wrapText="1" readingOrder="1"/>
    </xf>
    <xf numFmtId="167" fontId="30" fillId="6" borderId="29" xfId="0" applyNumberFormat="1" applyFont="1" applyFill="1" applyBorder="1" applyAlignment="1" applyProtection="1">
      <alignment horizontal="right" vertical="center" wrapText="1" readingOrder="1"/>
    </xf>
    <xf numFmtId="167" fontId="30" fillId="6" borderId="68" xfId="0" applyNumberFormat="1" applyFont="1" applyFill="1" applyBorder="1" applyAlignment="1" applyProtection="1">
      <alignment horizontal="right" vertical="center" wrapText="1" readingOrder="1"/>
    </xf>
    <xf numFmtId="0" fontId="30" fillId="6" borderId="29" xfId="0" applyFont="1" applyFill="1" applyBorder="1" applyAlignment="1" applyProtection="1">
      <alignment vertical="center" wrapText="1" readingOrder="1"/>
    </xf>
    <xf numFmtId="3" fontId="30" fillId="6" borderId="29" xfId="0" applyNumberFormat="1" applyFont="1" applyFill="1" applyBorder="1" applyAlignment="1" applyProtection="1">
      <alignment horizontal="center" vertical="center" wrapText="1" readingOrder="1"/>
    </xf>
    <xf numFmtId="164" fontId="30" fillId="6" borderId="29" xfId="7" applyFont="1" applyFill="1" applyBorder="1" applyAlignment="1" applyProtection="1">
      <alignment horizontal="left" vertical="center" wrapText="1" readingOrder="1"/>
    </xf>
    <xf numFmtId="167" fontId="30" fillId="6" borderId="49" xfId="0" applyNumberFormat="1" applyFont="1" applyFill="1" applyBorder="1" applyAlignment="1" applyProtection="1">
      <alignment horizontal="right" vertical="center" wrapText="1" readingOrder="1"/>
    </xf>
    <xf numFmtId="167" fontId="30" fillId="6" borderId="46" xfId="0" applyNumberFormat="1" applyFont="1" applyFill="1" applyBorder="1" applyAlignment="1" applyProtection="1">
      <alignment horizontal="right" vertical="center" wrapText="1" readingOrder="1"/>
    </xf>
    <xf numFmtId="14" fontId="30" fillId="6" borderId="49" xfId="0" applyNumberFormat="1" applyFont="1" applyFill="1" applyBorder="1" applyAlignment="1" applyProtection="1">
      <alignment vertical="center" wrapText="1" readingOrder="1"/>
    </xf>
    <xf numFmtId="3" fontId="30" fillId="6" borderId="49" xfId="0" applyNumberFormat="1" applyFont="1" applyFill="1" applyBorder="1" applyAlignment="1" applyProtection="1">
      <alignment horizontal="center" vertical="center" wrapText="1" readingOrder="1"/>
    </xf>
    <xf numFmtId="0" fontId="30" fillId="6" borderId="41" xfId="0" applyFont="1" applyFill="1" applyBorder="1" applyAlignment="1" applyProtection="1">
      <alignment horizontal="left" vertical="center" wrapText="1" readingOrder="1"/>
    </xf>
    <xf numFmtId="167" fontId="30" fillId="6" borderId="41" xfId="0" applyNumberFormat="1" applyFont="1" applyFill="1" applyBorder="1" applyAlignment="1" applyProtection="1">
      <alignment horizontal="right" vertical="center" wrapText="1" readingOrder="1"/>
    </xf>
    <xf numFmtId="14" fontId="30" fillId="6" borderId="41" xfId="0" applyNumberFormat="1" applyFont="1" applyFill="1" applyBorder="1" applyAlignment="1" applyProtection="1">
      <alignment vertical="center" wrapText="1" readingOrder="1"/>
    </xf>
    <xf numFmtId="3" fontId="30" fillId="6" borderId="41" xfId="0" applyNumberFormat="1" applyFont="1" applyFill="1" applyBorder="1" applyAlignment="1" applyProtection="1">
      <alignment horizontal="center" vertical="center" wrapText="1" readingOrder="1"/>
    </xf>
    <xf numFmtId="164" fontId="30" fillId="6" borderId="41" xfId="7" applyFont="1" applyFill="1" applyBorder="1" applyAlignment="1" applyProtection="1">
      <alignment horizontal="left" vertical="center" wrapText="1" readingOrder="1"/>
    </xf>
    <xf numFmtId="14" fontId="30" fillId="6" borderId="16" xfId="0" applyNumberFormat="1" applyFont="1" applyFill="1" applyBorder="1" applyAlignment="1" applyProtection="1">
      <alignment vertical="center" wrapText="1" readingOrder="1"/>
    </xf>
    <xf numFmtId="164" fontId="30" fillId="6" borderId="31" xfId="7" applyFont="1" applyFill="1" applyBorder="1" applyAlignment="1" applyProtection="1">
      <alignment horizontal="right" vertical="center" wrapText="1" readingOrder="1"/>
    </xf>
    <xf numFmtId="167" fontId="30" fillId="6" borderId="9" xfId="0" applyNumberFormat="1" applyFont="1" applyFill="1" applyBorder="1" applyAlignment="1" applyProtection="1">
      <alignment horizontal="center" vertical="center" wrapText="1" readingOrder="1"/>
    </xf>
    <xf numFmtId="170" fontId="30" fillId="6" borderId="9" xfId="0" applyNumberFormat="1" applyFont="1" applyFill="1" applyBorder="1" applyAlignment="1" applyProtection="1">
      <alignment horizontal="left" vertical="center" wrapText="1" readingOrder="1"/>
    </xf>
    <xf numFmtId="167" fontId="30" fillId="6" borderId="27" xfId="0" applyNumberFormat="1" applyFont="1" applyFill="1" applyBorder="1" applyAlignment="1" applyProtection="1">
      <alignment horizontal="center" vertical="center" wrapText="1" readingOrder="1"/>
    </xf>
    <xf numFmtId="170" fontId="30" fillId="6" borderId="27" xfId="0" applyNumberFormat="1" applyFont="1" applyFill="1" applyBorder="1" applyAlignment="1" applyProtection="1">
      <alignment horizontal="left" vertical="center" wrapText="1" readingOrder="1"/>
    </xf>
    <xf numFmtId="167" fontId="30" fillId="6" borderId="18" xfId="0" applyNumberFormat="1" applyFont="1" applyFill="1" applyBorder="1" applyAlignment="1" applyProtection="1">
      <alignment horizontal="center" vertical="center" wrapText="1" readingOrder="1"/>
    </xf>
    <xf numFmtId="0" fontId="30" fillId="6" borderId="18" xfId="0" applyFont="1" applyFill="1" applyBorder="1" applyAlignment="1" applyProtection="1">
      <alignment vertical="center" wrapText="1" readingOrder="1"/>
    </xf>
    <xf numFmtId="170" fontId="30" fillId="6" borderId="18" xfId="0" applyNumberFormat="1" applyFont="1" applyFill="1" applyBorder="1" applyAlignment="1" applyProtection="1">
      <alignment horizontal="left" vertical="center" wrapText="1" readingOrder="1"/>
    </xf>
    <xf numFmtId="0" fontId="30" fillId="6" borderId="32" xfId="0" applyFont="1" applyFill="1" applyBorder="1" applyAlignment="1" applyProtection="1">
      <alignment horizontal="left" vertical="center" wrapText="1" readingOrder="1"/>
    </xf>
    <xf numFmtId="167" fontId="30" fillId="6" borderId="24" xfId="0" applyNumberFormat="1" applyFont="1" applyFill="1" applyBorder="1" applyAlignment="1" applyProtection="1">
      <alignment horizontal="center" vertical="center" wrapText="1" readingOrder="1"/>
    </xf>
    <xf numFmtId="170" fontId="30" fillId="6" borderId="21" xfId="0" applyNumberFormat="1" applyFont="1" applyFill="1" applyBorder="1" applyAlignment="1" applyProtection="1">
      <alignment horizontal="left" vertical="center" wrapText="1" readingOrder="1"/>
    </xf>
    <xf numFmtId="167" fontId="30" fillId="6" borderId="21" xfId="0" applyNumberFormat="1" applyFont="1" applyFill="1" applyBorder="1" applyAlignment="1" applyProtection="1">
      <alignment horizontal="center" vertical="center" wrapText="1" readingOrder="1"/>
    </xf>
    <xf numFmtId="170" fontId="30" fillId="6" borderId="36" xfId="0" applyNumberFormat="1" applyFont="1" applyFill="1" applyBorder="1" applyAlignment="1" applyProtection="1">
      <alignment horizontal="left" vertical="center" wrapText="1" readingOrder="1"/>
    </xf>
    <xf numFmtId="0" fontId="30" fillId="6" borderId="33" xfId="0" applyFont="1" applyFill="1" applyBorder="1" applyAlignment="1" applyProtection="1">
      <alignment horizontal="left" vertical="center" wrapText="1" readingOrder="1"/>
    </xf>
    <xf numFmtId="167" fontId="30" fillId="6" borderId="34" xfId="0" applyNumberFormat="1" applyFont="1" applyFill="1" applyBorder="1" applyAlignment="1" applyProtection="1">
      <alignment horizontal="center" vertical="center" wrapText="1" readingOrder="1"/>
    </xf>
    <xf numFmtId="0" fontId="30" fillId="6" borderId="34" xfId="0" applyFont="1" applyFill="1" applyBorder="1" applyAlignment="1" applyProtection="1">
      <alignment vertical="center" wrapText="1" readingOrder="1"/>
    </xf>
    <xf numFmtId="0" fontId="30" fillId="6" borderId="34" xfId="0" applyFont="1" applyFill="1" applyBorder="1" applyAlignment="1" applyProtection="1">
      <alignment horizontal="center" vertical="center" wrapText="1" readingOrder="1"/>
    </xf>
    <xf numFmtId="170" fontId="30" fillId="6" borderId="34" xfId="0" applyNumberFormat="1" applyFont="1" applyFill="1" applyBorder="1" applyAlignment="1" applyProtection="1">
      <alignment horizontal="left" vertical="center" wrapText="1" readingOrder="1"/>
    </xf>
    <xf numFmtId="164" fontId="30" fillId="6" borderId="35" xfId="7" applyFont="1" applyFill="1" applyBorder="1" applyAlignment="1" applyProtection="1">
      <alignment horizontal="left" vertical="center" wrapText="1" readingOrder="1"/>
    </xf>
    <xf numFmtId="0" fontId="30" fillId="6" borderId="8" xfId="0" applyFont="1" applyFill="1" applyBorder="1" applyAlignment="1" applyProtection="1">
      <alignment horizontal="left" vertical="center" wrapText="1" readingOrder="1"/>
    </xf>
    <xf numFmtId="0" fontId="29" fillId="6" borderId="47" xfId="0" applyFont="1" applyFill="1" applyBorder="1" applyAlignment="1" applyProtection="1">
      <alignment horizontal="left" vertical="center" wrapText="1" readingOrder="1"/>
    </xf>
    <xf numFmtId="0" fontId="30" fillId="6" borderId="69" xfId="0" applyFont="1" applyFill="1" applyBorder="1" applyAlignment="1" applyProtection="1">
      <alignment horizontal="left" vertical="center" wrapText="1" readingOrder="1"/>
    </xf>
    <xf numFmtId="167" fontId="30" fillId="6" borderId="3" xfId="0" applyNumberFormat="1" applyFont="1" applyFill="1" applyBorder="1" applyAlignment="1" applyProtection="1">
      <alignment horizontal="center" vertical="center" wrapText="1" readingOrder="1"/>
    </xf>
    <xf numFmtId="0" fontId="30" fillId="6" borderId="3" xfId="0" applyFont="1" applyFill="1" applyBorder="1" applyAlignment="1" applyProtection="1">
      <alignment vertical="center" wrapText="1" readingOrder="1"/>
    </xf>
    <xf numFmtId="0" fontId="30" fillId="6" borderId="3" xfId="0" applyFont="1" applyFill="1" applyBorder="1" applyAlignment="1" applyProtection="1">
      <alignment horizontal="center" vertical="center" wrapText="1" readingOrder="1"/>
    </xf>
    <xf numFmtId="170" fontId="30" fillId="6" borderId="3" xfId="0" applyNumberFormat="1" applyFont="1" applyFill="1" applyBorder="1" applyAlignment="1" applyProtection="1">
      <alignment horizontal="left" vertical="center" wrapText="1" readingOrder="1"/>
    </xf>
    <xf numFmtId="164" fontId="30" fillId="6" borderId="4" xfId="7" applyFont="1" applyFill="1" applyBorder="1" applyAlignment="1" applyProtection="1">
      <alignment horizontal="left" vertical="center" wrapText="1" readingOrder="1"/>
    </xf>
    <xf numFmtId="167" fontId="30" fillId="6" borderId="36" xfId="0" applyNumberFormat="1" applyFont="1" applyFill="1" applyBorder="1" applyAlignment="1" applyProtection="1">
      <alignment horizontal="center" vertical="center" wrapText="1" readingOrder="1"/>
    </xf>
    <xf numFmtId="0" fontId="30" fillId="6" borderId="23" xfId="0" applyFont="1" applyFill="1" applyBorder="1" applyAlignment="1" applyProtection="1">
      <alignment horizontal="left" vertical="center" wrapText="1" readingOrder="1"/>
    </xf>
    <xf numFmtId="0" fontId="30" fillId="6" borderId="24" xfId="0" applyFont="1" applyFill="1" applyBorder="1" applyAlignment="1" applyProtection="1">
      <alignment vertical="center" wrapText="1" readingOrder="1"/>
    </xf>
    <xf numFmtId="170" fontId="30" fillId="6" borderId="24" xfId="0" applyNumberFormat="1" applyFont="1" applyFill="1" applyBorder="1" applyAlignment="1" applyProtection="1">
      <alignment horizontal="left" vertical="center" wrapText="1" readingOrder="1"/>
    </xf>
    <xf numFmtId="0" fontId="31" fillId="0" borderId="8" xfId="0" applyFont="1" applyFill="1" applyBorder="1" applyAlignment="1" applyProtection="1">
      <alignment horizontal="left" vertical="center" wrapText="1"/>
    </xf>
    <xf numFmtId="0" fontId="31" fillId="0" borderId="9" xfId="0" applyFont="1" applyBorder="1" applyAlignment="1" applyProtection="1">
      <alignment wrapText="1"/>
    </xf>
    <xf numFmtId="0" fontId="31" fillId="0" borderId="9" xfId="0" applyFont="1" applyBorder="1" applyAlignment="1" applyProtection="1">
      <alignment horizontal="center" vertical="center"/>
    </xf>
    <xf numFmtId="0" fontId="29" fillId="6" borderId="17" xfId="0" applyFont="1" applyFill="1" applyBorder="1" applyAlignment="1" applyProtection="1">
      <alignment horizontal="left" vertical="center" wrapText="1" readingOrder="1"/>
    </xf>
    <xf numFmtId="167" fontId="30" fillId="6" borderId="96" xfId="0" applyNumberFormat="1" applyFont="1" applyFill="1" applyBorder="1" applyAlignment="1" applyProtection="1">
      <alignment horizontal="right" vertical="center" wrapText="1" readingOrder="1"/>
    </xf>
    <xf numFmtId="0" fontId="29" fillId="6" borderId="18" xfId="0" applyFont="1" applyFill="1" applyBorder="1" applyAlignment="1" applyProtection="1">
      <alignment vertical="center" wrapText="1" readingOrder="1"/>
    </xf>
    <xf numFmtId="170" fontId="30" fillId="17" borderId="27" xfId="0" applyNumberFormat="1" applyFont="1" applyFill="1" applyBorder="1" applyAlignment="1" applyProtection="1">
      <alignment horizontal="left" vertical="center" wrapText="1" readingOrder="1"/>
    </xf>
    <xf numFmtId="164" fontId="30" fillId="17" borderId="10" xfId="7" applyFont="1" applyFill="1" applyBorder="1" applyAlignment="1" applyProtection="1">
      <alignment horizontal="left" vertical="center" wrapText="1" readingOrder="1"/>
    </xf>
    <xf numFmtId="164" fontId="30" fillId="17" borderId="28" xfId="7" applyFont="1" applyFill="1" applyBorder="1" applyAlignment="1" applyProtection="1">
      <alignment horizontal="left" vertical="center" wrapText="1" readingOrder="1"/>
    </xf>
    <xf numFmtId="164" fontId="30" fillId="17" borderId="19" xfId="7" applyFont="1" applyFill="1" applyBorder="1" applyAlignment="1" applyProtection="1">
      <alignment horizontal="left" vertical="center" wrapText="1" readingOrder="1"/>
    </xf>
    <xf numFmtId="167" fontId="30" fillId="6" borderId="73" xfId="0" applyNumberFormat="1" applyFont="1" applyFill="1" applyBorder="1" applyAlignment="1" applyProtection="1">
      <alignment horizontal="right" vertical="center" wrapText="1" readingOrder="1"/>
    </xf>
    <xf numFmtId="0" fontId="30" fillId="6" borderId="42" xfId="0" applyFont="1" applyFill="1" applyBorder="1" applyAlignment="1" applyProtection="1">
      <alignment horizontal="left" vertical="center" wrapText="1" readingOrder="1"/>
    </xf>
    <xf numFmtId="167" fontId="30" fillId="6" borderId="42" xfId="0" applyNumberFormat="1" applyFont="1" applyFill="1" applyBorder="1" applyAlignment="1" applyProtection="1">
      <alignment horizontal="right" vertical="center" wrapText="1" readingOrder="1"/>
    </xf>
    <xf numFmtId="167" fontId="30" fillId="6" borderId="65" xfId="0" applyNumberFormat="1" applyFont="1" applyFill="1" applyBorder="1" applyAlignment="1" applyProtection="1">
      <alignment horizontal="right" vertical="center" wrapText="1" readingOrder="1"/>
    </xf>
    <xf numFmtId="167" fontId="30" fillId="6" borderId="67" xfId="0" applyNumberFormat="1" applyFont="1" applyFill="1" applyBorder="1" applyAlignment="1" applyProtection="1">
      <alignment horizontal="right" vertical="center" wrapText="1" readingOrder="1"/>
    </xf>
    <xf numFmtId="167" fontId="30" fillId="6" borderId="37" xfId="0" applyNumberFormat="1" applyFont="1" applyFill="1" applyBorder="1" applyAlignment="1" applyProtection="1">
      <alignment horizontal="right" vertical="center" wrapText="1" readingOrder="1"/>
    </xf>
    <xf numFmtId="0" fontId="30" fillId="6" borderId="38" xfId="0" applyFont="1" applyFill="1" applyBorder="1" applyAlignment="1" applyProtection="1">
      <alignment vertical="center" wrapText="1" readingOrder="1"/>
    </xf>
    <xf numFmtId="0" fontId="30" fillId="6" borderId="9" xfId="0" applyFont="1" applyFill="1" applyBorder="1" applyAlignment="1" applyProtection="1">
      <alignment horizontal="right" vertical="center" wrapText="1" readingOrder="1"/>
    </xf>
    <xf numFmtId="0" fontId="30" fillId="6" borderId="27" xfId="0" applyFont="1" applyFill="1" applyBorder="1" applyAlignment="1" applyProtection="1">
      <alignment horizontal="right" vertical="center" wrapText="1" readingOrder="1"/>
    </xf>
    <xf numFmtId="3" fontId="30" fillId="6" borderId="27" xfId="0" applyNumberFormat="1" applyFont="1" applyFill="1" applyBorder="1" applyAlignment="1" applyProtection="1">
      <alignment horizontal="right" vertical="center" wrapText="1" readingOrder="1"/>
    </xf>
    <xf numFmtId="0" fontId="30" fillId="17" borderId="27" xfId="0" applyFont="1" applyFill="1" applyBorder="1" applyAlignment="1" applyProtection="1">
      <alignment horizontal="left" vertical="center" wrapText="1" readingOrder="1"/>
    </xf>
    <xf numFmtId="167" fontId="30" fillId="17" borderId="27" xfId="0" applyNumberFormat="1" applyFont="1" applyFill="1" applyBorder="1" applyAlignment="1" applyProtection="1">
      <alignment horizontal="right" vertical="center" wrapText="1" readingOrder="1"/>
    </xf>
    <xf numFmtId="167" fontId="30" fillId="17" borderId="28" xfId="0" applyNumberFormat="1" applyFont="1" applyFill="1" applyBorder="1" applyAlignment="1" applyProtection="1">
      <alignment horizontal="right" vertical="center" wrapText="1" readingOrder="1"/>
    </xf>
    <xf numFmtId="0" fontId="30" fillId="17" borderId="26" xfId="0" applyFont="1" applyFill="1" applyBorder="1" applyAlignment="1" applyProtection="1">
      <alignment vertical="center" wrapText="1" readingOrder="1"/>
    </xf>
    <xf numFmtId="0" fontId="30" fillId="17" borderId="27" xfId="0" applyFont="1" applyFill="1" applyBorder="1" applyAlignment="1" applyProtection="1">
      <alignment horizontal="center" vertical="center" wrapText="1" readingOrder="1"/>
    </xf>
    <xf numFmtId="3" fontId="30" fillId="17" borderId="27" xfId="0" applyNumberFormat="1" applyFont="1" applyFill="1" applyBorder="1" applyAlignment="1" applyProtection="1">
      <alignment horizontal="right" vertical="center" wrapText="1" readingOrder="1"/>
    </xf>
    <xf numFmtId="0" fontId="30" fillId="6" borderId="18" xfId="0" applyFont="1" applyFill="1" applyBorder="1" applyAlignment="1" applyProtection="1">
      <alignment horizontal="right" vertical="center" wrapText="1" readingOrder="1"/>
    </xf>
    <xf numFmtId="0" fontId="29" fillId="6" borderId="55" xfId="0" applyFont="1" applyFill="1" applyBorder="1" applyAlignment="1" applyProtection="1">
      <alignment horizontal="left" vertical="center" wrapText="1" readingOrder="1"/>
    </xf>
    <xf numFmtId="0" fontId="30" fillId="6" borderId="40" xfId="0" applyFont="1" applyFill="1" applyBorder="1" applyAlignment="1" applyProtection="1">
      <alignment horizontal="left" vertical="center" wrapText="1" readingOrder="1"/>
    </xf>
    <xf numFmtId="167" fontId="30" fillId="6" borderId="40" xfId="0" applyNumberFormat="1" applyFont="1" applyFill="1" applyBorder="1" applyAlignment="1" applyProtection="1">
      <alignment horizontal="right" vertical="center" wrapText="1" readingOrder="1"/>
    </xf>
    <xf numFmtId="167" fontId="30" fillId="6" borderId="39" xfId="0" applyNumberFormat="1" applyFont="1" applyFill="1" applyBorder="1" applyAlignment="1" applyProtection="1">
      <alignment horizontal="right" vertical="center" wrapText="1" readingOrder="1"/>
    </xf>
    <xf numFmtId="0" fontId="30" fillId="6" borderId="55" xfId="0" applyFont="1" applyFill="1" applyBorder="1" applyAlignment="1" applyProtection="1">
      <alignment vertical="center" wrapText="1" readingOrder="1"/>
    </xf>
    <xf numFmtId="0" fontId="30" fillId="6" borderId="40" xfId="0" applyFont="1" applyFill="1" applyBorder="1" applyAlignment="1" applyProtection="1">
      <alignment horizontal="center" vertical="center" wrapText="1" readingOrder="1"/>
    </xf>
    <xf numFmtId="0" fontId="30" fillId="6" borderId="40" xfId="0" applyFont="1" applyFill="1" applyBorder="1" applyAlignment="1" applyProtection="1">
      <alignment horizontal="right" vertical="center" wrapText="1" readingOrder="1"/>
    </xf>
    <xf numFmtId="0" fontId="30" fillId="6" borderId="59" xfId="0" applyFont="1" applyFill="1" applyBorder="1" applyAlignment="1" applyProtection="1">
      <alignment horizontal="left" vertical="center" wrapText="1" readingOrder="1"/>
    </xf>
    <xf numFmtId="0" fontId="30" fillId="6" borderId="15" xfId="0" applyFont="1" applyFill="1" applyBorder="1" applyAlignment="1" applyProtection="1">
      <alignment vertical="center" wrapText="1" readingOrder="1"/>
    </xf>
    <xf numFmtId="0" fontId="30" fillId="6" borderId="0" xfId="0" applyFont="1" applyFill="1" applyBorder="1" applyAlignment="1" applyProtection="1">
      <alignment horizontal="left" vertical="center" wrapText="1" readingOrder="1"/>
    </xf>
    <xf numFmtId="167" fontId="30" fillId="6" borderId="32" xfId="0" applyNumberFormat="1" applyFont="1" applyFill="1" applyBorder="1" applyAlignment="1" applyProtection="1">
      <alignment horizontal="right" vertical="center" wrapText="1" readingOrder="1"/>
    </xf>
    <xf numFmtId="167" fontId="30" fillId="6" borderId="22" xfId="0" applyNumberFormat="1" applyFont="1" applyFill="1" applyBorder="1" applyAlignment="1" applyProtection="1">
      <alignment horizontal="right" vertical="center" wrapText="1" readingOrder="1"/>
    </xf>
    <xf numFmtId="0" fontId="30" fillId="6" borderId="20" xfId="0" applyFont="1" applyFill="1" applyBorder="1" applyAlignment="1" applyProtection="1">
      <alignment vertical="center" wrapText="1" readingOrder="1"/>
    </xf>
    <xf numFmtId="0" fontId="30" fillId="6" borderId="54" xfId="0" applyFont="1" applyFill="1" applyBorder="1" applyAlignment="1" applyProtection="1">
      <alignment horizontal="left" vertical="center" wrapText="1" readingOrder="1"/>
    </xf>
    <xf numFmtId="0" fontId="30" fillId="6" borderId="46" xfId="0" applyFont="1" applyFill="1" applyBorder="1" applyAlignment="1" applyProtection="1">
      <alignment vertical="center" wrapText="1" readingOrder="1"/>
    </xf>
    <xf numFmtId="0" fontId="30" fillId="6" borderId="75" xfId="0" applyFont="1" applyFill="1" applyBorder="1" applyAlignment="1" applyProtection="1">
      <alignment horizontal="left" vertical="center" wrapText="1" readingOrder="1"/>
    </xf>
    <xf numFmtId="0" fontId="30" fillId="6" borderId="68" xfId="0" applyFont="1" applyFill="1" applyBorder="1" applyAlignment="1" applyProtection="1">
      <alignment vertical="center" wrapText="1" readingOrder="1"/>
    </xf>
    <xf numFmtId="165" fontId="30" fillId="17" borderId="3" xfId="5" applyFont="1" applyFill="1" applyBorder="1" applyAlignment="1" applyProtection="1">
      <alignment horizontal="center" vertical="center" wrapText="1" readingOrder="1"/>
    </xf>
    <xf numFmtId="0" fontId="30" fillId="6" borderId="63" xfId="0" applyFont="1" applyFill="1" applyBorder="1" applyAlignment="1" applyProtection="1">
      <alignment horizontal="left" vertical="center" wrapText="1" readingOrder="1"/>
    </xf>
    <xf numFmtId="0" fontId="30" fillId="17" borderId="34" xfId="0" applyFont="1" applyFill="1" applyBorder="1" applyAlignment="1" applyProtection="1">
      <alignment horizontal="center" vertical="center" wrapText="1" readingOrder="1"/>
    </xf>
    <xf numFmtId="167" fontId="30" fillId="6" borderId="23" xfId="0" applyNumberFormat="1" applyFont="1" applyFill="1" applyBorder="1" applyAlignment="1" applyProtection="1">
      <alignment horizontal="right" vertical="center" wrapText="1" readingOrder="1"/>
    </xf>
    <xf numFmtId="0" fontId="30" fillId="6" borderId="48" xfId="0" applyFont="1" applyFill="1" applyBorder="1" applyAlignment="1" applyProtection="1">
      <alignment vertical="center" wrapText="1" readingOrder="1"/>
    </xf>
    <xf numFmtId="0" fontId="30" fillId="6" borderId="78" xfId="0" applyFont="1" applyFill="1" applyBorder="1" applyAlignment="1" applyProtection="1">
      <alignment horizontal="left" vertical="center" wrapText="1" readingOrder="1"/>
    </xf>
    <xf numFmtId="167" fontId="30" fillId="6" borderId="38" xfId="0" applyNumberFormat="1" applyFont="1" applyFill="1" applyBorder="1" applyAlignment="1" applyProtection="1">
      <alignment horizontal="right" vertical="center" wrapText="1" readingOrder="1"/>
    </xf>
    <xf numFmtId="0" fontId="30" fillId="6" borderId="5" xfId="0" applyFont="1" applyFill="1" applyBorder="1" applyAlignment="1" applyProtection="1">
      <alignment horizontal="left" vertical="center" wrapText="1" readingOrder="1"/>
    </xf>
    <xf numFmtId="167" fontId="30" fillId="6" borderId="2" xfId="0" applyNumberFormat="1" applyFont="1" applyFill="1" applyBorder="1" applyAlignment="1" applyProtection="1">
      <alignment horizontal="right" vertical="center" wrapText="1" readingOrder="1"/>
    </xf>
    <xf numFmtId="0" fontId="30" fillId="6" borderId="46" xfId="0" applyFont="1" applyFill="1" applyBorder="1" applyAlignment="1" applyProtection="1">
      <alignment horizontal="left" vertical="center" wrapText="1" readingOrder="1"/>
    </xf>
    <xf numFmtId="0" fontId="31" fillId="0" borderId="8" xfId="0" applyFont="1" applyBorder="1" applyAlignment="1" applyProtection="1">
      <alignment horizontal="right" vertical="center"/>
    </xf>
    <xf numFmtId="0" fontId="31" fillId="0" borderId="10" xfId="0" applyFont="1" applyBorder="1" applyAlignment="1" applyProtection="1">
      <alignment horizontal="right" vertical="center"/>
    </xf>
    <xf numFmtId="0" fontId="31" fillId="0" borderId="15" xfId="0" applyFont="1" applyBorder="1" applyAlignment="1" applyProtection="1">
      <alignment wrapText="1"/>
    </xf>
    <xf numFmtId="164" fontId="31" fillId="0" borderId="10" xfId="7" applyFont="1" applyBorder="1" applyAlignment="1" applyProtection="1">
      <alignment vertical="center"/>
    </xf>
    <xf numFmtId="0" fontId="31" fillId="0" borderId="17" xfId="0" applyFont="1" applyBorder="1" applyAlignment="1" applyProtection="1">
      <alignment horizontal="right" vertical="center"/>
    </xf>
    <xf numFmtId="0" fontId="31" fillId="0" borderId="19" xfId="0" applyFont="1" applyBorder="1" applyAlignment="1" applyProtection="1">
      <alignment horizontal="right" vertical="center"/>
    </xf>
    <xf numFmtId="0" fontId="31" fillId="0" borderId="46" xfId="0" applyFont="1" applyBorder="1" applyAlignment="1" applyProtection="1">
      <alignment wrapText="1"/>
    </xf>
    <xf numFmtId="0" fontId="31" fillId="0" borderId="18" xfId="0" applyFont="1" applyBorder="1" applyAlignment="1" applyProtection="1">
      <alignment horizontal="center" vertical="center"/>
    </xf>
    <xf numFmtId="0" fontId="30" fillId="6" borderId="21" xfId="0" applyFont="1" applyFill="1" applyBorder="1" applyAlignment="1" applyProtection="1">
      <alignment horizontal="left" vertical="center" wrapText="1" readingOrder="1"/>
    </xf>
    <xf numFmtId="164" fontId="30" fillId="17" borderId="28" xfId="7" applyFont="1" applyFill="1" applyBorder="1" applyAlignment="1" applyProtection="1">
      <alignment horizontal="right" vertical="center" wrapText="1" readingOrder="1"/>
    </xf>
    <xf numFmtId="0" fontId="31" fillId="0" borderId="36" xfId="0" applyFont="1" applyFill="1" applyBorder="1" applyAlignment="1">
      <alignment horizontal="center" vertical="center" wrapText="1"/>
    </xf>
    <xf numFmtId="0" fontId="31" fillId="0" borderId="9" xfId="0" applyFont="1" applyBorder="1" applyAlignment="1">
      <alignment horizontal="center" vertical="center" wrapText="1"/>
    </xf>
    <xf numFmtId="0" fontId="31" fillId="0" borderId="3" xfId="0" applyFont="1" applyFill="1" applyBorder="1" applyAlignment="1">
      <alignment horizontal="center" vertical="center" wrapText="1"/>
    </xf>
    <xf numFmtId="164" fontId="31" fillId="0" borderId="4" xfId="7" applyFont="1" applyFill="1" applyBorder="1" applyAlignment="1">
      <alignment horizontal="center" vertical="center" wrapText="1"/>
    </xf>
    <xf numFmtId="0" fontId="31" fillId="6" borderId="27" xfId="0" applyFont="1" applyFill="1" applyBorder="1" applyAlignment="1">
      <alignment horizontal="center" vertical="center" wrapText="1"/>
    </xf>
    <xf numFmtId="0" fontId="31" fillId="6" borderId="27" xfId="0" applyFont="1" applyFill="1" applyBorder="1" applyAlignment="1">
      <alignment horizontal="justify" vertical="center" wrapText="1"/>
    </xf>
    <xf numFmtId="164" fontId="31" fillId="6" borderId="28" xfId="7" applyFont="1" applyFill="1" applyBorder="1" applyAlignment="1">
      <alignment horizontal="center" vertical="center" wrapText="1"/>
    </xf>
    <xf numFmtId="0" fontId="31" fillId="6" borderId="18" xfId="0" applyFont="1" applyFill="1" applyBorder="1" applyAlignment="1">
      <alignment horizontal="center" vertical="center" wrapText="1"/>
    </xf>
    <xf numFmtId="164" fontId="31" fillId="6" borderId="19" xfId="7" applyFont="1" applyFill="1" applyBorder="1" applyAlignment="1">
      <alignment horizontal="center" vertical="center" wrapText="1"/>
    </xf>
    <xf numFmtId="167" fontId="10" fillId="6" borderId="31" xfId="0" applyNumberFormat="1" applyFont="1" applyFill="1" applyBorder="1" applyAlignment="1" applyProtection="1">
      <alignment horizontal="center" vertical="center" wrapText="1" readingOrder="1"/>
    </xf>
    <xf numFmtId="0" fontId="10" fillId="6" borderId="31" xfId="0" applyFont="1" applyFill="1" applyBorder="1" applyAlignment="1" applyProtection="1">
      <alignment vertical="center" wrapText="1" readingOrder="1"/>
    </xf>
    <xf numFmtId="0" fontId="10" fillId="6" borderId="31" xfId="0" applyFont="1" applyFill="1" applyBorder="1" applyAlignment="1" applyProtection="1">
      <alignment horizontal="center" vertical="center" wrapText="1" readingOrder="1"/>
    </xf>
    <xf numFmtId="170" fontId="10" fillId="6" borderId="31" xfId="0" applyNumberFormat="1" applyFont="1" applyFill="1" applyBorder="1" applyAlignment="1" applyProtection="1">
      <alignment horizontal="right" vertical="center" wrapText="1" readingOrder="1"/>
    </xf>
    <xf numFmtId="164" fontId="10" fillId="6" borderId="31" xfId="7" applyFont="1" applyFill="1" applyBorder="1" applyAlignment="1" applyProtection="1">
      <alignment horizontal="left" vertical="center" wrapText="1" readingOrder="1"/>
    </xf>
    <xf numFmtId="167" fontId="10" fillId="6" borderId="16" xfId="0" applyNumberFormat="1" applyFont="1" applyFill="1" applyBorder="1" applyAlignment="1" applyProtection="1">
      <alignment horizontal="center" vertical="center" wrapText="1" readingOrder="1"/>
    </xf>
    <xf numFmtId="0" fontId="10" fillId="6" borderId="16" xfId="0" applyFont="1" applyFill="1" applyBorder="1" applyAlignment="1" applyProtection="1">
      <alignment vertical="center" wrapText="1" readingOrder="1"/>
    </xf>
    <xf numFmtId="0" fontId="10" fillId="6" borderId="16" xfId="0" applyFont="1" applyFill="1" applyBorder="1" applyAlignment="1" applyProtection="1">
      <alignment horizontal="center" vertical="center" wrapText="1" readingOrder="1"/>
    </xf>
    <xf numFmtId="170" fontId="10" fillId="6" borderId="16" xfId="0" applyNumberFormat="1" applyFont="1" applyFill="1" applyBorder="1" applyAlignment="1" applyProtection="1">
      <alignment horizontal="left" vertical="center" wrapText="1" readingOrder="1"/>
    </xf>
    <xf numFmtId="164" fontId="10" fillId="6" borderId="16" xfId="7" applyFont="1" applyFill="1" applyBorder="1" applyAlignment="1" applyProtection="1">
      <alignment horizontal="left" vertical="center" wrapText="1" readingOrder="1"/>
    </xf>
    <xf numFmtId="167" fontId="10" fillId="6" borderId="14" xfId="0" applyNumberFormat="1" applyFont="1" applyFill="1" applyBorder="1" applyAlignment="1" applyProtection="1">
      <alignment horizontal="center" vertical="center" wrapText="1" readingOrder="1"/>
    </xf>
    <xf numFmtId="0" fontId="10" fillId="6" borderId="14" xfId="0" applyFont="1" applyFill="1" applyBorder="1" applyAlignment="1" applyProtection="1">
      <alignment vertical="center" wrapText="1" readingOrder="1"/>
    </xf>
    <xf numFmtId="0" fontId="10" fillId="6" borderId="14" xfId="0" applyFont="1" applyFill="1" applyBorder="1" applyAlignment="1" applyProtection="1">
      <alignment horizontal="center" vertical="center" wrapText="1" readingOrder="1"/>
    </xf>
    <xf numFmtId="170" fontId="10" fillId="6" borderId="14" xfId="0" applyNumberFormat="1" applyFont="1" applyFill="1" applyBorder="1" applyAlignment="1" applyProtection="1">
      <alignment horizontal="left" vertical="center" wrapText="1" readingOrder="1"/>
    </xf>
    <xf numFmtId="164" fontId="10" fillId="6" borderId="14" xfId="7" applyFont="1" applyFill="1" applyBorder="1" applyAlignment="1" applyProtection="1">
      <alignment horizontal="left" vertical="center" wrapText="1" readingOrder="1"/>
    </xf>
    <xf numFmtId="167" fontId="10" fillId="6" borderId="49" xfId="0" applyNumberFormat="1" applyFont="1" applyFill="1" applyBorder="1" applyAlignment="1" applyProtection="1">
      <alignment horizontal="center" vertical="center" wrapText="1" readingOrder="1"/>
    </xf>
    <xf numFmtId="0" fontId="10" fillId="6" borderId="49" xfId="0" applyFont="1" applyFill="1" applyBorder="1" applyAlignment="1" applyProtection="1">
      <alignment vertical="center" wrapText="1" readingOrder="1"/>
    </xf>
    <xf numFmtId="0" fontId="10" fillId="6" borderId="49" xfId="0" applyFont="1" applyFill="1" applyBorder="1" applyAlignment="1" applyProtection="1">
      <alignment horizontal="center" vertical="center" wrapText="1" readingOrder="1"/>
    </xf>
    <xf numFmtId="170" fontId="10" fillId="6" borderId="49" xfId="0" applyNumberFormat="1" applyFont="1" applyFill="1" applyBorder="1" applyAlignment="1" applyProtection="1">
      <alignment horizontal="left" vertical="center" wrapText="1" readingOrder="1"/>
    </xf>
    <xf numFmtId="164" fontId="10" fillId="6" borderId="49" xfId="7" applyFont="1" applyFill="1" applyBorder="1" applyAlignment="1" applyProtection="1">
      <alignment horizontal="left" vertical="center" wrapText="1" readingOrder="1"/>
    </xf>
    <xf numFmtId="170" fontId="10" fillId="6" borderId="31" xfId="0" applyNumberFormat="1" applyFont="1" applyFill="1" applyBorder="1" applyAlignment="1" applyProtection="1">
      <alignment horizontal="left" vertical="center" wrapText="1" readingOrder="1"/>
    </xf>
    <xf numFmtId="0" fontId="10" fillId="6" borderId="31" xfId="0" applyFont="1" applyFill="1" applyBorder="1" applyAlignment="1" applyProtection="1">
      <alignment horizontal="left" vertical="center" wrapText="1" readingOrder="1"/>
    </xf>
    <xf numFmtId="0" fontId="10" fillId="6" borderId="16" xfId="0" applyFont="1" applyFill="1" applyBorder="1" applyAlignment="1" applyProtection="1">
      <alignment horizontal="left" vertical="center" wrapText="1" readingOrder="1"/>
    </xf>
    <xf numFmtId="0" fontId="10" fillId="6" borderId="49" xfId="0" applyFont="1" applyFill="1" applyBorder="1" applyAlignment="1" applyProtection="1">
      <alignment horizontal="left" vertical="center" wrapText="1" readingOrder="1"/>
    </xf>
    <xf numFmtId="0" fontId="10" fillId="0" borderId="31" xfId="0" applyFont="1" applyFill="1" applyBorder="1" applyAlignment="1" applyProtection="1">
      <alignment horizontal="left" vertical="center" wrapText="1" readingOrder="1"/>
    </xf>
    <xf numFmtId="0" fontId="10" fillId="0" borderId="14" xfId="0" applyFont="1" applyFill="1" applyBorder="1" applyAlignment="1" applyProtection="1">
      <alignment horizontal="left" vertical="center" wrapText="1" readingOrder="1"/>
    </xf>
    <xf numFmtId="0" fontId="10" fillId="6" borderId="14" xfId="0" applyFont="1" applyFill="1" applyBorder="1" applyAlignment="1" applyProtection="1">
      <alignment horizontal="left" vertical="center" wrapText="1" readingOrder="1"/>
    </xf>
    <xf numFmtId="0" fontId="10" fillId="6" borderId="47" xfId="0" applyFont="1" applyFill="1" applyBorder="1" applyAlignment="1" applyProtection="1">
      <alignment horizontal="left" vertical="center" wrapText="1" readingOrder="1"/>
    </xf>
    <xf numFmtId="167" fontId="10" fillId="6" borderId="47" xfId="0" applyNumberFormat="1" applyFont="1" applyFill="1" applyBorder="1" applyAlignment="1" applyProtection="1">
      <alignment horizontal="center" vertical="center" wrapText="1" readingOrder="1"/>
    </xf>
    <xf numFmtId="0" fontId="10" fillId="6" borderId="47" xfId="0" applyFont="1" applyFill="1" applyBorder="1" applyAlignment="1" applyProtection="1">
      <alignment vertical="center" wrapText="1" readingOrder="1"/>
    </xf>
    <xf numFmtId="0" fontId="10" fillId="6" borderId="47" xfId="0" applyFont="1" applyFill="1" applyBorder="1" applyAlignment="1" applyProtection="1">
      <alignment horizontal="center" vertical="center" wrapText="1" readingOrder="1"/>
    </xf>
    <xf numFmtId="170" fontId="10" fillId="6" borderId="47" xfId="0" applyNumberFormat="1" applyFont="1" applyFill="1" applyBorder="1" applyAlignment="1" applyProtection="1">
      <alignment horizontal="left" vertical="center" wrapText="1" readingOrder="1"/>
    </xf>
    <xf numFmtId="164" fontId="10" fillId="6" borderId="47" xfId="7" applyFont="1" applyFill="1" applyBorder="1" applyAlignment="1" applyProtection="1">
      <alignment horizontal="left" vertical="center" wrapText="1" readingOrder="1"/>
    </xf>
    <xf numFmtId="170" fontId="10" fillId="6" borderId="27" xfId="0" applyNumberFormat="1" applyFont="1" applyFill="1" applyBorder="1" applyAlignment="1" applyProtection="1">
      <alignment horizontal="left" vertical="center" wrapText="1" readingOrder="1"/>
    </xf>
    <xf numFmtId="164" fontId="10" fillId="6" borderId="28" xfId="7" applyFont="1" applyFill="1" applyBorder="1" applyAlignment="1" applyProtection="1">
      <alignment horizontal="left" vertical="center" wrapText="1" readingOrder="1"/>
    </xf>
    <xf numFmtId="170" fontId="10" fillId="6" borderId="36" xfId="0" applyNumberFormat="1" applyFont="1" applyFill="1" applyBorder="1" applyAlignment="1" applyProtection="1">
      <alignment horizontal="left" vertical="center" wrapText="1" readingOrder="1"/>
    </xf>
    <xf numFmtId="164" fontId="10" fillId="6" borderId="37" xfId="7" applyFont="1" applyFill="1" applyBorder="1" applyAlignment="1" applyProtection="1">
      <alignment horizontal="left" vertical="center" wrapText="1" readingOrder="1"/>
    </xf>
    <xf numFmtId="167" fontId="10" fillId="6" borderId="9" xfId="0" applyNumberFormat="1" applyFont="1" applyFill="1" applyBorder="1" applyAlignment="1" applyProtection="1">
      <alignment horizontal="center" vertical="center" wrapText="1" readingOrder="1"/>
    </xf>
    <xf numFmtId="170" fontId="10" fillId="6" borderId="9" xfId="0" applyNumberFormat="1" applyFont="1" applyFill="1" applyBorder="1" applyAlignment="1" applyProtection="1">
      <alignment horizontal="left" vertical="center" wrapText="1" readingOrder="1"/>
    </xf>
    <xf numFmtId="164" fontId="10" fillId="6" borderId="10" xfId="7" applyFont="1" applyFill="1" applyBorder="1" applyAlignment="1" applyProtection="1">
      <alignment horizontal="left" vertical="center" wrapText="1" readingOrder="1"/>
    </xf>
    <xf numFmtId="0" fontId="10" fillId="6" borderId="34" xfId="0" applyFont="1" applyFill="1" applyBorder="1" applyAlignment="1" applyProtection="1">
      <alignment vertical="center" wrapText="1" readingOrder="1"/>
    </xf>
    <xf numFmtId="170" fontId="10" fillId="6" borderId="34" xfId="0" applyNumberFormat="1" applyFont="1" applyFill="1" applyBorder="1" applyAlignment="1" applyProtection="1">
      <alignment horizontal="left" vertical="center" wrapText="1" readingOrder="1"/>
    </xf>
    <xf numFmtId="164" fontId="10" fillId="6" borderId="35" xfId="7" applyFont="1" applyFill="1" applyBorder="1" applyAlignment="1" applyProtection="1">
      <alignment horizontal="left" vertical="center" wrapText="1" readingOrder="1"/>
    </xf>
    <xf numFmtId="0" fontId="9" fillId="6" borderId="79" xfId="0" applyFont="1" applyFill="1" applyBorder="1" applyAlignment="1" applyProtection="1">
      <alignment horizontal="left" vertical="center" wrapText="1" readingOrder="1"/>
    </xf>
    <xf numFmtId="0" fontId="10" fillId="6" borderId="40" xfId="0" applyFont="1" applyFill="1" applyBorder="1" applyAlignment="1" applyProtection="1">
      <alignment vertical="center" wrapText="1" readingOrder="1"/>
    </xf>
    <xf numFmtId="170" fontId="10" fillId="6" borderId="40" xfId="0" applyNumberFormat="1" applyFont="1" applyFill="1" applyBorder="1" applyAlignment="1" applyProtection="1">
      <alignment horizontal="left" vertical="center" wrapText="1" readingOrder="1"/>
    </xf>
    <xf numFmtId="164" fontId="10" fillId="6" borderId="39" xfId="7" applyFont="1" applyFill="1" applyBorder="1" applyAlignment="1" applyProtection="1">
      <alignment horizontal="left" vertical="center" wrapText="1" readingOrder="1"/>
    </xf>
    <xf numFmtId="167" fontId="10" fillId="6" borderId="40" xfId="0" applyNumberFormat="1" applyFont="1" applyFill="1" applyBorder="1" applyAlignment="1" applyProtection="1">
      <alignment horizontal="center" vertical="center" wrapText="1" readingOrder="1"/>
    </xf>
    <xf numFmtId="0" fontId="10" fillId="6" borderId="8" xfId="0" applyFont="1" applyFill="1" applyBorder="1" applyAlignment="1" applyProtection="1">
      <alignment horizontal="left" vertical="center" wrapText="1" readingOrder="1"/>
    </xf>
    <xf numFmtId="170" fontId="10" fillId="6" borderId="18" xfId="0" applyNumberFormat="1" applyFont="1" applyFill="1" applyBorder="1" applyAlignment="1" applyProtection="1">
      <alignment horizontal="left" vertical="center" wrapText="1" readingOrder="1"/>
    </xf>
    <xf numFmtId="164" fontId="10" fillId="6" borderId="19" xfId="7" applyFont="1" applyFill="1" applyBorder="1" applyAlignment="1" applyProtection="1">
      <alignment horizontal="left" vertical="center" wrapText="1" readingOrder="1"/>
    </xf>
    <xf numFmtId="0" fontId="10" fillId="6" borderId="24" xfId="0" applyFont="1" applyFill="1" applyBorder="1" applyAlignment="1" applyProtection="1">
      <alignment vertical="center" wrapText="1" readingOrder="1"/>
    </xf>
    <xf numFmtId="170" fontId="10" fillId="6" borderId="24" xfId="0" applyNumberFormat="1" applyFont="1" applyFill="1" applyBorder="1" applyAlignment="1" applyProtection="1">
      <alignment horizontal="left" vertical="center" wrapText="1" readingOrder="1"/>
    </xf>
    <xf numFmtId="164" fontId="10" fillId="6" borderId="25" xfId="7" applyFont="1" applyFill="1" applyBorder="1" applyAlignment="1" applyProtection="1">
      <alignment horizontal="left" vertical="center" wrapText="1" readingOrder="1"/>
    </xf>
    <xf numFmtId="0" fontId="10" fillId="6" borderId="33" xfId="0" applyFont="1" applyFill="1" applyBorder="1" applyAlignment="1" applyProtection="1">
      <alignment horizontal="left" vertical="center" wrapText="1" readingOrder="1"/>
    </xf>
    <xf numFmtId="167" fontId="10" fillId="6" borderId="8" xfId="0" applyNumberFormat="1" applyFont="1" applyFill="1" applyBorder="1" applyAlignment="1" applyProtection="1">
      <alignment horizontal="right" vertical="center" wrapText="1" readingOrder="1"/>
    </xf>
    <xf numFmtId="167" fontId="10" fillId="6" borderId="26" xfId="0" applyNumberFormat="1" applyFont="1" applyFill="1" applyBorder="1" applyAlignment="1" applyProtection="1">
      <alignment horizontal="right" vertical="center" wrapText="1" readingOrder="1"/>
    </xf>
    <xf numFmtId="167" fontId="10" fillId="6" borderId="17" xfId="0" applyNumberFormat="1" applyFont="1" applyFill="1" applyBorder="1" applyAlignment="1" applyProtection="1">
      <alignment horizontal="right" vertical="center" wrapText="1" readingOrder="1"/>
    </xf>
    <xf numFmtId="167" fontId="10" fillId="6" borderId="31" xfId="0" applyNumberFormat="1" applyFont="1" applyFill="1" applyBorder="1" applyAlignment="1" applyProtection="1">
      <alignment horizontal="right" vertical="center" wrapText="1" readingOrder="1"/>
    </xf>
    <xf numFmtId="164" fontId="10" fillId="6" borderId="73" xfId="7" applyFont="1" applyFill="1" applyBorder="1" applyAlignment="1" applyProtection="1">
      <alignment horizontal="left" vertical="center" wrapText="1" readingOrder="1"/>
    </xf>
    <xf numFmtId="167" fontId="10" fillId="6" borderId="16" xfId="0" applyNumberFormat="1" applyFont="1" applyFill="1" applyBorder="1" applyAlignment="1" applyProtection="1">
      <alignment horizontal="right" vertical="center" wrapText="1" readingOrder="1"/>
    </xf>
    <xf numFmtId="164" fontId="10" fillId="6" borderId="64" xfId="7" applyFont="1" applyFill="1" applyBorder="1" applyAlignment="1" applyProtection="1">
      <alignment horizontal="left" vertical="center" wrapText="1" readingOrder="1"/>
    </xf>
    <xf numFmtId="167" fontId="10" fillId="6" borderId="49" xfId="0" applyNumberFormat="1" applyFont="1" applyFill="1" applyBorder="1" applyAlignment="1" applyProtection="1">
      <alignment horizontal="right" vertical="center" wrapText="1" readingOrder="1"/>
    </xf>
    <xf numFmtId="164" fontId="10" fillId="6" borderId="72" xfId="7" applyFont="1" applyFill="1" applyBorder="1" applyAlignment="1" applyProtection="1">
      <alignment horizontal="left" vertical="center" wrapText="1" readingOrder="1"/>
    </xf>
    <xf numFmtId="0" fontId="10" fillId="6" borderId="68" xfId="0" applyFont="1" applyFill="1" applyBorder="1" applyAlignment="1" applyProtection="1">
      <alignment horizontal="left" vertical="center" wrapText="1" readingOrder="1"/>
    </xf>
    <xf numFmtId="167" fontId="10" fillId="6" borderId="3" xfId="0" applyNumberFormat="1" applyFont="1" applyFill="1" applyBorder="1" applyAlignment="1" applyProtection="1">
      <alignment horizontal="right" vertical="center" wrapText="1" readingOrder="1"/>
    </xf>
    <xf numFmtId="0" fontId="10" fillId="6" borderId="68" xfId="0" applyFont="1" applyFill="1" applyBorder="1" applyAlignment="1" applyProtection="1">
      <alignment vertical="center" wrapText="1" readingOrder="1"/>
    </xf>
    <xf numFmtId="0" fontId="10" fillId="6" borderId="48" xfId="0" applyFont="1" applyFill="1" applyBorder="1" applyAlignment="1" applyProtection="1">
      <alignment horizontal="left" vertical="center" wrapText="1" readingOrder="1"/>
    </xf>
    <xf numFmtId="164" fontId="10" fillId="6" borderId="22" xfId="7" applyFont="1" applyFill="1" applyBorder="1" applyAlignment="1" applyProtection="1">
      <alignment horizontal="left" vertical="center" wrapText="1" readingOrder="1"/>
    </xf>
    <xf numFmtId="0" fontId="19" fillId="0" borderId="5" xfId="0" applyFont="1" applyBorder="1" applyAlignment="1" applyProtection="1">
      <alignment horizontal="left"/>
    </xf>
    <xf numFmtId="0" fontId="10" fillId="6" borderId="3" xfId="0" applyFont="1" applyFill="1" applyBorder="1" applyAlignment="1" applyProtection="1">
      <alignment vertical="center" wrapText="1" readingOrder="1"/>
    </xf>
    <xf numFmtId="164" fontId="10" fillId="6" borderId="4" xfId="7" applyFont="1" applyFill="1" applyBorder="1" applyAlignment="1" applyProtection="1">
      <alignment horizontal="left" vertical="center" wrapText="1" readingOrder="1"/>
    </xf>
    <xf numFmtId="0" fontId="0" fillId="0" borderId="9" xfId="0" applyBorder="1" applyAlignment="1" applyProtection="1">
      <alignment vertical="center"/>
    </xf>
    <xf numFmtId="0" fontId="0" fillId="0" borderId="9" xfId="0" applyBorder="1" applyAlignment="1" applyProtection="1">
      <alignment horizontal="center" vertical="center"/>
    </xf>
    <xf numFmtId="0" fontId="0" fillId="0" borderId="27" xfId="0" applyBorder="1" applyAlignment="1" applyProtection="1">
      <alignment horizontal="center" vertical="center"/>
    </xf>
    <xf numFmtId="164" fontId="30" fillId="6" borderId="10" xfId="7" applyFont="1" applyFill="1" applyBorder="1" applyAlignment="1" applyProtection="1">
      <alignment horizontal="right" vertical="center" wrapText="1" readingOrder="1"/>
    </xf>
    <xf numFmtId="164" fontId="30" fillId="6" borderId="22" xfId="7" applyFont="1" applyFill="1" applyBorder="1" applyAlignment="1" applyProtection="1">
      <alignment horizontal="right" vertical="center" wrapText="1" readingOrder="1"/>
    </xf>
    <xf numFmtId="164" fontId="30" fillId="6" borderId="19" xfId="7" applyFont="1" applyFill="1" applyBorder="1" applyAlignment="1" applyProtection="1">
      <alignment horizontal="right" vertical="center" wrapText="1" readingOrder="1"/>
    </xf>
    <xf numFmtId="0" fontId="30" fillId="6" borderId="32" xfId="0" applyFont="1" applyFill="1" applyBorder="1" applyAlignment="1" applyProtection="1">
      <alignment vertical="center" wrapText="1" readingOrder="1"/>
    </xf>
    <xf numFmtId="0" fontId="30" fillId="6" borderId="31" xfId="0" applyFont="1" applyFill="1" applyBorder="1" applyAlignment="1" applyProtection="1">
      <alignment horizontal="justify" vertical="center" wrapText="1" readingOrder="1"/>
    </xf>
    <xf numFmtId="167" fontId="30" fillId="6" borderId="89" xfId="0" applyNumberFormat="1" applyFont="1" applyFill="1" applyBorder="1" applyAlignment="1" applyProtection="1">
      <alignment horizontal="right" vertical="center" wrapText="1" readingOrder="1"/>
    </xf>
    <xf numFmtId="0" fontId="30" fillId="6" borderId="49" xfId="0" applyFont="1" applyFill="1" applyBorder="1" applyAlignment="1" applyProtection="1">
      <alignment horizontal="justify" vertical="center" wrapText="1" readingOrder="1"/>
    </xf>
    <xf numFmtId="167" fontId="30" fillId="6" borderId="91" xfId="0" applyNumberFormat="1" applyFont="1" applyFill="1" applyBorder="1" applyAlignment="1" applyProtection="1">
      <alignment horizontal="right" vertical="center" wrapText="1" readingOrder="1"/>
    </xf>
    <xf numFmtId="164" fontId="30" fillId="6" borderId="18" xfId="7" applyFont="1" applyFill="1" applyBorder="1" applyAlignment="1" applyProtection="1">
      <alignment horizontal="center" vertical="center" wrapText="1" readingOrder="1"/>
    </xf>
    <xf numFmtId="0" fontId="30" fillId="6" borderId="16" xfId="0" applyFont="1" applyFill="1" applyBorder="1" applyAlignment="1" applyProtection="1">
      <alignment horizontal="justify" vertical="center" wrapText="1" readingOrder="1"/>
    </xf>
    <xf numFmtId="167" fontId="30" fillId="6" borderId="90" xfId="0" applyNumberFormat="1" applyFont="1" applyFill="1" applyBorder="1" applyAlignment="1" applyProtection="1">
      <alignment horizontal="right" vertical="center" wrapText="1" readingOrder="1"/>
    </xf>
    <xf numFmtId="167" fontId="30" fillId="6" borderId="70" xfId="0" applyNumberFormat="1" applyFont="1" applyFill="1" applyBorder="1" applyAlignment="1" applyProtection="1">
      <alignment horizontal="right" vertical="center" wrapText="1" readingOrder="1"/>
    </xf>
    <xf numFmtId="169" fontId="30" fillId="6" borderId="9" xfId="7" applyNumberFormat="1" applyFont="1" applyFill="1" applyBorder="1" applyAlignment="1" applyProtection="1">
      <alignment horizontal="right" vertical="center" wrapText="1" readingOrder="1"/>
    </xf>
    <xf numFmtId="169" fontId="30" fillId="6" borderId="21" xfId="7" applyNumberFormat="1" applyFont="1" applyFill="1" applyBorder="1" applyAlignment="1" applyProtection="1">
      <alignment horizontal="right" vertical="center" wrapText="1" readingOrder="1"/>
    </xf>
    <xf numFmtId="169" fontId="30" fillId="6" borderId="18" xfId="0" applyNumberFormat="1" applyFont="1" applyFill="1" applyBorder="1" applyAlignment="1" applyProtection="1">
      <alignment horizontal="right" vertical="center" readingOrder="1"/>
    </xf>
    <xf numFmtId="169" fontId="30" fillId="6" borderId="27" xfId="0" applyNumberFormat="1" applyFont="1" applyFill="1" applyBorder="1" applyAlignment="1" applyProtection="1">
      <alignment horizontal="right" vertical="center" wrapText="1" readingOrder="1"/>
    </xf>
    <xf numFmtId="169" fontId="30" fillId="6" borderId="36" xfId="0" applyNumberFormat="1" applyFont="1" applyFill="1" applyBorder="1" applyAlignment="1" applyProtection="1">
      <alignment horizontal="right" vertical="center" wrapText="1" readingOrder="1"/>
    </xf>
    <xf numFmtId="164" fontId="30" fillId="6" borderId="37" xfId="7" applyFont="1" applyFill="1" applyBorder="1" applyAlignment="1" applyProtection="1">
      <alignment horizontal="right" vertical="center" wrapText="1" readingOrder="1"/>
    </xf>
    <xf numFmtId="0" fontId="33" fillId="6" borderId="27" xfId="0" applyFont="1" applyFill="1" applyBorder="1" applyAlignment="1" applyProtection="1">
      <alignment horizontal="left" vertical="center" wrapText="1" readingOrder="1"/>
    </xf>
    <xf numFmtId="0" fontId="29" fillId="6" borderId="32" xfId="0" applyFont="1" applyFill="1" applyBorder="1" applyAlignment="1" applyProtection="1">
      <alignment horizontal="left" vertical="center" wrapText="1" readingOrder="1"/>
    </xf>
    <xf numFmtId="167" fontId="30" fillId="6" borderId="24" xfId="0" applyNumberFormat="1" applyFont="1" applyFill="1" applyBorder="1" applyAlignment="1" applyProtection="1">
      <alignment horizontal="right" vertical="center" wrapText="1" readingOrder="1"/>
    </xf>
    <xf numFmtId="169" fontId="30" fillId="6" borderId="24" xfId="0" applyNumberFormat="1" applyFont="1" applyFill="1" applyBorder="1" applyAlignment="1" applyProtection="1">
      <alignment horizontal="right" vertical="center" wrapText="1" readingOrder="1"/>
    </xf>
    <xf numFmtId="164" fontId="30" fillId="6" borderId="25" xfId="7" applyFont="1" applyFill="1" applyBorder="1" applyAlignment="1" applyProtection="1">
      <alignment horizontal="right" vertical="center" wrapText="1" readingOrder="1"/>
    </xf>
    <xf numFmtId="0" fontId="29" fillId="6" borderId="47" xfId="0" applyFont="1" applyFill="1" applyBorder="1" applyAlignment="1" applyProtection="1">
      <alignment horizontal="center" vertical="center" wrapText="1" readingOrder="1"/>
    </xf>
    <xf numFmtId="167" fontId="30" fillId="6" borderId="77" xfId="0" applyNumberFormat="1" applyFont="1" applyFill="1" applyBorder="1" applyAlignment="1" applyProtection="1">
      <alignment horizontal="right" vertical="center" wrapText="1" readingOrder="1"/>
    </xf>
    <xf numFmtId="167" fontId="30" fillId="6" borderId="47" xfId="0" applyNumberFormat="1" applyFont="1" applyFill="1" applyBorder="1" applyAlignment="1" applyProtection="1">
      <alignment horizontal="right" vertical="center" wrapText="1" readingOrder="1"/>
    </xf>
    <xf numFmtId="0" fontId="30" fillId="6" borderId="76" xfId="0" applyFont="1" applyFill="1" applyBorder="1" applyAlignment="1" applyProtection="1">
      <alignment vertical="center" wrapText="1" readingOrder="1"/>
    </xf>
    <xf numFmtId="169" fontId="30" fillId="6" borderId="40" xfId="0" applyNumberFormat="1" applyFont="1" applyFill="1" applyBorder="1" applyAlignment="1" applyProtection="1">
      <alignment horizontal="right" vertical="center" wrapText="1" readingOrder="1"/>
    </xf>
    <xf numFmtId="164" fontId="30" fillId="6" borderId="39" xfId="7" applyFont="1" applyFill="1" applyBorder="1" applyAlignment="1" applyProtection="1">
      <alignment horizontal="right" vertical="center" wrapText="1" readingOrder="1"/>
    </xf>
    <xf numFmtId="0" fontId="10" fillId="6" borderId="89" xfId="0" applyFont="1" applyFill="1" applyBorder="1" applyAlignment="1" applyProtection="1">
      <alignment horizontal="left" vertical="center" wrapText="1" readingOrder="1"/>
    </xf>
    <xf numFmtId="0" fontId="10" fillId="6" borderId="73" xfId="0" applyFont="1" applyFill="1" applyBorder="1" applyAlignment="1" applyProtection="1">
      <alignment vertical="center" wrapText="1" readingOrder="1"/>
    </xf>
    <xf numFmtId="164" fontId="10" fillId="6" borderId="31" xfId="7" applyFont="1" applyFill="1" applyBorder="1" applyAlignment="1" applyProtection="1">
      <alignment horizontal="center" vertical="center" wrapText="1" readingOrder="1"/>
    </xf>
    <xf numFmtId="0" fontId="10" fillId="6" borderId="90" xfId="0" applyFont="1" applyFill="1" applyBorder="1" applyAlignment="1" applyProtection="1">
      <alignment horizontal="left" vertical="center" wrapText="1" readingOrder="1"/>
    </xf>
    <xf numFmtId="0" fontId="10" fillId="6" borderId="70" xfId="0" applyFont="1" applyFill="1" applyBorder="1" applyAlignment="1" applyProtection="1">
      <alignment vertical="center" wrapText="1" readingOrder="1"/>
    </xf>
    <xf numFmtId="164" fontId="10" fillId="6" borderId="16" xfId="7" applyFont="1" applyFill="1" applyBorder="1" applyAlignment="1" applyProtection="1">
      <alignment horizontal="center" vertical="center" wrapText="1" readingOrder="1"/>
    </xf>
    <xf numFmtId="0" fontId="0" fillId="0" borderId="90" xfId="0" applyBorder="1" applyAlignment="1" applyProtection="1">
      <alignment vertical="center"/>
    </xf>
    <xf numFmtId="167" fontId="10" fillId="6" borderId="38" xfId="0" applyNumberFormat="1" applyFont="1" applyFill="1" applyBorder="1" applyAlignment="1" applyProtection="1">
      <alignment horizontal="right" vertical="center" wrapText="1" readingOrder="1"/>
    </xf>
    <xf numFmtId="0" fontId="10" fillId="6" borderId="107" xfId="0" applyFont="1" applyFill="1" applyBorder="1" applyAlignment="1" applyProtection="1">
      <alignment horizontal="left" vertical="center" wrapText="1" readingOrder="1"/>
    </xf>
    <xf numFmtId="0" fontId="10" fillId="6" borderId="71" xfId="0" applyFont="1" applyFill="1" applyBorder="1" applyAlignment="1" applyProtection="1">
      <alignment vertical="center" wrapText="1" readingOrder="1"/>
    </xf>
    <xf numFmtId="0" fontId="10" fillId="6" borderId="29" xfId="0" applyFont="1" applyFill="1" applyBorder="1" applyAlignment="1" applyProtection="1">
      <alignment horizontal="center" vertical="center" wrapText="1" readingOrder="1"/>
    </xf>
    <xf numFmtId="164" fontId="10" fillId="6" borderId="29" xfId="7" applyFont="1" applyFill="1" applyBorder="1" applyAlignment="1" applyProtection="1">
      <alignment horizontal="center" vertical="center" wrapText="1" readingOrder="1"/>
    </xf>
    <xf numFmtId="164" fontId="10" fillId="6" borderId="29" xfId="7" applyFont="1" applyFill="1" applyBorder="1" applyAlignment="1" applyProtection="1">
      <alignment horizontal="left" vertical="center" wrapText="1" readingOrder="1"/>
    </xf>
    <xf numFmtId="0" fontId="10" fillId="6" borderId="29" xfId="0" applyFont="1" applyFill="1" applyBorder="1" applyAlignment="1" applyProtection="1">
      <alignment horizontal="left" vertical="center" wrapText="1" readingOrder="1"/>
    </xf>
    <xf numFmtId="0" fontId="10" fillId="6" borderId="29" xfId="0" applyFont="1" applyFill="1" applyBorder="1" applyAlignment="1" applyProtection="1">
      <alignment vertical="center" wrapText="1" readingOrder="1"/>
    </xf>
    <xf numFmtId="167" fontId="10" fillId="6" borderId="2" xfId="0" applyNumberFormat="1" applyFont="1" applyFill="1" applyBorder="1" applyAlignment="1" applyProtection="1">
      <alignment horizontal="right" vertical="center" wrapText="1" readingOrder="1"/>
    </xf>
    <xf numFmtId="167" fontId="10" fillId="6" borderId="4" xfId="0" applyNumberFormat="1" applyFont="1" applyFill="1" applyBorder="1" applyAlignment="1" applyProtection="1">
      <alignment horizontal="right" vertical="center" wrapText="1" readingOrder="1"/>
    </xf>
    <xf numFmtId="0" fontId="10" fillId="6" borderId="89" xfId="0" applyFont="1" applyFill="1" applyBorder="1" applyAlignment="1" applyProtection="1">
      <alignment vertical="center" wrapText="1" readingOrder="1"/>
    </xf>
    <xf numFmtId="164" fontId="10" fillId="6" borderId="41" xfId="7" applyFont="1" applyFill="1" applyBorder="1" applyAlignment="1" applyProtection="1">
      <alignment horizontal="center" vertical="center" wrapText="1" readingOrder="1"/>
    </xf>
    <xf numFmtId="0" fontId="10" fillId="6" borderId="90" xfId="0" applyFont="1" applyFill="1" applyBorder="1" applyAlignment="1" applyProtection="1">
      <alignment vertical="center" wrapText="1" readingOrder="1"/>
    </xf>
    <xf numFmtId="164" fontId="10" fillId="6" borderId="70" xfId="7" applyFont="1" applyFill="1" applyBorder="1" applyAlignment="1" applyProtection="1">
      <alignment horizontal="left" vertical="center" wrapText="1" readingOrder="1"/>
    </xf>
    <xf numFmtId="0" fontId="10" fillId="6" borderId="107" xfId="0" applyFont="1" applyFill="1" applyBorder="1" applyAlignment="1" applyProtection="1">
      <alignment vertical="center" wrapText="1" readingOrder="1"/>
    </xf>
    <xf numFmtId="164" fontId="10" fillId="6" borderId="71" xfId="7" applyFont="1" applyFill="1" applyBorder="1" applyAlignment="1" applyProtection="1">
      <alignment horizontal="left" vertical="center" wrapText="1" readingOrder="1"/>
    </xf>
    <xf numFmtId="164" fontId="10" fillId="6" borderId="49" xfId="7" applyFont="1" applyFill="1" applyBorder="1" applyAlignment="1" applyProtection="1">
      <alignment horizontal="center" vertical="center" wrapText="1" readingOrder="1"/>
    </xf>
    <xf numFmtId="164" fontId="10" fillId="6" borderId="42" xfId="7" applyFont="1" applyFill="1" applyBorder="1" applyAlignment="1" applyProtection="1">
      <alignment horizontal="center" vertical="center" wrapText="1" readingOrder="1"/>
    </xf>
    <xf numFmtId="0" fontId="0" fillId="0" borderId="107" xfId="0" applyBorder="1" applyAlignment="1" applyProtection="1">
      <alignment vertical="center"/>
    </xf>
    <xf numFmtId="0" fontId="10" fillId="6" borderId="91" xfId="0" applyFont="1" applyFill="1" applyBorder="1" applyAlignment="1" applyProtection="1">
      <alignment horizontal="left" vertical="center" wrapText="1" readingOrder="1"/>
    </xf>
    <xf numFmtId="0" fontId="10" fillId="6" borderId="67" xfId="0" applyFont="1" applyFill="1" applyBorder="1" applyAlignment="1" applyProtection="1">
      <alignment vertical="center" wrapText="1" readingOrder="1"/>
    </xf>
    <xf numFmtId="164" fontId="10" fillId="6" borderId="67" xfId="7" applyFont="1" applyFill="1" applyBorder="1" applyAlignment="1" applyProtection="1">
      <alignment horizontal="left" vertical="center" wrapText="1" readingOrder="1"/>
    </xf>
    <xf numFmtId="0" fontId="10" fillId="6" borderId="42" xfId="0" applyFont="1" applyFill="1" applyBorder="1" applyAlignment="1" applyProtection="1">
      <alignment vertical="center" wrapText="1" readingOrder="1"/>
    </xf>
    <xf numFmtId="0" fontId="10" fillId="6" borderId="42" xfId="0" applyFont="1" applyFill="1" applyBorder="1" applyAlignment="1" applyProtection="1">
      <alignment horizontal="center" vertical="center" wrapText="1" readingOrder="1"/>
    </xf>
    <xf numFmtId="164" fontId="10" fillId="6" borderId="41" xfId="7" applyFont="1" applyFill="1" applyBorder="1" applyAlignment="1" applyProtection="1">
      <alignment horizontal="left" vertical="center" wrapText="1" readingOrder="1"/>
    </xf>
    <xf numFmtId="164" fontId="10" fillId="6" borderId="31" xfId="7" applyFont="1" applyFill="1" applyBorder="1" applyAlignment="1" applyProtection="1">
      <alignment horizontal="right" vertical="center" wrapText="1" readingOrder="1"/>
    </xf>
    <xf numFmtId="164" fontId="22" fillId="0" borderId="10" xfId="1" applyFont="1" applyFill="1" applyBorder="1" applyAlignment="1" applyProtection="1">
      <alignment horizontal="left" vertical="center" wrapText="1" readingOrder="1"/>
    </xf>
    <xf numFmtId="164" fontId="22" fillId="0" borderId="28" xfId="1" applyFont="1" applyFill="1" applyBorder="1" applyAlignment="1" applyProtection="1">
      <alignment horizontal="left" vertical="center" wrapText="1" readingOrder="1"/>
    </xf>
    <xf numFmtId="164" fontId="22" fillId="0" borderId="64" xfId="1" applyFont="1" applyFill="1" applyBorder="1" applyAlignment="1" applyProtection="1">
      <alignment horizontal="left" vertical="center" wrapText="1" readingOrder="1"/>
    </xf>
    <xf numFmtId="164" fontId="22" fillId="0" borderId="70" xfId="1" applyFont="1" applyFill="1" applyBorder="1" applyAlignment="1" applyProtection="1">
      <alignment horizontal="left" vertical="center" wrapText="1" readingOrder="1"/>
    </xf>
    <xf numFmtId="164" fontId="22" fillId="0" borderId="67" xfId="1" applyFont="1" applyFill="1" applyBorder="1" applyAlignment="1" applyProtection="1">
      <alignment horizontal="left" vertical="center" wrapText="1" readingOrder="1"/>
    </xf>
    <xf numFmtId="164" fontId="22" fillId="0" borderId="37" xfId="1" applyFont="1" applyFill="1" applyBorder="1" applyAlignment="1" applyProtection="1">
      <alignment horizontal="left" vertical="center" wrapText="1" readingOrder="1"/>
    </xf>
    <xf numFmtId="164" fontId="12" fillId="0" borderId="37" xfId="1" applyFont="1" applyFill="1" applyBorder="1" applyAlignment="1" applyProtection="1">
      <alignment horizontal="left" vertical="center" wrapText="1" readingOrder="1"/>
    </xf>
    <xf numFmtId="164" fontId="12" fillId="0" borderId="37" xfId="1" applyFont="1" applyBorder="1" applyAlignment="1" applyProtection="1">
      <alignment horizontal="right" vertical="center" wrapText="1" readingOrder="1"/>
      <protection locked="0"/>
    </xf>
    <xf numFmtId="164" fontId="12" fillId="0" borderId="65" xfId="1" applyFont="1" applyBorder="1" applyAlignment="1" applyProtection="1">
      <alignment horizontal="right" vertical="center" wrapText="1" readingOrder="1"/>
      <protection locked="0"/>
    </xf>
    <xf numFmtId="164" fontId="12" fillId="0" borderId="28" xfId="1" applyFont="1" applyBorder="1" applyAlignment="1" applyProtection="1">
      <alignment horizontal="left" vertical="center" wrapText="1" readingOrder="1"/>
    </xf>
    <xf numFmtId="164" fontId="12" fillId="16" borderId="19" xfId="1" applyFont="1" applyFill="1" applyBorder="1" applyAlignment="1" applyProtection="1">
      <alignment horizontal="left" vertical="center" wrapText="1" readingOrder="1"/>
    </xf>
    <xf numFmtId="164" fontId="25" fillId="16" borderId="19" xfId="1" applyFont="1" applyFill="1" applyBorder="1" applyAlignment="1" applyProtection="1">
      <alignment horizontal="left" vertical="center" wrapText="1" readingOrder="1"/>
    </xf>
    <xf numFmtId="0" fontId="12" fillId="0" borderId="27" xfId="0" applyFont="1" applyBorder="1" applyAlignment="1" applyProtection="1">
      <alignment horizontal="left" vertical="center" wrapText="1" readingOrder="1"/>
      <protection locked="0"/>
    </xf>
    <xf numFmtId="0" fontId="19" fillId="0" borderId="31" xfId="6" applyFont="1" applyBorder="1" applyAlignment="1">
      <alignment vertical="center" wrapText="1"/>
    </xf>
    <xf numFmtId="0" fontId="24" fillId="0" borderId="16" xfId="6" applyFont="1" applyBorder="1" applyAlignment="1">
      <alignment horizontal="left" vertical="center" wrapText="1" indent="2"/>
    </xf>
    <xf numFmtId="0" fontId="19" fillId="0" borderId="16" xfId="6" applyFont="1" applyBorder="1" applyAlignment="1">
      <alignment vertical="center" wrapText="1"/>
    </xf>
    <xf numFmtId="0" fontId="24" fillId="0" borderId="43" xfId="6" applyFont="1" applyBorder="1" applyAlignment="1">
      <alignment horizontal="left" vertical="center" wrapText="1" indent="2"/>
    </xf>
    <xf numFmtId="164" fontId="24" fillId="0" borderId="43" xfId="7" applyFont="1" applyFill="1" applyBorder="1" applyAlignment="1">
      <alignment horizontal="left" vertical="center" wrapText="1"/>
    </xf>
    <xf numFmtId="164" fontId="23" fillId="0" borderId="59" xfId="7" applyFont="1" applyBorder="1" applyAlignment="1">
      <alignment vertical="center" wrapText="1"/>
    </xf>
    <xf numFmtId="164" fontId="23" fillId="0" borderId="75" xfId="7" applyFont="1" applyBorder="1" applyAlignment="1">
      <alignment vertical="center" wrapText="1"/>
    </xf>
    <xf numFmtId="164" fontId="23" fillId="0" borderId="0" xfId="7" applyFont="1" applyBorder="1" applyAlignment="1">
      <alignment vertical="center" wrapText="1"/>
    </xf>
    <xf numFmtId="164" fontId="18" fillId="15" borderId="43" xfId="6" applyNumberFormat="1" applyFont="1" applyFill="1" applyBorder="1"/>
    <xf numFmtId="164" fontId="19" fillId="0" borderId="31" xfId="1" applyFont="1" applyBorder="1" applyAlignment="1">
      <alignment vertical="center" wrapText="1"/>
    </xf>
    <xf numFmtId="164" fontId="1" fillId="0" borderId="16" xfId="1" applyFont="1" applyBorder="1" applyAlignment="1">
      <alignment vertical="center" wrapText="1"/>
    </xf>
    <xf numFmtId="164" fontId="0" fillId="0" borderId="16" xfId="1" applyFont="1" applyBorder="1" applyAlignment="1">
      <alignment vertical="center" wrapText="1"/>
    </xf>
    <xf numFmtId="164" fontId="34" fillId="0" borderId="16" xfId="1" applyFont="1" applyBorder="1" applyAlignment="1">
      <alignment vertical="center" wrapText="1"/>
    </xf>
    <xf numFmtId="164" fontId="19" fillId="0" borderId="16" xfId="1" applyFont="1" applyBorder="1" applyAlignment="1">
      <alignment vertical="center" wrapText="1"/>
    </xf>
    <xf numFmtId="0" fontId="1" fillId="0" borderId="49" xfId="6" applyBorder="1" applyAlignment="1">
      <alignment vertical="center" wrapText="1"/>
    </xf>
    <xf numFmtId="164" fontId="23" fillId="0" borderId="77" xfId="7" applyFont="1" applyBorder="1" applyAlignment="1">
      <alignment vertical="center" wrapText="1"/>
    </xf>
    <xf numFmtId="0" fontId="1" fillId="0" borderId="47" xfId="6" applyBorder="1" applyAlignment="1">
      <alignment vertical="center" wrapText="1"/>
    </xf>
    <xf numFmtId="164" fontId="12" fillId="18" borderId="22" xfId="1" applyFont="1" applyFill="1" applyBorder="1" applyAlignment="1" applyProtection="1">
      <alignment horizontal="left" vertical="center" wrapText="1" readingOrder="1"/>
    </xf>
    <xf numFmtId="164" fontId="22" fillId="0" borderId="71" xfId="1" applyFont="1" applyFill="1" applyBorder="1" applyAlignment="1" applyProtection="1">
      <alignment horizontal="left" vertical="center" wrapText="1" readingOrder="1"/>
    </xf>
    <xf numFmtId="0" fontId="26" fillId="0" borderId="108" xfId="0" applyFont="1" applyBorder="1" applyAlignment="1" applyProtection="1">
      <alignment horizontal="left" vertical="center" wrapText="1" readingOrder="1"/>
      <protection locked="0"/>
    </xf>
    <xf numFmtId="167" fontId="26" fillId="0" borderId="108" xfId="0" applyNumberFormat="1" applyFont="1" applyBorder="1" applyAlignment="1" applyProtection="1">
      <alignment horizontal="right" vertical="center" wrapText="1" readingOrder="1"/>
      <protection locked="0"/>
    </xf>
    <xf numFmtId="167" fontId="26" fillId="0" borderId="109" xfId="0" applyNumberFormat="1" applyFont="1" applyBorder="1" applyAlignment="1" applyProtection="1">
      <alignment horizontal="right" vertical="center" wrapText="1" readingOrder="1"/>
      <protection locked="0"/>
    </xf>
    <xf numFmtId="0" fontId="26" fillId="0" borderId="108" xfId="0" applyFont="1" applyBorder="1" applyAlignment="1" applyProtection="1">
      <alignment horizontal="center" vertical="center" wrapText="1" readingOrder="1"/>
      <protection locked="0"/>
    </xf>
    <xf numFmtId="168" fontId="26" fillId="0" borderId="108" xfId="2" applyNumberFormat="1" applyFont="1" applyBorder="1" applyAlignment="1" applyProtection="1">
      <alignment horizontal="left" vertical="center" wrapText="1" readingOrder="1"/>
      <protection locked="0"/>
    </xf>
    <xf numFmtId="168" fontId="26" fillId="0" borderId="110" xfId="2" applyNumberFormat="1" applyFont="1" applyBorder="1" applyAlignment="1" applyProtection="1">
      <alignment horizontal="left" vertical="center" wrapText="1" readingOrder="1"/>
    </xf>
    <xf numFmtId="0" fontId="26" fillId="0" borderId="38" xfId="0" applyFont="1" applyBorder="1" applyAlignment="1" applyProtection="1">
      <alignment horizontal="left" wrapText="1" readingOrder="1"/>
      <protection locked="0"/>
    </xf>
    <xf numFmtId="0" fontId="26" fillId="0" borderId="34" xfId="0" applyFont="1" applyBorder="1" applyAlignment="1" applyProtection="1">
      <alignment horizontal="left" vertical="center" wrapText="1" readingOrder="1"/>
      <protection locked="0"/>
    </xf>
    <xf numFmtId="167" fontId="26" fillId="0" borderId="34" xfId="0" applyNumberFormat="1" applyFont="1" applyBorder="1" applyAlignment="1" applyProtection="1">
      <alignment horizontal="right" vertical="center" wrapText="1" readingOrder="1"/>
      <protection locked="0"/>
    </xf>
    <xf numFmtId="167" fontId="26" fillId="0" borderId="86" xfId="0" applyNumberFormat="1" applyFont="1" applyBorder="1" applyAlignment="1" applyProtection="1">
      <alignment horizontal="right" vertical="center" wrapText="1" readingOrder="1"/>
      <protection locked="0"/>
    </xf>
    <xf numFmtId="0" fontId="26" fillId="0" borderId="33" xfId="0" applyFont="1" applyBorder="1" applyAlignment="1" applyProtection="1">
      <alignment horizontal="left" wrapText="1" readingOrder="1"/>
      <protection locked="0"/>
    </xf>
    <xf numFmtId="0" fontId="26" fillId="0" borderId="34" xfId="0" applyFont="1" applyBorder="1" applyAlignment="1" applyProtection="1">
      <alignment horizontal="center" vertical="center" wrapText="1" readingOrder="1"/>
      <protection locked="0"/>
    </xf>
    <xf numFmtId="168" fontId="26" fillId="0" borderId="34" xfId="2" applyNumberFormat="1" applyFont="1" applyBorder="1" applyAlignment="1" applyProtection="1">
      <alignment horizontal="left" vertical="center" wrapText="1" readingOrder="1"/>
      <protection locked="0"/>
    </xf>
    <xf numFmtId="168" fontId="26" fillId="0" borderId="35" xfId="2" applyNumberFormat="1" applyFont="1" applyBorder="1" applyAlignment="1" applyProtection="1">
      <alignment horizontal="left" vertical="center" wrapText="1" readingOrder="1"/>
    </xf>
    <xf numFmtId="167" fontId="26" fillId="0" borderId="27" xfId="0" applyNumberFormat="1" applyFont="1" applyBorder="1" applyAlignment="1" applyProtection="1">
      <alignment horizontal="right" vertical="center" wrapText="1" readingOrder="1"/>
      <protection locked="0"/>
    </xf>
    <xf numFmtId="0" fontId="26" fillId="0" borderId="27" xfId="0" applyFont="1" applyBorder="1" applyAlignment="1" applyProtection="1">
      <alignment horizontal="left" wrapText="1" readingOrder="1"/>
      <protection locked="0"/>
    </xf>
    <xf numFmtId="0" fontId="26" fillId="0" borderId="27" xfId="0" applyFont="1" applyBorder="1" applyAlignment="1" applyProtection="1">
      <alignment horizontal="center" vertical="center" wrapText="1" readingOrder="1"/>
      <protection locked="0"/>
    </xf>
    <xf numFmtId="168" fontId="26" fillId="0" borderId="27" xfId="2" applyNumberFormat="1" applyFont="1" applyBorder="1" applyAlignment="1" applyProtection="1">
      <alignment horizontal="left" vertical="center" wrapText="1" readingOrder="1"/>
      <protection locked="0"/>
    </xf>
    <xf numFmtId="168" fontId="26" fillId="0" borderId="27" xfId="2" applyNumberFormat="1" applyFont="1" applyBorder="1" applyAlignment="1" applyProtection="1">
      <alignment horizontal="left" vertical="center" wrapText="1" readingOrder="1"/>
    </xf>
    <xf numFmtId="0" fontId="35" fillId="17" borderId="27" xfId="0" applyFont="1" applyFill="1" applyBorder="1" applyAlignment="1">
      <alignment horizontal="justify" vertical="center" wrapText="1"/>
    </xf>
    <xf numFmtId="0" fontId="9" fillId="6" borderId="48" xfId="0" applyFont="1" applyFill="1" applyBorder="1" applyAlignment="1" applyProtection="1">
      <alignment horizontal="left" vertical="center" wrapText="1" readingOrder="1"/>
    </xf>
    <xf numFmtId="0" fontId="13" fillId="0" borderId="36" xfId="0" applyFont="1" applyBorder="1"/>
    <xf numFmtId="0" fontId="13" fillId="0" borderId="98" xfId="0" applyFont="1" applyBorder="1"/>
    <xf numFmtId="0" fontId="13" fillId="0" borderId="38" xfId="0" applyFont="1" applyBorder="1" applyAlignment="1">
      <alignment wrapText="1"/>
    </xf>
    <xf numFmtId="0" fontId="13" fillId="0" borderId="36" xfId="0" applyFont="1" applyBorder="1" applyAlignment="1">
      <alignment horizontal="center"/>
    </xf>
    <xf numFmtId="164" fontId="13" fillId="0" borderId="37" xfId="7" applyFont="1" applyBorder="1" applyAlignment="1">
      <alignment horizontal="right"/>
    </xf>
    <xf numFmtId="0" fontId="13" fillId="0" borderId="36" xfId="0" applyFont="1" applyBorder="1" applyAlignment="1">
      <alignment wrapText="1"/>
    </xf>
    <xf numFmtId="172" fontId="13" fillId="0" borderId="36" xfId="0" applyNumberFormat="1" applyFont="1" applyBorder="1" applyAlignment="1">
      <alignment horizontal="right"/>
    </xf>
    <xf numFmtId="172" fontId="13" fillId="0" borderId="27" xfId="0" applyNumberFormat="1" applyFont="1" applyBorder="1" applyAlignment="1">
      <alignment horizontal="right"/>
    </xf>
    <xf numFmtId="164" fontId="13" fillId="0" borderId="27" xfId="7" applyFont="1" applyBorder="1" applyAlignment="1">
      <alignment horizontal="right"/>
    </xf>
    <xf numFmtId="0" fontId="9" fillId="6" borderId="53" xfId="0" applyFont="1" applyFill="1" applyBorder="1" applyAlignment="1" applyProtection="1">
      <alignment horizontal="left" vertical="center" wrapText="1" readingOrder="1"/>
    </xf>
    <xf numFmtId="0" fontId="28" fillId="0" borderId="53" xfId="0" applyFont="1" applyBorder="1" applyAlignment="1">
      <alignment vertical="center" wrapText="1"/>
    </xf>
    <xf numFmtId="0" fontId="28" fillId="0" borderId="53" xfId="0" applyFont="1" applyBorder="1" applyAlignment="1">
      <alignment wrapText="1"/>
    </xf>
    <xf numFmtId="0" fontId="28" fillId="0" borderId="68" xfId="0" applyFont="1" applyBorder="1" applyAlignment="1">
      <alignment wrapText="1"/>
    </xf>
    <xf numFmtId="0" fontId="5" fillId="6" borderId="36" xfId="0" applyFont="1" applyFill="1" applyBorder="1" applyAlignment="1" applyProtection="1">
      <alignment horizontal="right" vertical="center" wrapText="1" readingOrder="1"/>
    </xf>
    <xf numFmtId="168" fontId="5" fillId="6" borderId="37" xfId="2" applyNumberFormat="1" applyFont="1" applyFill="1" applyBorder="1" applyAlignment="1" applyProtection="1">
      <alignment horizontal="left" vertical="center" wrapText="1" readingOrder="1"/>
    </xf>
    <xf numFmtId="0" fontId="5" fillId="17" borderId="36" xfId="0" applyFont="1" applyFill="1" applyBorder="1" applyAlignment="1" applyProtection="1">
      <alignment horizontal="left" vertical="center" wrapText="1" readingOrder="1"/>
    </xf>
    <xf numFmtId="0" fontId="5" fillId="6" borderId="38" xfId="0" applyFont="1" applyFill="1" applyBorder="1" applyAlignment="1" applyProtection="1">
      <alignment vertical="center" wrapText="1" readingOrder="1"/>
    </xf>
    <xf numFmtId="164" fontId="5" fillId="6" borderId="36" xfId="1" applyFont="1" applyFill="1" applyBorder="1" applyAlignment="1" applyProtection="1">
      <alignment horizontal="right" vertical="center" wrapText="1" readingOrder="1"/>
    </xf>
    <xf numFmtId="0" fontId="7" fillId="0" borderId="38" xfId="0" applyFont="1" applyFill="1" applyBorder="1" applyAlignment="1" applyProtection="1">
      <alignment horizontal="left" vertical="center" wrapText="1"/>
    </xf>
    <xf numFmtId="0" fontId="7" fillId="0" borderId="36" xfId="0" applyFont="1" applyFill="1" applyBorder="1" applyAlignment="1" applyProtection="1">
      <alignment horizontal="center" vertical="center" readingOrder="1"/>
    </xf>
    <xf numFmtId="42" fontId="7" fillId="0" borderId="36" xfId="3" applyFont="1" applyFill="1" applyBorder="1" applyAlignment="1" applyProtection="1">
      <alignment horizontal="center" vertical="center"/>
    </xf>
    <xf numFmtId="42" fontId="7" fillId="0" borderId="37" xfId="3" applyFont="1" applyFill="1" applyBorder="1" applyAlignment="1" applyProtection="1">
      <alignment vertical="center"/>
    </xf>
    <xf numFmtId="0" fontId="7" fillId="0" borderId="32" xfId="0" applyFont="1" applyBorder="1" applyAlignment="1" applyProtection="1">
      <alignment vertical="center"/>
    </xf>
    <xf numFmtId="0" fontId="7" fillId="17" borderId="21" xfId="0" applyFont="1" applyFill="1" applyBorder="1" applyAlignment="1" applyProtection="1">
      <alignment vertical="center" wrapText="1"/>
    </xf>
    <xf numFmtId="0" fontId="5" fillId="17" borderId="24" xfId="0" applyFont="1" applyFill="1" applyBorder="1" applyAlignment="1" applyProtection="1">
      <alignment horizontal="left" vertical="center" wrapText="1" readingOrder="1"/>
    </xf>
    <xf numFmtId="0" fontId="27" fillId="6" borderId="36" xfId="0" applyFont="1" applyFill="1" applyBorder="1" applyAlignment="1" applyProtection="1">
      <alignment horizontal="center" vertical="center" wrapText="1" readingOrder="1"/>
    </xf>
    <xf numFmtId="164" fontId="27" fillId="6" borderId="36" xfId="7" applyFont="1" applyFill="1" applyBorder="1" applyAlignment="1" applyProtection="1">
      <alignment horizontal="right" vertical="center" wrapText="1" readingOrder="1"/>
    </xf>
    <xf numFmtId="42" fontId="0" fillId="0" borderId="0" xfId="0" applyNumberFormat="1"/>
    <xf numFmtId="164" fontId="7" fillId="0" borderId="0" xfId="0" applyNumberFormat="1" applyFont="1"/>
    <xf numFmtId="168" fontId="0" fillId="0" borderId="0" xfId="0" applyNumberFormat="1"/>
    <xf numFmtId="168" fontId="0" fillId="0" borderId="0" xfId="0" applyNumberFormat="1" applyAlignment="1" applyProtection="1">
      <alignment vertical="center"/>
    </xf>
    <xf numFmtId="164" fontId="0" fillId="0" borderId="0" xfId="0" applyNumberFormat="1"/>
    <xf numFmtId="0" fontId="10" fillId="6" borderId="24" xfId="0" applyFont="1" applyFill="1" applyBorder="1" applyAlignment="1" applyProtection="1">
      <alignment horizontal="center" vertical="center" wrapText="1" readingOrder="1"/>
    </xf>
    <xf numFmtId="168" fontId="10" fillId="6" borderId="25" xfId="2" applyNumberFormat="1" applyFont="1" applyFill="1" applyBorder="1" applyAlignment="1" applyProtection="1">
      <alignment horizontal="center" vertical="center" wrapText="1" readingOrder="1"/>
    </xf>
    <xf numFmtId="0" fontId="36" fillId="6" borderId="36" xfId="0" applyFont="1" applyFill="1" applyBorder="1" applyAlignment="1" applyProtection="1">
      <alignment horizontal="left" vertical="center" wrapText="1" readingOrder="1"/>
    </xf>
    <xf numFmtId="167" fontId="36" fillId="6" borderId="36" xfId="0" applyNumberFormat="1" applyFont="1" applyFill="1" applyBorder="1" applyAlignment="1" applyProtection="1">
      <alignment horizontal="right" vertical="center" wrapText="1" readingOrder="1"/>
    </xf>
    <xf numFmtId="167" fontId="36" fillId="6" borderId="37" xfId="0" applyNumberFormat="1" applyFont="1" applyFill="1" applyBorder="1" applyAlignment="1" applyProtection="1">
      <alignment horizontal="right" vertical="center" wrapText="1" readingOrder="1"/>
    </xf>
    <xf numFmtId="0" fontId="36" fillId="6" borderId="68" xfId="0" applyFont="1" applyFill="1" applyBorder="1" applyAlignment="1" applyProtection="1">
      <alignment vertical="center" wrapText="1" readingOrder="1"/>
    </xf>
    <xf numFmtId="0" fontId="12" fillId="27" borderId="32" xfId="0" applyFont="1" applyFill="1" applyBorder="1" applyAlignment="1" applyProtection="1">
      <alignment horizontal="left" vertical="center" wrapText="1" readingOrder="1"/>
      <protection locked="0"/>
    </xf>
    <xf numFmtId="0" fontId="38" fillId="6" borderId="27" xfId="0" applyFont="1" applyFill="1" applyBorder="1" applyAlignment="1" applyProtection="1">
      <alignment horizontal="left" vertical="center" wrapText="1" readingOrder="1"/>
      <protection locked="0"/>
    </xf>
    <xf numFmtId="167" fontId="38" fillId="6" borderId="27" xfId="0" applyNumberFormat="1" applyFont="1" applyFill="1" applyBorder="1" applyAlignment="1" applyProtection="1">
      <alignment vertical="center" wrapText="1" readingOrder="1"/>
      <protection locked="0"/>
    </xf>
    <xf numFmtId="167" fontId="38" fillId="6" borderId="27" xfId="0" applyNumberFormat="1" applyFont="1" applyFill="1" applyBorder="1" applyAlignment="1" applyProtection="1">
      <alignment horizontal="right" vertical="center" wrapText="1" readingOrder="1"/>
      <protection locked="0"/>
    </xf>
    <xf numFmtId="168" fontId="10" fillId="19" borderId="4" xfId="2" applyNumberFormat="1" applyFont="1" applyFill="1" applyBorder="1" applyAlignment="1" applyProtection="1">
      <alignment horizontal="left" vertical="center" wrapText="1" readingOrder="1"/>
    </xf>
    <xf numFmtId="168" fontId="26" fillId="18" borderId="22" xfId="2" applyNumberFormat="1" applyFont="1" applyFill="1" applyBorder="1" applyAlignment="1" applyProtection="1">
      <alignment horizontal="left" vertical="center" wrapText="1" readingOrder="1"/>
    </xf>
    <xf numFmtId="0" fontId="39" fillId="6" borderId="9" xfId="0" applyFont="1" applyFill="1" applyBorder="1" applyAlignment="1" applyProtection="1">
      <alignment horizontal="left" vertical="center" wrapText="1" readingOrder="1"/>
    </xf>
    <xf numFmtId="0" fontId="39" fillId="6" borderId="27" xfId="0" applyFont="1" applyFill="1" applyBorder="1" applyAlignment="1" applyProtection="1">
      <alignment horizontal="left" vertical="center" wrapText="1" readingOrder="1"/>
    </xf>
    <xf numFmtId="0" fontId="36" fillId="6" borderId="27" xfId="0" applyFont="1" applyFill="1" applyBorder="1" applyAlignment="1" applyProtection="1">
      <alignment horizontal="left" vertical="center" wrapText="1" readingOrder="1"/>
    </xf>
    <xf numFmtId="0" fontId="36" fillId="6" borderId="27" xfId="0" applyFont="1" applyFill="1" applyBorder="1" applyAlignment="1" applyProtection="1">
      <alignment vertical="center" wrapText="1" readingOrder="1"/>
    </xf>
    <xf numFmtId="0" fontId="36" fillId="6" borderId="24" xfId="0" applyFont="1" applyFill="1" applyBorder="1" applyAlignment="1" applyProtection="1">
      <alignment horizontal="left" vertical="center" wrapText="1" readingOrder="1"/>
    </xf>
    <xf numFmtId="0" fontId="13" fillId="27" borderId="27" xfId="0" applyFont="1" applyFill="1" applyBorder="1" applyAlignment="1">
      <alignment vertical="center" wrapText="1"/>
    </xf>
    <xf numFmtId="164" fontId="13" fillId="21" borderId="22" xfId="7" applyFont="1" applyFill="1" applyBorder="1" applyAlignment="1">
      <alignment horizontal="right"/>
    </xf>
    <xf numFmtId="168" fontId="0" fillId="23" borderId="0" xfId="0" applyNumberFormat="1" applyFill="1"/>
    <xf numFmtId="167" fontId="5" fillId="27" borderId="18" xfId="0" applyNumberFormat="1" applyFont="1" applyFill="1" applyBorder="1" applyAlignment="1" applyProtection="1">
      <alignment horizontal="right" vertical="center" wrapText="1" readingOrder="1"/>
    </xf>
    <xf numFmtId="167" fontId="5" fillId="27" borderId="19" xfId="0" applyNumberFormat="1" applyFont="1" applyFill="1" applyBorder="1" applyAlignment="1" applyProtection="1">
      <alignment horizontal="right" vertical="center" wrapText="1" readingOrder="1"/>
    </xf>
    <xf numFmtId="0" fontId="5" fillId="27" borderId="17" xfId="0" applyFont="1" applyFill="1" applyBorder="1" applyAlignment="1" applyProtection="1">
      <alignment horizontal="left" vertical="center" wrapText="1" readingOrder="1"/>
    </xf>
    <xf numFmtId="0" fontId="5" fillId="27" borderId="18" xfId="0" applyFont="1" applyFill="1" applyBorder="1" applyAlignment="1" applyProtection="1">
      <alignment horizontal="center" vertical="center" wrapText="1" readingOrder="1"/>
    </xf>
    <xf numFmtId="0" fontId="5" fillId="27" borderId="18" xfId="0" applyFont="1" applyFill="1" applyBorder="1" applyAlignment="1" applyProtection="1">
      <alignment horizontal="right" vertical="center" wrapText="1" readingOrder="1"/>
    </xf>
    <xf numFmtId="168" fontId="5" fillId="27" borderId="19" xfId="2" applyNumberFormat="1" applyFont="1" applyFill="1" applyBorder="1" applyAlignment="1" applyProtection="1">
      <alignment horizontal="left" vertical="center" wrapText="1" readingOrder="1"/>
    </xf>
    <xf numFmtId="0" fontId="39" fillId="6" borderId="36" xfId="0" applyFont="1" applyFill="1" applyBorder="1" applyAlignment="1" applyProtection="1">
      <alignment horizontal="left" vertical="center" wrapText="1" readingOrder="1"/>
    </xf>
    <xf numFmtId="0" fontId="4" fillId="6" borderId="32" xfId="0" applyFont="1" applyFill="1" applyBorder="1" applyAlignment="1" applyProtection="1">
      <alignment vertical="center" wrapText="1" readingOrder="1"/>
    </xf>
    <xf numFmtId="164" fontId="5" fillId="6" borderId="21" xfId="1" applyFont="1" applyFill="1" applyBorder="1" applyAlignment="1" applyProtection="1">
      <alignment horizontal="right" vertical="center" wrapText="1" readingOrder="1"/>
    </xf>
    <xf numFmtId="0" fontId="4" fillId="29" borderId="55" xfId="0" applyFont="1" applyFill="1" applyBorder="1" applyAlignment="1" applyProtection="1">
      <alignment vertical="center" wrapText="1" readingOrder="1"/>
    </xf>
    <xf numFmtId="0" fontId="5" fillId="29" borderId="40" xfId="0" applyFont="1" applyFill="1" applyBorder="1" applyAlignment="1" applyProtection="1">
      <alignment horizontal="left" vertical="center" wrapText="1" readingOrder="1"/>
    </xf>
    <xf numFmtId="167" fontId="5" fillId="29" borderId="40" xfId="0" applyNumberFormat="1" applyFont="1" applyFill="1" applyBorder="1" applyAlignment="1" applyProtection="1">
      <alignment horizontal="right" vertical="center" wrapText="1" readingOrder="1"/>
    </xf>
    <xf numFmtId="0" fontId="5" fillId="29" borderId="40" xfId="0" applyFont="1" applyFill="1" applyBorder="1" applyAlignment="1" applyProtection="1">
      <alignment vertical="center" wrapText="1" readingOrder="1"/>
    </xf>
    <xf numFmtId="168" fontId="5" fillId="29" borderId="39" xfId="2" applyNumberFormat="1" applyFont="1" applyFill="1" applyBorder="1" applyAlignment="1" applyProtection="1">
      <alignment horizontal="left" vertical="center" wrapText="1" readingOrder="1"/>
    </xf>
    <xf numFmtId="0" fontId="0" fillId="0" borderId="42" xfId="0" applyBorder="1" applyAlignment="1" applyProtection="1">
      <alignment horizontal="left" vertical="center"/>
    </xf>
    <xf numFmtId="0" fontId="0" fillId="24" borderId="7" xfId="0" applyFill="1" applyBorder="1" applyAlignment="1" applyProtection="1">
      <alignment horizontal="center" vertical="center"/>
    </xf>
    <xf numFmtId="0" fontId="9" fillId="24" borderId="55" xfId="0" applyFont="1" applyFill="1" applyBorder="1" applyAlignment="1" applyProtection="1">
      <alignment horizontal="center" vertical="center" wrapText="1" readingOrder="1"/>
    </xf>
    <xf numFmtId="0" fontId="10" fillId="24" borderId="40" xfId="0" applyFont="1" applyFill="1" applyBorder="1" applyAlignment="1" applyProtection="1">
      <alignment horizontal="left" vertical="center" wrapText="1" readingOrder="1"/>
    </xf>
    <xf numFmtId="167" fontId="10" fillId="24" borderId="40" xfId="0" applyNumberFormat="1" applyFont="1" applyFill="1" applyBorder="1" applyAlignment="1" applyProtection="1">
      <alignment horizontal="right" vertical="center" wrapText="1" readingOrder="1"/>
    </xf>
    <xf numFmtId="0" fontId="10" fillId="24" borderId="40" xfId="0" applyFont="1" applyFill="1" applyBorder="1" applyAlignment="1" applyProtection="1">
      <alignment horizontal="center" vertical="center" wrapText="1" readingOrder="1"/>
    </xf>
    <xf numFmtId="168" fontId="10" fillId="24" borderId="39" xfId="2" applyNumberFormat="1" applyFont="1" applyFill="1" applyBorder="1" applyAlignment="1" applyProtection="1">
      <alignment horizontal="left" vertical="center" wrapText="1" readingOrder="1"/>
    </xf>
    <xf numFmtId="0" fontId="39" fillId="6" borderId="36" xfId="0" applyFont="1" applyFill="1" applyBorder="1" applyAlignment="1" applyProtection="1">
      <alignment vertical="center" wrapText="1"/>
    </xf>
    <xf numFmtId="0" fontId="5" fillId="30" borderId="27" xfId="0" applyFont="1" applyFill="1" applyBorder="1" applyAlignment="1" applyProtection="1">
      <alignment horizontal="left" vertical="center" wrapText="1" readingOrder="1"/>
    </xf>
    <xf numFmtId="167" fontId="5" fillId="30" borderId="21" xfId="0" applyNumberFormat="1" applyFont="1" applyFill="1" applyBorder="1" applyAlignment="1" applyProtection="1">
      <alignment horizontal="right" vertical="center" wrapText="1" readingOrder="1"/>
    </xf>
    <xf numFmtId="167" fontId="5" fillId="30" borderId="22" xfId="0" applyNumberFormat="1" applyFont="1" applyFill="1" applyBorder="1" applyAlignment="1" applyProtection="1">
      <alignment horizontal="right" vertical="center" wrapText="1" readingOrder="1"/>
    </xf>
    <xf numFmtId="0" fontId="5" fillId="30" borderId="26" xfId="0" applyFont="1" applyFill="1" applyBorder="1" applyAlignment="1" applyProtection="1">
      <alignment vertical="center" wrapText="1" readingOrder="1"/>
    </xf>
    <xf numFmtId="0" fontId="5" fillId="30" borderId="27" xfId="0" applyFont="1" applyFill="1" applyBorder="1" applyAlignment="1" applyProtection="1">
      <alignment horizontal="center" vertical="center" wrapText="1" readingOrder="1"/>
    </xf>
    <xf numFmtId="42" fontId="5" fillId="30" borderId="27" xfId="3" applyFont="1" applyFill="1" applyBorder="1" applyAlignment="1" applyProtection="1">
      <alignment horizontal="center" vertical="center" wrapText="1" readingOrder="1"/>
    </xf>
    <xf numFmtId="42" fontId="5" fillId="30" borderId="22" xfId="3" applyFont="1" applyFill="1" applyBorder="1" applyAlignment="1" applyProtection="1">
      <alignment horizontal="left" vertical="center" wrapText="1" readingOrder="1"/>
    </xf>
    <xf numFmtId="0" fontId="12" fillId="28" borderId="111" xfId="0" applyFont="1" applyFill="1" applyBorder="1" applyAlignment="1" applyProtection="1">
      <alignment horizontal="center" vertical="center" wrapText="1" readingOrder="1"/>
      <protection locked="0"/>
    </xf>
    <xf numFmtId="0" fontId="12" fillId="28" borderId="76" xfId="0" applyFont="1" applyFill="1" applyBorder="1" applyAlignment="1" applyProtection="1">
      <alignment horizontal="center" vertical="center" wrapText="1" readingOrder="1"/>
      <protection locked="0"/>
    </xf>
    <xf numFmtId="0" fontId="10" fillId="28" borderId="79" xfId="0" applyFont="1" applyFill="1" applyBorder="1" applyAlignment="1" applyProtection="1">
      <alignment horizontal="center" vertical="center" wrapText="1" readingOrder="1"/>
    </xf>
    <xf numFmtId="0" fontId="10" fillId="28" borderId="76" xfId="0" applyFont="1" applyFill="1" applyBorder="1" applyAlignment="1" applyProtection="1">
      <alignment horizontal="center" vertical="center" wrapText="1" readingOrder="1"/>
    </xf>
    <xf numFmtId="168" fontId="26" fillId="28" borderId="111" xfId="2" applyNumberFormat="1" applyFont="1" applyFill="1" applyBorder="1" applyAlignment="1" applyProtection="1">
      <alignment horizontal="center" vertical="center" wrapText="1" readingOrder="1"/>
      <protection locked="0"/>
    </xf>
    <xf numFmtId="168" fontId="26" fillId="28" borderId="76" xfId="2" applyNumberFormat="1" applyFont="1" applyFill="1" applyBorder="1" applyAlignment="1" applyProtection="1">
      <alignment horizontal="center" vertical="center" wrapText="1" readingOrder="1"/>
      <protection locked="0"/>
    </xf>
    <xf numFmtId="0" fontId="13" fillId="28" borderId="96" xfId="0" applyFont="1" applyFill="1" applyBorder="1" applyAlignment="1">
      <alignment horizontal="center"/>
    </xf>
    <xf numFmtId="0" fontId="13" fillId="28" borderId="46" xfId="0" applyFont="1" applyFill="1" applyBorder="1" applyAlignment="1">
      <alignment horizontal="center"/>
    </xf>
    <xf numFmtId="0" fontId="0" fillId="28" borderId="1" xfId="0" applyFill="1" applyBorder="1" applyAlignment="1">
      <alignment horizontal="center"/>
    </xf>
    <xf numFmtId="0" fontId="0" fillId="28" borderId="5" xfId="0" applyFill="1" applyBorder="1" applyAlignment="1">
      <alignment horizontal="center"/>
    </xf>
    <xf numFmtId="0" fontId="7" fillId="0" borderId="3" xfId="0" applyFont="1" applyFill="1" applyBorder="1" applyAlignment="1" applyProtection="1">
      <alignment horizontal="center" vertical="center" wrapText="1" readingOrder="1"/>
    </xf>
    <xf numFmtId="0" fontId="7" fillId="0" borderId="21" xfId="0" applyFont="1" applyFill="1" applyBorder="1" applyAlignment="1" applyProtection="1">
      <alignment horizontal="center" vertical="center" wrapText="1" readingOrder="1"/>
    </xf>
    <xf numFmtId="0" fontId="7" fillId="0" borderId="24" xfId="0" applyFont="1" applyFill="1" applyBorder="1" applyAlignment="1" applyProtection="1">
      <alignment horizontal="center" vertical="center" wrapText="1" readingOrder="1"/>
    </xf>
    <xf numFmtId="0" fontId="3" fillId="2" borderId="41" xfId="0" applyFont="1" applyFill="1" applyBorder="1" applyAlignment="1" applyProtection="1">
      <alignment horizontal="center" vertical="center" wrapText="1" readingOrder="1"/>
    </xf>
    <xf numFmtId="0" fontId="3" fillId="2" borderId="42" xfId="0" applyFont="1" applyFill="1" applyBorder="1" applyAlignment="1" applyProtection="1">
      <alignment horizontal="center" vertical="center" wrapText="1" readingOrder="1"/>
    </xf>
    <xf numFmtId="0" fontId="3" fillId="2" borderId="43" xfId="0" applyFont="1" applyFill="1" applyBorder="1" applyAlignment="1" applyProtection="1">
      <alignment horizontal="center" vertical="center" wrapText="1" readingOrder="1"/>
    </xf>
    <xf numFmtId="0" fontId="3" fillId="2" borderId="1" xfId="0" applyFont="1" applyFill="1" applyBorder="1" applyAlignment="1" applyProtection="1">
      <alignment horizontal="center" vertical="center" wrapText="1" readingOrder="1"/>
    </xf>
    <xf numFmtId="0" fontId="3" fillId="2" borderId="5" xfId="0" applyFont="1" applyFill="1" applyBorder="1" applyAlignment="1" applyProtection="1">
      <alignment horizontal="center" vertical="center" wrapText="1" readingOrder="1"/>
    </xf>
    <xf numFmtId="0" fontId="12" fillId="0" borderId="36" xfId="0" applyFont="1" applyBorder="1" applyAlignment="1" applyProtection="1">
      <alignment horizontal="left" vertical="center" wrapText="1" readingOrder="1"/>
    </xf>
    <xf numFmtId="0" fontId="12" fillId="0" borderId="24" xfId="0" applyFont="1" applyBorder="1" applyAlignment="1" applyProtection="1">
      <alignment horizontal="left" vertical="center" wrapText="1" readingOrder="1"/>
    </xf>
    <xf numFmtId="0" fontId="8" fillId="19" borderId="1" xfId="0" applyFont="1" applyFill="1" applyBorder="1" applyAlignment="1" applyProtection="1">
      <alignment horizontal="center" vertical="center" wrapText="1"/>
    </xf>
    <xf numFmtId="0" fontId="8" fillId="19" borderId="7" xfId="0" applyFont="1" applyFill="1" applyBorder="1" applyAlignment="1" applyProtection="1">
      <alignment horizontal="center" vertical="center" wrapText="1"/>
    </xf>
    <xf numFmtId="0" fontId="8" fillId="19" borderId="45" xfId="0" applyFont="1" applyFill="1" applyBorder="1" applyAlignment="1" applyProtection="1">
      <alignment horizontal="center" vertical="center" wrapText="1"/>
    </xf>
    <xf numFmtId="0" fontId="9" fillId="19" borderId="79" xfId="0" applyFont="1" applyFill="1" applyBorder="1" applyAlignment="1" applyProtection="1">
      <alignment horizontal="center" vertical="center" wrapText="1" readingOrder="1"/>
    </xf>
    <xf numFmtId="0" fontId="9" fillId="19" borderId="77" xfId="0" applyFont="1" applyFill="1" applyBorder="1" applyAlignment="1" applyProtection="1">
      <alignment horizontal="center" vertical="center" wrapText="1" readingOrder="1"/>
    </xf>
    <xf numFmtId="0" fontId="9" fillId="19" borderId="74" xfId="0" applyFont="1" applyFill="1" applyBorder="1" applyAlignment="1" applyProtection="1">
      <alignment horizontal="center" vertical="center" wrapText="1" readingOrder="1"/>
    </xf>
    <xf numFmtId="0" fontId="9" fillId="6" borderId="1" xfId="0" applyFont="1" applyFill="1" applyBorder="1" applyAlignment="1" applyProtection="1">
      <alignment horizontal="left" vertical="center" wrapText="1" readingOrder="1"/>
    </xf>
    <xf numFmtId="0" fontId="9" fillId="6" borderId="7" xfId="0" applyFont="1" applyFill="1" applyBorder="1" applyAlignment="1" applyProtection="1">
      <alignment horizontal="left" vertical="center" wrapText="1" readingOrder="1"/>
    </xf>
    <xf numFmtId="0" fontId="9" fillId="6" borderId="45" xfId="0" applyFont="1" applyFill="1" applyBorder="1" applyAlignment="1" applyProtection="1">
      <alignment horizontal="left" vertical="center" wrapText="1" readingOrder="1"/>
    </xf>
    <xf numFmtId="0" fontId="9" fillId="6" borderId="2" xfId="0" applyFont="1" applyFill="1" applyBorder="1" applyAlignment="1" applyProtection="1">
      <alignment horizontal="left" vertical="center" wrapText="1" readingOrder="1"/>
    </xf>
    <xf numFmtId="0" fontId="9" fillId="6" borderId="32" xfId="0" applyFont="1" applyFill="1" applyBorder="1" applyAlignment="1" applyProtection="1">
      <alignment horizontal="left" vertical="center" wrapText="1" readingOrder="1"/>
    </xf>
    <xf numFmtId="0" fontId="9" fillId="6" borderId="33" xfId="0" applyFont="1" applyFill="1" applyBorder="1" applyAlignment="1" applyProtection="1">
      <alignment horizontal="left" vertical="center" wrapText="1" readingOrder="1"/>
    </xf>
    <xf numFmtId="0" fontId="9" fillId="6" borderId="8" xfId="0" applyFont="1" applyFill="1" applyBorder="1" applyAlignment="1" applyProtection="1">
      <alignment horizontal="left" vertical="center" wrapText="1" readingOrder="1"/>
    </xf>
    <xf numFmtId="0" fontId="9" fillId="6" borderId="26" xfId="0" applyFont="1" applyFill="1" applyBorder="1" applyAlignment="1" applyProtection="1">
      <alignment horizontal="left" vertical="center" wrapText="1" readingOrder="1"/>
    </xf>
    <xf numFmtId="0" fontId="3" fillId="3" borderId="1" xfId="0" applyFont="1" applyFill="1" applyBorder="1" applyAlignment="1" applyProtection="1">
      <alignment horizontal="center" vertical="center" wrapText="1" readingOrder="1"/>
    </xf>
    <xf numFmtId="0" fontId="3" fillId="3" borderId="5" xfId="0" applyFont="1" applyFill="1" applyBorder="1" applyAlignment="1" applyProtection="1">
      <alignment horizontal="center" vertical="center" wrapText="1" readingOrder="1"/>
    </xf>
    <xf numFmtId="0" fontId="3" fillId="3" borderId="6" xfId="0" applyFont="1" applyFill="1" applyBorder="1" applyAlignment="1" applyProtection="1">
      <alignment horizontal="center" vertical="center" wrapText="1" readingOrder="1"/>
    </xf>
    <xf numFmtId="0" fontId="3" fillId="4" borderId="8" xfId="0" applyFont="1" applyFill="1" applyBorder="1" applyAlignment="1" applyProtection="1">
      <alignment horizontal="center" vertical="center" wrapText="1" readingOrder="1"/>
    </xf>
    <xf numFmtId="0" fontId="3" fillId="4" borderId="17" xfId="0" applyFont="1" applyFill="1" applyBorder="1" applyAlignment="1" applyProtection="1">
      <alignment horizontal="center" vertical="center" wrapText="1" readingOrder="1"/>
    </xf>
    <xf numFmtId="0" fontId="3" fillId="4" borderId="9" xfId="0" applyFont="1" applyFill="1" applyBorder="1" applyAlignment="1" applyProtection="1">
      <alignment horizontal="center" vertical="center" wrapText="1" readingOrder="1"/>
    </xf>
    <xf numFmtId="0" fontId="3" fillId="4" borderId="18" xfId="0" applyFont="1" applyFill="1" applyBorder="1" applyAlignment="1" applyProtection="1">
      <alignment horizontal="center" vertical="center" wrapText="1" readingOrder="1"/>
    </xf>
    <xf numFmtId="0" fontId="3" fillId="5" borderId="11" xfId="0" applyFont="1" applyFill="1" applyBorder="1" applyAlignment="1" applyProtection="1">
      <alignment horizontal="center" vertical="center" wrapText="1" readingOrder="1"/>
    </xf>
    <xf numFmtId="0" fontId="3" fillId="5" borderId="50" xfId="0" applyFont="1" applyFill="1" applyBorder="1" applyAlignment="1" applyProtection="1">
      <alignment horizontal="center" vertical="center" wrapText="1" readingOrder="1"/>
    </xf>
    <xf numFmtId="0" fontId="3" fillId="5" borderId="12" xfId="0" applyFont="1" applyFill="1" applyBorder="1" applyAlignment="1" applyProtection="1">
      <alignment horizontal="center" vertical="center" wrapText="1" readingOrder="1"/>
    </xf>
    <xf numFmtId="0" fontId="3" fillId="5" borderId="51" xfId="0" applyFont="1" applyFill="1" applyBorder="1" applyAlignment="1" applyProtection="1">
      <alignment horizontal="center" vertical="center" wrapText="1" readingOrder="1"/>
    </xf>
    <xf numFmtId="0" fontId="3" fillId="5" borderId="13" xfId="0" applyFont="1" applyFill="1" applyBorder="1" applyAlignment="1" applyProtection="1">
      <alignment horizontal="center" vertical="center" wrapText="1" readingOrder="1"/>
    </xf>
    <xf numFmtId="0" fontId="3" fillId="5" borderId="52" xfId="0" applyFont="1" applyFill="1" applyBorder="1" applyAlignment="1" applyProtection="1">
      <alignment horizontal="center" vertical="center" wrapText="1" readingOrder="1"/>
    </xf>
    <xf numFmtId="0" fontId="12" fillId="0" borderId="68" xfId="0" applyFont="1" applyBorder="1" applyAlignment="1" applyProtection="1">
      <alignment horizontal="left" vertical="center" wrapText="1" readingOrder="1"/>
      <protection locked="0"/>
    </xf>
    <xf numFmtId="0" fontId="12" fillId="0" borderId="20" xfId="0" applyFont="1" applyBorder="1" applyAlignment="1" applyProtection="1">
      <alignment horizontal="left" vertical="center" wrapText="1" readingOrder="1"/>
      <protection locked="0"/>
    </xf>
    <xf numFmtId="0" fontId="12" fillId="0" borderId="48" xfId="0" applyFont="1" applyBorder="1" applyAlignment="1" applyProtection="1">
      <alignment horizontal="left" vertical="center" wrapText="1" readingOrder="1"/>
      <protection locked="0"/>
    </xf>
    <xf numFmtId="0" fontId="12" fillId="0" borderId="15" xfId="0" applyFont="1" applyBorder="1" applyAlignment="1" applyProtection="1">
      <alignment horizontal="left" vertical="center" wrapText="1" readingOrder="1"/>
      <protection locked="0"/>
    </xf>
    <xf numFmtId="0" fontId="12" fillId="0" borderId="53" xfId="0" applyFont="1" applyBorder="1" applyAlignment="1" applyProtection="1">
      <alignment horizontal="left" vertical="center" wrapText="1" readingOrder="1"/>
      <protection locked="0"/>
    </xf>
    <xf numFmtId="0" fontId="12" fillId="0" borderId="68" xfId="0" applyFont="1" applyBorder="1" applyAlignment="1" applyProtection="1">
      <alignment horizontal="center" vertical="center" wrapText="1" readingOrder="1"/>
      <protection locked="0"/>
    </xf>
    <xf numFmtId="0" fontId="12" fillId="0" borderId="20" xfId="0" applyFont="1" applyBorder="1" applyAlignment="1" applyProtection="1">
      <alignment horizontal="center" vertical="center" wrapText="1" readingOrder="1"/>
      <protection locked="0"/>
    </xf>
    <xf numFmtId="0" fontId="12" fillId="0" borderId="66" xfId="0" applyFont="1" applyBorder="1" applyAlignment="1" applyProtection="1">
      <alignment horizontal="center" vertical="center" wrapText="1" readingOrder="1"/>
      <protection locked="0"/>
    </xf>
    <xf numFmtId="0" fontId="8" fillId="18" borderId="41" xfId="0" applyFont="1" applyFill="1" applyBorder="1" applyAlignment="1" applyProtection="1">
      <alignment horizontal="center" vertical="center" wrapText="1"/>
    </xf>
    <xf numFmtId="0" fontId="8" fillId="18" borderId="42" xfId="0" applyFont="1" applyFill="1" applyBorder="1" applyAlignment="1" applyProtection="1">
      <alignment horizontal="center" vertical="center" wrapText="1"/>
    </xf>
    <xf numFmtId="0" fontId="8" fillId="18" borderId="43" xfId="0" applyFont="1" applyFill="1" applyBorder="1" applyAlignment="1" applyProtection="1">
      <alignment horizontal="center" vertical="center" wrapText="1"/>
    </xf>
    <xf numFmtId="0" fontId="17" fillId="18" borderId="77" xfId="0" applyFont="1" applyFill="1" applyBorder="1" applyAlignment="1" applyProtection="1">
      <alignment horizontal="center" vertical="center" wrapText="1" readingOrder="1"/>
      <protection locked="0"/>
    </xf>
    <xf numFmtId="0" fontId="12" fillId="18" borderId="77" xfId="0" applyFont="1" applyFill="1" applyBorder="1" applyAlignment="1" applyProtection="1">
      <alignment horizontal="center" vertical="center" wrapText="1" readingOrder="1"/>
      <protection locked="0"/>
    </xf>
    <xf numFmtId="0" fontId="12" fillId="18" borderId="76" xfId="0" applyFont="1" applyFill="1" applyBorder="1" applyAlignment="1" applyProtection="1">
      <alignment horizontal="center" vertical="center" wrapText="1" readingOrder="1"/>
      <protection locked="0"/>
    </xf>
    <xf numFmtId="0" fontId="12" fillId="0" borderId="27" xfId="0" applyFont="1" applyBorder="1" applyAlignment="1" applyProtection="1">
      <alignment horizontal="left" vertical="center" wrapText="1" readingOrder="1"/>
      <protection locked="0"/>
    </xf>
    <xf numFmtId="0" fontId="12" fillId="0" borderId="9" xfId="0" applyFont="1" applyBorder="1" applyAlignment="1" applyProtection="1">
      <alignment horizontal="left" vertical="center" wrapText="1" readingOrder="1"/>
      <protection locked="0"/>
    </xf>
    <xf numFmtId="167" fontId="12" fillId="0" borderId="9" xfId="0" applyNumberFormat="1" applyFont="1" applyBorder="1" applyAlignment="1" applyProtection="1">
      <alignment horizontal="center" vertical="center" wrapText="1" readingOrder="1"/>
      <protection locked="0"/>
    </xf>
    <xf numFmtId="167" fontId="12" fillId="0" borderId="27" xfId="0" applyNumberFormat="1" applyFont="1" applyBorder="1" applyAlignment="1" applyProtection="1">
      <alignment horizontal="center" vertical="center" wrapText="1" readingOrder="1"/>
      <protection locked="0"/>
    </xf>
    <xf numFmtId="0" fontId="12" fillId="0" borderId="78" xfId="0" applyFont="1" applyBorder="1" applyAlignment="1" applyProtection="1">
      <alignment horizontal="left" vertical="center" wrapText="1" readingOrder="1"/>
      <protection locked="0"/>
    </xf>
    <xf numFmtId="0" fontId="12" fillId="0" borderId="0" xfId="0" applyFont="1" applyBorder="1" applyAlignment="1" applyProtection="1">
      <alignment horizontal="left" vertical="center" wrapText="1" readingOrder="1"/>
      <protection locked="0"/>
    </xf>
    <xf numFmtId="0" fontId="4" fillId="23" borderId="41" xfId="0" applyFont="1" applyFill="1" applyBorder="1" applyAlignment="1" applyProtection="1">
      <alignment horizontal="center" vertical="center" wrapText="1"/>
    </xf>
    <xf numFmtId="0" fontId="4" fillId="23" borderId="42" xfId="0" applyFont="1" applyFill="1" applyBorder="1" applyAlignment="1" applyProtection="1">
      <alignment horizontal="center" vertical="center" wrapText="1"/>
    </xf>
    <xf numFmtId="0" fontId="4" fillId="23" borderId="43" xfId="0" applyFont="1" applyFill="1" applyBorder="1" applyAlignment="1" applyProtection="1">
      <alignment horizontal="center" vertical="center" wrapText="1"/>
    </xf>
    <xf numFmtId="0" fontId="34" fillId="23" borderId="79" xfId="0" applyFont="1" applyFill="1" applyBorder="1" applyAlignment="1">
      <alignment horizontal="center"/>
    </xf>
    <xf numFmtId="0" fontId="34" fillId="23" borderId="77" xfId="0" applyFont="1" applyFill="1" applyBorder="1" applyAlignment="1">
      <alignment horizontal="center"/>
    </xf>
    <xf numFmtId="0" fontId="34" fillId="23" borderId="74" xfId="0" applyFont="1" applyFill="1" applyBorder="1" applyAlignment="1">
      <alignment horizontal="center"/>
    </xf>
    <xf numFmtId="0" fontId="15" fillId="20" borderId="79" xfId="0" applyFont="1" applyFill="1" applyBorder="1" applyAlignment="1" applyProtection="1">
      <alignment horizontal="center" vertical="center" wrapText="1" readingOrder="1"/>
      <protection locked="0"/>
    </xf>
    <xf numFmtId="0" fontId="15" fillId="20" borderId="77" xfId="0" applyFont="1" applyFill="1" applyBorder="1" applyAlignment="1" applyProtection="1">
      <alignment horizontal="center" vertical="center" wrapText="1" readingOrder="1"/>
      <protection locked="0"/>
    </xf>
    <xf numFmtId="0" fontId="15" fillId="20" borderId="76" xfId="0" applyFont="1" applyFill="1" applyBorder="1" applyAlignment="1" applyProtection="1">
      <alignment horizontal="center" vertical="center" wrapText="1" readingOrder="1"/>
      <protection locked="0"/>
    </xf>
    <xf numFmtId="0" fontId="4" fillId="6" borderId="15" xfId="0" applyFont="1" applyFill="1" applyBorder="1" applyAlignment="1" applyProtection="1">
      <alignment horizontal="left" vertical="center" wrapText="1" readingOrder="1"/>
    </xf>
    <xf numFmtId="0" fontId="4" fillId="6" borderId="53" xfId="0" applyFont="1" applyFill="1" applyBorder="1" applyAlignment="1" applyProtection="1">
      <alignment horizontal="left" vertical="center" wrapText="1" readingOrder="1"/>
    </xf>
    <xf numFmtId="0" fontId="4" fillId="6" borderId="68" xfId="0" applyFont="1" applyFill="1" applyBorder="1" applyAlignment="1" applyProtection="1">
      <alignment horizontal="left" vertical="center" wrapText="1" readingOrder="1"/>
    </xf>
    <xf numFmtId="0" fontId="4" fillId="6" borderId="46" xfId="0" applyFont="1" applyFill="1" applyBorder="1" applyAlignment="1" applyProtection="1">
      <alignment horizontal="left" vertical="center" wrapText="1" readingOrder="1"/>
    </xf>
    <xf numFmtId="0" fontId="9" fillId="6" borderId="15" xfId="0" applyFont="1" applyFill="1" applyBorder="1" applyAlignment="1" applyProtection="1">
      <alignment horizontal="center" vertical="center" wrapText="1" readingOrder="1"/>
    </xf>
    <xf numFmtId="0" fontId="9" fillId="6" borderId="53" xfId="0" applyFont="1" applyFill="1" applyBorder="1" applyAlignment="1" applyProtection="1">
      <alignment horizontal="center" vertical="center" wrapText="1" readingOrder="1"/>
    </xf>
    <xf numFmtId="0" fontId="9" fillId="6" borderId="48" xfId="0" applyFont="1" applyFill="1" applyBorder="1" applyAlignment="1" applyProtection="1">
      <alignment horizontal="left" vertical="center" wrapText="1" readingOrder="1"/>
    </xf>
    <xf numFmtId="0" fontId="9" fillId="6" borderId="53" xfId="0" applyFont="1" applyFill="1" applyBorder="1" applyAlignment="1" applyProtection="1">
      <alignment horizontal="left" vertical="center" wrapText="1" readingOrder="1"/>
    </xf>
    <xf numFmtId="0" fontId="9" fillId="6" borderId="68" xfId="0" applyFont="1" applyFill="1" applyBorder="1" applyAlignment="1" applyProtection="1">
      <alignment horizontal="left" vertical="center" wrapText="1" readingOrder="1"/>
    </xf>
    <xf numFmtId="0" fontId="9" fillId="6" borderId="46" xfId="0" applyFont="1" applyFill="1" applyBorder="1" applyAlignment="1" applyProtection="1">
      <alignment horizontal="left" vertical="center" wrapText="1" readingOrder="1"/>
    </xf>
    <xf numFmtId="0" fontId="39" fillId="6" borderId="3" xfId="0" applyFont="1" applyFill="1" applyBorder="1" applyAlignment="1" applyProtection="1">
      <alignment horizontal="left" vertical="center" wrapText="1" readingOrder="1"/>
    </xf>
    <xf numFmtId="0" fontId="39" fillId="6" borderId="24" xfId="0" applyFont="1" applyFill="1" applyBorder="1" applyAlignment="1" applyProtection="1">
      <alignment horizontal="left" vertical="center" wrapText="1" readingOrder="1"/>
    </xf>
    <xf numFmtId="167" fontId="26" fillId="0" borderId="3" xfId="0" applyNumberFormat="1" applyFont="1" applyBorder="1" applyAlignment="1" applyProtection="1">
      <alignment horizontal="center" vertical="center" wrapText="1" readingOrder="1"/>
      <protection locked="0"/>
    </xf>
    <xf numFmtId="167" fontId="26" fillId="0" borderId="21" xfId="0" applyNumberFormat="1" applyFont="1" applyBorder="1" applyAlignment="1" applyProtection="1">
      <alignment horizontal="center" vertical="center" wrapText="1" readingOrder="1"/>
      <protection locked="0"/>
    </xf>
    <xf numFmtId="167" fontId="26" fillId="0" borderId="34" xfId="0" applyNumberFormat="1" applyFont="1" applyBorder="1" applyAlignment="1" applyProtection="1">
      <alignment horizontal="center" vertical="center" wrapText="1" readingOrder="1"/>
      <protection locked="0"/>
    </xf>
    <xf numFmtId="167" fontId="26" fillId="0" borderId="4" xfId="0" applyNumberFormat="1" applyFont="1" applyBorder="1" applyAlignment="1" applyProtection="1">
      <alignment horizontal="center" vertical="center" wrapText="1" readingOrder="1"/>
      <protection locked="0"/>
    </xf>
    <xf numFmtId="167" fontId="26" fillId="0" borderId="22" xfId="0" applyNumberFormat="1" applyFont="1" applyBorder="1" applyAlignment="1" applyProtection="1">
      <alignment horizontal="center" vertical="center" wrapText="1" readingOrder="1"/>
      <protection locked="0"/>
    </xf>
    <xf numFmtId="167" fontId="26" fillId="0" borderId="35" xfId="0" applyNumberFormat="1" applyFont="1" applyBorder="1" applyAlignment="1" applyProtection="1">
      <alignment horizontal="center" vertical="center" wrapText="1" readingOrder="1"/>
      <protection locked="0"/>
    </xf>
    <xf numFmtId="3" fontId="7" fillId="0" borderId="4" xfId="0" applyNumberFormat="1" applyFont="1" applyFill="1" applyBorder="1" applyAlignment="1" applyProtection="1">
      <alignment horizontal="right" vertical="center" wrapText="1" readingOrder="1"/>
    </xf>
    <xf numFmtId="3" fontId="7" fillId="0" borderId="22" xfId="0" applyNumberFormat="1" applyFont="1" applyFill="1" applyBorder="1" applyAlignment="1" applyProtection="1">
      <alignment horizontal="right" vertical="center" wrapText="1" readingOrder="1"/>
    </xf>
    <xf numFmtId="3" fontId="7" fillId="0" borderId="25" xfId="0" applyNumberFormat="1" applyFont="1" applyFill="1" applyBorder="1" applyAlignment="1" applyProtection="1">
      <alignment horizontal="right" vertical="center" wrapText="1" readingOrder="1"/>
    </xf>
    <xf numFmtId="0" fontId="11" fillId="20" borderId="41" xfId="0" applyFont="1" applyFill="1" applyBorder="1" applyAlignment="1" applyProtection="1">
      <alignment horizontal="center" vertical="center"/>
    </xf>
    <xf numFmtId="0" fontId="11" fillId="20" borderId="42" xfId="0" applyFont="1" applyFill="1" applyBorder="1" applyAlignment="1" applyProtection="1">
      <alignment horizontal="center" vertical="center"/>
    </xf>
    <xf numFmtId="0" fontId="11" fillId="20" borderId="43"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readingOrder="1"/>
    </xf>
    <xf numFmtId="0" fontId="7" fillId="0" borderId="32" xfId="0" applyFont="1" applyFill="1" applyBorder="1" applyAlignment="1" applyProtection="1">
      <alignment horizontal="center" vertical="center" wrapText="1" readingOrder="1"/>
    </xf>
    <xf numFmtId="0" fontId="11" fillId="21" borderId="41" xfId="0" applyFont="1" applyFill="1" applyBorder="1" applyAlignment="1" applyProtection="1">
      <alignment horizontal="center" vertical="center"/>
    </xf>
    <xf numFmtId="0" fontId="11" fillId="21" borderId="42" xfId="0" applyFont="1" applyFill="1" applyBorder="1" applyAlignment="1" applyProtection="1">
      <alignment horizontal="center" vertical="center"/>
    </xf>
    <xf numFmtId="0" fontId="11" fillId="21" borderId="43" xfId="0" applyFont="1" applyFill="1" applyBorder="1" applyAlignment="1" applyProtection="1">
      <alignment horizontal="center" vertical="center"/>
    </xf>
    <xf numFmtId="0" fontId="28" fillId="21" borderId="30" xfId="0" applyFont="1" applyFill="1" applyBorder="1" applyAlignment="1">
      <alignment horizontal="center" wrapText="1"/>
    </xf>
    <xf numFmtId="0" fontId="28" fillId="21" borderId="66" xfId="0" applyFont="1" applyFill="1" applyBorder="1" applyAlignment="1">
      <alignment horizontal="center" wrapText="1"/>
    </xf>
    <xf numFmtId="0" fontId="26" fillId="0" borderId="2" xfId="0" applyFont="1" applyBorder="1" applyAlignment="1" applyProtection="1">
      <alignment horizontal="left" vertical="center" wrapText="1" readingOrder="1"/>
      <protection locked="0"/>
    </xf>
    <xf numFmtId="0" fontId="26" fillId="0" borderId="32" xfId="0" applyFont="1" applyBorder="1" applyAlignment="1" applyProtection="1">
      <alignment horizontal="left" vertical="center" wrapText="1" readingOrder="1"/>
      <protection locked="0"/>
    </xf>
    <xf numFmtId="0" fontId="26" fillId="0" borderId="33" xfId="0" applyFont="1" applyBorder="1" applyAlignment="1" applyProtection="1">
      <alignment horizontal="left" vertical="center" wrapText="1" readingOrder="1"/>
      <protection locked="0"/>
    </xf>
    <xf numFmtId="0" fontId="10" fillId="28" borderId="111" xfId="0" applyFont="1" applyFill="1" applyBorder="1" applyAlignment="1" applyProtection="1">
      <alignment horizontal="center" vertical="center" wrapText="1" readingOrder="1"/>
    </xf>
    <xf numFmtId="0" fontId="0" fillId="0" borderId="3" xfId="0" applyBorder="1" applyAlignment="1">
      <alignment horizontal="center" vertical="center" wrapText="1"/>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5" fillId="28" borderId="111" xfId="0" applyFont="1" applyFill="1" applyBorder="1" applyAlignment="1" applyProtection="1">
      <alignment horizontal="center" vertical="center" wrapText="1" readingOrder="1"/>
    </xf>
    <xf numFmtId="0" fontId="5" fillId="28" borderId="76" xfId="0" applyFont="1" applyFill="1" applyBorder="1" applyAlignment="1" applyProtection="1">
      <alignment horizontal="center" vertical="center" wrapText="1" readingOrder="1"/>
    </xf>
    <xf numFmtId="0" fontId="10" fillId="6" borderId="3" xfId="0" applyFont="1" applyFill="1" applyBorder="1" applyAlignment="1" applyProtection="1">
      <alignment horizontal="left" vertical="center" wrapText="1" readingOrder="1"/>
    </xf>
    <xf numFmtId="0" fontId="10" fillId="6" borderId="21" xfId="0" applyFont="1" applyFill="1" applyBorder="1" applyAlignment="1" applyProtection="1">
      <alignment horizontal="left" vertical="center" wrapText="1" readingOrder="1"/>
    </xf>
    <xf numFmtId="0" fontId="10" fillId="6" borderId="34" xfId="0" applyFont="1" applyFill="1" applyBorder="1" applyAlignment="1" applyProtection="1">
      <alignment horizontal="left" vertical="center" wrapText="1" readingOrder="1"/>
    </xf>
    <xf numFmtId="167" fontId="10" fillId="6" borderId="3" xfId="0" applyNumberFormat="1" applyFont="1" applyFill="1" applyBorder="1" applyAlignment="1" applyProtection="1">
      <alignment horizontal="center" vertical="center" wrapText="1" readingOrder="1"/>
    </xf>
    <xf numFmtId="167" fontId="10" fillId="6" borderId="21" xfId="0" applyNumberFormat="1" applyFont="1" applyFill="1" applyBorder="1" applyAlignment="1" applyProtection="1">
      <alignment horizontal="center" vertical="center" wrapText="1" readingOrder="1"/>
    </xf>
    <xf numFmtId="167" fontId="10" fillId="6" borderId="34" xfId="0" applyNumberFormat="1" applyFont="1" applyFill="1" applyBorder="1" applyAlignment="1" applyProtection="1">
      <alignment horizontal="center" vertical="center" wrapText="1" readingOrder="1"/>
    </xf>
    <xf numFmtId="167" fontId="10" fillId="6" borderId="4" xfId="0" applyNumberFormat="1" applyFont="1" applyFill="1" applyBorder="1" applyAlignment="1" applyProtection="1">
      <alignment horizontal="center" vertical="center" wrapText="1" readingOrder="1"/>
    </xf>
    <xf numFmtId="167" fontId="10" fillId="6" borderId="22" xfId="0" applyNumberFormat="1" applyFont="1" applyFill="1" applyBorder="1" applyAlignment="1" applyProtection="1">
      <alignment horizontal="center" vertical="center" wrapText="1" readingOrder="1"/>
    </xf>
    <xf numFmtId="167" fontId="10" fillId="6" borderId="35" xfId="0" applyNumberFormat="1" applyFont="1" applyFill="1" applyBorder="1" applyAlignment="1" applyProtection="1">
      <alignment horizontal="center" vertical="center" wrapText="1" readingOrder="1"/>
    </xf>
    <xf numFmtId="164" fontId="10" fillId="6" borderId="3" xfId="0" applyNumberFormat="1" applyFont="1" applyFill="1" applyBorder="1" applyAlignment="1" applyProtection="1">
      <alignment horizontal="center" vertical="center" wrapText="1" readingOrder="1"/>
    </xf>
    <xf numFmtId="0" fontId="10" fillId="6" borderId="21" xfId="0" applyFont="1" applyFill="1" applyBorder="1" applyAlignment="1" applyProtection="1">
      <alignment horizontal="center" vertical="center" wrapText="1" readingOrder="1"/>
    </xf>
    <xf numFmtId="164" fontId="10" fillId="6" borderId="3" xfId="1" applyFont="1" applyFill="1" applyBorder="1" applyAlignment="1" applyProtection="1">
      <alignment horizontal="center" vertical="center" wrapText="1" readingOrder="1"/>
    </xf>
    <xf numFmtId="164" fontId="10" fillId="6" borderId="21" xfId="1" applyFont="1" applyFill="1" applyBorder="1" applyAlignment="1" applyProtection="1">
      <alignment horizontal="center" vertical="center" wrapText="1" readingOrder="1"/>
    </xf>
    <xf numFmtId="164" fontId="10" fillId="6" borderId="34" xfId="1" applyFont="1" applyFill="1" applyBorder="1" applyAlignment="1" applyProtection="1">
      <alignment horizontal="center" vertical="center" wrapText="1" readingOrder="1"/>
    </xf>
    <xf numFmtId="0" fontId="0" fillId="24" borderId="41" xfId="0" applyFill="1" applyBorder="1" applyAlignment="1" applyProtection="1">
      <alignment horizontal="center" vertical="center"/>
    </xf>
    <xf numFmtId="0" fontId="0" fillId="24" borderId="42" xfId="0" applyFill="1" applyBorder="1" applyAlignment="1" applyProtection="1">
      <alignment horizontal="center" vertical="center"/>
    </xf>
    <xf numFmtId="0" fontId="0" fillId="24" borderId="43" xfId="0" applyFill="1" applyBorder="1" applyAlignment="1" applyProtection="1">
      <alignment horizontal="center" vertical="center"/>
    </xf>
    <xf numFmtId="0" fontId="4" fillId="6" borderId="2" xfId="0" applyFont="1" applyFill="1" applyBorder="1" applyAlignment="1" applyProtection="1">
      <alignment horizontal="left" vertical="center" wrapText="1" readingOrder="1"/>
    </xf>
    <xf numFmtId="0" fontId="4" fillId="6" borderId="32" xfId="0" applyFont="1" applyFill="1" applyBorder="1" applyAlignment="1" applyProtection="1">
      <alignment horizontal="left" vertical="center" wrapText="1" readingOrder="1"/>
    </xf>
    <xf numFmtId="0" fontId="4" fillId="6" borderId="33" xfId="0" applyFont="1" applyFill="1" applyBorder="1" applyAlignment="1" applyProtection="1">
      <alignment horizontal="left" vertical="center" wrapText="1" readingOrder="1"/>
    </xf>
    <xf numFmtId="0" fontId="9" fillId="6" borderId="2" xfId="0" applyFont="1" applyFill="1" applyBorder="1" applyAlignment="1" applyProtection="1">
      <alignment horizontal="center" vertical="center" wrapText="1" readingOrder="1"/>
    </xf>
    <xf numFmtId="0" fontId="9" fillId="6" borderId="32" xfId="0" applyFont="1" applyFill="1" applyBorder="1" applyAlignment="1" applyProtection="1">
      <alignment horizontal="center" vertical="center" wrapText="1" readingOrder="1"/>
    </xf>
    <xf numFmtId="0" fontId="9" fillId="6" borderId="33" xfId="0" applyFont="1" applyFill="1" applyBorder="1" applyAlignment="1" applyProtection="1">
      <alignment horizontal="center" vertical="center" wrapText="1" readingOrder="1"/>
    </xf>
    <xf numFmtId="0" fontId="10" fillId="6" borderId="2" xfId="0" applyFont="1" applyFill="1" applyBorder="1" applyAlignment="1" applyProtection="1">
      <alignment horizontal="center" vertical="center" wrapText="1" readingOrder="1"/>
    </xf>
    <xf numFmtId="0" fontId="10" fillId="6" borderId="32" xfId="0" applyFont="1" applyFill="1" applyBorder="1" applyAlignment="1" applyProtection="1">
      <alignment horizontal="center" vertical="center" wrapText="1" readingOrder="1"/>
    </xf>
    <xf numFmtId="0" fontId="10" fillId="6" borderId="33" xfId="0" applyFont="1" applyFill="1" applyBorder="1" applyAlignment="1" applyProtection="1">
      <alignment horizontal="center" vertical="center" wrapText="1" readingOrder="1"/>
    </xf>
    <xf numFmtId="0" fontId="10" fillId="6" borderId="3" xfId="0" applyFont="1" applyFill="1" applyBorder="1" applyAlignment="1" applyProtection="1">
      <alignment horizontal="center" vertical="center" wrapText="1" readingOrder="1"/>
    </xf>
    <xf numFmtId="0" fontId="10" fillId="6" borderId="24" xfId="0" applyFont="1" applyFill="1" applyBorder="1" applyAlignment="1" applyProtection="1">
      <alignment horizontal="center" vertical="center" wrapText="1" readingOrder="1"/>
    </xf>
    <xf numFmtId="0" fontId="10" fillId="6" borderId="2" xfId="0" applyFont="1" applyFill="1" applyBorder="1" applyAlignment="1" applyProtection="1">
      <alignment horizontal="left" vertical="center" wrapText="1" readingOrder="1"/>
    </xf>
    <xf numFmtId="0" fontId="10" fillId="6" borderId="32" xfId="0" applyFont="1" applyFill="1" applyBorder="1" applyAlignment="1" applyProtection="1">
      <alignment horizontal="left" vertical="center" wrapText="1" readingOrder="1"/>
    </xf>
    <xf numFmtId="0" fontId="10" fillId="6" borderId="33" xfId="0" applyFont="1" applyFill="1" applyBorder="1" applyAlignment="1" applyProtection="1">
      <alignment horizontal="left" vertical="center" wrapText="1" readingOrder="1"/>
    </xf>
    <xf numFmtId="0" fontId="10" fillId="6" borderId="34" xfId="0" applyFont="1" applyFill="1" applyBorder="1" applyAlignment="1" applyProtection="1">
      <alignment horizontal="center" vertical="center" wrapText="1" readingOrder="1"/>
    </xf>
    <xf numFmtId="0" fontId="9" fillId="6" borderId="1" xfId="0" applyFont="1" applyFill="1" applyBorder="1" applyAlignment="1" applyProtection="1">
      <alignment horizontal="center" vertical="center" wrapText="1" readingOrder="1"/>
    </xf>
    <xf numFmtId="0" fontId="9" fillId="6" borderId="7" xfId="0" applyFont="1" applyFill="1" applyBorder="1" applyAlignment="1" applyProtection="1">
      <alignment horizontal="center" vertical="center" wrapText="1" readingOrder="1"/>
    </xf>
    <xf numFmtId="0" fontId="9" fillId="6" borderId="45" xfId="0" applyFont="1" applyFill="1" applyBorder="1" applyAlignment="1" applyProtection="1">
      <alignment horizontal="center" vertical="center" wrapText="1" readingOrder="1"/>
    </xf>
    <xf numFmtId="0" fontId="4" fillId="22" borderId="41" xfId="0" applyFont="1" applyFill="1" applyBorder="1" applyAlignment="1" applyProtection="1">
      <alignment horizontal="left" vertical="center" wrapText="1"/>
    </xf>
    <xf numFmtId="0" fontId="4" fillId="22" borderId="42" xfId="0" applyFont="1" applyFill="1" applyBorder="1" applyAlignment="1" applyProtection="1">
      <alignment horizontal="left" vertical="center" wrapText="1"/>
    </xf>
    <xf numFmtId="0" fontId="4" fillId="22" borderId="43" xfId="0" applyFont="1" applyFill="1" applyBorder="1" applyAlignment="1" applyProtection="1">
      <alignment horizontal="left" vertical="center" wrapText="1"/>
    </xf>
    <xf numFmtId="168" fontId="10" fillId="6" borderId="4" xfId="2" applyNumberFormat="1" applyFont="1" applyFill="1" applyBorder="1" applyAlignment="1" applyProtection="1">
      <alignment horizontal="center" vertical="center" wrapText="1" readingOrder="1"/>
    </xf>
    <xf numFmtId="168" fontId="10" fillId="6" borderId="22" xfId="2" applyNumberFormat="1" applyFont="1" applyFill="1" applyBorder="1" applyAlignment="1" applyProtection="1">
      <alignment horizontal="center" vertical="center" wrapText="1" readingOrder="1"/>
    </xf>
    <xf numFmtId="168" fontId="10" fillId="6" borderId="25" xfId="2" applyNumberFormat="1" applyFont="1" applyFill="1" applyBorder="1" applyAlignment="1" applyProtection="1">
      <alignment horizontal="center" vertical="center" wrapText="1" readingOrder="1"/>
    </xf>
    <xf numFmtId="0" fontId="9" fillId="6" borderId="41" xfId="0" applyFont="1" applyFill="1" applyBorder="1" applyAlignment="1" applyProtection="1">
      <alignment horizontal="center" vertical="center" wrapText="1" readingOrder="1"/>
    </xf>
    <xf numFmtId="0" fontId="9" fillId="6" borderId="42" xfId="0" applyFont="1" applyFill="1" applyBorder="1" applyAlignment="1" applyProtection="1">
      <alignment horizontal="center" vertical="center" wrapText="1" readingOrder="1"/>
    </xf>
    <xf numFmtId="167" fontId="10" fillId="6" borderId="24" xfId="0" applyNumberFormat="1" applyFont="1" applyFill="1" applyBorder="1" applyAlignment="1" applyProtection="1">
      <alignment horizontal="center" vertical="center" wrapText="1" readingOrder="1"/>
    </xf>
    <xf numFmtId="167" fontId="10" fillId="6" borderId="25" xfId="0" applyNumberFormat="1" applyFont="1" applyFill="1" applyBorder="1" applyAlignment="1" applyProtection="1">
      <alignment horizontal="center" vertical="center" wrapText="1" readingOrder="1"/>
    </xf>
    <xf numFmtId="168" fontId="10" fillId="6" borderId="35" xfId="2" applyNumberFormat="1" applyFont="1" applyFill="1" applyBorder="1" applyAlignment="1" applyProtection="1">
      <alignment horizontal="center" vertical="center" wrapText="1" readingOrder="1"/>
    </xf>
    <xf numFmtId="0" fontId="10" fillId="6" borderId="24" xfId="0" applyFont="1" applyFill="1" applyBorder="1" applyAlignment="1" applyProtection="1">
      <alignment horizontal="left" vertical="center" wrapText="1" readingOrder="1"/>
    </xf>
    <xf numFmtId="0" fontId="5" fillId="0" borderId="3" xfId="0" applyFont="1" applyFill="1" applyBorder="1" applyAlignment="1" applyProtection="1">
      <alignment horizontal="center" vertical="center" wrapText="1" readingOrder="1"/>
    </xf>
    <xf numFmtId="0" fontId="5" fillId="0" borderId="34" xfId="0" applyFont="1" applyFill="1" applyBorder="1" applyAlignment="1" applyProtection="1">
      <alignment horizontal="center" vertical="center" wrapText="1" readingOrder="1"/>
    </xf>
    <xf numFmtId="0" fontId="7" fillId="0" borderId="3" xfId="0" applyFont="1" applyFill="1" applyBorder="1" applyAlignment="1" applyProtection="1">
      <alignment horizontal="left" vertical="center" wrapText="1"/>
    </xf>
    <xf numFmtId="0" fontId="7" fillId="0" borderId="21"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167" fontId="5" fillId="6" borderId="3" xfId="0" applyNumberFormat="1" applyFont="1" applyFill="1" applyBorder="1" applyAlignment="1" applyProtection="1">
      <alignment horizontal="center" vertical="center" wrapText="1" readingOrder="1"/>
    </xf>
    <xf numFmtId="167" fontId="5" fillId="6" borderId="21" xfId="0" applyNumberFormat="1" applyFont="1" applyFill="1" applyBorder="1" applyAlignment="1" applyProtection="1">
      <alignment horizontal="center" vertical="center" wrapText="1" readingOrder="1"/>
    </xf>
    <xf numFmtId="167" fontId="5" fillId="6" borderId="34" xfId="0" applyNumberFormat="1" applyFont="1" applyFill="1" applyBorder="1" applyAlignment="1" applyProtection="1">
      <alignment horizontal="center" vertical="center" wrapText="1" readingOrder="1"/>
    </xf>
    <xf numFmtId="167" fontId="5" fillId="6" borderId="4" xfId="0" applyNumberFormat="1" applyFont="1" applyFill="1" applyBorder="1" applyAlignment="1" applyProtection="1">
      <alignment horizontal="center" vertical="center" wrapText="1" readingOrder="1"/>
    </xf>
    <xf numFmtId="167" fontId="5" fillId="6" borderId="22" xfId="0" applyNumberFormat="1" applyFont="1" applyFill="1" applyBorder="1" applyAlignment="1" applyProtection="1">
      <alignment horizontal="center" vertical="center" wrapText="1" readingOrder="1"/>
    </xf>
    <xf numFmtId="167" fontId="5" fillId="6" borderId="35" xfId="0" applyNumberFormat="1" applyFont="1" applyFill="1" applyBorder="1" applyAlignment="1" applyProtection="1">
      <alignment horizontal="center" vertical="center" wrapText="1" readingOrder="1"/>
    </xf>
    <xf numFmtId="0" fontId="4" fillId="25" borderId="41" xfId="0" applyFont="1" applyFill="1" applyBorder="1" applyAlignment="1" applyProtection="1">
      <alignment horizontal="left" vertical="center" wrapText="1"/>
    </xf>
    <xf numFmtId="0" fontId="4" fillId="25" borderId="42" xfId="0" applyFont="1" applyFill="1" applyBorder="1" applyAlignment="1" applyProtection="1">
      <alignment horizontal="left" vertical="center" wrapText="1"/>
    </xf>
    <xf numFmtId="0" fontId="4" fillId="25" borderId="43" xfId="0" applyFont="1" applyFill="1" applyBorder="1" applyAlignment="1" applyProtection="1">
      <alignment horizontal="left" vertical="center" wrapText="1"/>
    </xf>
    <xf numFmtId="0" fontId="4" fillId="6" borderId="23" xfId="0" applyFont="1" applyFill="1" applyBorder="1" applyAlignment="1" applyProtection="1">
      <alignment horizontal="left" vertical="center" wrapText="1" readingOrder="1"/>
    </xf>
    <xf numFmtId="0" fontId="4" fillId="6" borderId="26" xfId="0" applyFont="1" applyFill="1" applyBorder="1" applyAlignment="1" applyProtection="1">
      <alignment horizontal="left" vertical="center" wrapText="1" readingOrder="1"/>
    </xf>
    <xf numFmtId="0" fontId="4" fillId="6" borderId="38" xfId="0" applyFont="1" applyFill="1" applyBorder="1" applyAlignment="1" applyProtection="1">
      <alignment horizontal="left" vertical="center" wrapText="1" readingOrder="1"/>
    </xf>
    <xf numFmtId="0" fontId="4" fillId="6" borderId="17" xfId="0" applyFont="1" applyFill="1" applyBorder="1" applyAlignment="1" applyProtection="1">
      <alignment horizontal="left" vertical="center" wrapText="1" readingOrder="1"/>
    </xf>
    <xf numFmtId="0" fontId="4" fillId="6" borderId="8" xfId="0" applyFont="1" applyFill="1" applyBorder="1" applyAlignment="1" applyProtection="1">
      <alignment horizontal="left" vertical="center" wrapText="1" readingOrder="1"/>
    </xf>
    <xf numFmtId="0" fontId="3" fillId="2" borderId="7" xfId="0" applyFont="1" applyFill="1" applyBorder="1" applyAlignment="1" applyProtection="1">
      <alignment horizontal="center" vertical="center" wrapText="1" readingOrder="1"/>
    </xf>
    <xf numFmtId="0" fontId="3" fillId="2" borderId="2" xfId="0" applyFont="1" applyFill="1" applyBorder="1" applyAlignment="1" applyProtection="1">
      <alignment horizontal="center" vertical="center" wrapText="1" readingOrder="1"/>
    </xf>
    <xf numFmtId="0" fontId="3" fillId="2" borderId="3" xfId="0" applyFont="1" applyFill="1" applyBorder="1" applyAlignment="1" applyProtection="1">
      <alignment horizontal="center" vertical="center" wrapText="1" readingOrder="1"/>
    </xf>
    <xf numFmtId="0" fontId="3" fillId="2" borderId="4" xfId="0" applyFont="1" applyFill="1" applyBorder="1" applyAlignment="1" applyProtection="1">
      <alignment horizontal="center" vertical="center" wrapText="1" readingOrder="1"/>
    </xf>
    <xf numFmtId="0" fontId="4" fillId="26" borderId="41" xfId="0" applyFont="1" applyFill="1" applyBorder="1" applyAlignment="1" applyProtection="1">
      <alignment horizontal="center" vertical="center" wrapText="1"/>
    </xf>
    <xf numFmtId="0" fontId="4" fillId="26" borderId="42" xfId="0" applyFont="1" applyFill="1" applyBorder="1" applyAlignment="1" applyProtection="1">
      <alignment horizontal="center" vertical="center" wrapText="1"/>
    </xf>
    <xf numFmtId="0" fontId="4" fillId="26" borderId="43"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readingOrder="1"/>
    </xf>
    <xf numFmtId="0" fontId="14" fillId="8" borderId="41" xfId="0" applyFont="1" applyFill="1" applyBorder="1" applyAlignment="1">
      <alignment horizontal="center" vertical="center" wrapText="1" readingOrder="1"/>
    </xf>
    <xf numFmtId="0" fontId="14" fillId="8" borderId="42" xfId="0" applyFont="1" applyFill="1" applyBorder="1" applyAlignment="1">
      <alignment horizontal="center" vertical="center" wrapText="1" readingOrder="1"/>
    </xf>
    <xf numFmtId="0" fontId="14" fillId="8" borderId="56" xfId="0" applyFont="1" applyFill="1" applyBorder="1" applyAlignment="1">
      <alignment horizontal="center" vertical="center" wrapText="1" readingOrder="1"/>
    </xf>
    <xf numFmtId="0" fontId="14" fillId="9" borderId="79" xfId="0" applyFont="1" applyFill="1" applyBorder="1" applyAlignment="1">
      <alignment horizontal="center" vertical="center" wrapText="1" readingOrder="1"/>
    </xf>
    <xf numFmtId="0" fontId="14" fillId="9" borderId="77" xfId="0" applyFont="1" applyFill="1" applyBorder="1" applyAlignment="1">
      <alignment horizontal="center" vertical="center" wrapText="1" readingOrder="1"/>
    </xf>
    <xf numFmtId="0" fontId="14" fillId="9" borderId="80" xfId="0" applyFont="1" applyFill="1" applyBorder="1" applyAlignment="1">
      <alignment horizontal="center" vertical="center" wrapText="1" readingOrder="1"/>
    </xf>
    <xf numFmtId="0" fontId="14" fillId="8" borderId="79" xfId="0" applyFont="1" applyFill="1" applyBorder="1" applyAlignment="1">
      <alignment horizontal="center" vertical="center" wrapText="1" readingOrder="1"/>
    </xf>
    <xf numFmtId="0" fontId="14" fillId="8" borderId="77" xfId="0" applyFont="1" applyFill="1" applyBorder="1" applyAlignment="1">
      <alignment horizontal="center" vertical="center" wrapText="1" readingOrder="1"/>
    </xf>
    <xf numFmtId="0" fontId="14" fillId="8" borderId="74" xfId="0" applyFont="1" applyFill="1" applyBorder="1" applyAlignment="1">
      <alignment horizontal="center" vertical="center" wrapText="1" readingOrder="1"/>
    </xf>
    <xf numFmtId="164" fontId="14" fillId="11" borderId="13" xfId="0" applyNumberFormat="1" applyFont="1" applyFill="1" applyBorder="1" applyAlignment="1">
      <alignment horizontal="center" vertical="center" wrapText="1" readingOrder="1"/>
    </xf>
    <xf numFmtId="164" fontId="14" fillId="11" borderId="62" xfId="0" applyNumberFormat="1" applyFont="1" applyFill="1" applyBorder="1" applyAlignment="1">
      <alignment horizontal="center" vertical="center" wrapText="1" readingOrder="1"/>
    </xf>
    <xf numFmtId="0" fontId="14" fillId="11" borderId="12" xfId="0" applyFont="1" applyFill="1" applyBorder="1" applyAlignment="1">
      <alignment horizontal="center" vertical="center" wrapText="1" readingOrder="1"/>
    </xf>
    <xf numFmtId="0" fontId="14" fillId="11" borderId="61" xfId="0" applyFont="1" applyFill="1" applyBorder="1" applyAlignment="1">
      <alignment horizontal="center" vertical="center" wrapText="1" readingOrder="1"/>
    </xf>
    <xf numFmtId="0" fontId="14" fillId="11" borderId="11" xfId="0" applyFont="1" applyFill="1" applyBorder="1" applyAlignment="1">
      <alignment horizontal="center" vertical="center" wrapText="1" readingOrder="1"/>
    </xf>
    <xf numFmtId="0" fontId="14" fillId="11" borderId="60" xfId="0" applyFont="1" applyFill="1" applyBorder="1" applyAlignment="1">
      <alignment horizontal="center" vertical="center" wrapText="1" readingOrder="1"/>
    </xf>
    <xf numFmtId="0" fontId="14" fillId="10" borderId="44" xfId="0" applyFont="1" applyFill="1" applyBorder="1" applyAlignment="1">
      <alignment horizontal="center" vertical="center" wrapText="1" readingOrder="1"/>
    </xf>
    <xf numFmtId="0" fontId="14" fillId="10" borderId="73" xfId="0" applyFont="1" applyFill="1" applyBorder="1" applyAlignment="1">
      <alignment horizontal="center" vertical="center" wrapText="1" readingOrder="1"/>
    </xf>
    <xf numFmtId="0" fontId="14" fillId="10" borderId="3" xfId="0" applyFont="1" applyFill="1" applyBorder="1" applyAlignment="1">
      <alignment horizontal="center" vertical="center" wrapText="1" readingOrder="1"/>
    </xf>
    <xf numFmtId="0" fontId="14" fillId="10" borderId="58" xfId="0" applyFont="1" applyFill="1" applyBorder="1" applyAlignment="1">
      <alignment horizontal="center" vertical="center" wrapText="1" readingOrder="1"/>
    </xf>
    <xf numFmtId="0" fontId="14" fillId="10" borderId="2" xfId="0" applyFont="1" applyFill="1" applyBorder="1" applyAlignment="1">
      <alignment horizontal="center" vertical="center" wrapText="1" readingOrder="1"/>
    </xf>
    <xf numFmtId="0" fontId="14" fillId="10" borderId="57" xfId="0" applyFont="1" applyFill="1" applyBorder="1" applyAlignment="1">
      <alignment horizontal="center" vertical="center" wrapText="1" readingOrder="1"/>
    </xf>
    <xf numFmtId="167" fontId="30" fillId="6" borderId="3" xfId="0" applyNumberFormat="1" applyFont="1" applyFill="1" applyBorder="1" applyAlignment="1" applyProtection="1">
      <alignment horizontal="center" vertical="center" wrapText="1" readingOrder="1"/>
    </xf>
    <xf numFmtId="167" fontId="30" fillId="6" borderId="21" xfId="0" applyNumberFormat="1" applyFont="1" applyFill="1" applyBorder="1" applyAlignment="1" applyProtection="1">
      <alignment horizontal="center" vertical="center" wrapText="1" readingOrder="1"/>
    </xf>
    <xf numFmtId="167" fontId="30" fillId="6" borderId="34" xfId="0" applyNumberFormat="1" applyFont="1" applyFill="1" applyBorder="1" applyAlignment="1" applyProtection="1">
      <alignment horizontal="center" vertical="center" wrapText="1" readingOrder="1"/>
    </xf>
    <xf numFmtId="0" fontId="30" fillId="6" borderId="3" xfId="0" applyFont="1" applyFill="1" applyBorder="1" applyAlignment="1" applyProtection="1">
      <alignment horizontal="left" vertical="center" wrapText="1" readingOrder="1"/>
    </xf>
    <xf numFmtId="0" fontId="30" fillId="6" borderId="21" xfId="0" applyFont="1" applyFill="1" applyBorder="1" applyAlignment="1" applyProtection="1">
      <alignment horizontal="left" vertical="center" wrapText="1" readingOrder="1"/>
    </xf>
    <xf numFmtId="0" fontId="30" fillId="6" borderId="34" xfId="0" applyFont="1" applyFill="1" applyBorder="1" applyAlignment="1" applyProtection="1">
      <alignment horizontal="left" vertical="center" wrapText="1" readingOrder="1"/>
    </xf>
    <xf numFmtId="0" fontId="30" fillId="6" borderId="3" xfId="0" applyFont="1" applyFill="1" applyBorder="1" applyAlignment="1" applyProtection="1">
      <alignment horizontal="center" vertical="center" wrapText="1" readingOrder="1"/>
    </xf>
    <xf numFmtId="0" fontId="30" fillId="6" borderId="21" xfId="0" applyFont="1" applyFill="1" applyBorder="1" applyAlignment="1" applyProtection="1">
      <alignment horizontal="center" vertical="center" wrapText="1" readingOrder="1"/>
    </xf>
    <xf numFmtId="0" fontId="30" fillId="6" borderId="34" xfId="0" applyFont="1" applyFill="1" applyBorder="1" applyAlignment="1" applyProtection="1">
      <alignment horizontal="center" vertical="center" wrapText="1" readingOrder="1"/>
    </xf>
    <xf numFmtId="170" fontId="30" fillId="6" borderId="3" xfId="0" applyNumberFormat="1" applyFont="1" applyFill="1" applyBorder="1" applyAlignment="1" applyProtection="1">
      <alignment horizontal="center" vertical="center" wrapText="1" readingOrder="1"/>
    </xf>
    <xf numFmtId="170" fontId="30" fillId="6" borderId="21" xfId="0" applyNumberFormat="1" applyFont="1" applyFill="1" applyBorder="1" applyAlignment="1" applyProtection="1">
      <alignment horizontal="center" vertical="center" wrapText="1" readingOrder="1"/>
    </xf>
    <xf numFmtId="170" fontId="30" fillId="6" borderId="34" xfId="0" applyNumberFormat="1" applyFont="1" applyFill="1" applyBorder="1" applyAlignment="1" applyProtection="1">
      <alignment horizontal="center" vertical="center" wrapText="1" readingOrder="1"/>
    </xf>
    <xf numFmtId="164" fontId="30" fillId="6" borderId="4" xfId="7" applyFont="1" applyFill="1" applyBorder="1" applyAlignment="1" applyProtection="1">
      <alignment horizontal="center" vertical="center" wrapText="1" readingOrder="1"/>
    </xf>
    <xf numFmtId="164" fontId="30" fillId="6" borderId="22" xfId="7" applyFont="1" applyFill="1" applyBorder="1" applyAlignment="1" applyProtection="1">
      <alignment horizontal="center" vertical="center" wrapText="1" readingOrder="1"/>
    </xf>
    <xf numFmtId="164" fontId="30" fillId="6" borderId="35" xfId="7" applyFont="1" applyFill="1" applyBorder="1" applyAlignment="1" applyProtection="1">
      <alignment horizontal="center" vertical="center" wrapText="1" readingOrder="1"/>
    </xf>
    <xf numFmtId="0" fontId="29" fillId="6" borderId="31" xfId="0" applyFont="1" applyFill="1" applyBorder="1" applyAlignment="1" applyProtection="1">
      <alignment horizontal="left" vertical="center" wrapText="1" readingOrder="1"/>
    </xf>
    <xf numFmtId="0" fontId="29" fillId="6" borderId="49" xfId="0" applyFont="1" applyFill="1" applyBorder="1" applyAlignment="1" applyProtection="1">
      <alignment horizontal="left" vertical="center" wrapText="1" readingOrder="1"/>
    </xf>
    <xf numFmtId="0" fontId="8" fillId="6" borderId="41" xfId="0" applyFont="1" applyFill="1" applyBorder="1" applyAlignment="1" applyProtection="1">
      <alignment horizontal="center" vertical="center" wrapText="1"/>
    </xf>
    <xf numFmtId="0" fontId="8" fillId="6" borderId="42" xfId="0" applyFont="1" applyFill="1" applyBorder="1" applyAlignment="1" applyProtection="1">
      <alignment horizontal="center" vertical="center" wrapText="1"/>
    </xf>
    <xf numFmtId="0" fontId="8" fillId="6" borderId="43" xfId="0" applyFont="1" applyFill="1" applyBorder="1" applyAlignment="1" applyProtection="1">
      <alignment horizontal="center" vertical="center" wrapText="1"/>
    </xf>
    <xf numFmtId="0" fontId="29" fillId="6" borderId="31" xfId="0" applyFont="1" applyFill="1" applyBorder="1" applyAlignment="1" applyProtection="1">
      <alignment horizontal="center" vertical="center" wrapText="1"/>
    </xf>
    <xf numFmtId="0" fontId="29" fillId="6" borderId="16" xfId="0" applyFont="1" applyFill="1" applyBorder="1" applyAlignment="1" applyProtection="1">
      <alignment horizontal="center" vertical="center" wrapText="1"/>
    </xf>
    <xf numFmtId="0" fontId="29" fillId="6" borderId="49" xfId="0" applyFont="1" applyFill="1" applyBorder="1" applyAlignment="1" applyProtection="1">
      <alignment horizontal="center" vertical="center" wrapText="1"/>
    </xf>
    <xf numFmtId="0" fontId="29" fillId="6" borderId="41" xfId="0" applyFont="1" applyFill="1" applyBorder="1" applyAlignment="1" applyProtection="1">
      <alignment horizontal="left" vertical="center" wrapText="1" readingOrder="1"/>
    </xf>
    <xf numFmtId="0" fontId="29" fillId="6" borderId="42" xfId="0" applyFont="1" applyFill="1" applyBorder="1" applyAlignment="1" applyProtection="1">
      <alignment horizontal="left" vertical="center" wrapText="1" readingOrder="1"/>
    </xf>
    <xf numFmtId="0" fontId="29" fillId="6" borderId="43" xfId="0" applyFont="1" applyFill="1" applyBorder="1" applyAlignment="1" applyProtection="1">
      <alignment horizontal="left" vertical="center" wrapText="1" readingOrder="1"/>
    </xf>
    <xf numFmtId="0" fontId="29" fillId="6" borderId="41" xfId="0" applyFont="1" applyFill="1" applyBorder="1" applyAlignment="1" applyProtection="1">
      <alignment horizontal="center" vertical="center" wrapText="1" readingOrder="1"/>
    </xf>
    <xf numFmtId="0" fontId="29" fillId="6" borderId="42" xfId="0" applyFont="1" applyFill="1" applyBorder="1" applyAlignment="1" applyProtection="1">
      <alignment horizontal="center" vertical="center" wrapText="1" readingOrder="1"/>
    </xf>
    <xf numFmtId="0" fontId="29" fillId="6" borderId="43" xfId="0" applyFont="1" applyFill="1" applyBorder="1" applyAlignment="1" applyProtection="1">
      <alignment horizontal="center" vertical="center" wrapText="1" readingOrder="1"/>
    </xf>
    <xf numFmtId="0" fontId="30" fillId="6" borderId="2" xfId="0" applyFont="1" applyFill="1" applyBorder="1" applyAlignment="1" applyProtection="1">
      <alignment horizontal="left" vertical="center" wrapText="1" readingOrder="1"/>
    </xf>
    <xf numFmtId="0" fontId="30" fillId="6" borderId="32" xfId="0" applyFont="1" applyFill="1" applyBorder="1" applyAlignment="1" applyProtection="1">
      <alignment horizontal="left" vertical="center" wrapText="1" readingOrder="1"/>
    </xf>
    <xf numFmtId="0" fontId="30" fillId="6" borderId="33" xfId="0" applyFont="1" applyFill="1" applyBorder="1" applyAlignment="1" applyProtection="1">
      <alignment horizontal="left" vertical="center" wrapText="1" readingOrder="1"/>
    </xf>
    <xf numFmtId="0" fontId="30" fillId="6" borderId="1" xfId="0" applyFont="1" applyFill="1" applyBorder="1" applyAlignment="1" applyProtection="1">
      <alignment horizontal="left" vertical="center" wrapText="1" readingOrder="1"/>
    </xf>
    <xf numFmtId="0" fontId="30" fillId="6" borderId="7" xfId="0" applyFont="1" applyFill="1" applyBorder="1" applyAlignment="1" applyProtection="1">
      <alignment horizontal="left" vertical="center" wrapText="1" readingOrder="1"/>
    </xf>
    <xf numFmtId="0" fontId="30" fillId="6" borderId="45" xfId="0" applyFont="1" applyFill="1" applyBorder="1" applyAlignment="1" applyProtection="1">
      <alignment horizontal="left" vertical="center" wrapText="1" readingOrder="1"/>
    </xf>
    <xf numFmtId="0" fontId="29" fillId="6" borderId="1" xfId="0" applyFont="1" applyFill="1" applyBorder="1" applyAlignment="1" applyProtection="1">
      <alignment horizontal="left" vertical="center" wrapText="1" readingOrder="1"/>
    </xf>
    <xf numFmtId="0" fontId="29" fillId="6" borderId="7" xfId="0" applyFont="1" applyFill="1" applyBorder="1" applyAlignment="1" applyProtection="1">
      <alignment horizontal="left" vertical="center" wrapText="1" readingOrder="1"/>
    </xf>
    <xf numFmtId="0" fontId="10" fillId="6" borderId="69" xfId="0" applyFont="1" applyFill="1" applyBorder="1" applyAlignment="1" applyProtection="1">
      <alignment horizontal="left" vertical="center" wrapText="1" readingOrder="1"/>
    </xf>
    <xf numFmtId="0" fontId="10" fillId="6" borderId="20" xfId="0" applyFont="1" applyFill="1" applyBorder="1" applyAlignment="1" applyProtection="1">
      <alignment horizontal="left" vertical="center" wrapText="1" readingOrder="1"/>
    </xf>
    <xf numFmtId="0" fontId="10" fillId="6" borderId="66" xfId="0" applyFont="1" applyFill="1" applyBorder="1" applyAlignment="1" applyProtection="1">
      <alignment horizontal="left" vertical="center" wrapText="1" readingOrder="1"/>
    </xf>
    <xf numFmtId="0" fontId="29" fillId="6" borderId="41" xfId="0" applyFont="1" applyFill="1" applyBorder="1" applyAlignment="1" applyProtection="1">
      <alignment horizontal="center" vertical="center" wrapText="1"/>
    </xf>
    <xf numFmtId="0" fontId="29" fillId="6" borderId="42" xfId="0" applyFont="1" applyFill="1" applyBorder="1" applyAlignment="1" applyProtection="1">
      <alignment horizontal="center" vertical="center" wrapText="1"/>
    </xf>
    <xf numFmtId="0" fontId="29" fillId="6" borderId="43" xfId="0" applyFont="1" applyFill="1" applyBorder="1" applyAlignment="1" applyProtection="1">
      <alignment horizontal="center" vertical="center" wrapText="1"/>
    </xf>
    <xf numFmtId="0" fontId="29" fillId="6" borderId="8" xfId="0" applyFont="1" applyFill="1" applyBorder="1" applyAlignment="1" applyProtection="1">
      <alignment horizontal="left" vertical="center" wrapText="1" readingOrder="1"/>
    </xf>
    <xf numFmtId="0" fontId="29" fillId="6" borderId="26" xfId="0" applyFont="1" applyFill="1" applyBorder="1" applyAlignment="1" applyProtection="1">
      <alignment horizontal="left" vertical="center" wrapText="1" readingOrder="1"/>
    </xf>
    <xf numFmtId="0" fontId="29" fillId="6" borderId="17" xfId="0" applyFont="1" applyFill="1" applyBorder="1" applyAlignment="1" applyProtection="1">
      <alignment horizontal="left" vertical="center" wrapText="1" readingOrder="1"/>
    </xf>
    <xf numFmtId="0" fontId="29" fillId="6" borderId="45" xfId="0" applyFont="1" applyFill="1" applyBorder="1" applyAlignment="1" applyProtection="1">
      <alignment horizontal="left" vertical="center" wrapText="1" readingOrder="1"/>
    </xf>
    <xf numFmtId="0" fontId="9" fillId="6" borderId="43" xfId="0" applyFont="1" applyFill="1" applyBorder="1" applyAlignment="1" applyProtection="1">
      <alignment horizontal="center" vertical="center" wrapText="1" readingOrder="1"/>
    </xf>
    <xf numFmtId="0" fontId="9" fillId="6" borderId="41" xfId="0" applyFont="1" applyFill="1" applyBorder="1" applyAlignment="1" applyProtection="1">
      <alignment horizontal="left" vertical="center" wrapText="1" readingOrder="1"/>
    </xf>
    <xf numFmtId="0" fontId="9" fillId="6" borderId="42" xfId="0" applyFont="1" applyFill="1" applyBorder="1" applyAlignment="1" applyProtection="1">
      <alignment horizontal="left" vertical="center" wrapText="1" readingOrder="1"/>
    </xf>
    <xf numFmtId="0" fontId="9" fillId="6" borderId="43" xfId="0" applyFont="1" applyFill="1" applyBorder="1" applyAlignment="1" applyProtection="1">
      <alignment horizontal="left" vertical="center" wrapText="1" readingOrder="1"/>
    </xf>
    <xf numFmtId="0" fontId="10" fillId="6" borderId="41" xfId="0" applyFont="1" applyFill="1" applyBorder="1" applyAlignment="1" applyProtection="1">
      <alignment horizontal="left" vertical="center" wrapText="1" readingOrder="1"/>
    </xf>
    <xf numFmtId="0" fontId="10" fillId="6" borderId="42" xfId="0" applyFont="1" applyFill="1" applyBorder="1" applyAlignment="1" applyProtection="1">
      <alignment horizontal="left" vertical="center" wrapText="1" readingOrder="1"/>
    </xf>
    <xf numFmtId="0" fontId="10" fillId="6" borderId="43" xfId="0" applyFont="1" applyFill="1" applyBorder="1" applyAlignment="1" applyProtection="1">
      <alignment horizontal="left" vertical="center" wrapText="1" readingOrder="1"/>
    </xf>
    <xf numFmtId="0" fontId="29" fillId="6" borderId="2" xfId="0" applyFont="1" applyFill="1" applyBorder="1" applyAlignment="1" applyProtection="1">
      <alignment horizontal="left" vertical="center" wrapText="1" readingOrder="1"/>
    </xf>
    <xf numFmtId="0" fontId="29" fillId="6" borderId="32" xfId="0" applyFont="1" applyFill="1" applyBorder="1" applyAlignment="1" applyProtection="1">
      <alignment horizontal="left" vertical="center" wrapText="1" readingOrder="1"/>
    </xf>
    <xf numFmtId="0" fontId="29" fillId="6" borderId="33" xfId="0" applyFont="1" applyFill="1" applyBorder="1" applyAlignment="1" applyProtection="1">
      <alignment horizontal="left" vertical="center" wrapText="1" readingOrder="1"/>
    </xf>
    <xf numFmtId="0" fontId="8" fillId="30" borderId="41" xfId="0" applyFont="1" applyFill="1" applyBorder="1" applyAlignment="1" applyProtection="1">
      <alignment horizontal="center" vertical="center" wrapText="1"/>
    </xf>
    <xf numFmtId="0" fontId="8" fillId="30" borderId="42" xfId="0" applyFont="1" applyFill="1" applyBorder="1" applyAlignment="1" applyProtection="1">
      <alignment horizontal="center" vertical="center" wrapText="1"/>
    </xf>
    <xf numFmtId="0" fontId="8" fillId="30" borderId="43" xfId="0" applyFont="1" applyFill="1" applyBorder="1" applyAlignment="1" applyProtection="1">
      <alignment horizontal="center" vertical="center" wrapText="1"/>
    </xf>
    <xf numFmtId="0" fontId="8" fillId="6" borderId="31" xfId="0" applyFont="1" applyFill="1" applyBorder="1" applyAlignment="1" applyProtection="1">
      <alignment horizontal="center" vertical="center" wrapText="1"/>
    </xf>
    <xf numFmtId="0" fontId="8" fillId="6" borderId="16" xfId="0" applyFont="1" applyFill="1" applyBorder="1" applyAlignment="1" applyProtection="1">
      <alignment horizontal="center" vertical="center" wrapText="1"/>
    </xf>
    <xf numFmtId="0" fontId="8" fillId="6" borderId="49" xfId="0" applyFont="1" applyFill="1" applyBorder="1" applyAlignment="1" applyProtection="1">
      <alignment horizontal="center" vertical="center" wrapText="1"/>
    </xf>
    <xf numFmtId="169" fontId="10" fillId="6" borderId="3" xfId="7" applyNumberFormat="1" applyFont="1" applyFill="1" applyBorder="1" applyAlignment="1" applyProtection="1">
      <alignment horizontal="center" vertical="center" wrapText="1" readingOrder="1"/>
    </xf>
    <xf numFmtId="169" fontId="10" fillId="6" borderId="21" xfId="7" applyNumberFormat="1" applyFont="1" applyFill="1" applyBorder="1" applyAlignment="1" applyProtection="1">
      <alignment horizontal="center" vertical="center" wrapText="1" readingOrder="1"/>
    </xf>
    <xf numFmtId="169" fontId="10" fillId="6" borderId="34" xfId="7" applyNumberFormat="1" applyFont="1" applyFill="1" applyBorder="1" applyAlignment="1" applyProtection="1">
      <alignment horizontal="center" vertical="center" wrapText="1" readingOrder="1"/>
    </xf>
    <xf numFmtId="164" fontId="10" fillId="6" borderId="4" xfId="7" applyFont="1" applyFill="1" applyBorder="1" applyAlignment="1" applyProtection="1">
      <alignment horizontal="right" vertical="center" wrapText="1" readingOrder="1"/>
    </xf>
    <xf numFmtId="164" fontId="10" fillId="6" borderId="22" xfId="7" applyFont="1" applyFill="1" applyBorder="1" applyAlignment="1" applyProtection="1">
      <alignment horizontal="right" vertical="center" wrapText="1" readingOrder="1"/>
    </xf>
    <xf numFmtId="164" fontId="10" fillId="6" borderId="35" xfId="7" applyFont="1" applyFill="1" applyBorder="1" applyAlignment="1" applyProtection="1">
      <alignment horizontal="right" vertical="center" wrapText="1" readingOrder="1"/>
    </xf>
    <xf numFmtId="167" fontId="10" fillId="6" borderId="36" xfId="0" applyNumberFormat="1" applyFont="1" applyFill="1" applyBorder="1" applyAlignment="1" applyProtection="1">
      <alignment horizontal="center" vertical="center" wrapText="1" readingOrder="1"/>
    </xf>
    <xf numFmtId="167" fontId="10" fillId="6" borderId="27" xfId="0" applyNumberFormat="1" applyFont="1" applyFill="1" applyBorder="1" applyAlignment="1" applyProtection="1">
      <alignment horizontal="center" vertical="center" wrapText="1" readingOrder="1"/>
    </xf>
    <xf numFmtId="167" fontId="10" fillId="6" borderId="18" xfId="0" applyNumberFormat="1" applyFont="1" applyFill="1" applyBorder="1" applyAlignment="1" applyProtection="1">
      <alignment horizontal="center" vertical="center" wrapText="1" readingOrder="1"/>
    </xf>
    <xf numFmtId="0" fontId="29" fillId="6" borderId="2" xfId="0" applyFont="1" applyFill="1" applyBorder="1" applyAlignment="1" applyProtection="1">
      <alignment horizontal="center" vertical="center" wrapText="1" readingOrder="1"/>
    </xf>
    <xf numFmtId="0" fontId="29" fillId="6" borderId="32" xfId="0" applyFont="1" applyFill="1" applyBorder="1" applyAlignment="1" applyProtection="1">
      <alignment horizontal="center" vertical="center" wrapText="1" readingOrder="1"/>
    </xf>
    <xf numFmtId="0" fontId="29" fillId="6" borderId="33" xfId="0" applyFont="1" applyFill="1" applyBorder="1" applyAlignment="1" applyProtection="1">
      <alignment horizontal="center" vertical="center" wrapText="1" readingOrder="1"/>
    </xf>
    <xf numFmtId="0" fontId="29" fillId="6" borderId="5" xfId="0" applyFont="1" applyFill="1" applyBorder="1" applyAlignment="1" applyProtection="1">
      <alignment horizontal="left" vertical="center" wrapText="1" readingOrder="1"/>
    </xf>
    <xf numFmtId="0" fontId="29" fillId="6" borderId="0" xfId="0" applyFont="1" applyFill="1" applyBorder="1" applyAlignment="1" applyProtection="1">
      <alignment horizontal="left" vertical="center" wrapText="1" readingOrder="1"/>
    </xf>
    <xf numFmtId="0" fontId="29" fillId="6" borderId="30" xfId="0" applyFont="1" applyFill="1" applyBorder="1" applyAlignment="1" applyProtection="1">
      <alignment horizontal="left" vertical="center" wrapText="1" readingOrder="1"/>
    </xf>
    <xf numFmtId="0" fontId="29" fillId="6" borderId="69" xfId="0" applyFont="1" applyFill="1" applyBorder="1" applyAlignment="1" applyProtection="1">
      <alignment horizontal="center" vertical="center" wrapText="1" readingOrder="1"/>
    </xf>
    <xf numFmtId="0" fontId="29" fillId="6" borderId="20" xfId="0" applyFont="1" applyFill="1" applyBorder="1" applyAlignment="1" applyProtection="1">
      <alignment horizontal="center" vertical="center" wrapText="1" readingOrder="1"/>
    </xf>
    <xf numFmtId="0" fontId="29" fillId="6" borderId="66" xfId="0" applyFont="1" applyFill="1" applyBorder="1" applyAlignment="1" applyProtection="1">
      <alignment horizontal="center" vertical="center" wrapText="1" readingOrder="1"/>
    </xf>
    <xf numFmtId="0" fontId="29" fillId="0" borderId="69" xfId="0" applyFont="1" applyFill="1" applyBorder="1" applyAlignment="1" applyProtection="1">
      <alignment horizontal="center" vertical="center" wrapText="1" readingOrder="1"/>
    </xf>
    <xf numFmtId="0" fontId="29" fillId="0" borderId="20" xfId="0" applyFont="1" applyFill="1" applyBorder="1" applyAlignment="1" applyProtection="1">
      <alignment horizontal="center" vertical="center" wrapText="1" readingOrder="1"/>
    </xf>
    <xf numFmtId="0" fontId="29" fillId="0" borderId="66" xfId="0" applyFont="1" applyFill="1" applyBorder="1" applyAlignment="1" applyProtection="1">
      <alignment horizontal="center" vertical="center" wrapText="1" readingOrder="1"/>
    </xf>
    <xf numFmtId="0" fontId="31" fillId="0" borderId="15" xfId="0" applyFont="1" applyFill="1" applyBorder="1" applyAlignment="1">
      <alignment horizontal="center" vertical="center" wrapText="1"/>
    </xf>
    <xf numFmtId="0" fontId="31" fillId="0" borderId="53"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9" fillId="6" borderId="69" xfId="0" applyFont="1" applyFill="1" applyBorder="1" applyAlignment="1" applyProtection="1">
      <alignment horizontal="left" vertical="center" wrapText="1" readingOrder="1"/>
    </xf>
    <xf numFmtId="0" fontId="9" fillId="6" borderId="20" xfId="0" applyFont="1" applyFill="1" applyBorder="1" applyAlignment="1" applyProtection="1">
      <alignment horizontal="left" vertical="center" wrapText="1" readingOrder="1"/>
    </xf>
    <xf numFmtId="0" fontId="9" fillId="6" borderId="69" xfId="0" applyFont="1" applyFill="1" applyBorder="1" applyAlignment="1" applyProtection="1">
      <alignment horizontal="center" vertical="center" wrapText="1" readingOrder="1"/>
    </xf>
    <xf numFmtId="0" fontId="9" fillId="6" borderId="20" xfId="0" applyFont="1" applyFill="1" applyBorder="1" applyAlignment="1" applyProtection="1">
      <alignment horizontal="center" vertical="center" wrapText="1" readingOrder="1"/>
    </xf>
    <xf numFmtId="0" fontId="9" fillId="6" borderId="66" xfId="0" applyFont="1" applyFill="1" applyBorder="1" applyAlignment="1" applyProtection="1">
      <alignment horizontal="center" vertical="center" wrapText="1" readingOrder="1"/>
    </xf>
    <xf numFmtId="0" fontId="9" fillId="6" borderId="15" xfId="0" applyFont="1" applyFill="1" applyBorder="1" applyAlignment="1" applyProtection="1">
      <alignment horizontal="left" vertical="center" wrapText="1" readingOrder="1"/>
    </xf>
    <xf numFmtId="0" fontId="19" fillId="0" borderId="15" xfId="0" applyFont="1" applyBorder="1" applyAlignment="1" applyProtection="1">
      <alignment horizontal="left" vertical="center"/>
    </xf>
    <xf numFmtId="0" fontId="19" fillId="0" borderId="53" xfId="0" applyFont="1" applyBorder="1" applyAlignment="1" applyProtection="1">
      <alignment horizontal="left" vertical="center"/>
    </xf>
    <xf numFmtId="0" fontId="19" fillId="0" borderId="46" xfId="0" applyFont="1" applyBorder="1" applyAlignment="1" applyProtection="1">
      <alignment horizontal="left" vertical="center"/>
    </xf>
    <xf numFmtId="0" fontId="10" fillId="6" borderId="9" xfId="0" applyFont="1" applyFill="1" applyBorder="1" applyAlignment="1" applyProtection="1">
      <alignment horizontal="left" vertical="center" wrapText="1" readingOrder="1"/>
    </xf>
    <xf numFmtId="0" fontId="10" fillId="6" borderId="27" xfId="0" applyFont="1" applyFill="1" applyBorder="1" applyAlignment="1" applyProtection="1">
      <alignment horizontal="left" vertical="center" wrapText="1" readingOrder="1"/>
    </xf>
    <xf numFmtId="0" fontId="10" fillId="6" borderId="18" xfId="0" applyFont="1" applyFill="1" applyBorder="1" applyAlignment="1" applyProtection="1">
      <alignment horizontal="left" vertical="center" wrapText="1" readingOrder="1"/>
    </xf>
    <xf numFmtId="0" fontId="29" fillId="6" borderId="31" xfId="0" applyFont="1" applyFill="1" applyBorder="1" applyAlignment="1" applyProtection="1">
      <alignment horizontal="center" vertical="center"/>
    </xf>
    <xf numFmtId="0" fontId="29" fillId="6" borderId="16" xfId="0" applyFont="1" applyFill="1" applyBorder="1" applyAlignment="1" applyProtection="1">
      <alignment horizontal="center" vertical="center"/>
    </xf>
    <xf numFmtId="0" fontId="29" fillId="6" borderId="49" xfId="0" applyFont="1" applyFill="1" applyBorder="1" applyAlignment="1" applyProtection="1">
      <alignment horizontal="center" vertical="center"/>
    </xf>
    <xf numFmtId="0" fontId="29" fillId="6" borderId="16" xfId="0" applyFont="1" applyFill="1" applyBorder="1" applyAlignment="1" applyProtection="1">
      <alignment horizontal="center" vertical="center" wrapText="1" readingOrder="1"/>
    </xf>
    <xf numFmtId="0" fontId="29" fillId="6" borderId="49" xfId="0" applyFont="1" applyFill="1" applyBorder="1" applyAlignment="1" applyProtection="1">
      <alignment horizontal="center" vertical="center" wrapText="1" readingOrder="1"/>
    </xf>
    <xf numFmtId="0" fontId="29" fillId="6" borderId="31" xfId="0" applyFont="1" applyFill="1" applyBorder="1" applyAlignment="1" applyProtection="1">
      <alignment horizontal="justify" vertical="center" wrapText="1" readingOrder="1"/>
    </xf>
    <xf numFmtId="0" fontId="29" fillId="6" borderId="49" xfId="0" applyFont="1" applyFill="1" applyBorder="1" applyAlignment="1" applyProtection="1">
      <alignment horizontal="justify" vertical="center" wrapText="1" readingOrder="1"/>
    </xf>
    <xf numFmtId="0" fontId="29" fillId="6" borderId="16" xfId="0" applyFont="1" applyFill="1" applyBorder="1" applyAlignment="1" applyProtection="1">
      <alignment horizontal="left" vertical="center" wrapText="1" readingOrder="1"/>
    </xf>
    <xf numFmtId="0" fontId="10" fillId="6" borderId="36" xfId="0" applyFont="1" applyFill="1" applyBorder="1" applyAlignment="1" applyProtection="1">
      <alignment horizontal="left" vertical="center" wrapText="1" readingOrder="1"/>
    </xf>
    <xf numFmtId="0" fontId="9" fillId="6" borderId="2" xfId="0" applyFont="1" applyFill="1" applyBorder="1" applyAlignment="1" applyProtection="1">
      <alignment vertical="center" wrapText="1" readingOrder="1"/>
    </xf>
    <xf numFmtId="0" fontId="9" fillId="6" borderId="32" xfId="0" applyFont="1" applyFill="1" applyBorder="1" applyAlignment="1" applyProtection="1">
      <alignment vertical="center" wrapText="1" readingOrder="1"/>
    </xf>
    <xf numFmtId="0" fontId="9" fillId="6" borderId="33" xfId="0" applyFont="1" applyFill="1" applyBorder="1" applyAlignment="1" applyProtection="1">
      <alignment vertical="center" wrapText="1" readingOrder="1"/>
    </xf>
    <xf numFmtId="0" fontId="16" fillId="6" borderId="31" xfId="0" applyFont="1" applyFill="1" applyBorder="1" applyAlignment="1" applyProtection="1">
      <alignment horizontal="center" vertical="center" wrapText="1"/>
    </xf>
    <xf numFmtId="0" fontId="16" fillId="6" borderId="16" xfId="0" applyFont="1" applyFill="1" applyBorder="1" applyAlignment="1" applyProtection="1">
      <alignment horizontal="center" vertical="center" wrapText="1"/>
    </xf>
    <xf numFmtId="0" fontId="16" fillId="6" borderId="49" xfId="0" applyFont="1" applyFill="1" applyBorder="1" applyAlignment="1" applyProtection="1">
      <alignment horizontal="center" vertical="center" wrapText="1"/>
    </xf>
    <xf numFmtId="0" fontId="17" fillId="0" borderId="8" xfId="0" applyFont="1" applyBorder="1" applyAlignment="1" applyProtection="1">
      <alignment horizontal="left" vertical="center" wrapText="1" readingOrder="1"/>
      <protection locked="0"/>
    </xf>
    <xf numFmtId="0" fontId="17" fillId="0" borderId="26" xfId="0" applyFont="1" applyBorder="1" applyAlignment="1" applyProtection="1">
      <alignment horizontal="left" vertical="center" wrapText="1" readingOrder="1"/>
      <protection locked="0"/>
    </xf>
    <xf numFmtId="0" fontId="17" fillId="0" borderId="17" xfId="0" applyFont="1" applyBorder="1" applyAlignment="1" applyProtection="1">
      <alignment horizontal="left" vertical="center" wrapText="1" readingOrder="1"/>
      <protection locked="0"/>
    </xf>
    <xf numFmtId="0" fontId="9" fillId="6" borderId="17" xfId="0" applyFont="1" applyFill="1" applyBorder="1" applyAlignment="1" applyProtection="1">
      <alignment horizontal="left" vertical="center" wrapText="1" readingOrder="1"/>
    </xf>
    <xf numFmtId="0" fontId="9" fillId="6" borderId="1" xfId="0" applyFont="1" applyFill="1" applyBorder="1" applyAlignment="1" applyProtection="1">
      <alignment vertical="center" wrapText="1" readingOrder="1"/>
    </xf>
    <xf numFmtId="0" fontId="9" fillId="6" borderId="7" xfId="0" applyFont="1" applyFill="1" applyBorder="1" applyAlignment="1" applyProtection="1">
      <alignment vertical="center" wrapText="1" readingOrder="1"/>
    </xf>
    <xf numFmtId="0" fontId="9" fillId="6" borderId="45" xfId="0" applyFont="1" applyFill="1" applyBorder="1" applyAlignment="1" applyProtection="1">
      <alignment vertical="center" wrapText="1" readingOrder="1"/>
    </xf>
    <xf numFmtId="0" fontId="21" fillId="0" borderId="41" xfId="0" applyFont="1" applyBorder="1" applyAlignment="1">
      <alignment horizontal="center" vertical="center"/>
    </xf>
    <xf numFmtId="0" fontId="21" fillId="0" borderId="42" xfId="0" applyFont="1" applyBorder="1" applyAlignment="1">
      <alignment horizontal="center" vertical="center"/>
    </xf>
    <xf numFmtId="0" fontId="21" fillId="0" borderId="43" xfId="0" applyFont="1" applyBorder="1" applyAlignment="1">
      <alignment horizontal="center" vertical="center"/>
    </xf>
    <xf numFmtId="167" fontId="10" fillId="6" borderId="69" xfId="0" applyNumberFormat="1" applyFont="1" applyFill="1" applyBorder="1" applyAlignment="1" applyProtection="1">
      <alignment horizontal="center" vertical="center" wrapText="1" readingOrder="1"/>
    </xf>
    <xf numFmtId="167" fontId="10" fillId="6" borderId="48" xfId="0" applyNumberFormat="1" applyFont="1" applyFill="1" applyBorder="1" applyAlignment="1" applyProtection="1">
      <alignment horizontal="center" vertical="center" wrapText="1" readingOrder="1"/>
    </xf>
    <xf numFmtId="167" fontId="10" fillId="6" borderId="84" xfId="0" applyNumberFormat="1" applyFont="1" applyFill="1" applyBorder="1" applyAlignment="1" applyProtection="1">
      <alignment horizontal="center" vertical="center" wrapText="1" readingOrder="1"/>
    </xf>
    <xf numFmtId="167" fontId="10" fillId="6" borderId="85" xfId="0" applyNumberFormat="1" applyFont="1" applyFill="1" applyBorder="1" applyAlignment="1" applyProtection="1">
      <alignment horizontal="center" vertical="center" wrapText="1" readingOrder="1"/>
    </xf>
    <xf numFmtId="167" fontId="10" fillId="6" borderId="86" xfId="0" applyNumberFormat="1" applyFont="1" applyFill="1" applyBorder="1" applyAlignment="1" applyProtection="1">
      <alignment horizontal="center" vertical="center" wrapText="1" readingOrder="1"/>
    </xf>
    <xf numFmtId="0" fontId="3" fillId="5" borderId="81" xfId="0" applyFont="1" applyFill="1" applyBorder="1" applyAlignment="1" applyProtection="1">
      <alignment horizontal="center" vertical="center" wrapText="1" readingOrder="1"/>
    </xf>
    <xf numFmtId="0" fontId="3" fillId="5" borderId="82" xfId="0" applyFont="1" applyFill="1" applyBorder="1" applyAlignment="1" applyProtection="1">
      <alignment horizontal="center" vertical="center" wrapText="1" readingOrder="1"/>
    </xf>
    <xf numFmtId="0" fontId="3" fillId="5" borderId="83" xfId="0" applyFont="1" applyFill="1" applyBorder="1" applyAlignment="1" applyProtection="1">
      <alignment horizontal="center" vertical="center" wrapText="1" readingOrder="1"/>
    </xf>
    <xf numFmtId="0" fontId="8" fillId="0" borderId="41" xfId="0" applyFont="1" applyFill="1" applyBorder="1" applyAlignment="1" applyProtection="1">
      <alignment horizontal="center" vertical="center" wrapText="1"/>
    </xf>
    <xf numFmtId="0" fontId="8" fillId="0" borderId="42" xfId="0" applyFont="1" applyFill="1" applyBorder="1" applyAlignment="1" applyProtection="1">
      <alignment horizontal="center" vertical="center" wrapText="1"/>
    </xf>
    <xf numFmtId="0" fontId="8" fillId="0" borderId="43" xfId="0" applyFont="1" applyFill="1" applyBorder="1" applyAlignment="1" applyProtection="1">
      <alignment horizontal="center" vertical="center" wrapText="1"/>
    </xf>
    <xf numFmtId="0" fontId="9" fillId="0" borderId="89" xfId="0" applyFont="1" applyFill="1" applyBorder="1" applyAlignment="1" applyProtection="1">
      <alignment vertical="center" wrapText="1" readingOrder="1"/>
    </xf>
    <xf numFmtId="0" fontId="9" fillId="0" borderId="90" xfId="0" applyFont="1" applyFill="1" applyBorder="1" applyAlignment="1" applyProtection="1">
      <alignment vertical="center" wrapText="1" readingOrder="1"/>
    </xf>
    <xf numFmtId="0" fontId="9" fillId="0" borderId="91" xfId="0" applyFont="1" applyFill="1" applyBorder="1" applyAlignment="1" applyProtection="1">
      <alignment vertical="center" wrapText="1" readingOrder="1"/>
    </xf>
    <xf numFmtId="0" fontId="10" fillId="0" borderId="8" xfId="0" applyFont="1" applyFill="1" applyBorder="1" applyAlignment="1" applyProtection="1">
      <alignment horizontal="center" vertical="center" wrapText="1" readingOrder="1"/>
    </xf>
    <xf numFmtId="0" fontId="10" fillId="0" borderId="26" xfId="0" applyFont="1" applyFill="1" applyBorder="1" applyAlignment="1" applyProtection="1">
      <alignment horizontal="center" vertical="center" wrapText="1" readingOrder="1"/>
    </xf>
    <xf numFmtId="0" fontId="10" fillId="0" borderId="17" xfId="0" applyFont="1" applyFill="1" applyBorder="1" applyAlignment="1" applyProtection="1">
      <alignment horizontal="center" vertical="center" wrapText="1" readingOrder="1"/>
    </xf>
    <xf numFmtId="0" fontId="9" fillId="0" borderId="2" xfId="0" applyFont="1" applyFill="1" applyBorder="1" applyAlignment="1" applyProtection="1">
      <alignment horizontal="left" vertical="center" wrapText="1" readingOrder="1"/>
    </xf>
    <xf numFmtId="0" fontId="9" fillId="0" borderId="33" xfId="0" applyFont="1" applyFill="1" applyBorder="1" applyAlignment="1" applyProtection="1">
      <alignment horizontal="left" vertical="center" wrapText="1" readingOrder="1"/>
    </xf>
    <xf numFmtId="0" fontId="9" fillId="0" borderId="7" xfId="0" applyFont="1" applyFill="1" applyBorder="1" applyAlignment="1" applyProtection="1">
      <alignment vertical="center" wrapText="1" readingOrder="1"/>
    </xf>
    <xf numFmtId="0" fontId="9" fillId="0" borderId="1" xfId="0" applyFont="1" applyFill="1" applyBorder="1" applyAlignment="1" applyProtection="1">
      <alignment vertical="center" wrapText="1" readingOrder="1"/>
    </xf>
    <xf numFmtId="0" fontId="9" fillId="0" borderId="45" xfId="0" applyFont="1" applyFill="1" applyBorder="1" applyAlignment="1" applyProtection="1">
      <alignment vertical="center" wrapText="1" readingOrder="1"/>
    </xf>
    <xf numFmtId="0" fontId="9" fillId="0" borderId="1" xfId="0" applyFont="1" applyFill="1" applyBorder="1" applyAlignment="1" applyProtection="1">
      <alignment horizontal="left" vertical="center" wrapText="1" readingOrder="1"/>
    </xf>
    <xf numFmtId="0" fontId="9" fillId="0" borderId="7" xfId="0" applyFont="1" applyFill="1" applyBorder="1" applyAlignment="1" applyProtection="1">
      <alignment horizontal="left" vertical="center" wrapText="1" readingOrder="1"/>
    </xf>
    <xf numFmtId="0" fontId="9" fillId="0" borderId="45" xfId="0" applyFont="1" applyFill="1" applyBorder="1" applyAlignment="1" applyProtection="1">
      <alignment horizontal="left" vertical="center" wrapText="1" readingOrder="1"/>
    </xf>
    <xf numFmtId="167" fontId="10" fillId="13" borderId="3" xfId="0" applyNumberFormat="1" applyFont="1" applyFill="1" applyBorder="1" applyAlignment="1" applyProtection="1">
      <alignment horizontal="center" vertical="center" wrapText="1" readingOrder="1"/>
    </xf>
    <xf numFmtId="167" fontId="10" fillId="13" borderId="21" xfId="0" applyNumberFormat="1" applyFont="1" applyFill="1" applyBorder="1" applyAlignment="1" applyProtection="1">
      <alignment horizontal="center" vertical="center" wrapText="1" readingOrder="1"/>
    </xf>
    <xf numFmtId="167" fontId="10" fillId="13" borderId="34" xfId="0" applyNumberFormat="1" applyFont="1" applyFill="1" applyBorder="1" applyAlignment="1" applyProtection="1">
      <alignment horizontal="center" vertical="center" wrapText="1" readingOrder="1"/>
    </xf>
    <xf numFmtId="167" fontId="10" fillId="13" borderId="4" xfId="0" applyNumberFormat="1" applyFont="1" applyFill="1" applyBorder="1" applyAlignment="1" applyProtection="1">
      <alignment horizontal="center" vertical="center" wrapText="1" readingOrder="1"/>
    </xf>
    <xf numFmtId="167" fontId="10" fillId="13" borderId="22" xfId="0" applyNumberFormat="1" applyFont="1" applyFill="1" applyBorder="1" applyAlignment="1" applyProtection="1">
      <alignment horizontal="center" vertical="center" wrapText="1" readingOrder="1"/>
    </xf>
    <xf numFmtId="167" fontId="10" fillId="13" borderId="35" xfId="0" applyNumberFormat="1" applyFont="1" applyFill="1" applyBorder="1" applyAlignment="1" applyProtection="1">
      <alignment horizontal="center" vertical="center" wrapText="1" readingOrder="1"/>
    </xf>
    <xf numFmtId="0" fontId="40" fillId="0" borderId="47" xfId="0" applyFont="1" applyBorder="1" applyAlignment="1">
      <alignment horizontal="center" vertical="center" wrapText="1"/>
    </xf>
    <xf numFmtId="0" fontId="41" fillId="0" borderId="74" xfId="0" applyFont="1" applyBorder="1" applyAlignment="1">
      <alignment horizontal="center" vertical="center" wrapText="1"/>
    </xf>
    <xf numFmtId="0" fontId="40" fillId="0" borderId="80" xfId="0" applyFont="1" applyBorder="1" applyAlignment="1">
      <alignment horizontal="center" vertical="center" wrapText="1"/>
    </xf>
  </cellXfs>
  <cellStyles count="9">
    <cellStyle name="Millares" xfId="4" builtinId="3"/>
    <cellStyle name="Millares [0]" xfId="1" builtinId="6"/>
    <cellStyle name="Millares [0] 2" xfId="7" xr:uid="{00000000-0005-0000-0000-000002000000}"/>
    <cellStyle name="Millares 2" xfId="2" xr:uid="{00000000-0005-0000-0000-000003000000}"/>
    <cellStyle name="Moneda" xfId="5" builtinId="4"/>
    <cellStyle name="Moneda [0] 2" xfId="3" xr:uid="{00000000-0005-0000-0000-000005000000}"/>
    <cellStyle name="Normal" xfId="0" builtinId="0"/>
    <cellStyle name="Normal 2" xfId="6" xr:uid="{00000000-0005-0000-0000-000007000000}"/>
    <cellStyle name="Porcentaje 2" xfId="8" xr:uid="{00000000-0005-0000-0000-000008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K40"/>
  <sheetViews>
    <sheetView topLeftCell="B25" zoomScale="115" zoomScaleNormal="115" zoomScalePageLayoutView="115" workbookViewId="0">
      <selection activeCell="E39" sqref="E39"/>
    </sheetView>
  </sheetViews>
  <sheetFormatPr baseColWidth="10" defaultRowHeight="15" x14ac:dyDescent="0.25"/>
  <cols>
    <col min="1" max="1" width="0" style="385" hidden="1" customWidth="1"/>
    <col min="2" max="2" width="2.875" style="385" customWidth="1"/>
    <col min="3" max="3" width="34.125" style="385" customWidth="1"/>
    <col min="4" max="4" width="14.125" style="385" customWidth="1"/>
    <col min="5" max="5" width="48.75" style="385" customWidth="1"/>
    <col min="6" max="6" width="14.25" style="385" bestFit="1" customWidth="1"/>
    <col min="7" max="16384" width="11" style="385"/>
  </cols>
  <sheetData>
    <row r="1" spans="3:11" ht="15.75" thickBot="1" x14ac:dyDescent="0.3"/>
    <row r="2" spans="3:11" s="389" customFormat="1" ht="45.75" thickBot="1" x14ac:dyDescent="0.3">
      <c r="C2" s="386" t="s">
        <v>0</v>
      </c>
      <c r="D2" s="387" t="s">
        <v>1049</v>
      </c>
      <c r="E2" s="388" t="s">
        <v>1050</v>
      </c>
      <c r="F2" s="388" t="s">
        <v>1148</v>
      </c>
    </row>
    <row r="3" spans="3:11" s="392" customFormat="1" ht="6.95" customHeight="1" thickBot="1" x14ac:dyDescent="0.3">
      <c r="C3" s="390"/>
      <c r="D3" s="391"/>
      <c r="E3" s="848"/>
      <c r="F3" s="849"/>
    </row>
    <row r="4" spans="3:11" s="392" customFormat="1" ht="15" customHeight="1" x14ac:dyDescent="0.25">
      <c r="C4" s="833" t="s">
        <v>1051</v>
      </c>
      <c r="D4" s="393">
        <f>+SUM(D5:D10)</f>
        <v>1814150385.8114491</v>
      </c>
      <c r="E4" s="838"/>
      <c r="F4" s="842">
        <f>SUM(F5:F10)</f>
        <v>3129611623</v>
      </c>
    </row>
    <row r="5" spans="3:11" s="392" customFormat="1" x14ac:dyDescent="0.25">
      <c r="C5" s="834" t="s">
        <v>1052</v>
      </c>
      <c r="D5" s="394">
        <v>53100000</v>
      </c>
      <c r="E5" s="839"/>
      <c r="F5" s="843">
        <f>SUM(Rectoría!J69:J76)</f>
        <v>51100000</v>
      </c>
    </row>
    <row r="6" spans="3:11" s="392" customFormat="1" ht="15.75" x14ac:dyDescent="0.25">
      <c r="C6" s="834" t="s">
        <v>1053</v>
      </c>
      <c r="D6" s="394">
        <v>761943709.64256811</v>
      </c>
      <c r="E6" s="839"/>
      <c r="F6" s="844">
        <f>SUM(Rectoría!J31:J67)</f>
        <v>1763517623</v>
      </c>
      <c r="G6" s="395"/>
      <c r="H6" s="396"/>
      <c r="I6" s="396"/>
      <c r="J6" s="396"/>
      <c r="K6" s="396"/>
    </row>
    <row r="7" spans="3:11" s="392" customFormat="1" ht="24" x14ac:dyDescent="0.25">
      <c r="C7" s="834" t="s">
        <v>168</v>
      </c>
      <c r="D7" s="394">
        <f>87250000+150000000</f>
        <v>237250000</v>
      </c>
      <c r="E7" s="839" t="s">
        <v>1054</v>
      </c>
      <c r="F7" s="844">
        <f>SUM(Rectoría!J4:J29)</f>
        <v>237300000</v>
      </c>
      <c r="G7" s="395"/>
    </row>
    <row r="8" spans="3:11" s="392" customFormat="1" ht="15.75" x14ac:dyDescent="0.25">
      <c r="C8" s="834" t="s">
        <v>1055</v>
      </c>
      <c r="D8" s="394">
        <f>198152676.168881+10000000</f>
        <v>208152676.168881</v>
      </c>
      <c r="E8" s="839"/>
      <c r="F8" s="844">
        <f>SUM(Rectoría!J95:J120)</f>
        <v>740874000</v>
      </c>
      <c r="G8" s="395"/>
    </row>
    <row r="9" spans="3:11" s="392" customFormat="1" ht="15.75" x14ac:dyDescent="0.25">
      <c r="C9" s="834" t="s">
        <v>1056</v>
      </c>
      <c r="D9" s="394">
        <f>618504000-100000000-250000000-10000000</f>
        <v>258504000</v>
      </c>
      <c r="E9" s="839"/>
      <c r="F9" s="844"/>
      <c r="G9" s="395"/>
    </row>
    <row r="10" spans="3:11" s="392" customFormat="1" ht="15.75" x14ac:dyDescent="0.25">
      <c r="C10" s="834" t="s">
        <v>1057</v>
      </c>
      <c r="D10" s="394">
        <v>295200000</v>
      </c>
      <c r="E10" s="839"/>
      <c r="F10" s="844">
        <f>SUM(Rectoría!J78:J92)</f>
        <v>336820000</v>
      </c>
      <c r="G10" s="395"/>
    </row>
    <row r="11" spans="3:11" s="392" customFormat="1" ht="24" x14ac:dyDescent="0.25">
      <c r="C11" s="835" t="s">
        <v>1058</v>
      </c>
      <c r="D11" s="397">
        <f>+SUM(D12:D14)</f>
        <v>3432778226.7156701</v>
      </c>
      <c r="E11" s="839" t="s">
        <v>1059</v>
      </c>
      <c r="F11" s="845">
        <f>SUM(F12:F23)</f>
        <v>5809203000</v>
      </c>
      <c r="G11" s="395"/>
    </row>
    <row r="12" spans="3:11" s="392" customFormat="1" ht="15.75" x14ac:dyDescent="0.25">
      <c r="C12" s="834" t="s">
        <v>1060</v>
      </c>
      <c r="D12" s="394">
        <f>2375297392.79567-200000000-50000000</f>
        <v>2125297392.79567</v>
      </c>
      <c r="E12" s="839"/>
      <c r="F12" s="844">
        <f>SUM(Viceacadémica!J13:J50)</f>
        <v>385000000</v>
      </c>
      <c r="G12" s="395"/>
    </row>
    <row r="13" spans="3:11" s="392" customFormat="1" ht="15.75" x14ac:dyDescent="0.25">
      <c r="C13" s="834" t="s">
        <v>268</v>
      </c>
      <c r="D13" s="394">
        <v>450415000</v>
      </c>
      <c r="E13" s="839"/>
      <c r="F13" s="844">
        <f>SUM(Viceacadémica!J51:J74)</f>
        <v>450415000</v>
      </c>
      <c r="G13" s="395"/>
    </row>
    <row r="14" spans="3:11" s="392" customFormat="1" ht="15.75" x14ac:dyDescent="0.25">
      <c r="C14" s="834" t="s">
        <v>723</v>
      </c>
      <c r="D14" s="394">
        <f>557065833.92+300000000</f>
        <v>857065833.91999996</v>
      </c>
      <c r="E14" s="839" t="s">
        <v>1061</v>
      </c>
      <c r="F14" s="844">
        <f>SUM(Viceacadémica!J353:J432)</f>
        <v>1264600000</v>
      </c>
      <c r="G14" s="395"/>
    </row>
    <row r="15" spans="3:11" s="392" customFormat="1" ht="15.75" x14ac:dyDescent="0.25">
      <c r="C15" s="834" t="s">
        <v>680</v>
      </c>
      <c r="D15" s="394"/>
      <c r="E15" s="839"/>
      <c r="F15" s="844">
        <f>SUM(Viceacadémica!J326:J352)</f>
        <v>2255000000</v>
      </c>
      <c r="G15" s="395"/>
    </row>
    <row r="16" spans="3:11" s="392" customFormat="1" ht="15.75" x14ac:dyDescent="0.25">
      <c r="C16" s="834" t="s">
        <v>199</v>
      </c>
      <c r="D16" s="394"/>
      <c r="E16" s="839"/>
      <c r="F16" s="844">
        <f>SUM(Viceacadémica!J4:J12)</f>
        <v>89850000</v>
      </c>
      <c r="G16" s="395"/>
    </row>
    <row r="17" spans="3:7" s="392" customFormat="1" ht="15.75" x14ac:dyDescent="0.25">
      <c r="C17" s="834" t="s">
        <v>657</v>
      </c>
      <c r="D17" s="394"/>
      <c r="E17" s="839"/>
      <c r="F17" s="844">
        <f>SUM(Viceacadémica!J310:J325)</f>
        <v>168000000</v>
      </c>
      <c r="G17" s="395"/>
    </row>
    <row r="18" spans="3:7" s="392" customFormat="1" ht="15.75" x14ac:dyDescent="0.25">
      <c r="C18" s="834" t="s">
        <v>1151</v>
      </c>
      <c r="D18" s="394"/>
      <c r="E18" s="839"/>
      <c r="F18" s="844">
        <f>SUM(Viceacadémica!J75:J133)</f>
        <v>357420000</v>
      </c>
      <c r="G18" s="395"/>
    </row>
    <row r="19" spans="3:7" s="392" customFormat="1" ht="15.75" x14ac:dyDescent="0.25">
      <c r="C19" s="834" t="s">
        <v>1152</v>
      </c>
      <c r="D19" s="394"/>
      <c r="E19" s="839"/>
      <c r="F19" s="844">
        <f>SUM(Viceacadémica!J150:J180)</f>
        <v>40500000</v>
      </c>
      <c r="G19" s="395"/>
    </row>
    <row r="20" spans="3:7" s="392" customFormat="1" ht="15.75" x14ac:dyDescent="0.25">
      <c r="C20" s="834" t="s">
        <v>472</v>
      </c>
      <c r="D20" s="394"/>
      <c r="E20" s="839"/>
      <c r="F20" s="844">
        <f>SUM(Viceacadémica!J181:J247)</f>
        <v>219600000</v>
      </c>
      <c r="G20" s="395"/>
    </row>
    <row r="21" spans="3:7" s="392" customFormat="1" ht="15.75" x14ac:dyDescent="0.25">
      <c r="C21" s="834" t="s">
        <v>565</v>
      </c>
      <c r="D21" s="394"/>
      <c r="E21" s="839"/>
      <c r="F21" s="844">
        <f>SUM(Viceacadémica!J248:J295)</f>
        <v>243500000</v>
      </c>
      <c r="G21" s="395"/>
    </row>
    <row r="22" spans="3:7" s="392" customFormat="1" ht="15.75" x14ac:dyDescent="0.25">
      <c r="C22" s="834" t="s">
        <v>638</v>
      </c>
      <c r="D22" s="394"/>
      <c r="E22" s="839"/>
      <c r="F22" s="844">
        <f>SUM(Viceacadémica!J296:J309)</f>
        <v>187458000</v>
      </c>
      <c r="G22" s="395"/>
    </row>
    <row r="23" spans="3:7" s="392" customFormat="1" ht="15.75" x14ac:dyDescent="0.25">
      <c r="C23" s="834" t="s">
        <v>401</v>
      </c>
      <c r="D23" s="394"/>
      <c r="E23" s="839"/>
      <c r="F23" s="844">
        <f>SUM(Viceacadémica!J134:J149)</f>
        <v>147860000</v>
      </c>
      <c r="G23" s="395"/>
    </row>
    <row r="24" spans="3:7" s="392" customFormat="1" ht="15.75" x14ac:dyDescent="0.25">
      <c r="C24" s="834"/>
      <c r="D24" s="394"/>
      <c r="E24" s="839"/>
      <c r="F24" s="844"/>
      <c r="G24" s="395"/>
    </row>
    <row r="25" spans="3:7" s="392" customFormat="1" ht="15.75" x14ac:dyDescent="0.25">
      <c r="C25" s="835" t="s">
        <v>1062</v>
      </c>
      <c r="D25" s="397">
        <f>+SUM(D26:D28)</f>
        <v>2797260577.4728799</v>
      </c>
      <c r="E25" s="839"/>
      <c r="F25" s="845">
        <f>SUM(F26:F28)</f>
        <v>6217428300</v>
      </c>
      <c r="G25" s="395"/>
    </row>
    <row r="26" spans="3:7" s="392" customFormat="1" ht="15.75" x14ac:dyDescent="0.25">
      <c r="C26" s="834" t="s">
        <v>11</v>
      </c>
      <c r="D26" s="394">
        <f>165600000+150000000</f>
        <v>315600000</v>
      </c>
      <c r="E26" s="839" t="s">
        <v>1063</v>
      </c>
      <c r="F26" s="844">
        <f>SUM(Viceadministrativa!K3:K15)</f>
        <v>315600000</v>
      </c>
      <c r="G26" s="395"/>
    </row>
    <row r="27" spans="3:7" s="392" customFormat="1" ht="25.5" x14ac:dyDescent="0.25">
      <c r="C27" s="834" t="s">
        <v>1064</v>
      </c>
      <c r="D27" s="394">
        <v>2106802974.4728799</v>
      </c>
      <c r="E27" s="839" t="s">
        <v>1065</v>
      </c>
      <c r="F27" s="844">
        <f>SUM(Viceadministrativa!K29:K68)</f>
        <v>5405423300</v>
      </c>
      <c r="G27" s="395"/>
    </row>
    <row r="28" spans="3:7" s="392" customFormat="1" ht="24" x14ac:dyDescent="0.25">
      <c r="C28" s="834" t="s">
        <v>59</v>
      </c>
      <c r="D28" s="394">
        <v>374857603</v>
      </c>
      <c r="E28" s="839" t="s">
        <v>1066</v>
      </c>
      <c r="F28" s="843">
        <f>SUM(Viceadministrativa!K70:K141)</f>
        <v>496405000</v>
      </c>
    </row>
    <row r="29" spans="3:7" s="392" customFormat="1" x14ac:dyDescent="0.25">
      <c r="C29" s="835" t="s">
        <v>1067</v>
      </c>
      <c r="D29" s="397">
        <f>+D30</f>
        <v>781496000</v>
      </c>
      <c r="E29" s="839"/>
      <c r="F29" s="846">
        <f>SUM(F30:F36)</f>
        <v>1448996000</v>
      </c>
    </row>
    <row r="30" spans="3:7" s="392" customFormat="1" x14ac:dyDescent="0.25">
      <c r="C30" s="834" t="s">
        <v>1068</v>
      </c>
      <c r="D30" s="394">
        <v>781496000</v>
      </c>
      <c r="E30" s="839"/>
      <c r="F30" s="843">
        <f>SUM(Viceinvestigaciones!J25:J42)</f>
        <v>459516000</v>
      </c>
    </row>
    <row r="31" spans="3:7" s="392" customFormat="1" x14ac:dyDescent="0.25">
      <c r="C31" s="834" t="s">
        <v>891</v>
      </c>
      <c r="D31" s="394"/>
      <c r="E31" s="839"/>
      <c r="F31" s="843">
        <f>SUM(Viceinvestigaciones!J4:J24)</f>
        <v>257100000</v>
      </c>
    </row>
    <row r="32" spans="3:7" s="392" customFormat="1" x14ac:dyDescent="0.25">
      <c r="C32" s="834" t="s">
        <v>1149</v>
      </c>
      <c r="D32" s="394"/>
      <c r="E32" s="839"/>
      <c r="F32" s="843">
        <f>SUM(Viceinvestigaciones!J54:J84)</f>
        <v>410400000</v>
      </c>
    </row>
    <row r="33" spans="3:8" s="392" customFormat="1" x14ac:dyDescent="0.25">
      <c r="C33" s="834" t="s">
        <v>1150</v>
      </c>
      <c r="D33" s="394"/>
      <c r="E33" s="839"/>
      <c r="F33" s="843">
        <f>SUM(Viceinvestigaciones!J103:J118)</f>
        <v>72600000</v>
      </c>
    </row>
    <row r="34" spans="3:8" s="392" customFormat="1" x14ac:dyDescent="0.25">
      <c r="C34" s="834" t="s">
        <v>948</v>
      </c>
      <c r="D34" s="394"/>
      <c r="E34" s="839"/>
      <c r="F34" s="843">
        <f>SUM(Viceinvestigaciones!J43:J53)</f>
        <v>77000000</v>
      </c>
    </row>
    <row r="35" spans="3:8" s="392" customFormat="1" x14ac:dyDescent="0.25">
      <c r="C35" s="834" t="s">
        <v>978</v>
      </c>
      <c r="D35" s="394"/>
      <c r="E35" s="839"/>
      <c r="F35" s="843">
        <f>SUM(Viceinvestigaciones!J85:J102)</f>
        <v>172380000</v>
      </c>
    </row>
    <row r="36" spans="3:8" s="392" customFormat="1" ht="15.75" thickBot="1" x14ac:dyDescent="0.3">
      <c r="C36" s="836"/>
      <c r="D36" s="837"/>
      <c r="E36" s="840"/>
      <c r="F36" s="847"/>
    </row>
    <row r="37" spans="3:8" ht="15.75" thickBot="1" x14ac:dyDescent="0.3">
      <c r="C37" s="398" t="s">
        <v>1069</v>
      </c>
      <c r="D37" s="399">
        <f>+D29+D25+D11+D4</f>
        <v>8825685190</v>
      </c>
      <c r="E37" s="400"/>
      <c r="F37" s="841">
        <f>SUM(F4,F11,F25,F29)</f>
        <v>16605238923</v>
      </c>
    </row>
    <row r="38" spans="3:8" ht="15" customHeight="1" x14ac:dyDescent="0.25"/>
    <row r="39" spans="3:8" ht="15.75" thickBot="1" x14ac:dyDescent="0.3"/>
    <row r="40" spans="3:8" ht="36.75" thickBot="1" x14ac:dyDescent="0.3">
      <c r="C40" s="1320" t="s">
        <v>1263</v>
      </c>
      <c r="D40" s="1321" t="s">
        <v>1264</v>
      </c>
      <c r="E40" s="1322" t="s">
        <v>1265</v>
      </c>
      <c r="F40" s="1321" t="s">
        <v>1266</v>
      </c>
      <c r="G40" s="1322" t="s">
        <v>1267</v>
      </c>
      <c r="H40" s="1321">
        <v>1</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124"/>
  <sheetViews>
    <sheetView topLeftCell="C114" zoomScale="90" zoomScaleNormal="90" workbookViewId="0">
      <selection activeCell="C124" sqref="C124:H124"/>
    </sheetView>
  </sheetViews>
  <sheetFormatPr baseColWidth="10" defaultRowHeight="15.75" x14ac:dyDescent="0.25"/>
  <cols>
    <col min="2" max="2" width="20.875" customWidth="1"/>
    <col min="3" max="3" width="26.375" customWidth="1"/>
    <col min="4" max="4" width="57.375" customWidth="1"/>
    <col min="7" max="7" width="45" customWidth="1"/>
    <col min="8" max="8" width="32" customWidth="1"/>
    <col min="9" max="9" width="25.5" customWidth="1"/>
    <col min="10" max="10" width="18.625" customWidth="1"/>
    <col min="11" max="11" width="12.125" bestFit="1" customWidth="1"/>
  </cols>
  <sheetData>
    <row r="1" spans="2:11" ht="16.5" thickBot="1" x14ac:dyDescent="0.3">
      <c r="B1" s="967" t="s">
        <v>0</v>
      </c>
      <c r="C1" s="970" t="s">
        <v>2</v>
      </c>
      <c r="D1" s="971"/>
      <c r="E1" s="971"/>
      <c r="F1" s="971"/>
      <c r="G1" s="988" t="s">
        <v>3</v>
      </c>
      <c r="H1" s="989"/>
      <c r="I1" s="989"/>
      <c r="J1" s="990"/>
    </row>
    <row r="2" spans="2:11" x14ac:dyDescent="0.25">
      <c r="B2" s="968"/>
      <c r="C2" s="991" t="s">
        <v>4</v>
      </c>
      <c r="D2" s="993" t="s">
        <v>5</v>
      </c>
      <c r="E2" s="993" t="s">
        <v>6</v>
      </c>
      <c r="F2" s="993"/>
      <c r="G2" s="995" t="s">
        <v>7</v>
      </c>
      <c r="H2" s="997" t="s">
        <v>8</v>
      </c>
      <c r="I2" s="997" t="s">
        <v>9</v>
      </c>
      <c r="J2" s="999" t="s">
        <v>10</v>
      </c>
    </row>
    <row r="3" spans="2:11" ht="16.5" thickBot="1" x14ac:dyDescent="0.3">
      <c r="B3" s="969"/>
      <c r="C3" s="992"/>
      <c r="D3" s="994"/>
      <c r="E3" s="161" t="s">
        <v>166</v>
      </c>
      <c r="F3" s="161" t="s">
        <v>167</v>
      </c>
      <c r="G3" s="996"/>
      <c r="H3" s="998"/>
      <c r="I3" s="998"/>
      <c r="J3" s="1000"/>
    </row>
    <row r="4" spans="2:11" ht="15.75" customHeight="1" x14ac:dyDescent="0.25">
      <c r="B4" s="974" t="s">
        <v>168</v>
      </c>
      <c r="C4" s="980" t="s">
        <v>169</v>
      </c>
      <c r="D4" s="162" t="s">
        <v>170</v>
      </c>
      <c r="E4" s="136">
        <v>43115</v>
      </c>
      <c r="F4" s="139">
        <v>43464</v>
      </c>
      <c r="G4" s="121" t="s">
        <v>171</v>
      </c>
      <c r="H4" s="122">
        <v>1</v>
      </c>
      <c r="I4" s="123">
        <v>100000</v>
      </c>
      <c r="J4" s="124">
        <f>H4*I4</f>
        <v>100000</v>
      </c>
    </row>
    <row r="5" spans="2:11" ht="15.75" customHeight="1" x14ac:dyDescent="0.25">
      <c r="B5" s="975"/>
      <c r="C5" s="981"/>
      <c r="D5" s="972" t="s">
        <v>172</v>
      </c>
      <c r="E5" s="140">
        <v>43115</v>
      </c>
      <c r="F5" s="164">
        <v>43464</v>
      </c>
      <c r="G5" s="165" t="s">
        <v>171</v>
      </c>
      <c r="H5" s="144">
        <v>1</v>
      </c>
      <c r="I5" s="166">
        <v>1000000</v>
      </c>
      <c r="J5" s="146">
        <f t="shared" ref="J5:J28" si="0">H5*I5</f>
        <v>1000000</v>
      </c>
      <c r="K5" s="902">
        <f>+J19+J20+J65+J66+J69+J70+J85+J86+J88+J89+J95+J96+J97+J102+Viceadministrativa!K70+Viceadministrativa!K71+Viceadministrativa!K72+Viceadministrativa!K73+Viceadministrativa!K75</f>
        <v>365387000</v>
      </c>
    </row>
    <row r="6" spans="2:11" ht="84" customHeight="1" thickBot="1" x14ac:dyDescent="0.3">
      <c r="B6" s="975"/>
      <c r="C6" s="981"/>
      <c r="D6" s="973"/>
      <c r="E6" s="140">
        <v>43115</v>
      </c>
      <c r="F6" s="164">
        <v>43464</v>
      </c>
      <c r="G6" s="165" t="s">
        <v>1157</v>
      </c>
      <c r="H6" s="131">
        <v>1</v>
      </c>
      <c r="I6" s="132">
        <v>2000000</v>
      </c>
      <c r="J6" s="133">
        <f t="shared" ref="J6" si="1">H6*I6</f>
        <v>2000000</v>
      </c>
    </row>
    <row r="7" spans="2:11" ht="53.25" customHeight="1" x14ac:dyDescent="0.25">
      <c r="B7" s="975"/>
      <c r="C7" s="981"/>
      <c r="D7" s="163" t="s">
        <v>1160</v>
      </c>
      <c r="E7" s="140">
        <v>43248</v>
      </c>
      <c r="F7" s="164">
        <v>43254</v>
      </c>
      <c r="G7" s="165" t="s">
        <v>173</v>
      </c>
      <c r="H7" s="144">
        <v>1</v>
      </c>
      <c r="I7" s="166">
        <v>7500000</v>
      </c>
      <c r="J7" s="146">
        <f t="shared" si="0"/>
        <v>7500000</v>
      </c>
    </row>
    <row r="8" spans="2:11" ht="25.5" x14ac:dyDescent="0.25">
      <c r="B8" s="975"/>
      <c r="C8" s="981"/>
      <c r="D8" s="163" t="s">
        <v>1159</v>
      </c>
      <c r="E8" s="140">
        <v>43174</v>
      </c>
      <c r="F8" s="164">
        <v>43241</v>
      </c>
      <c r="G8" s="165" t="s">
        <v>173</v>
      </c>
      <c r="H8" s="144">
        <v>1</v>
      </c>
      <c r="I8" s="166">
        <v>7000000</v>
      </c>
      <c r="J8" s="146">
        <f t="shared" si="0"/>
        <v>7000000</v>
      </c>
    </row>
    <row r="9" spans="2:11" ht="48" customHeight="1" x14ac:dyDescent="0.25">
      <c r="B9" s="975"/>
      <c r="C9" s="981"/>
      <c r="D9" s="135" t="s">
        <v>1158</v>
      </c>
      <c r="E9" s="140">
        <v>43345</v>
      </c>
      <c r="F9" s="164">
        <v>43403</v>
      </c>
      <c r="G9" s="165" t="s">
        <v>174</v>
      </c>
      <c r="H9" s="144">
        <v>2</v>
      </c>
      <c r="I9" s="166">
        <v>6000000</v>
      </c>
      <c r="J9" s="146">
        <f t="shared" si="0"/>
        <v>12000000</v>
      </c>
    </row>
    <row r="10" spans="2:11" ht="38.25" x14ac:dyDescent="0.25">
      <c r="B10" s="975"/>
      <c r="C10" s="981"/>
      <c r="D10" s="907" t="s">
        <v>1170</v>
      </c>
      <c r="E10" s="908">
        <v>43101</v>
      </c>
      <c r="F10" s="909">
        <v>43449</v>
      </c>
      <c r="G10" s="910"/>
      <c r="H10" s="148"/>
      <c r="I10" s="142"/>
      <c r="J10" s="149"/>
    </row>
    <row r="11" spans="2:11" ht="41.25" customHeight="1" thickBot="1" x14ac:dyDescent="0.3">
      <c r="B11" s="975"/>
      <c r="C11" s="982"/>
      <c r="D11" s="138" t="s">
        <v>1156</v>
      </c>
      <c r="E11" s="150">
        <v>43210</v>
      </c>
      <c r="F11" s="151">
        <v>43245</v>
      </c>
      <c r="G11" s="130" t="s">
        <v>173</v>
      </c>
      <c r="H11" s="131">
        <v>2</v>
      </c>
      <c r="I11" s="132">
        <v>6000000</v>
      </c>
      <c r="J11" s="133">
        <f t="shared" si="0"/>
        <v>12000000</v>
      </c>
    </row>
    <row r="12" spans="2:11" ht="15.75" customHeight="1" x14ac:dyDescent="0.25">
      <c r="B12" s="975"/>
      <c r="C12" s="983" t="s">
        <v>175</v>
      </c>
      <c r="D12" s="134" t="s">
        <v>1222</v>
      </c>
      <c r="E12" s="136">
        <v>43132</v>
      </c>
      <c r="F12" s="139">
        <v>43442</v>
      </c>
      <c r="G12" s="165" t="s">
        <v>173</v>
      </c>
      <c r="H12" s="122"/>
      <c r="I12" s="122"/>
      <c r="J12" s="124">
        <f t="shared" si="0"/>
        <v>0</v>
      </c>
    </row>
    <row r="13" spans="2:11" ht="15.75" customHeight="1" x14ac:dyDescent="0.25">
      <c r="B13" s="975"/>
      <c r="C13" s="984"/>
      <c r="D13" s="135" t="s">
        <v>1221</v>
      </c>
      <c r="E13" s="140">
        <v>43132</v>
      </c>
      <c r="F13" s="164">
        <v>43442</v>
      </c>
      <c r="G13" s="165" t="s">
        <v>173</v>
      </c>
      <c r="H13" s="144"/>
      <c r="I13" s="144"/>
      <c r="J13" s="146">
        <f t="shared" si="0"/>
        <v>0</v>
      </c>
    </row>
    <row r="14" spans="2:11" ht="15.75" customHeight="1" x14ac:dyDescent="0.25">
      <c r="B14" s="975"/>
      <c r="C14" s="984"/>
      <c r="D14" s="135" t="s">
        <v>1224</v>
      </c>
      <c r="E14" s="140">
        <v>43115</v>
      </c>
      <c r="F14" s="164">
        <v>43442</v>
      </c>
      <c r="G14" s="165" t="s">
        <v>173</v>
      </c>
      <c r="H14" s="144"/>
      <c r="I14" s="144"/>
      <c r="J14" s="146">
        <f t="shared" si="0"/>
        <v>0</v>
      </c>
    </row>
    <row r="15" spans="2:11" ht="25.5" x14ac:dyDescent="0.25">
      <c r="B15" s="975"/>
      <c r="C15" s="984"/>
      <c r="D15" s="135" t="s">
        <v>1223</v>
      </c>
      <c r="E15" s="140">
        <v>43221</v>
      </c>
      <c r="F15" s="164">
        <v>43373</v>
      </c>
      <c r="G15" s="165" t="s">
        <v>173</v>
      </c>
      <c r="H15" s="144">
        <v>3</v>
      </c>
      <c r="I15" s="166">
        <v>0</v>
      </c>
      <c r="J15" s="146">
        <f t="shared" si="0"/>
        <v>0</v>
      </c>
    </row>
    <row r="16" spans="2:11" ht="26.25" thickBot="1" x14ac:dyDescent="0.3">
      <c r="B16" s="975"/>
      <c r="C16" s="985"/>
      <c r="D16" s="138" t="s">
        <v>1225</v>
      </c>
      <c r="E16" s="150">
        <v>43221</v>
      </c>
      <c r="F16" s="151">
        <v>43434</v>
      </c>
      <c r="G16" s="130" t="s">
        <v>173</v>
      </c>
      <c r="H16" s="131">
        <v>3</v>
      </c>
      <c r="I16" s="132">
        <v>0</v>
      </c>
      <c r="J16" s="133">
        <f t="shared" si="0"/>
        <v>0</v>
      </c>
    </row>
    <row r="17" spans="2:10" ht="25.5" x14ac:dyDescent="0.25">
      <c r="B17" s="975"/>
      <c r="C17" s="983" t="s">
        <v>176</v>
      </c>
      <c r="D17" s="134" t="s">
        <v>1226</v>
      </c>
      <c r="E17" s="136">
        <v>43160</v>
      </c>
      <c r="F17" s="139">
        <v>43219</v>
      </c>
      <c r="G17" s="121" t="s">
        <v>177</v>
      </c>
      <c r="H17" s="122">
        <v>1</v>
      </c>
      <c r="I17" s="123">
        <v>250000</v>
      </c>
      <c r="J17" s="124">
        <f t="shared" si="0"/>
        <v>250000</v>
      </c>
    </row>
    <row r="18" spans="2:10" ht="25.5" x14ac:dyDescent="0.25">
      <c r="B18" s="975"/>
      <c r="C18" s="984"/>
      <c r="D18" s="137" t="s">
        <v>1227</v>
      </c>
      <c r="E18" s="167">
        <v>43313</v>
      </c>
      <c r="F18" s="168">
        <v>43373</v>
      </c>
      <c r="G18" s="157" t="s">
        <v>178</v>
      </c>
      <c r="H18" s="141">
        <v>1</v>
      </c>
      <c r="I18" s="166">
        <v>750000</v>
      </c>
      <c r="J18" s="146">
        <f t="shared" si="0"/>
        <v>750000</v>
      </c>
    </row>
    <row r="19" spans="2:10" ht="25.5" x14ac:dyDescent="0.25">
      <c r="B19" s="975"/>
      <c r="C19" s="984"/>
      <c r="D19" s="135" t="s">
        <v>1228</v>
      </c>
      <c r="E19" s="140">
        <v>43132</v>
      </c>
      <c r="F19" s="164">
        <v>43434</v>
      </c>
      <c r="G19" s="165" t="s">
        <v>1229</v>
      </c>
      <c r="H19" s="144">
        <v>1</v>
      </c>
      <c r="I19" s="166">
        <v>25000000</v>
      </c>
      <c r="J19" s="146">
        <f t="shared" si="0"/>
        <v>25000000</v>
      </c>
    </row>
    <row r="20" spans="2:10" ht="26.25" thickBot="1" x14ac:dyDescent="0.3">
      <c r="B20" s="975"/>
      <c r="C20" s="985"/>
      <c r="D20" s="138" t="s">
        <v>1153</v>
      </c>
      <c r="E20" s="150">
        <v>43132</v>
      </c>
      <c r="F20" s="151">
        <v>43434</v>
      </c>
      <c r="G20" s="130" t="s">
        <v>179</v>
      </c>
      <c r="H20" s="131">
        <v>1</v>
      </c>
      <c r="I20" s="132">
        <v>6750000</v>
      </c>
      <c r="J20" s="133">
        <f t="shared" si="0"/>
        <v>6750000</v>
      </c>
    </row>
    <row r="21" spans="2:10" ht="25.5" x14ac:dyDescent="0.25">
      <c r="B21" s="975"/>
      <c r="C21" s="983" t="s">
        <v>180</v>
      </c>
      <c r="D21" s="134" t="s">
        <v>181</v>
      </c>
      <c r="E21" s="136">
        <v>43191</v>
      </c>
      <c r="F21" s="139">
        <v>43220</v>
      </c>
      <c r="G21" s="121"/>
      <c r="H21" s="122"/>
      <c r="I21" s="123"/>
      <c r="J21" s="124">
        <f t="shared" si="0"/>
        <v>0</v>
      </c>
    </row>
    <row r="22" spans="2:10" ht="25.5" x14ac:dyDescent="0.25">
      <c r="B22" s="975"/>
      <c r="C22" s="984"/>
      <c r="D22" s="135" t="s">
        <v>182</v>
      </c>
      <c r="E22" s="140">
        <v>43313</v>
      </c>
      <c r="F22" s="164">
        <v>43342</v>
      </c>
      <c r="G22" s="165" t="s">
        <v>183</v>
      </c>
      <c r="H22" s="144">
        <v>1</v>
      </c>
      <c r="I22" s="166">
        <v>400000</v>
      </c>
      <c r="J22" s="146">
        <f t="shared" si="0"/>
        <v>400000</v>
      </c>
    </row>
    <row r="23" spans="2:10" ht="21.75" customHeight="1" thickBot="1" x14ac:dyDescent="0.3">
      <c r="B23" s="975"/>
      <c r="C23" s="985"/>
      <c r="D23" s="138" t="s">
        <v>1230</v>
      </c>
      <c r="E23" s="150">
        <v>43191</v>
      </c>
      <c r="F23" s="151">
        <v>43250</v>
      </c>
      <c r="G23" s="130" t="s">
        <v>184</v>
      </c>
      <c r="H23" s="131">
        <v>1</v>
      </c>
      <c r="I23" s="132">
        <v>1500000</v>
      </c>
      <c r="J23" s="133">
        <f t="shared" si="0"/>
        <v>1500000</v>
      </c>
    </row>
    <row r="24" spans="2:10" ht="24" customHeight="1" x14ac:dyDescent="0.25">
      <c r="B24" s="975"/>
      <c r="C24" s="986" t="s">
        <v>185</v>
      </c>
      <c r="D24" s="134" t="s">
        <v>1231</v>
      </c>
      <c r="E24" s="136">
        <v>43132</v>
      </c>
      <c r="F24" s="139">
        <v>43434</v>
      </c>
      <c r="G24" s="169" t="s">
        <v>186</v>
      </c>
      <c r="H24" s="122">
        <v>1</v>
      </c>
      <c r="I24" s="123">
        <v>300000</v>
      </c>
      <c r="J24" s="124">
        <f t="shared" si="0"/>
        <v>300000</v>
      </c>
    </row>
    <row r="25" spans="2:10" x14ac:dyDescent="0.25">
      <c r="B25" s="975"/>
      <c r="C25" s="987"/>
      <c r="D25" s="135" t="s">
        <v>187</v>
      </c>
      <c r="E25" s="140">
        <v>43101</v>
      </c>
      <c r="F25" s="164">
        <v>43159</v>
      </c>
      <c r="G25" s="170" t="s">
        <v>188</v>
      </c>
      <c r="H25" s="144">
        <v>1</v>
      </c>
      <c r="I25" s="166">
        <v>1250000</v>
      </c>
      <c r="J25" s="146">
        <f t="shared" si="0"/>
        <v>1250000</v>
      </c>
    </row>
    <row r="26" spans="2:10" ht="25.5" x14ac:dyDescent="0.25">
      <c r="B26" s="975"/>
      <c r="C26" s="987"/>
      <c r="D26" s="135" t="s">
        <v>189</v>
      </c>
      <c r="E26" s="140">
        <v>43132</v>
      </c>
      <c r="F26" s="164">
        <v>43189</v>
      </c>
      <c r="G26" s="170" t="s">
        <v>190</v>
      </c>
      <c r="H26" s="144">
        <v>250</v>
      </c>
      <c r="I26" s="166">
        <v>3200</v>
      </c>
      <c r="J26" s="146">
        <f t="shared" si="0"/>
        <v>800000</v>
      </c>
    </row>
    <row r="27" spans="2:10" ht="15.75" customHeight="1" x14ac:dyDescent="0.25">
      <c r="B27" s="975"/>
      <c r="C27" s="987"/>
      <c r="D27" s="135" t="s">
        <v>191</v>
      </c>
      <c r="E27" s="140">
        <v>43221</v>
      </c>
      <c r="F27" s="164">
        <v>43449</v>
      </c>
      <c r="G27" s="170" t="s">
        <v>192</v>
      </c>
      <c r="H27" s="144">
        <v>200</v>
      </c>
      <c r="I27" s="166">
        <v>27000</v>
      </c>
      <c r="J27" s="146">
        <f t="shared" si="0"/>
        <v>5400000</v>
      </c>
    </row>
    <row r="28" spans="2:10" ht="75" customHeight="1" thickBot="1" x14ac:dyDescent="0.3">
      <c r="B28" s="975"/>
      <c r="C28" s="987"/>
      <c r="D28" s="135" t="s">
        <v>193</v>
      </c>
      <c r="E28" s="140">
        <v>43162</v>
      </c>
      <c r="F28" s="164">
        <v>43163</v>
      </c>
      <c r="G28" s="170" t="s">
        <v>192</v>
      </c>
      <c r="H28" s="144">
        <v>100</v>
      </c>
      <c r="I28" s="166">
        <v>33000</v>
      </c>
      <c r="J28" s="146">
        <f t="shared" si="0"/>
        <v>3300000</v>
      </c>
    </row>
    <row r="29" spans="2:10" ht="26.25" thickBot="1" x14ac:dyDescent="0.3">
      <c r="B29" s="975"/>
      <c r="C29" s="172" t="s">
        <v>194</v>
      </c>
      <c r="D29" s="173" t="s">
        <v>1155</v>
      </c>
      <c r="E29" s="174">
        <v>43115</v>
      </c>
      <c r="F29" s="175">
        <v>43449</v>
      </c>
      <c r="G29" s="176" t="s">
        <v>1154</v>
      </c>
      <c r="H29" s="177">
        <v>1</v>
      </c>
      <c r="I29" s="178">
        <v>150000000</v>
      </c>
      <c r="J29" s="179">
        <v>150000000</v>
      </c>
    </row>
    <row r="30" spans="2:10" ht="16.5" thickBot="1" x14ac:dyDescent="0.3">
      <c r="B30" s="976"/>
      <c r="C30" s="977" t="s">
        <v>1069</v>
      </c>
      <c r="D30" s="978"/>
      <c r="E30" s="978"/>
      <c r="F30" s="978"/>
      <c r="G30" s="979"/>
      <c r="H30" s="956" t="s">
        <v>1242</v>
      </c>
      <c r="I30" s="957"/>
      <c r="J30" s="915">
        <f>SUM(J4:J29)</f>
        <v>237300000</v>
      </c>
    </row>
    <row r="31" spans="2:10" ht="25.5" customHeight="1" x14ac:dyDescent="0.25">
      <c r="B31" s="1009" t="s">
        <v>1030</v>
      </c>
      <c r="C31" s="1004" t="s">
        <v>1031</v>
      </c>
      <c r="D31" s="1016" t="s">
        <v>1232</v>
      </c>
      <c r="E31" s="1017">
        <v>43102</v>
      </c>
      <c r="F31" s="1017">
        <v>43464</v>
      </c>
      <c r="G31" s="227" t="s">
        <v>1032</v>
      </c>
      <c r="H31" s="420">
        <v>90</v>
      </c>
      <c r="I31" s="421">
        <v>111000</v>
      </c>
      <c r="J31" s="820">
        <f t="shared" ref="J31:J34" si="2">+I31*H31</f>
        <v>9990000</v>
      </c>
    </row>
    <row r="32" spans="2:10" ht="15.75" customHeight="1" x14ac:dyDescent="0.25">
      <c r="B32" s="1010"/>
      <c r="C32" s="1005"/>
      <c r="D32" s="1015"/>
      <c r="E32" s="1018"/>
      <c r="F32" s="1018"/>
      <c r="G32" s="215" t="s">
        <v>1233</v>
      </c>
      <c r="H32" s="361">
        <v>1</v>
      </c>
      <c r="I32" s="362">
        <v>50400000</v>
      </c>
      <c r="J32" s="821">
        <f t="shared" si="2"/>
        <v>50400000</v>
      </c>
    </row>
    <row r="33" spans="2:11" ht="15.75" customHeight="1" x14ac:dyDescent="0.25">
      <c r="B33" s="1010"/>
      <c r="C33" s="1005"/>
      <c r="D33" s="1015"/>
      <c r="E33" s="1018"/>
      <c r="F33" s="1018"/>
      <c r="G33" s="215" t="s">
        <v>1234</v>
      </c>
      <c r="H33" s="361">
        <v>1</v>
      </c>
      <c r="I33" s="362">
        <v>17600000</v>
      </c>
      <c r="J33" s="821">
        <v>12600000</v>
      </c>
      <c r="K33" s="904">
        <f>+J32+J33+J34+J35+J36+J37+J47+J65+J66</f>
        <v>340800000</v>
      </c>
    </row>
    <row r="34" spans="2:11" ht="15.75" customHeight="1" x14ac:dyDescent="0.25">
      <c r="B34" s="1010"/>
      <c r="C34" s="1005"/>
      <c r="D34" s="1015"/>
      <c r="E34" s="1018"/>
      <c r="F34" s="1018"/>
      <c r="G34" s="215" t="s">
        <v>1235</v>
      </c>
      <c r="H34" s="361">
        <v>1</v>
      </c>
      <c r="I34" s="362">
        <v>50400000</v>
      </c>
      <c r="J34" s="821">
        <f t="shared" si="2"/>
        <v>50400000</v>
      </c>
      <c r="K34" s="904">
        <f>+I34+J33+J32+J31</f>
        <v>123390000</v>
      </c>
    </row>
    <row r="35" spans="2:11" ht="45" customHeight="1" x14ac:dyDescent="0.25">
      <c r="B35" s="1010"/>
      <c r="C35" s="363" t="s">
        <v>1033</v>
      </c>
      <c r="D35" s="364" t="s">
        <v>1161</v>
      </c>
      <c r="E35" s="365">
        <v>43102</v>
      </c>
      <c r="F35" s="366">
        <v>43464</v>
      </c>
      <c r="G35" s="911" t="s">
        <v>1236</v>
      </c>
      <c r="H35" s="367">
        <v>1</v>
      </c>
      <c r="I35" s="368">
        <v>50400000</v>
      </c>
      <c r="J35" s="821">
        <f>+I35*H35</f>
        <v>50400000</v>
      </c>
    </row>
    <row r="36" spans="2:11" ht="25.5" x14ac:dyDescent="0.25">
      <c r="B36" s="1010"/>
      <c r="C36" s="204" t="s">
        <v>1034</v>
      </c>
      <c r="D36" s="369" t="s">
        <v>1162</v>
      </c>
      <c r="E36" s="370">
        <v>43102</v>
      </c>
      <c r="F36" s="371">
        <v>43464</v>
      </c>
      <c r="G36" s="369" t="s">
        <v>1237</v>
      </c>
      <c r="H36" s="372">
        <v>1</v>
      </c>
      <c r="I36" s="373">
        <v>50400000</v>
      </c>
      <c r="J36" s="821">
        <f>+I36*H36</f>
        <v>50400000</v>
      </c>
    </row>
    <row r="37" spans="2:11" ht="25.5" x14ac:dyDescent="0.25">
      <c r="B37" s="1010"/>
      <c r="C37" s="1019" t="s">
        <v>1035</v>
      </c>
      <c r="D37" s="1015" t="s">
        <v>1036</v>
      </c>
      <c r="E37" s="374">
        <v>43132</v>
      </c>
      <c r="F37" s="375">
        <v>43464</v>
      </c>
      <c r="G37" s="215" t="s">
        <v>1037</v>
      </c>
      <c r="H37" s="361">
        <v>1</v>
      </c>
      <c r="I37" s="362">
        <v>40000000</v>
      </c>
      <c r="J37" s="822">
        <f t="shared" ref="J37:J40" si="3">+I37*H37</f>
        <v>40000000</v>
      </c>
    </row>
    <row r="38" spans="2:11" ht="15.75" customHeight="1" x14ac:dyDescent="0.25">
      <c r="B38" s="1010"/>
      <c r="C38" s="1020"/>
      <c r="D38" s="1015"/>
      <c r="E38" s="374">
        <v>43132</v>
      </c>
      <c r="F38" s="375">
        <v>43449</v>
      </c>
      <c r="G38" s="832" t="s">
        <v>1039</v>
      </c>
      <c r="H38" s="361">
        <v>1</v>
      </c>
      <c r="I38" s="362">
        <v>116000000</v>
      </c>
      <c r="J38" s="822">
        <f t="shared" si="3"/>
        <v>116000000</v>
      </c>
    </row>
    <row r="39" spans="2:11" ht="15.75" customHeight="1" x14ac:dyDescent="0.25">
      <c r="B39" s="1010"/>
      <c r="C39" s="1020"/>
      <c r="D39" s="1015"/>
      <c r="E39" s="374">
        <v>43132</v>
      </c>
      <c r="F39" s="375">
        <v>43449</v>
      </c>
      <c r="G39" s="215" t="s">
        <v>1038</v>
      </c>
      <c r="H39" s="361">
        <v>1</v>
      </c>
      <c r="I39" s="362">
        <v>6000000</v>
      </c>
      <c r="J39" s="823">
        <f t="shared" si="3"/>
        <v>6000000</v>
      </c>
    </row>
    <row r="40" spans="2:11" ht="15.75" customHeight="1" x14ac:dyDescent="0.25">
      <c r="B40" s="1010"/>
      <c r="C40" s="1020"/>
      <c r="D40" s="215" t="s">
        <v>1040</v>
      </c>
      <c r="E40" s="376">
        <v>43132</v>
      </c>
      <c r="F40" s="376">
        <v>43191</v>
      </c>
      <c r="G40" s="223" t="s">
        <v>1041</v>
      </c>
      <c r="H40" s="377">
        <v>1</v>
      </c>
      <c r="I40" s="378">
        <v>180000000</v>
      </c>
      <c r="J40" s="823">
        <f t="shared" si="3"/>
        <v>180000000</v>
      </c>
    </row>
    <row r="41" spans="2:11" ht="25.5" x14ac:dyDescent="0.25">
      <c r="B41" s="1010"/>
      <c r="C41" s="1020"/>
      <c r="D41" s="215" t="s">
        <v>1042</v>
      </c>
      <c r="E41" s="374">
        <v>43102</v>
      </c>
      <c r="F41" s="375">
        <v>43464</v>
      </c>
      <c r="G41" s="215" t="s">
        <v>1042</v>
      </c>
      <c r="H41" s="361">
        <v>1</v>
      </c>
      <c r="I41" s="362">
        <v>50400000</v>
      </c>
      <c r="J41" s="823">
        <f>+I41*H41</f>
        <v>50400000</v>
      </c>
    </row>
    <row r="42" spans="2:11" ht="41.25" customHeight="1" x14ac:dyDescent="0.25">
      <c r="B42" s="1010"/>
      <c r="C42" s="1020"/>
      <c r="D42" s="215" t="s">
        <v>1163</v>
      </c>
      <c r="E42" s="374">
        <v>43115</v>
      </c>
      <c r="F42" s="375">
        <v>43464</v>
      </c>
      <c r="G42" s="215" t="s">
        <v>1043</v>
      </c>
      <c r="H42" s="361">
        <v>1</v>
      </c>
      <c r="I42" s="362">
        <v>35200000</v>
      </c>
      <c r="J42" s="823">
        <f>+I42*H42</f>
        <v>35200000</v>
      </c>
    </row>
    <row r="43" spans="2:11" x14ac:dyDescent="0.25">
      <c r="B43" s="1010"/>
      <c r="C43" s="1020"/>
      <c r="D43" s="215" t="s">
        <v>1164</v>
      </c>
      <c r="E43" s="374">
        <v>43102</v>
      </c>
      <c r="F43" s="375">
        <v>42734</v>
      </c>
      <c r="G43" s="215" t="s">
        <v>1044</v>
      </c>
      <c r="H43" s="361">
        <v>1</v>
      </c>
      <c r="I43" s="379">
        <v>36800000</v>
      </c>
      <c r="J43" s="823">
        <f>+I43*H43</f>
        <v>36800000</v>
      </c>
    </row>
    <row r="44" spans="2:11" x14ac:dyDescent="0.25">
      <c r="B44" s="1010"/>
      <c r="C44" s="1020"/>
      <c r="D44" s="912" t="s">
        <v>1167</v>
      </c>
      <c r="E44" s="913">
        <v>43102</v>
      </c>
      <c r="F44" s="914">
        <v>42734</v>
      </c>
      <c r="G44" s="832"/>
      <c r="H44" s="361"/>
      <c r="I44" s="379"/>
      <c r="J44" s="851"/>
    </row>
    <row r="45" spans="2:11" ht="67.5" customHeight="1" x14ac:dyDescent="0.25">
      <c r="B45" s="1010"/>
      <c r="C45" s="1020"/>
      <c r="D45" s="912" t="s">
        <v>1168</v>
      </c>
      <c r="E45" s="913">
        <v>43102</v>
      </c>
      <c r="F45" s="914">
        <v>42734</v>
      </c>
      <c r="G45" s="832"/>
      <c r="H45" s="361"/>
      <c r="I45" s="379"/>
      <c r="J45" s="851"/>
    </row>
    <row r="46" spans="2:11" ht="38.25" x14ac:dyDescent="0.25">
      <c r="B46" s="1010"/>
      <c r="C46" s="1020"/>
      <c r="D46" s="912" t="s">
        <v>1169</v>
      </c>
      <c r="E46" s="913">
        <v>43102</v>
      </c>
      <c r="F46" s="914">
        <v>42734</v>
      </c>
      <c r="G46" s="832"/>
      <c r="H46" s="361"/>
      <c r="I46" s="379"/>
      <c r="J46" s="851"/>
    </row>
    <row r="47" spans="2:11" ht="44.25" customHeight="1" thickBot="1" x14ac:dyDescent="0.3">
      <c r="B47" s="1010"/>
      <c r="C47" s="1020"/>
      <c r="D47" s="217" t="s">
        <v>1239</v>
      </c>
      <c r="E47" s="374">
        <v>43102</v>
      </c>
      <c r="F47" s="375">
        <v>42734</v>
      </c>
      <c r="G47" s="215" t="s">
        <v>1238</v>
      </c>
      <c r="H47" s="361">
        <v>2</v>
      </c>
      <c r="I47" s="362">
        <f>+(17600000*2)+25000000</f>
        <v>60200000</v>
      </c>
      <c r="J47" s="824">
        <f>+I47</f>
        <v>60200000</v>
      </c>
    </row>
    <row r="48" spans="2:11" ht="25.5" x14ac:dyDescent="0.25">
      <c r="B48" s="1010"/>
      <c r="C48" s="1020"/>
      <c r="D48" s="1015" t="s">
        <v>1240</v>
      </c>
      <c r="E48" s="370">
        <v>43146</v>
      </c>
      <c r="F48" s="380">
        <v>43511</v>
      </c>
      <c r="G48" s="369" t="s">
        <v>1046</v>
      </c>
      <c r="H48" s="381">
        <v>1</v>
      </c>
      <c r="I48" s="382">
        <v>430000</v>
      </c>
      <c r="J48" s="825">
        <f>H48*I48</f>
        <v>430000</v>
      </c>
    </row>
    <row r="49" spans="2:13" ht="15.75" customHeight="1" x14ac:dyDescent="0.25">
      <c r="B49" s="1010"/>
      <c r="C49" s="1020"/>
      <c r="D49" s="1015"/>
      <c r="E49" s="370">
        <v>43146</v>
      </c>
      <c r="F49" s="380">
        <v>43511</v>
      </c>
      <c r="G49" s="369" t="s">
        <v>1047</v>
      </c>
      <c r="H49" s="381">
        <v>1</v>
      </c>
      <c r="I49" s="382">
        <v>5000000</v>
      </c>
      <c r="J49" s="825">
        <f>H49*I49</f>
        <v>5000000</v>
      </c>
    </row>
    <row r="50" spans="2:13" ht="15.75" customHeight="1" x14ac:dyDescent="0.25">
      <c r="B50" s="1010"/>
      <c r="C50" s="1020"/>
      <c r="D50" s="1015"/>
      <c r="E50" s="370">
        <v>43147</v>
      </c>
      <c r="F50" s="380">
        <v>43512</v>
      </c>
      <c r="G50" s="369" t="s">
        <v>1048</v>
      </c>
      <c r="H50" s="381">
        <v>1</v>
      </c>
      <c r="I50" s="382">
        <v>6000000</v>
      </c>
      <c r="J50" s="825">
        <f>H50*I50</f>
        <v>6000000</v>
      </c>
    </row>
    <row r="51" spans="2:13" ht="15.75" customHeight="1" x14ac:dyDescent="0.25">
      <c r="B51" s="1010"/>
      <c r="C51" s="1001" t="s">
        <v>1070</v>
      </c>
      <c r="D51" s="1015" t="s">
        <v>1071</v>
      </c>
      <c r="E51" s="383">
        <v>43124</v>
      </c>
      <c r="F51" s="383">
        <v>43854</v>
      </c>
      <c r="G51" s="215" t="s">
        <v>1072</v>
      </c>
      <c r="H51" s="401">
        <v>1</v>
      </c>
      <c r="I51" s="382">
        <v>11904165</v>
      </c>
      <c r="J51" s="826">
        <f>H51*I51</f>
        <v>11904165</v>
      </c>
      <c r="K51" s="904">
        <f>+J48+J49+J50+J51+J52+J53+J54+J55+J56+J57+J58+J59+J60+J61+J62</f>
        <v>386327623</v>
      </c>
    </row>
    <row r="52" spans="2:13" ht="15.75" customHeight="1" x14ac:dyDescent="0.25">
      <c r="B52" s="1010"/>
      <c r="C52" s="1002"/>
      <c r="D52" s="1015"/>
      <c r="E52" s="383">
        <v>43180</v>
      </c>
      <c r="F52" s="383">
        <v>43545</v>
      </c>
      <c r="G52" s="215" t="s">
        <v>1073</v>
      </c>
      <c r="H52" s="401">
        <v>1</v>
      </c>
      <c r="I52" s="382">
        <v>12200000</v>
      </c>
      <c r="J52" s="826">
        <f t="shared" ref="J52:J62" si="4">H52*I52</f>
        <v>12200000</v>
      </c>
      <c r="M52">
        <f>8568000+6693750</f>
        <v>15261750</v>
      </c>
    </row>
    <row r="53" spans="2:13" ht="15.75" customHeight="1" x14ac:dyDescent="0.25">
      <c r="B53" s="1010"/>
      <c r="C53" s="1002"/>
      <c r="D53" s="1015"/>
      <c r="E53" s="383">
        <v>43179</v>
      </c>
      <c r="F53" s="383">
        <v>43553</v>
      </c>
      <c r="G53" s="215" t="s">
        <v>1074</v>
      </c>
      <c r="H53" s="401">
        <v>1</v>
      </c>
      <c r="I53" s="382">
        <v>24000000</v>
      </c>
      <c r="J53" s="826">
        <f t="shared" si="4"/>
        <v>24000000</v>
      </c>
    </row>
    <row r="54" spans="2:13" ht="15.75" customHeight="1" x14ac:dyDescent="0.25">
      <c r="B54" s="1010"/>
      <c r="C54" s="1002"/>
      <c r="D54" s="1015"/>
      <c r="E54" s="383">
        <v>43293</v>
      </c>
      <c r="F54" s="383">
        <v>43658</v>
      </c>
      <c r="G54" s="215" t="s">
        <v>1075</v>
      </c>
      <c r="H54" s="401">
        <v>1</v>
      </c>
      <c r="I54" s="382">
        <v>17040658</v>
      </c>
      <c r="J54" s="826">
        <f t="shared" si="4"/>
        <v>17040658</v>
      </c>
    </row>
    <row r="55" spans="2:13" ht="15.75" customHeight="1" x14ac:dyDescent="0.25">
      <c r="B55" s="1010"/>
      <c r="C55" s="1002"/>
      <c r="D55" s="1015"/>
      <c r="E55" s="383">
        <v>43343</v>
      </c>
      <c r="F55" s="383">
        <v>43708</v>
      </c>
      <c r="G55" s="215" t="s">
        <v>1076</v>
      </c>
      <c r="H55" s="401">
        <v>1</v>
      </c>
      <c r="I55" s="382">
        <v>12000000</v>
      </c>
      <c r="J55" s="826">
        <f t="shared" si="4"/>
        <v>12000000</v>
      </c>
    </row>
    <row r="56" spans="2:13" ht="15.75" customHeight="1" x14ac:dyDescent="0.25">
      <c r="B56" s="1010"/>
      <c r="C56" s="1002"/>
      <c r="D56" s="1015"/>
      <c r="E56" s="383">
        <v>43302</v>
      </c>
      <c r="F56" s="383">
        <v>43667</v>
      </c>
      <c r="G56" s="215" t="s">
        <v>1077</v>
      </c>
      <c r="H56" s="401">
        <v>1</v>
      </c>
      <c r="I56" s="402">
        <v>11300000</v>
      </c>
      <c r="J56" s="827">
        <f t="shared" si="4"/>
        <v>11300000</v>
      </c>
    </row>
    <row r="57" spans="2:13" ht="15.75" customHeight="1" x14ac:dyDescent="0.25">
      <c r="B57" s="1010"/>
      <c r="C57" s="1002"/>
      <c r="D57" s="1015"/>
      <c r="E57" s="383">
        <v>43205</v>
      </c>
      <c r="F57" s="383">
        <v>43570</v>
      </c>
      <c r="G57" s="215" t="s">
        <v>1078</v>
      </c>
      <c r="H57" s="401">
        <v>1</v>
      </c>
      <c r="I57" s="402">
        <v>21000000</v>
      </c>
      <c r="J57" s="827">
        <f t="shared" si="4"/>
        <v>21000000</v>
      </c>
    </row>
    <row r="58" spans="2:13" ht="15.75" customHeight="1" x14ac:dyDescent="0.25">
      <c r="B58" s="1010"/>
      <c r="C58" s="1002"/>
      <c r="D58" s="1015"/>
      <c r="E58" s="383">
        <v>43100</v>
      </c>
      <c r="F58" s="383">
        <v>43465</v>
      </c>
      <c r="G58" s="215" t="s">
        <v>1079</v>
      </c>
      <c r="H58" s="403">
        <v>1</v>
      </c>
      <c r="I58" s="404">
        <v>10852800</v>
      </c>
      <c r="J58" s="828">
        <f t="shared" si="4"/>
        <v>10852800</v>
      </c>
    </row>
    <row r="59" spans="2:13" ht="15.75" customHeight="1" x14ac:dyDescent="0.25">
      <c r="B59" s="1010"/>
      <c r="C59" s="1002"/>
      <c r="D59" s="1015"/>
      <c r="E59" s="383">
        <v>43316</v>
      </c>
      <c r="F59" s="383">
        <v>43681</v>
      </c>
      <c r="G59" s="215" t="s">
        <v>1080</v>
      </c>
      <c r="H59" s="403">
        <v>1</v>
      </c>
      <c r="I59" s="404">
        <v>110000000</v>
      </c>
      <c r="J59" s="828">
        <f t="shared" si="4"/>
        <v>110000000</v>
      </c>
    </row>
    <row r="60" spans="2:13" ht="15.75" customHeight="1" x14ac:dyDescent="0.25">
      <c r="B60" s="1010"/>
      <c r="C60" s="1003"/>
      <c r="D60" s="1015"/>
      <c r="E60" s="383">
        <v>43132</v>
      </c>
      <c r="F60" s="383">
        <v>43862</v>
      </c>
      <c r="G60" s="215" t="s">
        <v>1081</v>
      </c>
      <c r="H60" s="403">
        <v>1</v>
      </c>
      <c r="I60" s="404">
        <v>120000000</v>
      </c>
      <c r="J60" s="828">
        <f t="shared" si="4"/>
        <v>120000000</v>
      </c>
    </row>
    <row r="61" spans="2:13" ht="15.75" customHeight="1" x14ac:dyDescent="0.25">
      <c r="B61" s="1010"/>
      <c r="C61" s="422" t="s">
        <v>1082</v>
      </c>
      <c r="D61" s="405" t="s">
        <v>1083</v>
      </c>
      <c r="E61" s="383">
        <v>43181</v>
      </c>
      <c r="F61" s="383">
        <v>43546</v>
      </c>
      <c r="G61" s="215" t="s">
        <v>1084</v>
      </c>
      <c r="H61" s="403">
        <v>1</v>
      </c>
      <c r="I61" s="404">
        <v>21000000</v>
      </c>
      <c r="J61" s="828">
        <f t="shared" si="4"/>
        <v>21000000</v>
      </c>
    </row>
    <row r="62" spans="2:13" ht="15.75" customHeight="1" x14ac:dyDescent="0.25">
      <c r="B62" s="1010"/>
      <c r="C62" s="423" t="s">
        <v>1085</v>
      </c>
      <c r="D62" s="405" t="s">
        <v>1083</v>
      </c>
      <c r="E62" s="383">
        <v>43218</v>
      </c>
      <c r="F62" s="383">
        <v>43583</v>
      </c>
      <c r="G62" s="223" t="s">
        <v>1086</v>
      </c>
      <c r="H62" s="403">
        <v>1</v>
      </c>
      <c r="I62" s="404">
        <v>3600000</v>
      </c>
      <c r="J62" s="828">
        <f t="shared" si="4"/>
        <v>3600000</v>
      </c>
    </row>
    <row r="63" spans="2:13" ht="15.75" customHeight="1" x14ac:dyDescent="0.25">
      <c r="B63" s="1010"/>
      <c r="C63" s="1001" t="s">
        <v>1070</v>
      </c>
      <c r="D63" s="384" t="s">
        <v>1165</v>
      </c>
      <c r="E63" s="406">
        <v>43174</v>
      </c>
      <c r="F63" s="375">
        <v>43174</v>
      </c>
      <c r="G63" s="407" t="s">
        <v>1087</v>
      </c>
      <c r="H63" s="361">
        <v>120</v>
      </c>
      <c r="I63" s="362">
        <v>4000000</v>
      </c>
      <c r="J63" s="829">
        <f t="shared" ref="J63:J67" si="5">+I63*H63</f>
        <v>480000000</v>
      </c>
    </row>
    <row r="64" spans="2:13" ht="25.5" x14ac:dyDescent="0.25">
      <c r="B64" s="1010"/>
      <c r="C64" s="1003"/>
      <c r="D64" s="384" t="s">
        <v>1166</v>
      </c>
      <c r="E64" s="406">
        <v>43132</v>
      </c>
      <c r="F64" s="366">
        <v>43449</v>
      </c>
      <c r="G64" s="407" t="s">
        <v>1088</v>
      </c>
      <c r="H64" s="361">
        <v>1</v>
      </c>
      <c r="I64" s="362">
        <v>50000000</v>
      </c>
      <c r="J64" s="829">
        <f t="shared" si="5"/>
        <v>50000000</v>
      </c>
    </row>
    <row r="65" spans="2:10" ht="16.5" customHeight="1" thickBot="1" x14ac:dyDescent="0.3">
      <c r="B65" s="1010"/>
      <c r="C65" s="1006" t="s">
        <v>1030</v>
      </c>
      <c r="D65" s="408" t="s">
        <v>1089</v>
      </c>
      <c r="E65" s="409">
        <v>43102</v>
      </c>
      <c r="F65" s="410">
        <v>42734</v>
      </c>
      <c r="G65" s="411" t="s">
        <v>1045</v>
      </c>
      <c r="H65" s="412">
        <v>1</v>
      </c>
      <c r="I65" s="413">
        <v>17600000</v>
      </c>
      <c r="J65" s="830">
        <f t="shared" si="5"/>
        <v>17600000</v>
      </c>
    </row>
    <row r="66" spans="2:10" ht="16.5" customHeight="1" thickBot="1" x14ac:dyDescent="0.3">
      <c r="B66" s="1010"/>
      <c r="C66" s="1007"/>
      <c r="D66" s="414" t="s">
        <v>1090</v>
      </c>
      <c r="E66" s="415">
        <v>42887</v>
      </c>
      <c r="F66" s="415">
        <v>42734</v>
      </c>
      <c r="G66" s="416" t="s">
        <v>1045</v>
      </c>
      <c r="H66" s="417">
        <v>1</v>
      </c>
      <c r="I66" s="418">
        <v>8800000</v>
      </c>
      <c r="J66" s="831">
        <f t="shared" si="5"/>
        <v>8800000</v>
      </c>
    </row>
    <row r="67" spans="2:10" ht="16.5" customHeight="1" thickBot="1" x14ac:dyDescent="0.3">
      <c r="B67" s="1010"/>
      <c r="C67" s="1008"/>
      <c r="D67" s="419"/>
      <c r="E67" s="410">
        <v>43132</v>
      </c>
      <c r="F67" s="410">
        <v>43132</v>
      </c>
      <c r="G67" s="411" t="s">
        <v>1091</v>
      </c>
      <c r="H67" s="412">
        <v>2</v>
      </c>
      <c r="I67" s="413">
        <v>36000000</v>
      </c>
      <c r="J67" s="830">
        <f t="shared" si="5"/>
        <v>72000000</v>
      </c>
    </row>
    <row r="68" spans="2:10" ht="16.5" customHeight="1" thickBot="1" x14ac:dyDescent="0.3">
      <c r="B68" s="1011"/>
      <c r="C68" s="1012" t="s">
        <v>1069</v>
      </c>
      <c r="D68" s="1013"/>
      <c r="E68" s="1013"/>
      <c r="F68" s="1013"/>
      <c r="G68" s="1014"/>
      <c r="H68" s="954" t="s">
        <v>1241</v>
      </c>
      <c r="I68" s="955"/>
      <c r="J68" s="850">
        <f>SUM(J31:J67)</f>
        <v>1763517623</v>
      </c>
    </row>
    <row r="69" spans="2:10" x14ac:dyDescent="0.25">
      <c r="B69" s="1051" t="s">
        <v>1052</v>
      </c>
      <c r="C69" s="1061" t="s">
        <v>1092</v>
      </c>
      <c r="D69" s="431" t="s">
        <v>1176</v>
      </c>
      <c r="E69" s="432">
        <v>43111</v>
      </c>
      <c r="F69" s="433">
        <v>43449</v>
      </c>
      <c r="G69" s="434" t="s">
        <v>235</v>
      </c>
      <c r="H69" s="435">
        <v>1</v>
      </c>
      <c r="I69" s="436">
        <v>33500000</v>
      </c>
      <c r="J69" s="437">
        <v>33500000</v>
      </c>
    </row>
    <row r="70" spans="2:10" x14ac:dyDescent="0.25">
      <c r="B70" s="1052"/>
      <c r="C70" s="1062"/>
      <c r="D70" s="424" t="s">
        <v>1094</v>
      </c>
      <c r="E70" s="425">
        <v>43111</v>
      </c>
      <c r="F70" s="426">
        <v>43449</v>
      </c>
      <c r="G70" s="427" t="s">
        <v>1171</v>
      </c>
      <c r="H70" s="428">
        <v>1</v>
      </c>
      <c r="I70" s="429">
        <v>17600000</v>
      </c>
      <c r="J70" s="430">
        <v>17600000</v>
      </c>
    </row>
    <row r="71" spans="2:10" ht="64.5" x14ac:dyDescent="0.25">
      <c r="B71" s="1052"/>
      <c r="C71" s="1062"/>
      <c r="D71" s="852" t="s">
        <v>1096</v>
      </c>
      <c r="E71" s="853">
        <v>42746</v>
      </c>
      <c r="F71" s="854">
        <v>43084</v>
      </c>
      <c r="G71" s="858" t="s">
        <v>1093</v>
      </c>
      <c r="H71" s="855"/>
      <c r="I71" s="856"/>
      <c r="J71" s="857">
        <v>0</v>
      </c>
    </row>
    <row r="72" spans="2:10" ht="45" x14ac:dyDescent="0.25">
      <c r="B72" s="1052"/>
      <c r="C72" s="1062"/>
      <c r="D72" s="871" t="s">
        <v>1172</v>
      </c>
      <c r="E72" s="866">
        <v>43111</v>
      </c>
      <c r="F72" s="866">
        <v>43449</v>
      </c>
      <c r="G72" s="867"/>
      <c r="H72" s="868"/>
      <c r="I72" s="869"/>
      <c r="J72" s="870"/>
    </row>
    <row r="73" spans="2:10" ht="30" x14ac:dyDescent="0.25">
      <c r="B73" s="1052"/>
      <c r="C73" s="1062"/>
      <c r="D73" s="871" t="s">
        <v>1173</v>
      </c>
      <c r="E73" s="866">
        <v>43111</v>
      </c>
      <c r="F73" s="866">
        <v>43449</v>
      </c>
      <c r="G73" s="867"/>
      <c r="H73" s="868"/>
      <c r="I73" s="869"/>
      <c r="J73" s="870"/>
    </row>
    <row r="74" spans="2:10" ht="30" x14ac:dyDescent="0.25">
      <c r="B74" s="1052"/>
      <c r="C74" s="1062"/>
      <c r="D74" s="871" t="s">
        <v>1174</v>
      </c>
      <c r="E74" s="866">
        <v>43111</v>
      </c>
      <c r="F74" s="866">
        <v>43449</v>
      </c>
      <c r="G74" s="867"/>
      <c r="H74" s="868"/>
      <c r="I74" s="869"/>
      <c r="J74" s="870"/>
    </row>
    <row r="75" spans="2:10" ht="30" x14ac:dyDescent="0.25">
      <c r="B75" s="1052"/>
      <c r="C75" s="1062"/>
      <c r="D75" s="871" t="s">
        <v>1175</v>
      </c>
      <c r="E75" s="866">
        <v>43111</v>
      </c>
      <c r="F75" s="866">
        <v>43449</v>
      </c>
      <c r="G75" s="867"/>
      <c r="H75" s="868"/>
      <c r="I75" s="869"/>
      <c r="J75" s="870"/>
    </row>
    <row r="76" spans="2:10" ht="78" thickBot="1" x14ac:dyDescent="0.3">
      <c r="B76" s="1052"/>
      <c r="C76" s="1063"/>
      <c r="D76" s="859" t="s">
        <v>1097</v>
      </c>
      <c r="E76" s="860">
        <v>43110</v>
      </c>
      <c r="F76" s="861">
        <v>43449</v>
      </c>
      <c r="G76" s="862" t="s">
        <v>1095</v>
      </c>
      <c r="H76" s="863"/>
      <c r="I76" s="864"/>
      <c r="J76" s="865">
        <v>0</v>
      </c>
    </row>
    <row r="77" spans="2:10" ht="16.5" thickBot="1" x14ac:dyDescent="0.3">
      <c r="B77" s="1053"/>
      <c r="C77" s="1027" t="s">
        <v>1069</v>
      </c>
      <c r="D77" s="1028"/>
      <c r="E77" s="1028"/>
      <c r="F77" s="1028"/>
      <c r="G77" s="1029"/>
      <c r="H77" s="958" t="s">
        <v>1243</v>
      </c>
      <c r="I77" s="959"/>
      <c r="J77" s="916">
        <f>SUM(J69:J76)</f>
        <v>51100000</v>
      </c>
    </row>
    <row r="78" spans="2:10" ht="179.25" customHeight="1" x14ac:dyDescent="0.25">
      <c r="B78" s="1056" t="s">
        <v>1057</v>
      </c>
      <c r="C78" s="1034" t="s">
        <v>1098</v>
      </c>
      <c r="D78" s="1040" t="s">
        <v>1262</v>
      </c>
      <c r="E78" s="1042">
        <v>43110</v>
      </c>
      <c r="F78" s="1045">
        <v>43449</v>
      </c>
      <c r="G78" s="1054" t="s">
        <v>1177</v>
      </c>
      <c r="H78" s="964">
        <v>1</v>
      </c>
      <c r="I78" s="964"/>
      <c r="J78" s="1048">
        <v>30000000</v>
      </c>
    </row>
    <row r="79" spans="2:10" x14ac:dyDescent="0.25">
      <c r="B79" s="1057"/>
      <c r="C79" s="1035"/>
      <c r="D79" s="1041"/>
      <c r="E79" s="1043"/>
      <c r="F79" s="1046"/>
      <c r="G79" s="1055"/>
      <c r="H79" s="965"/>
      <c r="I79" s="965"/>
      <c r="J79" s="1049"/>
    </row>
    <row r="80" spans="2:10" ht="16.5" thickBot="1" x14ac:dyDescent="0.3">
      <c r="B80" s="1057"/>
      <c r="C80" s="1035"/>
      <c r="D80" s="919" t="s">
        <v>1099</v>
      </c>
      <c r="E80" s="1044"/>
      <c r="F80" s="1047"/>
      <c r="G80" s="1055"/>
      <c r="H80" s="965"/>
      <c r="I80" s="965"/>
      <c r="J80" s="1049"/>
    </row>
    <row r="81" spans="2:10" x14ac:dyDescent="0.25">
      <c r="B81" s="1057"/>
      <c r="C81" s="1036" t="s">
        <v>1100</v>
      </c>
      <c r="D81" s="254" t="s">
        <v>1244</v>
      </c>
      <c r="E81" s="167">
        <v>43115</v>
      </c>
      <c r="F81" s="439">
        <v>43174</v>
      </c>
      <c r="G81" s="441"/>
      <c r="H81" s="966"/>
      <c r="I81" s="966"/>
      <c r="J81" s="1050"/>
    </row>
    <row r="82" spans="2:10" ht="25.5" x14ac:dyDescent="0.25">
      <c r="B82" s="1057"/>
      <c r="C82" s="1037"/>
      <c r="D82" s="135" t="s">
        <v>1178</v>
      </c>
      <c r="E82" s="140">
        <v>43160</v>
      </c>
      <c r="F82" s="439">
        <v>43174</v>
      </c>
      <c r="G82" s="197" t="s">
        <v>1125</v>
      </c>
      <c r="H82" s="144">
        <v>1</v>
      </c>
      <c r="I82" s="442">
        <v>40000000</v>
      </c>
      <c r="J82" s="210">
        <v>40000000</v>
      </c>
    </row>
    <row r="83" spans="2:10" x14ac:dyDescent="0.25">
      <c r="B83" s="1057"/>
      <c r="C83" s="1037"/>
      <c r="D83" s="443" t="s">
        <v>1101</v>
      </c>
      <c r="E83" s="444">
        <v>43174</v>
      </c>
      <c r="F83" s="439">
        <v>43281</v>
      </c>
      <c r="G83" s="197"/>
      <c r="H83" s="445"/>
      <c r="I83" s="446"/>
      <c r="J83" s="447"/>
    </row>
    <row r="84" spans="2:10" ht="25.5" x14ac:dyDescent="0.25">
      <c r="B84" s="1057"/>
      <c r="C84" s="882" t="s">
        <v>1102</v>
      </c>
      <c r="D84" s="443" t="s">
        <v>1179</v>
      </c>
      <c r="E84" s="444">
        <v>43252</v>
      </c>
      <c r="F84" s="439">
        <v>43449</v>
      </c>
      <c r="G84" s="197" t="s">
        <v>1103</v>
      </c>
      <c r="H84" s="445">
        <v>1</v>
      </c>
      <c r="I84" s="446"/>
      <c r="J84" s="448">
        <v>200000000</v>
      </c>
    </row>
    <row r="85" spans="2:10" x14ac:dyDescent="0.25">
      <c r="B85" s="1057"/>
      <c r="C85" s="1037" t="s">
        <v>1104</v>
      </c>
      <c r="D85" s="220" t="s">
        <v>1180</v>
      </c>
      <c r="E85" s="140">
        <v>43132</v>
      </c>
      <c r="F85" s="439">
        <v>43281</v>
      </c>
      <c r="G85" s="209" t="s">
        <v>1105</v>
      </c>
      <c r="H85" s="445">
        <v>1</v>
      </c>
      <c r="I85" s="446">
        <v>1700000</v>
      </c>
      <c r="J85" s="448">
        <v>17000000</v>
      </c>
    </row>
    <row r="86" spans="2:10" x14ac:dyDescent="0.25">
      <c r="B86" s="1057"/>
      <c r="C86" s="1037"/>
      <c r="D86" s="220" t="s">
        <v>1180</v>
      </c>
      <c r="E86" s="140">
        <v>43132</v>
      </c>
      <c r="F86" s="439">
        <v>43281</v>
      </c>
      <c r="G86" s="209" t="s">
        <v>1105</v>
      </c>
      <c r="H86" s="445">
        <v>1</v>
      </c>
      <c r="I86" s="446">
        <v>1700000</v>
      </c>
      <c r="J86" s="448">
        <v>17000000</v>
      </c>
    </row>
    <row r="87" spans="2:10" ht="38.25" x14ac:dyDescent="0.25">
      <c r="B87" s="1057"/>
      <c r="C87" s="1038"/>
      <c r="D87" s="920" t="s">
        <v>1216</v>
      </c>
      <c r="E87" s="147"/>
      <c r="F87" s="474"/>
      <c r="G87" s="212"/>
      <c r="H87" s="898"/>
      <c r="I87" s="899"/>
      <c r="J87" s="477"/>
    </row>
    <row r="88" spans="2:10" ht="16.5" thickBot="1" x14ac:dyDescent="0.3">
      <c r="B88" s="1057"/>
      <c r="C88" s="1039"/>
      <c r="D88" s="220" t="s">
        <v>1180</v>
      </c>
      <c r="E88" s="150">
        <v>43132</v>
      </c>
      <c r="F88" s="440">
        <v>43281</v>
      </c>
      <c r="G88" s="213" t="s">
        <v>1105</v>
      </c>
      <c r="H88" s="131">
        <v>1</v>
      </c>
      <c r="I88" s="263">
        <v>1500000</v>
      </c>
      <c r="J88" s="449">
        <v>15000000</v>
      </c>
    </row>
    <row r="89" spans="2:10" ht="38.25" x14ac:dyDescent="0.25">
      <c r="B89" s="1057"/>
      <c r="C89" s="872" t="s">
        <v>1106</v>
      </c>
      <c r="D89" s="921" t="s">
        <v>1184</v>
      </c>
      <c r="E89" s="167">
        <v>43132</v>
      </c>
      <c r="F89" s="450">
        <v>43281</v>
      </c>
      <c r="G89" s="441" t="s">
        <v>1107</v>
      </c>
      <c r="H89" s="194">
        <v>1</v>
      </c>
      <c r="I89" s="270">
        <v>1500000</v>
      </c>
      <c r="J89" s="451">
        <v>15000000</v>
      </c>
    </row>
    <row r="90" spans="2:10" ht="38.25" x14ac:dyDescent="0.25">
      <c r="B90" s="1057"/>
      <c r="C90" s="883" t="s">
        <v>1108</v>
      </c>
      <c r="D90" s="452" t="s">
        <v>1109</v>
      </c>
      <c r="E90" s="453">
        <v>43160</v>
      </c>
      <c r="F90" s="454">
        <v>43174</v>
      </c>
      <c r="G90" s="455" t="s">
        <v>1110</v>
      </c>
      <c r="H90" s="456" t="s">
        <v>1111</v>
      </c>
      <c r="I90" s="457">
        <v>1200000</v>
      </c>
      <c r="J90" s="458">
        <v>1200000</v>
      </c>
    </row>
    <row r="91" spans="2:10" ht="26.25" x14ac:dyDescent="0.25">
      <c r="B91" s="1057"/>
      <c r="C91" s="884" t="s">
        <v>1112</v>
      </c>
      <c r="D91" s="452" t="s">
        <v>1245</v>
      </c>
      <c r="E91" s="460"/>
      <c r="F91" s="461"/>
      <c r="G91" s="462" t="s">
        <v>1113</v>
      </c>
      <c r="H91" s="463">
        <v>1</v>
      </c>
      <c r="I91" s="464">
        <v>1500000</v>
      </c>
      <c r="J91" s="465">
        <v>1500000</v>
      </c>
    </row>
    <row r="92" spans="2:10" ht="27" thickBot="1" x14ac:dyDescent="0.3">
      <c r="B92" s="1057"/>
      <c r="C92" s="885" t="s">
        <v>1114</v>
      </c>
      <c r="D92" s="878" t="s">
        <v>1246</v>
      </c>
      <c r="E92" s="873"/>
      <c r="F92" s="874"/>
      <c r="G92" s="875" t="s">
        <v>1115</v>
      </c>
      <c r="H92" s="876">
        <v>1</v>
      </c>
      <c r="I92" s="879">
        <v>120</v>
      </c>
      <c r="J92" s="877">
        <v>120000</v>
      </c>
    </row>
    <row r="93" spans="2:10" ht="58.5" customHeight="1" x14ac:dyDescent="0.25">
      <c r="B93" s="1057"/>
      <c r="C93" s="883" t="s">
        <v>1181</v>
      </c>
      <c r="D93" s="459" t="s">
        <v>1182</v>
      </c>
      <c r="E93" s="7">
        <v>42736</v>
      </c>
      <c r="F93" s="8">
        <v>43464</v>
      </c>
      <c r="G93" s="922" t="s">
        <v>1183</v>
      </c>
      <c r="H93" s="463"/>
      <c r="I93" s="880"/>
      <c r="J93" s="881"/>
    </row>
    <row r="94" spans="2:10" ht="16.5" thickBot="1" x14ac:dyDescent="0.3">
      <c r="B94" s="1058"/>
      <c r="C94" s="1059" t="s">
        <v>1069</v>
      </c>
      <c r="D94" s="1059"/>
      <c r="E94" s="1059"/>
      <c r="F94" s="1059"/>
      <c r="G94" s="1060"/>
      <c r="H94" s="960" t="s">
        <v>1247</v>
      </c>
      <c r="I94" s="961"/>
      <c r="J94" s="923">
        <f>SUM(J78:J92)</f>
        <v>336820000</v>
      </c>
    </row>
    <row r="95" spans="2:10" ht="102.75" thickBot="1" x14ac:dyDescent="0.3">
      <c r="B95" s="1021" t="s">
        <v>1055</v>
      </c>
      <c r="C95" s="1030" t="s">
        <v>1116</v>
      </c>
      <c r="D95" s="917" t="s">
        <v>1185</v>
      </c>
      <c r="E95" s="7">
        <v>43101</v>
      </c>
      <c r="F95" s="8">
        <v>43464</v>
      </c>
      <c r="G95" s="466" t="s">
        <v>13</v>
      </c>
      <c r="H95" s="10">
        <v>1</v>
      </c>
      <c r="I95" s="467">
        <v>2300000</v>
      </c>
      <c r="J95" s="12">
        <f>+I95*11</f>
        <v>25300000</v>
      </c>
    </row>
    <row r="96" spans="2:10" ht="16.5" thickBot="1" x14ac:dyDescent="0.3">
      <c r="B96" s="1022"/>
      <c r="C96" s="1031"/>
      <c r="D96" s="6" t="s">
        <v>1117</v>
      </c>
      <c r="E96" s="7">
        <v>43101</v>
      </c>
      <c r="F96" s="26">
        <v>43464</v>
      </c>
      <c r="G96" s="51" t="s">
        <v>13</v>
      </c>
      <c r="H96" s="28">
        <v>1</v>
      </c>
      <c r="I96" s="468">
        <v>1730000</v>
      </c>
      <c r="J96" s="29">
        <f>+I96*11</f>
        <v>19030000</v>
      </c>
    </row>
    <row r="97" spans="2:10" ht="16.5" thickBot="1" x14ac:dyDescent="0.3">
      <c r="B97" s="1022"/>
      <c r="C97" s="1031"/>
      <c r="D97" s="24" t="s">
        <v>1118</v>
      </c>
      <c r="E97" s="7">
        <v>43101</v>
      </c>
      <c r="F97" s="26">
        <v>43281</v>
      </c>
      <c r="G97" s="51" t="s">
        <v>235</v>
      </c>
      <c r="H97" s="28">
        <v>1</v>
      </c>
      <c r="I97" s="468">
        <v>2000000</v>
      </c>
      <c r="J97" s="29">
        <f>+I97*6</f>
        <v>12000000</v>
      </c>
    </row>
    <row r="98" spans="2:10" ht="16.5" thickBot="1" x14ac:dyDescent="0.3">
      <c r="B98" s="1022"/>
      <c r="C98" s="1031"/>
      <c r="D98" s="24" t="s">
        <v>1119</v>
      </c>
      <c r="E98" s="7">
        <v>43101</v>
      </c>
      <c r="F98" s="26">
        <v>43146</v>
      </c>
      <c r="G98" s="51" t="s">
        <v>13</v>
      </c>
      <c r="H98" s="28">
        <v>1</v>
      </c>
      <c r="I98" s="468"/>
      <c r="J98" s="29"/>
    </row>
    <row r="99" spans="2:10" ht="16.5" thickBot="1" x14ac:dyDescent="0.3">
      <c r="B99" s="1022"/>
      <c r="C99" s="1031"/>
      <c r="D99" s="24" t="s">
        <v>1120</v>
      </c>
      <c r="E99" s="7">
        <v>43101</v>
      </c>
      <c r="F99" s="26">
        <v>43449</v>
      </c>
      <c r="G99" s="51" t="s">
        <v>13</v>
      </c>
      <c r="H99" s="28">
        <v>1</v>
      </c>
      <c r="I99" s="468"/>
      <c r="J99" s="29"/>
    </row>
    <row r="100" spans="2:10" ht="16.5" thickBot="1" x14ac:dyDescent="0.3">
      <c r="B100" s="1022"/>
      <c r="C100" s="1031"/>
      <c r="D100" s="24" t="s">
        <v>1121</v>
      </c>
      <c r="E100" s="7">
        <v>43101</v>
      </c>
      <c r="F100" s="26">
        <v>43449</v>
      </c>
      <c r="G100" s="51" t="s">
        <v>13</v>
      </c>
      <c r="H100" s="28">
        <v>1</v>
      </c>
      <c r="I100" s="468"/>
      <c r="J100" s="29"/>
    </row>
    <row r="101" spans="2:10" ht="16.5" thickBot="1" x14ac:dyDescent="0.3">
      <c r="B101" s="1022"/>
      <c r="C101" s="1031"/>
      <c r="D101" s="24" t="s">
        <v>1122</v>
      </c>
      <c r="E101" s="7">
        <v>43101</v>
      </c>
      <c r="F101" s="26">
        <v>43449</v>
      </c>
      <c r="G101" s="51" t="s">
        <v>13</v>
      </c>
      <c r="H101" s="28">
        <v>1</v>
      </c>
      <c r="I101" s="468"/>
      <c r="J101" s="29"/>
    </row>
    <row r="102" spans="2:10" ht="16.5" thickBot="1" x14ac:dyDescent="0.3">
      <c r="B102" s="1022"/>
      <c r="C102" s="1031"/>
      <c r="D102" s="24" t="s">
        <v>1123</v>
      </c>
      <c r="E102" s="7">
        <v>43101</v>
      </c>
      <c r="F102" s="26">
        <v>43449</v>
      </c>
      <c r="G102" s="51" t="s">
        <v>13</v>
      </c>
      <c r="H102" s="28">
        <v>1</v>
      </c>
      <c r="I102" s="468">
        <v>737000</v>
      </c>
      <c r="J102" s="29">
        <f>+I102*11</f>
        <v>8107000</v>
      </c>
    </row>
    <row r="103" spans="2:10" ht="16.5" thickBot="1" x14ac:dyDescent="0.3">
      <c r="B103" s="1022"/>
      <c r="C103" s="1031"/>
      <c r="D103" s="24" t="s">
        <v>1124</v>
      </c>
      <c r="E103" s="7">
        <v>43101</v>
      </c>
      <c r="F103" s="26">
        <v>43252</v>
      </c>
      <c r="G103" s="51" t="s">
        <v>1125</v>
      </c>
      <c r="H103" s="28">
        <v>1</v>
      </c>
      <c r="I103" s="468">
        <v>200000000</v>
      </c>
      <c r="J103" s="29">
        <v>200000000</v>
      </c>
    </row>
    <row r="104" spans="2:10" ht="16.5" thickBot="1" x14ac:dyDescent="0.3">
      <c r="B104" s="1022"/>
      <c r="C104" s="1031"/>
      <c r="D104" s="24" t="s">
        <v>1126</v>
      </c>
      <c r="E104" s="7">
        <v>43101</v>
      </c>
      <c r="F104" s="26">
        <v>43449</v>
      </c>
      <c r="G104" s="51" t="s">
        <v>1127</v>
      </c>
      <c r="H104" s="28">
        <v>1</v>
      </c>
      <c r="I104" s="468">
        <v>12000000</v>
      </c>
      <c r="J104" s="29">
        <v>12000000</v>
      </c>
    </row>
    <row r="105" spans="2:10" x14ac:dyDescent="0.25">
      <c r="B105" s="1022"/>
      <c r="C105" s="1031"/>
      <c r="D105" s="24" t="s">
        <v>1128</v>
      </c>
      <c r="E105" s="7">
        <v>43101</v>
      </c>
      <c r="F105" s="26">
        <v>43449</v>
      </c>
      <c r="G105" s="51" t="s">
        <v>1129</v>
      </c>
      <c r="H105" s="28">
        <v>1</v>
      </c>
      <c r="I105" s="468">
        <v>80000000</v>
      </c>
      <c r="J105" s="29">
        <v>80000000</v>
      </c>
    </row>
    <row r="106" spans="2:10" ht="38.25" x14ac:dyDescent="0.25">
      <c r="B106" s="1022"/>
      <c r="C106" s="1031"/>
      <c r="D106" s="918" t="s">
        <v>1186</v>
      </c>
      <c r="E106" s="25"/>
      <c r="F106" s="26"/>
      <c r="G106" s="51"/>
      <c r="H106" s="28"/>
      <c r="I106" s="468"/>
      <c r="J106" s="29"/>
    </row>
    <row r="107" spans="2:10" x14ac:dyDescent="0.25">
      <c r="B107" s="1022"/>
      <c r="C107" s="1031"/>
      <c r="D107" s="918" t="s">
        <v>1189</v>
      </c>
      <c r="E107" s="25"/>
      <c r="F107" s="26"/>
      <c r="G107" s="51"/>
      <c r="H107" s="28"/>
      <c r="I107" s="468"/>
      <c r="J107" s="29"/>
    </row>
    <row r="108" spans="2:10" ht="25.5" x14ac:dyDescent="0.25">
      <c r="B108" s="1022"/>
      <c r="C108" s="1031"/>
      <c r="D108" s="918" t="s">
        <v>1190</v>
      </c>
      <c r="E108" s="25"/>
      <c r="F108" s="26"/>
      <c r="G108" s="51"/>
      <c r="H108" s="28"/>
      <c r="I108" s="468"/>
      <c r="J108" s="29"/>
    </row>
    <row r="109" spans="2:10" ht="25.5" x14ac:dyDescent="0.25">
      <c r="B109" s="1022"/>
      <c r="C109" s="1031"/>
      <c r="D109" s="918" t="s">
        <v>1214</v>
      </c>
      <c r="E109" s="25"/>
      <c r="F109" s="26"/>
      <c r="G109" s="51"/>
      <c r="H109" s="28"/>
      <c r="I109" s="468"/>
      <c r="J109" s="29"/>
    </row>
    <row r="110" spans="2:10" ht="25.5" x14ac:dyDescent="0.25">
      <c r="B110" s="1022"/>
      <c r="C110" s="1031"/>
      <c r="D110" s="918" t="s">
        <v>1206</v>
      </c>
      <c r="E110" s="25"/>
      <c r="F110" s="26"/>
      <c r="G110" s="51"/>
      <c r="H110" s="28"/>
      <c r="I110" s="468"/>
      <c r="J110" s="29"/>
    </row>
    <row r="111" spans="2:10" ht="28.5" customHeight="1" x14ac:dyDescent="0.25">
      <c r="B111" s="1022"/>
      <c r="C111" s="1031"/>
      <c r="D111" s="918" t="s">
        <v>1217</v>
      </c>
      <c r="E111" s="25"/>
      <c r="F111" s="26"/>
      <c r="G111" s="51"/>
      <c r="H111" s="28"/>
      <c r="I111" s="468"/>
      <c r="J111" s="29"/>
    </row>
    <row r="112" spans="2:10" ht="63" customHeight="1" x14ac:dyDescent="0.25">
      <c r="B112" s="1022"/>
      <c r="C112" s="1031"/>
      <c r="D112" s="918" t="s">
        <v>1218</v>
      </c>
      <c r="E112" s="25"/>
      <c r="F112" s="26"/>
      <c r="G112" s="51"/>
      <c r="H112" s="28"/>
      <c r="I112" s="468"/>
      <c r="J112" s="29"/>
    </row>
    <row r="113" spans="2:10" ht="63" customHeight="1" x14ac:dyDescent="0.25">
      <c r="B113" s="1022"/>
      <c r="C113" s="1031"/>
      <c r="D113" s="918" t="s">
        <v>1220</v>
      </c>
      <c r="E113" s="25"/>
      <c r="F113" s="26"/>
      <c r="G113" s="51"/>
      <c r="H113" s="28"/>
      <c r="I113" s="468"/>
      <c r="J113" s="29"/>
    </row>
    <row r="114" spans="2:10" x14ac:dyDescent="0.25">
      <c r="B114" s="1022"/>
      <c r="C114" s="1031"/>
      <c r="D114" s="24" t="s">
        <v>1130</v>
      </c>
      <c r="E114" s="25">
        <v>42750</v>
      </c>
      <c r="F114" s="26">
        <v>43174</v>
      </c>
      <c r="G114" s="51" t="s">
        <v>1129</v>
      </c>
      <c r="H114" s="28"/>
      <c r="I114" s="468"/>
      <c r="J114" s="29"/>
    </row>
    <row r="115" spans="2:10" x14ac:dyDescent="0.25">
      <c r="B115" s="1022"/>
      <c r="C115" s="1031" t="s">
        <v>1131</v>
      </c>
      <c r="D115" s="24" t="s">
        <v>1132</v>
      </c>
      <c r="E115" s="25">
        <v>42887</v>
      </c>
      <c r="F115" s="26">
        <v>43342</v>
      </c>
      <c r="G115" s="51" t="s">
        <v>1133</v>
      </c>
      <c r="H115" s="28">
        <v>1</v>
      </c>
      <c r="I115" s="469">
        <v>4000000</v>
      </c>
      <c r="J115" s="29">
        <v>4000000</v>
      </c>
    </row>
    <row r="116" spans="2:10" x14ac:dyDescent="0.25">
      <c r="B116" s="1022"/>
      <c r="C116" s="1031"/>
      <c r="D116" s="24" t="s">
        <v>1134</v>
      </c>
      <c r="E116" s="25">
        <v>43221</v>
      </c>
      <c r="F116" s="26">
        <v>43250</v>
      </c>
      <c r="G116" s="51" t="s">
        <v>1129</v>
      </c>
      <c r="H116" s="28">
        <v>1</v>
      </c>
      <c r="I116" s="469">
        <v>10000000</v>
      </c>
      <c r="J116" s="29">
        <v>10000000</v>
      </c>
    </row>
    <row r="117" spans="2:10" ht="38.25" customHeight="1" x14ac:dyDescent="0.25">
      <c r="B117" s="1022"/>
      <c r="C117" s="1032"/>
      <c r="D117" s="931" t="s">
        <v>1187</v>
      </c>
      <c r="E117" s="44"/>
      <c r="F117" s="45"/>
      <c r="G117" s="99"/>
      <c r="H117" s="46"/>
      <c r="I117" s="886"/>
      <c r="J117" s="887"/>
    </row>
    <row r="118" spans="2:10" ht="38.25" customHeight="1" x14ac:dyDescent="0.25">
      <c r="B118" s="1022"/>
      <c r="C118" s="1032"/>
      <c r="D118" s="931" t="s">
        <v>1188</v>
      </c>
      <c r="E118" s="44"/>
      <c r="F118" s="45"/>
      <c r="G118" s="99"/>
      <c r="H118" s="46"/>
      <c r="I118" s="886"/>
      <c r="J118" s="887"/>
    </row>
    <row r="119" spans="2:10" ht="38.25" customHeight="1" x14ac:dyDescent="0.25">
      <c r="B119" s="1022"/>
      <c r="C119" s="1032"/>
      <c r="D119" s="931" t="s">
        <v>1219</v>
      </c>
      <c r="E119" s="44"/>
      <c r="F119" s="45"/>
      <c r="G119" s="99"/>
      <c r="H119" s="46"/>
      <c r="I119" s="886"/>
      <c r="J119" s="887"/>
    </row>
    <row r="120" spans="2:10" ht="16.5" thickBot="1" x14ac:dyDescent="0.3">
      <c r="B120" s="1022"/>
      <c r="C120" s="1033"/>
      <c r="D120" s="13" t="s">
        <v>1135</v>
      </c>
      <c r="E120" s="925">
        <v>42750</v>
      </c>
      <c r="F120" s="926">
        <v>42794</v>
      </c>
      <c r="G120" s="927" t="s">
        <v>1136</v>
      </c>
      <c r="H120" s="928">
        <v>1</v>
      </c>
      <c r="I120" s="929"/>
      <c r="J120" s="930">
        <f>SUM(J95:J118)</f>
        <v>370437000</v>
      </c>
    </row>
    <row r="121" spans="2:10" ht="16.5" thickBot="1" x14ac:dyDescent="0.3">
      <c r="B121" s="1023"/>
      <c r="C121" s="1024" t="s">
        <v>1069</v>
      </c>
      <c r="D121" s="1025"/>
      <c r="E121" s="1025"/>
      <c r="F121" s="1025"/>
      <c r="G121" s="1026"/>
      <c r="H121" s="962" t="s">
        <v>1248</v>
      </c>
      <c r="I121" s="963"/>
      <c r="J121" s="924">
        <f>+J95+J96+J97+J102+J103+J104+J105+J115+J116+J120</f>
        <v>740874000</v>
      </c>
    </row>
    <row r="123" spans="2:10" ht="16.5" thickBot="1" x14ac:dyDescent="0.3"/>
    <row r="124" spans="2:10" ht="24.75" thickBot="1" x14ac:dyDescent="0.3">
      <c r="C124" s="1320" t="s">
        <v>1263</v>
      </c>
      <c r="D124" s="1321" t="s">
        <v>1264</v>
      </c>
      <c r="E124" s="1322" t="s">
        <v>1265</v>
      </c>
      <c r="F124" s="1321" t="s">
        <v>1266</v>
      </c>
      <c r="G124" s="1322" t="s">
        <v>1267</v>
      </c>
      <c r="H124" s="1321">
        <v>1</v>
      </c>
    </row>
  </sheetData>
  <mergeCells count="55">
    <mergeCell ref="J78:J81"/>
    <mergeCell ref="B69:B77"/>
    <mergeCell ref="G78:G80"/>
    <mergeCell ref="B78:B94"/>
    <mergeCell ref="C94:G94"/>
    <mergeCell ref="C69:C76"/>
    <mergeCell ref="B95:B121"/>
    <mergeCell ref="C121:G121"/>
    <mergeCell ref="C77:G77"/>
    <mergeCell ref="C95:C114"/>
    <mergeCell ref="C115:C120"/>
    <mergeCell ref="C78:C80"/>
    <mergeCell ref="C81:C83"/>
    <mergeCell ref="C85:C88"/>
    <mergeCell ref="D78:D79"/>
    <mergeCell ref="E78:E80"/>
    <mergeCell ref="F78:F80"/>
    <mergeCell ref="B31:B68"/>
    <mergeCell ref="C68:G68"/>
    <mergeCell ref="D51:D60"/>
    <mergeCell ref="C63:C64"/>
    <mergeCell ref="D31:D34"/>
    <mergeCell ref="E31:E34"/>
    <mergeCell ref="F31:F34"/>
    <mergeCell ref="C37:C50"/>
    <mergeCell ref="D37:D39"/>
    <mergeCell ref="D48:D50"/>
    <mergeCell ref="I2:I3"/>
    <mergeCell ref="J2:J3"/>
    <mergeCell ref="C51:C60"/>
    <mergeCell ref="C31:C34"/>
    <mergeCell ref="C65:C67"/>
    <mergeCell ref="B1:B3"/>
    <mergeCell ref="C1:F1"/>
    <mergeCell ref="D5:D6"/>
    <mergeCell ref="B4:B30"/>
    <mergeCell ref="C30:G30"/>
    <mergeCell ref="C4:C11"/>
    <mergeCell ref="C12:C16"/>
    <mergeCell ref="C17:C20"/>
    <mergeCell ref="C21:C23"/>
    <mergeCell ref="C24:C28"/>
    <mergeCell ref="G1:J1"/>
    <mergeCell ref="C2:C3"/>
    <mergeCell ref="D2:D3"/>
    <mergeCell ref="E2:F2"/>
    <mergeCell ref="G2:G3"/>
    <mergeCell ref="H2:H3"/>
    <mergeCell ref="H68:I68"/>
    <mergeCell ref="H30:I30"/>
    <mergeCell ref="H77:I77"/>
    <mergeCell ref="H94:I94"/>
    <mergeCell ref="H121:I121"/>
    <mergeCell ref="H78:H81"/>
    <mergeCell ref="I78:I81"/>
  </mergeCells>
  <dataValidations count="1">
    <dataValidation showInputMessage="1" showErrorMessage="1" sqref="H4:H30 H82:H120" xr:uid="{00000000-0002-0000-0100-000000000000}"/>
  </dataValidations>
  <pageMargins left="0.7" right="0.7" top="0.75" bottom="0.75" header="0.3" footer="0.3"/>
  <pageSetup orientation="portrait" r:id="rId1"/>
  <ignoredErrors>
    <ignoredError sqref="J56:J6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145"/>
  <sheetViews>
    <sheetView topLeftCell="C127" zoomScale="70" zoomScaleNormal="70" workbookViewId="0">
      <selection activeCell="C145" sqref="C145:H145"/>
    </sheetView>
  </sheetViews>
  <sheetFormatPr baseColWidth="10" defaultRowHeight="15.75" x14ac:dyDescent="0.25"/>
  <cols>
    <col min="2" max="2" width="32.5" hidden="1" customWidth="1"/>
    <col min="3" max="3" width="27.625" style="156" bestFit="1" customWidth="1"/>
    <col min="4" max="4" width="31.625" customWidth="1"/>
    <col min="5" max="5" width="68.5" bestFit="1" customWidth="1"/>
    <col min="8" max="8" width="48.125" customWidth="1"/>
    <col min="10" max="11" width="18.5" customWidth="1"/>
    <col min="12" max="12" width="13" bestFit="1" customWidth="1"/>
    <col min="13" max="13" width="14.375" bestFit="1" customWidth="1"/>
  </cols>
  <sheetData>
    <row r="1" spans="2:11" ht="16.5" thickBot="1" x14ac:dyDescent="0.3">
      <c r="B1" s="970" t="s">
        <v>0</v>
      </c>
      <c r="C1" s="967" t="s">
        <v>1</v>
      </c>
      <c r="D1" s="1137" t="s">
        <v>2</v>
      </c>
      <c r="E1" s="1138"/>
      <c r="F1" s="1138"/>
      <c r="G1" s="1139"/>
      <c r="H1" s="988" t="s">
        <v>3</v>
      </c>
      <c r="I1" s="989"/>
      <c r="J1" s="989"/>
      <c r="K1" s="990"/>
    </row>
    <row r="2" spans="2:11" ht="26.25" thickBot="1" x14ac:dyDescent="0.3">
      <c r="B2" s="1136"/>
      <c r="C2" s="969"/>
      <c r="D2" s="1" t="s">
        <v>4</v>
      </c>
      <c r="E2" s="2" t="s">
        <v>5</v>
      </c>
      <c r="F2" s="993" t="s">
        <v>6</v>
      </c>
      <c r="G2" s="1143"/>
      <c r="H2" s="3" t="s">
        <v>7</v>
      </c>
      <c r="I2" s="4" t="s">
        <v>8</v>
      </c>
      <c r="J2" s="4" t="s">
        <v>9</v>
      </c>
      <c r="K2" s="5" t="s">
        <v>10</v>
      </c>
    </row>
    <row r="3" spans="2:11" x14ac:dyDescent="0.25">
      <c r="B3" s="152" t="s">
        <v>11</v>
      </c>
      <c r="C3" s="1140" t="s">
        <v>11</v>
      </c>
      <c r="D3" s="1135" t="s">
        <v>12</v>
      </c>
      <c r="E3" s="6" t="s">
        <v>1195</v>
      </c>
      <c r="F3" s="7">
        <v>43115</v>
      </c>
      <c r="G3" s="8">
        <v>43419</v>
      </c>
      <c r="H3" s="9" t="s">
        <v>13</v>
      </c>
      <c r="I3" s="10">
        <v>1</v>
      </c>
      <c r="J3" s="11">
        <v>3200000</v>
      </c>
      <c r="K3" s="12">
        <v>32000000</v>
      </c>
    </row>
    <row r="4" spans="2:11" ht="16.5" thickBot="1" x14ac:dyDescent="0.3">
      <c r="B4" s="153" t="s">
        <v>11</v>
      </c>
      <c r="C4" s="1141"/>
      <c r="D4" s="1134"/>
      <c r="E4" s="13" t="s">
        <v>1196</v>
      </c>
      <c r="F4" s="14">
        <v>43115</v>
      </c>
      <c r="G4" s="15">
        <v>43419</v>
      </c>
      <c r="H4" s="16" t="s">
        <v>13</v>
      </c>
      <c r="I4" s="17">
        <v>1</v>
      </c>
      <c r="J4" s="18">
        <v>1500000</v>
      </c>
      <c r="K4" s="19">
        <v>15000000</v>
      </c>
    </row>
    <row r="5" spans="2:11" ht="15.95" customHeight="1" x14ac:dyDescent="0.25">
      <c r="B5" s="153" t="s">
        <v>11</v>
      </c>
      <c r="C5" s="1141"/>
      <c r="D5" s="1087" t="s">
        <v>14</v>
      </c>
      <c r="E5" s="917" t="s">
        <v>15</v>
      </c>
      <c r="F5" s="7">
        <v>43115</v>
      </c>
      <c r="G5" s="8">
        <v>43419</v>
      </c>
      <c r="H5" s="23" t="s">
        <v>13</v>
      </c>
      <c r="I5" s="10">
        <v>1</v>
      </c>
      <c r="J5" s="40">
        <v>2800000</v>
      </c>
      <c r="K5" s="12">
        <v>28000000</v>
      </c>
    </row>
    <row r="6" spans="2:11" x14ac:dyDescent="0.25">
      <c r="B6" s="153" t="s">
        <v>11</v>
      </c>
      <c r="C6" s="1141"/>
      <c r="D6" s="1088"/>
      <c r="E6" s="918" t="s">
        <v>16</v>
      </c>
      <c r="F6" s="25">
        <v>43115</v>
      </c>
      <c r="G6" s="26">
        <v>43419</v>
      </c>
      <c r="H6" s="27" t="s">
        <v>13</v>
      </c>
      <c r="I6" s="28">
        <v>1</v>
      </c>
      <c r="J6" s="41">
        <v>2800000</v>
      </c>
      <c r="K6" s="29">
        <v>28000000</v>
      </c>
    </row>
    <row r="7" spans="2:11" x14ac:dyDescent="0.25">
      <c r="B7" s="153" t="s">
        <v>11</v>
      </c>
      <c r="C7" s="1141"/>
      <c r="D7" s="1088"/>
      <c r="E7" s="918" t="s">
        <v>17</v>
      </c>
      <c r="F7" s="25">
        <v>43115</v>
      </c>
      <c r="G7" s="26">
        <v>43419</v>
      </c>
      <c r="H7" s="27" t="s">
        <v>13</v>
      </c>
      <c r="I7" s="28">
        <v>1</v>
      </c>
      <c r="J7" s="41">
        <v>1600000</v>
      </c>
      <c r="K7" s="29">
        <v>17600000</v>
      </c>
    </row>
    <row r="8" spans="2:11" ht="38.25" x14ac:dyDescent="0.25">
      <c r="B8" s="154"/>
      <c r="C8" s="1141"/>
      <c r="D8" s="1088"/>
      <c r="E8" s="931" t="s">
        <v>1191</v>
      </c>
      <c r="F8" s="44"/>
      <c r="G8" s="45"/>
      <c r="H8" s="889"/>
      <c r="I8" s="46"/>
      <c r="J8" s="890"/>
      <c r="K8" s="887"/>
    </row>
    <row r="9" spans="2:11" ht="25.5" x14ac:dyDescent="0.25">
      <c r="B9" s="154"/>
      <c r="C9" s="1141"/>
      <c r="D9" s="1088"/>
      <c r="E9" s="931" t="s">
        <v>1192</v>
      </c>
      <c r="F9" s="44"/>
      <c r="G9" s="45"/>
      <c r="H9" s="889"/>
      <c r="I9" s="46"/>
      <c r="J9" s="890"/>
      <c r="K9" s="887"/>
    </row>
    <row r="10" spans="2:11" x14ac:dyDescent="0.25">
      <c r="B10" s="154"/>
      <c r="C10" s="1141"/>
      <c r="D10" s="1088"/>
      <c r="E10" s="931" t="s">
        <v>1193</v>
      </c>
      <c r="F10" s="44"/>
      <c r="G10" s="45"/>
      <c r="H10" s="889"/>
      <c r="I10" s="46"/>
      <c r="J10" s="890"/>
      <c r="K10" s="887"/>
    </row>
    <row r="11" spans="2:11" ht="51" x14ac:dyDescent="0.25">
      <c r="B11" s="154"/>
      <c r="C11" s="1141"/>
      <c r="D11" s="1088"/>
      <c r="E11" s="931" t="s">
        <v>1194</v>
      </c>
      <c r="F11" s="44"/>
      <c r="G11" s="45"/>
      <c r="H11" s="889"/>
      <c r="I11" s="46"/>
      <c r="J11" s="890"/>
      <c r="K11" s="887"/>
    </row>
    <row r="12" spans="2:11" ht="25.5" x14ac:dyDescent="0.25">
      <c r="B12" s="154"/>
      <c r="C12" s="1141"/>
      <c r="D12" s="1088"/>
      <c r="E12" s="931" t="s">
        <v>1215</v>
      </c>
      <c r="F12" s="44"/>
      <c r="G12" s="45"/>
      <c r="H12" s="889"/>
      <c r="I12" s="46"/>
      <c r="J12" s="890"/>
      <c r="K12" s="887"/>
    </row>
    <row r="13" spans="2:11" ht="13.5" customHeight="1" x14ac:dyDescent="0.25">
      <c r="B13" s="154"/>
      <c r="C13" s="1141"/>
      <c r="D13" s="1088"/>
      <c r="E13" s="931" t="s">
        <v>1207</v>
      </c>
      <c r="F13" s="44"/>
      <c r="G13" s="45"/>
      <c r="H13" s="889"/>
      <c r="I13" s="46"/>
      <c r="J13" s="890"/>
      <c r="K13" s="887"/>
    </row>
    <row r="14" spans="2:11" ht="16.5" thickBot="1" x14ac:dyDescent="0.3">
      <c r="B14" s="154"/>
      <c r="C14" s="1141"/>
      <c r="D14" s="1089"/>
      <c r="E14" s="13" t="s">
        <v>1197</v>
      </c>
      <c r="F14" s="14"/>
      <c r="G14" s="15"/>
      <c r="H14" s="30" t="s">
        <v>18</v>
      </c>
      <c r="I14" s="31">
        <v>3</v>
      </c>
      <c r="J14" s="39">
        <v>1500000</v>
      </c>
      <c r="K14" s="32">
        <v>45000000</v>
      </c>
    </row>
    <row r="15" spans="2:11" ht="16.5" thickBot="1" x14ac:dyDescent="0.3">
      <c r="B15" s="154" t="s">
        <v>11</v>
      </c>
      <c r="C15" s="1141"/>
      <c r="D15" s="932" t="s">
        <v>195</v>
      </c>
      <c r="E15" s="35" t="s">
        <v>196</v>
      </c>
      <c r="F15" s="36">
        <v>43115</v>
      </c>
      <c r="G15" s="37">
        <v>43419</v>
      </c>
      <c r="H15" s="38" t="s">
        <v>197</v>
      </c>
      <c r="I15" s="17">
        <v>1</v>
      </c>
      <c r="J15" s="933">
        <v>150000000</v>
      </c>
      <c r="K15" s="19">
        <v>150000000</v>
      </c>
    </row>
    <row r="16" spans="2:11" ht="16.5" thickBot="1" x14ac:dyDescent="0.3">
      <c r="B16" s="154"/>
      <c r="C16" s="1142"/>
      <c r="D16" s="934"/>
      <c r="E16" s="935"/>
      <c r="F16" s="936"/>
      <c r="G16" s="936"/>
      <c r="H16" s="937"/>
      <c r="I16" s="1068" t="s">
        <v>1249</v>
      </c>
      <c r="J16" s="1069"/>
      <c r="K16" s="938">
        <f>SUM(K3:K15)</f>
        <v>315600000</v>
      </c>
    </row>
    <row r="17" spans="2:12" ht="51" x14ac:dyDescent="0.25">
      <c r="B17" s="153" t="s">
        <v>19</v>
      </c>
      <c r="C17" s="1105" t="s">
        <v>1250</v>
      </c>
      <c r="D17" s="1088" t="s">
        <v>1251</v>
      </c>
      <c r="E17" s="35" t="s">
        <v>21</v>
      </c>
      <c r="F17" s="36">
        <v>43132</v>
      </c>
      <c r="G17" s="37">
        <v>43281</v>
      </c>
      <c r="H17" s="38" t="s">
        <v>1198</v>
      </c>
      <c r="I17" s="17">
        <v>1</v>
      </c>
      <c r="J17" s="18">
        <v>350000000</v>
      </c>
      <c r="K17" s="19">
        <v>350000000</v>
      </c>
    </row>
    <row r="18" spans="2:12" ht="26.25" thickBot="1" x14ac:dyDescent="0.3">
      <c r="B18" s="153" t="s">
        <v>19</v>
      </c>
      <c r="C18" s="1106"/>
      <c r="D18" s="1089"/>
      <c r="E18" s="13" t="s">
        <v>25</v>
      </c>
      <c r="F18" s="14">
        <v>43132</v>
      </c>
      <c r="G18" s="15">
        <v>43449</v>
      </c>
      <c r="H18" s="30" t="s">
        <v>26</v>
      </c>
      <c r="I18" s="31">
        <v>1</v>
      </c>
      <c r="J18" s="39">
        <v>35000000</v>
      </c>
      <c r="K18" s="32">
        <v>35000000</v>
      </c>
    </row>
    <row r="19" spans="2:12" ht="27.75" customHeight="1" x14ac:dyDescent="0.25">
      <c r="B19" s="153" t="s">
        <v>19</v>
      </c>
      <c r="C19" s="1106"/>
      <c r="D19" s="1087" t="s">
        <v>27</v>
      </c>
      <c r="E19" s="6" t="s">
        <v>1200</v>
      </c>
      <c r="F19" s="7">
        <v>43132</v>
      </c>
      <c r="G19" s="8">
        <v>43434</v>
      </c>
      <c r="H19" s="23" t="s">
        <v>1199</v>
      </c>
      <c r="I19" s="10">
        <v>1</v>
      </c>
      <c r="J19" s="40">
        <v>40000000</v>
      </c>
      <c r="K19" s="12">
        <v>40000000</v>
      </c>
    </row>
    <row r="20" spans="2:12" ht="51" x14ac:dyDescent="0.25">
      <c r="B20" s="153" t="s">
        <v>19</v>
      </c>
      <c r="C20" s="1106"/>
      <c r="D20" s="1088"/>
      <c r="E20" s="24" t="s">
        <v>30</v>
      </c>
      <c r="F20" s="25">
        <v>43132</v>
      </c>
      <c r="G20" s="26">
        <v>43281</v>
      </c>
      <c r="H20" s="27" t="s">
        <v>31</v>
      </c>
      <c r="I20" s="28">
        <v>1</v>
      </c>
      <c r="J20" s="41">
        <v>175000000</v>
      </c>
      <c r="K20" s="29">
        <v>175000000</v>
      </c>
    </row>
    <row r="21" spans="2:12" ht="25.5" x14ac:dyDescent="0.25">
      <c r="B21" s="153" t="s">
        <v>19</v>
      </c>
      <c r="C21" s="1106"/>
      <c r="D21" s="1088"/>
      <c r="E21" s="24" t="s">
        <v>1252</v>
      </c>
      <c r="F21" s="25">
        <v>43132</v>
      </c>
      <c r="G21" s="26">
        <v>43434</v>
      </c>
      <c r="H21" s="27" t="s">
        <v>33</v>
      </c>
      <c r="I21" s="28">
        <v>1</v>
      </c>
      <c r="J21" s="41">
        <v>270000000</v>
      </c>
      <c r="K21" s="29">
        <v>270000000</v>
      </c>
    </row>
    <row r="22" spans="2:12" ht="72" customHeight="1" thickBot="1" x14ac:dyDescent="0.3">
      <c r="B22" s="153" t="s">
        <v>19</v>
      </c>
      <c r="C22" s="1106"/>
      <c r="D22" s="1088"/>
      <c r="E22" s="24" t="s">
        <v>34</v>
      </c>
      <c r="F22" s="25">
        <v>43132</v>
      </c>
      <c r="G22" s="26">
        <v>43434</v>
      </c>
      <c r="H22" s="27" t="s">
        <v>35</v>
      </c>
      <c r="I22" s="28">
        <v>1</v>
      </c>
      <c r="J22" s="41">
        <v>20000000</v>
      </c>
      <c r="K22" s="29">
        <v>20000000</v>
      </c>
    </row>
    <row r="23" spans="2:12" x14ac:dyDescent="0.25">
      <c r="B23" s="153" t="s">
        <v>19</v>
      </c>
      <c r="C23" s="1106"/>
      <c r="D23" s="1087" t="s">
        <v>36</v>
      </c>
      <c r="E23" s="6" t="s">
        <v>37</v>
      </c>
      <c r="F23" s="7">
        <v>43101</v>
      </c>
      <c r="G23" s="8">
        <v>43449</v>
      </c>
      <c r="H23" s="23" t="s">
        <v>38</v>
      </c>
      <c r="I23" s="10">
        <v>1</v>
      </c>
      <c r="J23" s="40">
        <v>13000000</v>
      </c>
      <c r="K23" s="12">
        <v>13000000</v>
      </c>
    </row>
    <row r="24" spans="2:12" x14ac:dyDescent="0.25">
      <c r="B24" s="153" t="s">
        <v>19</v>
      </c>
      <c r="C24" s="1106"/>
      <c r="D24" s="1088"/>
      <c r="E24" s="24" t="s">
        <v>39</v>
      </c>
      <c r="F24" s="25">
        <v>43101</v>
      </c>
      <c r="G24" s="26">
        <v>43449</v>
      </c>
      <c r="H24" s="27" t="s">
        <v>40</v>
      </c>
      <c r="I24" s="28">
        <v>1</v>
      </c>
      <c r="J24" s="41">
        <v>15000000</v>
      </c>
      <c r="K24" s="29">
        <v>15000000</v>
      </c>
    </row>
    <row r="25" spans="2:12" x14ac:dyDescent="0.25">
      <c r="B25" s="153" t="s">
        <v>19</v>
      </c>
      <c r="C25" s="1106"/>
      <c r="D25" s="1088"/>
      <c r="E25" s="24" t="s">
        <v>41</v>
      </c>
      <c r="F25" s="25">
        <v>43101</v>
      </c>
      <c r="G25" s="26">
        <v>43449</v>
      </c>
      <c r="H25" s="27" t="s">
        <v>40</v>
      </c>
      <c r="I25" s="28">
        <v>1</v>
      </c>
      <c r="J25" s="41">
        <v>6000000</v>
      </c>
      <c r="K25" s="29">
        <v>6000000</v>
      </c>
    </row>
    <row r="26" spans="2:12" x14ac:dyDescent="0.25">
      <c r="B26" s="153" t="s">
        <v>19</v>
      </c>
      <c r="C26" s="1106"/>
      <c r="D26" s="1088"/>
      <c r="E26" s="24" t="s">
        <v>42</v>
      </c>
      <c r="F26" s="25">
        <v>43101</v>
      </c>
      <c r="G26" s="26">
        <v>43449</v>
      </c>
      <c r="H26" s="27" t="s">
        <v>40</v>
      </c>
      <c r="I26" s="28">
        <v>1</v>
      </c>
      <c r="J26" s="41">
        <v>18000000</v>
      </c>
      <c r="K26" s="29">
        <v>18000000</v>
      </c>
    </row>
    <row r="27" spans="2:12" x14ac:dyDescent="0.25">
      <c r="B27" s="153" t="s">
        <v>19</v>
      </c>
      <c r="C27" s="1106"/>
      <c r="D27" s="1088"/>
      <c r="E27" s="24" t="s">
        <v>43</v>
      </c>
      <c r="F27" s="25">
        <v>43101</v>
      </c>
      <c r="G27" s="26">
        <v>43449</v>
      </c>
      <c r="H27" s="27" t="s">
        <v>40</v>
      </c>
      <c r="I27" s="28">
        <v>1</v>
      </c>
      <c r="J27" s="41">
        <v>5000000</v>
      </c>
      <c r="K27" s="29">
        <v>5000000</v>
      </c>
    </row>
    <row r="28" spans="2:12" ht="16.5" thickBot="1" x14ac:dyDescent="0.3">
      <c r="B28" s="158" t="s">
        <v>19</v>
      </c>
      <c r="C28" s="1107"/>
      <c r="D28" s="1089"/>
      <c r="E28" s="13" t="s">
        <v>44</v>
      </c>
      <c r="F28" s="14">
        <v>43101</v>
      </c>
      <c r="G28" s="15">
        <v>43449</v>
      </c>
      <c r="H28" s="30" t="s">
        <v>45</v>
      </c>
      <c r="I28" s="31">
        <v>1</v>
      </c>
      <c r="J28" s="39">
        <v>12000000</v>
      </c>
      <c r="K28" s="32">
        <v>12000000</v>
      </c>
    </row>
    <row r="29" spans="2:12" s="125" customFormat="1" ht="25.5" x14ac:dyDescent="0.25">
      <c r="B29" s="155" t="s">
        <v>46</v>
      </c>
      <c r="C29" s="1084" t="s">
        <v>46</v>
      </c>
      <c r="D29" s="1102" t="s">
        <v>47</v>
      </c>
      <c r="E29" s="134" t="s">
        <v>1201</v>
      </c>
      <c r="F29" s="1073">
        <v>43109</v>
      </c>
      <c r="G29" s="1076">
        <v>43464</v>
      </c>
      <c r="H29" s="121" t="s">
        <v>13</v>
      </c>
      <c r="I29" s="122">
        <v>1</v>
      </c>
      <c r="J29" s="123">
        <v>5000000</v>
      </c>
      <c r="K29" s="124">
        <f>+J29*I29*12</f>
        <v>60000000</v>
      </c>
      <c r="L29" s="903"/>
    </row>
    <row r="30" spans="2:12" s="125" customFormat="1" x14ac:dyDescent="0.25">
      <c r="B30" s="153" t="s">
        <v>46</v>
      </c>
      <c r="C30" s="1085"/>
      <c r="D30" s="1103"/>
      <c r="E30" s="160" t="s">
        <v>164</v>
      </c>
      <c r="F30" s="1074"/>
      <c r="G30" s="1077"/>
      <c r="H30" s="126" t="s">
        <v>48</v>
      </c>
      <c r="I30" s="127">
        <v>8</v>
      </c>
      <c r="J30" s="128">
        <v>1760000</v>
      </c>
      <c r="K30" s="129">
        <f>+J30*I30*12</f>
        <v>168960000</v>
      </c>
      <c r="L30" s="903">
        <f>+K30+K29+K31</f>
        <v>254160000</v>
      </c>
    </row>
    <row r="31" spans="2:12" s="125" customFormat="1" ht="16.5" thickBot="1" x14ac:dyDescent="0.3">
      <c r="B31" s="153" t="s">
        <v>46</v>
      </c>
      <c r="C31" s="1085"/>
      <c r="D31" s="1104"/>
      <c r="E31" s="138" t="s">
        <v>1202</v>
      </c>
      <c r="F31" s="1075"/>
      <c r="G31" s="1078"/>
      <c r="H31" s="130" t="s">
        <v>13</v>
      </c>
      <c r="I31" s="131">
        <v>1</v>
      </c>
      <c r="J31" s="132">
        <v>2100000</v>
      </c>
      <c r="K31" s="133">
        <f>+J31*I31*12</f>
        <v>25200000</v>
      </c>
    </row>
    <row r="32" spans="2:12" s="125" customFormat="1" ht="15.95" customHeight="1" collapsed="1" x14ac:dyDescent="0.25">
      <c r="B32" s="153" t="s">
        <v>46</v>
      </c>
      <c r="C32" s="1085"/>
      <c r="D32" s="1090" t="s">
        <v>51</v>
      </c>
      <c r="E32" s="1070" t="s">
        <v>50</v>
      </c>
      <c r="F32" s="1073">
        <v>43132</v>
      </c>
      <c r="G32" s="1076">
        <v>43434</v>
      </c>
      <c r="H32" s="1098" t="s">
        <v>49</v>
      </c>
      <c r="I32" s="1096">
        <v>1</v>
      </c>
      <c r="J32" s="1081">
        <v>300000000</v>
      </c>
      <c r="K32" s="1108">
        <f>+J32*I32</f>
        <v>300000000</v>
      </c>
    </row>
    <row r="33" spans="2:11" s="125" customFormat="1" ht="15.95" customHeight="1" x14ac:dyDescent="0.25">
      <c r="B33" s="153" t="s">
        <v>46</v>
      </c>
      <c r="C33" s="1085"/>
      <c r="D33" s="1091"/>
      <c r="E33" s="1071"/>
      <c r="F33" s="1074"/>
      <c r="G33" s="1077"/>
      <c r="H33" s="1099"/>
      <c r="I33" s="1080"/>
      <c r="J33" s="1082"/>
      <c r="K33" s="1109"/>
    </row>
    <row r="34" spans="2:11" s="125" customFormat="1" x14ac:dyDescent="0.25">
      <c r="B34" s="153" t="s">
        <v>46</v>
      </c>
      <c r="C34" s="1085"/>
      <c r="D34" s="1091"/>
      <c r="E34" s="1116"/>
      <c r="F34" s="1074"/>
      <c r="G34" s="1077"/>
      <c r="H34" s="1099"/>
      <c r="I34" s="1080"/>
      <c r="J34" s="1082"/>
      <c r="K34" s="1109"/>
    </row>
    <row r="35" spans="2:11" s="125" customFormat="1" ht="16.5" thickBot="1" x14ac:dyDescent="0.3">
      <c r="B35" s="153" t="s">
        <v>46</v>
      </c>
      <c r="C35" s="1085"/>
      <c r="D35" s="1091"/>
      <c r="E35" s="135" t="s">
        <v>51</v>
      </c>
      <c r="F35" s="1075"/>
      <c r="G35" s="1078"/>
      <c r="H35" s="1100"/>
      <c r="I35" s="1101"/>
      <c r="J35" s="1083"/>
      <c r="K35" s="1115"/>
    </row>
    <row r="36" spans="2:11" s="125" customFormat="1" ht="15.95" customHeight="1" collapsed="1" x14ac:dyDescent="0.25">
      <c r="B36" s="153" t="s">
        <v>46</v>
      </c>
      <c r="C36" s="1085"/>
      <c r="D36" s="1090" t="s">
        <v>1203</v>
      </c>
      <c r="E36" s="1070" t="s">
        <v>50</v>
      </c>
      <c r="F36" s="1073">
        <v>43132</v>
      </c>
      <c r="G36" s="1076">
        <v>43434</v>
      </c>
      <c r="H36" s="1098" t="s">
        <v>49</v>
      </c>
      <c r="I36" s="1096">
        <v>1</v>
      </c>
      <c r="J36" s="1081">
        <v>70000000</v>
      </c>
      <c r="K36" s="1108">
        <f>+J36*I36</f>
        <v>70000000</v>
      </c>
    </row>
    <row r="37" spans="2:11" s="125" customFormat="1" ht="15.95" customHeight="1" x14ac:dyDescent="0.25">
      <c r="B37" s="153" t="s">
        <v>46</v>
      </c>
      <c r="C37" s="1085"/>
      <c r="D37" s="1091"/>
      <c r="E37" s="1071"/>
      <c r="F37" s="1074"/>
      <c r="G37" s="1077"/>
      <c r="H37" s="1099"/>
      <c r="I37" s="1080"/>
      <c r="J37" s="1082"/>
      <c r="K37" s="1109"/>
    </row>
    <row r="38" spans="2:11" s="125" customFormat="1" x14ac:dyDescent="0.25">
      <c r="B38" s="153" t="s">
        <v>46</v>
      </c>
      <c r="C38" s="1085"/>
      <c r="D38" s="1091"/>
      <c r="E38" s="1116"/>
      <c r="F38" s="1074"/>
      <c r="G38" s="1077"/>
      <c r="H38" s="1099"/>
      <c r="I38" s="1080"/>
      <c r="J38" s="1082"/>
      <c r="K38" s="1109"/>
    </row>
    <row r="39" spans="2:11" s="125" customFormat="1" ht="16.5" thickBot="1" x14ac:dyDescent="0.3">
      <c r="B39" s="153" t="s">
        <v>46</v>
      </c>
      <c r="C39" s="1085"/>
      <c r="D39" s="1091"/>
      <c r="E39" s="135" t="s">
        <v>51</v>
      </c>
      <c r="F39" s="1075"/>
      <c r="G39" s="1078"/>
      <c r="H39" s="1100"/>
      <c r="I39" s="1101"/>
      <c r="J39" s="1083"/>
      <c r="K39" s="1115"/>
    </row>
    <row r="40" spans="2:11" s="125" customFormat="1" ht="15" customHeight="1" x14ac:dyDescent="0.25">
      <c r="B40" s="153" t="s">
        <v>46</v>
      </c>
      <c r="C40" s="1085"/>
      <c r="D40" s="1090" t="s">
        <v>52</v>
      </c>
      <c r="E40" s="1070" t="s">
        <v>1254</v>
      </c>
      <c r="F40" s="1073">
        <v>43109</v>
      </c>
      <c r="G40" s="1076">
        <v>43238</v>
      </c>
      <c r="H40" s="1098" t="s">
        <v>1253</v>
      </c>
      <c r="I40" s="1096">
        <v>1</v>
      </c>
      <c r="J40" s="1081">
        <v>220000000</v>
      </c>
      <c r="K40" s="1108">
        <f>+J40*I40</f>
        <v>220000000</v>
      </c>
    </row>
    <row r="41" spans="2:11" s="125" customFormat="1" ht="15" customHeight="1" x14ac:dyDescent="0.25">
      <c r="B41" s="153" t="s">
        <v>46</v>
      </c>
      <c r="C41" s="1085"/>
      <c r="D41" s="1091"/>
      <c r="E41" s="1071"/>
      <c r="F41" s="1074"/>
      <c r="G41" s="1077"/>
      <c r="H41" s="1099"/>
      <c r="I41" s="1080"/>
      <c r="J41" s="1082"/>
      <c r="K41" s="1109"/>
    </row>
    <row r="42" spans="2:11" s="125" customFormat="1" ht="15" customHeight="1" x14ac:dyDescent="0.25">
      <c r="B42" s="153" t="s">
        <v>46</v>
      </c>
      <c r="C42" s="1085"/>
      <c r="D42" s="1091"/>
      <c r="E42" s="1071"/>
      <c r="F42" s="1074"/>
      <c r="G42" s="1077"/>
      <c r="H42" s="1099"/>
      <c r="I42" s="1080"/>
      <c r="J42" s="1082"/>
      <c r="K42" s="1109"/>
    </row>
    <row r="43" spans="2:11" s="125" customFormat="1" ht="15" customHeight="1" x14ac:dyDescent="0.25">
      <c r="B43" s="153" t="s">
        <v>46</v>
      </c>
      <c r="C43" s="1085"/>
      <c r="D43" s="1091"/>
      <c r="E43" s="1071"/>
      <c r="F43" s="1074"/>
      <c r="G43" s="1077"/>
      <c r="H43" s="1099"/>
      <c r="I43" s="1080"/>
      <c r="J43" s="1082"/>
      <c r="K43" s="1109"/>
    </row>
    <row r="44" spans="2:11" s="125" customFormat="1" ht="15" customHeight="1" x14ac:dyDescent="0.25">
      <c r="B44" s="153" t="s">
        <v>46</v>
      </c>
      <c r="C44" s="1085"/>
      <c r="D44" s="1091"/>
      <c r="E44" s="1071"/>
      <c r="F44" s="1074"/>
      <c r="G44" s="1077"/>
      <c r="H44" s="1099"/>
      <c r="I44" s="1080"/>
      <c r="J44" s="1082"/>
      <c r="K44" s="1109"/>
    </row>
    <row r="45" spans="2:11" s="125" customFormat="1" ht="15" customHeight="1" thickBot="1" x14ac:dyDescent="0.3">
      <c r="B45" s="153" t="s">
        <v>46</v>
      </c>
      <c r="C45" s="1085"/>
      <c r="D45" s="1092"/>
      <c r="E45" s="1072"/>
      <c r="F45" s="1075"/>
      <c r="G45" s="1078"/>
      <c r="H45" s="1100"/>
      <c r="I45" s="1101"/>
      <c r="J45" s="1083"/>
      <c r="K45" s="1115"/>
    </row>
    <row r="46" spans="2:11" s="125" customFormat="1" ht="15" customHeight="1" x14ac:dyDescent="0.25">
      <c r="B46" s="153" t="s">
        <v>46</v>
      </c>
      <c r="C46" s="1085"/>
      <c r="D46" s="1090" t="s">
        <v>53</v>
      </c>
      <c r="E46" s="1070" t="s">
        <v>1255</v>
      </c>
      <c r="F46" s="1073">
        <v>43109</v>
      </c>
      <c r="G46" s="1076">
        <v>43238</v>
      </c>
      <c r="H46" s="1098" t="s">
        <v>54</v>
      </c>
      <c r="I46" s="1096">
        <v>1</v>
      </c>
      <c r="J46" s="1081">
        <f>+J40*10%</f>
        <v>22000000</v>
      </c>
      <c r="K46" s="1108">
        <f>+J46*I46</f>
        <v>22000000</v>
      </c>
    </row>
    <row r="47" spans="2:11" s="125" customFormat="1" ht="15" customHeight="1" x14ac:dyDescent="0.25">
      <c r="B47" s="153" t="s">
        <v>46</v>
      </c>
      <c r="C47" s="1085"/>
      <c r="D47" s="1091"/>
      <c r="E47" s="1071"/>
      <c r="F47" s="1074"/>
      <c r="G47" s="1077"/>
      <c r="H47" s="1099"/>
      <c r="I47" s="1080"/>
      <c r="J47" s="1082"/>
      <c r="K47" s="1109"/>
    </row>
    <row r="48" spans="2:11" s="125" customFormat="1" ht="15" customHeight="1" thickBot="1" x14ac:dyDescent="0.3">
      <c r="B48" s="153" t="s">
        <v>46</v>
      </c>
      <c r="C48" s="1085"/>
      <c r="D48" s="1092"/>
      <c r="E48" s="1072"/>
      <c r="F48" s="1075"/>
      <c r="G48" s="1078"/>
      <c r="H48" s="1100"/>
      <c r="I48" s="1101"/>
      <c r="J48" s="1083"/>
      <c r="K48" s="1115"/>
    </row>
    <row r="49" spans="2:11" s="125" customFormat="1" ht="40.5" customHeight="1" x14ac:dyDescent="0.25">
      <c r="B49" s="153" t="s">
        <v>46</v>
      </c>
      <c r="C49" s="1085"/>
      <c r="D49" s="1090" t="s">
        <v>56</v>
      </c>
      <c r="E49" s="1070" t="s">
        <v>1256</v>
      </c>
      <c r="F49" s="1073">
        <v>43110</v>
      </c>
      <c r="G49" s="1076">
        <v>43464</v>
      </c>
      <c r="H49" s="1093" t="s">
        <v>55</v>
      </c>
      <c r="I49" s="1096">
        <v>1</v>
      </c>
      <c r="J49" s="1079">
        <f>+J52+J53+J54+J55+J56+J57+J58</f>
        <v>3495732500</v>
      </c>
      <c r="K49" s="1108">
        <f>+J49</f>
        <v>3495732500</v>
      </c>
    </row>
    <row r="50" spans="2:11" s="125" customFormat="1" ht="15" customHeight="1" x14ac:dyDescent="0.25">
      <c r="B50" s="153" t="s">
        <v>46</v>
      </c>
      <c r="C50" s="1085"/>
      <c r="D50" s="1091"/>
      <c r="E50" s="1071"/>
      <c r="F50" s="1074"/>
      <c r="G50" s="1077"/>
      <c r="H50" s="1094"/>
      <c r="I50" s="1080"/>
      <c r="J50" s="1080"/>
      <c r="K50" s="1109"/>
    </row>
    <row r="51" spans="2:11" s="125" customFormat="1" ht="15" customHeight="1" thickBot="1" x14ac:dyDescent="0.3">
      <c r="B51" s="153" t="s">
        <v>46</v>
      </c>
      <c r="C51" s="1085"/>
      <c r="D51" s="1091"/>
      <c r="E51" s="1071"/>
      <c r="F51" s="1113"/>
      <c r="G51" s="1114"/>
      <c r="H51" s="1094"/>
      <c r="I51" s="1097"/>
      <c r="J51" s="1080"/>
      <c r="K51" s="1110"/>
    </row>
    <row r="52" spans="2:11" s="125" customFormat="1" ht="15" hidden="1" customHeight="1" x14ac:dyDescent="0.25">
      <c r="B52" s="153" t="s">
        <v>46</v>
      </c>
      <c r="C52" s="1085"/>
      <c r="D52" s="1091"/>
      <c r="E52" s="1071"/>
      <c r="F52" s="140">
        <v>43186</v>
      </c>
      <c r="G52" s="140">
        <v>43248</v>
      </c>
      <c r="H52" s="1094"/>
      <c r="I52" s="141">
        <v>1</v>
      </c>
      <c r="J52" s="142">
        <f>324.57*650000</f>
        <v>210970500</v>
      </c>
      <c r="K52" s="143">
        <f>+J52*I52</f>
        <v>210970500</v>
      </c>
    </row>
    <row r="53" spans="2:11" s="125" customFormat="1" ht="15" hidden="1" customHeight="1" x14ac:dyDescent="0.25">
      <c r="B53" s="153" t="s">
        <v>46</v>
      </c>
      <c r="C53" s="1085"/>
      <c r="D53" s="1091"/>
      <c r="E53" s="1071"/>
      <c r="F53" s="140">
        <v>43186</v>
      </c>
      <c r="G53" s="140">
        <v>43248</v>
      </c>
      <c r="H53" s="1094"/>
      <c r="I53" s="144">
        <v>1</v>
      </c>
      <c r="J53" s="145">
        <f>646*650000</f>
        <v>419900000</v>
      </c>
      <c r="K53" s="146">
        <f>+J53*I53</f>
        <v>419900000</v>
      </c>
    </row>
    <row r="54" spans="2:11" s="125" customFormat="1" ht="15" hidden="1" customHeight="1" x14ac:dyDescent="0.25">
      <c r="B54" s="153" t="s">
        <v>46</v>
      </c>
      <c r="C54" s="1085"/>
      <c r="D54" s="1091"/>
      <c r="E54" s="1071"/>
      <c r="F54" s="147">
        <v>43248</v>
      </c>
      <c r="G54" s="147">
        <v>43339</v>
      </c>
      <c r="H54" s="1094"/>
      <c r="I54" s="148">
        <v>1</v>
      </c>
      <c r="J54" s="142">
        <f>752.47*650000</f>
        <v>489105500</v>
      </c>
      <c r="K54" s="149"/>
    </row>
    <row r="55" spans="2:11" s="125" customFormat="1" ht="15" hidden="1" customHeight="1" x14ac:dyDescent="0.25">
      <c r="B55" s="153" t="s">
        <v>46</v>
      </c>
      <c r="C55" s="1085"/>
      <c r="D55" s="1091"/>
      <c r="E55" s="1071"/>
      <c r="F55" s="147">
        <v>43339</v>
      </c>
      <c r="G55" s="147">
        <v>43399</v>
      </c>
      <c r="H55" s="1094"/>
      <c r="I55" s="148">
        <v>1</v>
      </c>
      <c r="J55" s="142">
        <f>752.47*650000</f>
        <v>489105500</v>
      </c>
      <c r="K55" s="149"/>
    </row>
    <row r="56" spans="2:11" s="125" customFormat="1" ht="15" hidden="1" customHeight="1" x14ac:dyDescent="0.25">
      <c r="B56" s="153" t="s">
        <v>46</v>
      </c>
      <c r="C56" s="1085"/>
      <c r="D56" s="1091"/>
      <c r="E56" s="1071"/>
      <c r="F56" s="147">
        <v>43186</v>
      </c>
      <c r="G56" s="140">
        <v>43248</v>
      </c>
      <c r="H56" s="1094"/>
      <c r="I56" s="148">
        <v>1</v>
      </c>
      <c r="J56" s="142">
        <f>957.23*650000</f>
        <v>622199500</v>
      </c>
      <c r="K56" s="149"/>
    </row>
    <row r="57" spans="2:11" s="125" customFormat="1" ht="15" hidden="1" customHeight="1" x14ac:dyDescent="0.25">
      <c r="B57" s="153" t="s">
        <v>46</v>
      </c>
      <c r="C57" s="1085"/>
      <c r="D57" s="1091"/>
      <c r="E57" s="1071"/>
      <c r="F57" s="147">
        <v>43247</v>
      </c>
      <c r="G57" s="147">
        <v>43248</v>
      </c>
      <c r="H57" s="1094"/>
      <c r="I57" s="148">
        <v>1</v>
      </c>
      <c r="J57" s="142">
        <f>1597.21*650000</f>
        <v>1038186500</v>
      </c>
      <c r="K57" s="149"/>
    </row>
    <row r="58" spans="2:11" s="125" customFormat="1" ht="15.75" hidden="1" customHeight="1" thickBot="1" x14ac:dyDescent="0.3">
      <c r="B58" s="153" t="s">
        <v>46</v>
      </c>
      <c r="C58" s="1085"/>
      <c r="D58" s="1092"/>
      <c r="E58" s="1072"/>
      <c r="F58" s="150">
        <v>43339</v>
      </c>
      <c r="G58" s="151">
        <v>43399</v>
      </c>
      <c r="H58" s="1095"/>
      <c r="I58" s="131">
        <v>1</v>
      </c>
      <c r="J58" s="132">
        <f>348.1*650000</f>
        <v>226265000</v>
      </c>
      <c r="K58" s="133"/>
    </row>
    <row r="59" spans="2:11" s="125" customFormat="1" ht="26.25" thickBot="1" x14ac:dyDescent="0.3">
      <c r="B59" s="153" t="s">
        <v>46</v>
      </c>
      <c r="C59" s="1085"/>
      <c r="D59" s="1111" t="s">
        <v>57</v>
      </c>
      <c r="E59" s="169" t="s">
        <v>1257</v>
      </c>
      <c r="F59" s="136">
        <v>43110</v>
      </c>
      <c r="G59" s="136">
        <v>43464</v>
      </c>
      <c r="H59" s="1093" t="s">
        <v>58</v>
      </c>
      <c r="I59" s="1096">
        <v>1</v>
      </c>
      <c r="J59" s="1079">
        <f>+J62+J63+J64+J65+J66+J67+J68</f>
        <v>349573250</v>
      </c>
      <c r="K59" s="1108">
        <f>+J59</f>
        <v>349573250</v>
      </c>
    </row>
    <row r="60" spans="2:11" s="125" customFormat="1" ht="15" hidden="1" customHeight="1" x14ac:dyDescent="0.25">
      <c r="B60" s="153" t="s">
        <v>46</v>
      </c>
      <c r="C60" s="1085"/>
      <c r="D60" s="1112"/>
      <c r="E60" s="170"/>
      <c r="F60" s="140"/>
      <c r="G60" s="140"/>
      <c r="H60" s="1094"/>
      <c r="I60" s="1080"/>
      <c r="J60" s="1080"/>
      <c r="K60" s="1109"/>
    </row>
    <row r="61" spans="2:11" s="125" customFormat="1" ht="15" hidden="1" customHeight="1" x14ac:dyDescent="0.25">
      <c r="B61" s="153" t="s">
        <v>46</v>
      </c>
      <c r="C61" s="1085"/>
      <c r="D61" s="1112"/>
      <c r="E61" s="170"/>
      <c r="F61" s="140"/>
      <c r="G61" s="140"/>
      <c r="H61" s="1094"/>
      <c r="I61" s="1097"/>
      <c r="J61" s="1080"/>
      <c r="K61" s="1110"/>
    </row>
    <row r="62" spans="2:11" s="125" customFormat="1" ht="15" hidden="1" customHeight="1" x14ac:dyDescent="0.25">
      <c r="B62" s="153" t="s">
        <v>46</v>
      </c>
      <c r="C62" s="1085"/>
      <c r="D62" s="1112"/>
      <c r="E62" s="170"/>
      <c r="F62" s="140"/>
      <c r="G62" s="140"/>
      <c r="H62" s="1094"/>
      <c r="I62" s="905">
        <v>1</v>
      </c>
      <c r="J62" s="142">
        <f t="shared" ref="J62:J68" si="0">+J52*10%</f>
        <v>21097050</v>
      </c>
      <c r="K62" s="906">
        <f>+J62*I62</f>
        <v>21097050</v>
      </c>
    </row>
    <row r="63" spans="2:11" s="125" customFormat="1" ht="15" hidden="1" customHeight="1" x14ac:dyDescent="0.25">
      <c r="B63" s="153" t="s">
        <v>46</v>
      </c>
      <c r="C63" s="1085"/>
      <c r="D63" s="1112"/>
      <c r="E63" s="170"/>
      <c r="F63" s="140"/>
      <c r="G63" s="140"/>
      <c r="H63" s="1094"/>
      <c r="I63" s="144">
        <v>1</v>
      </c>
      <c r="J63" s="145">
        <f t="shared" si="0"/>
        <v>41990000</v>
      </c>
      <c r="K63" s="146">
        <f>+J63*I63</f>
        <v>41990000</v>
      </c>
    </row>
    <row r="64" spans="2:11" s="125" customFormat="1" ht="15" hidden="1" customHeight="1" x14ac:dyDescent="0.25">
      <c r="B64" s="153" t="s">
        <v>46</v>
      </c>
      <c r="C64" s="1085"/>
      <c r="D64" s="1112"/>
      <c r="E64" s="170"/>
      <c r="F64" s="147"/>
      <c r="G64" s="147"/>
      <c r="H64" s="1094"/>
      <c r="I64" s="148">
        <v>1</v>
      </c>
      <c r="J64" s="142">
        <f t="shared" si="0"/>
        <v>48910550</v>
      </c>
      <c r="K64" s="149"/>
    </row>
    <row r="65" spans="2:12" s="125" customFormat="1" ht="15" hidden="1" customHeight="1" x14ac:dyDescent="0.25">
      <c r="B65" s="153" t="s">
        <v>46</v>
      </c>
      <c r="C65" s="1085"/>
      <c r="D65" s="1112"/>
      <c r="E65" s="170"/>
      <c r="F65" s="147"/>
      <c r="G65" s="147"/>
      <c r="H65" s="1094"/>
      <c r="I65" s="148">
        <v>1</v>
      </c>
      <c r="J65" s="142">
        <f t="shared" si="0"/>
        <v>48910550</v>
      </c>
      <c r="K65" s="149"/>
    </row>
    <row r="66" spans="2:12" s="125" customFormat="1" ht="15" hidden="1" customHeight="1" x14ac:dyDescent="0.25">
      <c r="B66" s="153" t="s">
        <v>46</v>
      </c>
      <c r="C66" s="1085"/>
      <c r="D66" s="1112"/>
      <c r="E66" s="170"/>
      <c r="F66" s="147"/>
      <c r="G66" s="140"/>
      <c r="H66" s="1094"/>
      <c r="I66" s="148">
        <v>1</v>
      </c>
      <c r="J66" s="142">
        <f t="shared" si="0"/>
        <v>62219950</v>
      </c>
      <c r="K66" s="149"/>
    </row>
    <row r="67" spans="2:12" s="125" customFormat="1" ht="15" hidden="1" customHeight="1" x14ac:dyDescent="0.25">
      <c r="B67" s="153" t="s">
        <v>46</v>
      </c>
      <c r="C67" s="1085"/>
      <c r="D67" s="1112"/>
      <c r="E67" s="170"/>
      <c r="F67" s="147"/>
      <c r="G67" s="147"/>
      <c r="H67" s="1094"/>
      <c r="I67" s="148">
        <v>1</v>
      </c>
      <c r="J67" s="142">
        <f t="shared" si="0"/>
        <v>103818650</v>
      </c>
      <c r="K67" s="149"/>
    </row>
    <row r="68" spans="2:12" s="125" customFormat="1" ht="15.75" hidden="1" customHeight="1" thickBot="1" x14ac:dyDescent="0.3">
      <c r="B68" s="158" t="s">
        <v>46</v>
      </c>
      <c r="C68" s="1086"/>
      <c r="D68" s="1112"/>
      <c r="E68" s="747"/>
      <c r="F68" s="147"/>
      <c r="G68" s="273"/>
      <c r="H68" s="1094"/>
      <c r="I68" s="148">
        <v>1</v>
      </c>
      <c r="J68" s="142">
        <f t="shared" si="0"/>
        <v>22626500</v>
      </c>
      <c r="K68" s="149"/>
      <c r="L68" s="125" t="s">
        <v>165</v>
      </c>
    </row>
    <row r="69" spans="2:12" s="125" customFormat="1" ht="15.75" customHeight="1" thickBot="1" x14ac:dyDescent="0.3">
      <c r="B69" s="939"/>
      <c r="C69" s="940"/>
      <c r="D69" s="941"/>
      <c r="E69" s="942"/>
      <c r="F69" s="943"/>
      <c r="G69" s="943"/>
      <c r="H69" s="944"/>
      <c r="I69" s="1064" t="s">
        <v>1258</v>
      </c>
      <c r="J69" s="957"/>
      <c r="K69" s="945">
        <f>+K59+K46+K40+K36+K32+K30+K31+K29+K28+K27+K26+K25+K24+K23+K22+K21+K19+K20+K18+K17+K49</f>
        <v>5670465750</v>
      </c>
    </row>
    <row r="70" spans="2:12" ht="25.5" x14ac:dyDescent="0.25">
      <c r="B70" s="152" t="s">
        <v>59</v>
      </c>
      <c r="C70" s="1128" t="s">
        <v>59</v>
      </c>
      <c r="D70" s="1131" t="s">
        <v>60</v>
      </c>
      <c r="E70" s="20" t="s">
        <v>61</v>
      </c>
      <c r="F70" s="21">
        <v>43109</v>
      </c>
      <c r="G70" s="22">
        <v>43455</v>
      </c>
      <c r="H70" s="119" t="s">
        <v>62</v>
      </c>
      <c r="I70" s="34">
        <v>1</v>
      </c>
      <c r="J70" s="120">
        <v>2300000</v>
      </c>
      <c r="K70" s="159">
        <v>26450000</v>
      </c>
    </row>
    <row r="71" spans="2:12" ht="38.25" x14ac:dyDescent="0.25">
      <c r="B71" s="153" t="s">
        <v>59</v>
      </c>
      <c r="C71" s="1129"/>
      <c r="D71" s="1132"/>
      <c r="E71" s="24" t="s">
        <v>63</v>
      </c>
      <c r="F71" s="25">
        <v>43109</v>
      </c>
      <c r="G71" s="26">
        <v>43455</v>
      </c>
      <c r="H71" s="27" t="s">
        <v>64</v>
      </c>
      <c r="I71" s="28">
        <v>1</v>
      </c>
      <c r="J71" s="49">
        <v>1700000</v>
      </c>
      <c r="K71" s="50">
        <v>19550000</v>
      </c>
    </row>
    <row r="72" spans="2:12" ht="25.5" x14ac:dyDescent="0.25">
      <c r="B72" s="153" t="s">
        <v>59</v>
      </c>
      <c r="C72" s="1129"/>
      <c r="D72" s="1132"/>
      <c r="E72" s="24" t="s">
        <v>65</v>
      </c>
      <c r="F72" s="25">
        <v>43109</v>
      </c>
      <c r="G72" s="26">
        <v>43456</v>
      </c>
      <c r="H72" s="51" t="s">
        <v>66</v>
      </c>
      <c r="I72" s="28">
        <v>1</v>
      </c>
      <c r="J72" s="49">
        <v>1800000</v>
      </c>
      <c r="K72" s="29">
        <v>20700000</v>
      </c>
    </row>
    <row r="73" spans="2:12" ht="38.25" x14ac:dyDescent="0.25">
      <c r="B73" s="153" t="s">
        <v>59</v>
      </c>
      <c r="C73" s="1129"/>
      <c r="D73" s="1132"/>
      <c r="E73" s="24" t="s">
        <v>67</v>
      </c>
      <c r="F73" s="25">
        <v>43132</v>
      </c>
      <c r="G73" s="26">
        <v>43434</v>
      </c>
      <c r="H73" s="27" t="s">
        <v>68</v>
      </c>
      <c r="I73" s="28">
        <v>1</v>
      </c>
      <c r="J73" s="49">
        <v>2800000</v>
      </c>
      <c r="K73" s="29">
        <v>28000000</v>
      </c>
    </row>
    <row r="74" spans="2:12" ht="38.25" x14ac:dyDescent="0.25">
      <c r="B74" s="153"/>
      <c r="C74" s="1129"/>
      <c r="D74" s="1133"/>
      <c r="E74" s="931" t="s">
        <v>1208</v>
      </c>
      <c r="F74" s="44"/>
      <c r="G74" s="45"/>
      <c r="H74" s="889"/>
      <c r="I74" s="46"/>
      <c r="J74" s="109"/>
      <c r="K74" s="887"/>
    </row>
    <row r="75" spans="2:12" ht="26.25" thickBot="1" x14ac:dyDescent="0.3">
      <c r="B75" s="153" t="s">
        <v>59</v>
      </c>
      <c r="C75" s="1129"/>
      <c r="D75" s="1134"/>
      <c r="E75" s="52" t="s">
        <v>69</v>
      </c>
      <c r="F75" s="53">
        <v>43132</v>
      </c>
      <c r="G75" s="54">
        <v>43464</v>
      </c>
      <c r="H75" s="55" t="s">
        <v>70</v>
      </c>
      <c r="I75" s="56">
        <v>1</v>
      </c>
      <c r="J75" s="57">
        <v>3000000</v>
      </c>
      <c r="K75" s="58">
        <v>33000000</v>
      </c>
    </row>
    <row r="76" spans="2:12" ht="63.75" x14ac:dyDescent="0.25">
      <c r="B76" s="153" t="s">
        <v>59</v>
      </c>
      <c r="C76" s="1129"/>
      <c r="D76" s="1135" t="s">
        <v>71</v>
      </c>
      <c r="E76" s="59" t="s">
        <v>72</v>
      </c>
      <c r="F76" s="60">
        <v>43132</v>
      </c>
      <c r="G76" s="61">
        <v>43434</v>
      </c>
      <c r="H76" s="62" t="s">
        <v>73</v>
      </c>
      <c r="I76" s="63">
        <v>1</v>
      </c>
      <c r="J76" s="64">
        <v>4000000</v>
      </c>
      <c r="K76" s="48">
        <v>4000000</v>
      </c>
    </row>
    <row r="77" spans="2:12" ht="25.5" x14ac:dyDescent="0.25">
      <c r="B77" s="153" t="s">
        <v>59</v>
      </c>
      <c r="C77" s="1129"/>
      <c r="D77" s="1132"/>
      <c r="E77" s="65" t="s">
        <v>1259</v>
      </c>
      <c r="F77" s="66">
        <v>43132</v>
      </c>
      <c r="G77" s="67">
        <v>43434</v>
      </c>
      <c r="H77" s="68" t="s">
        <v>74</v>
      </c>
      <c r="I77" s="69">
        <v>1</v>
      </c>
      <c r="J77" s="70">
        <v>500000</v>
      </c>
      <c r="K77" s="50">
        <v>500000</v>
      </c>
    </row>
    <row r="78" spans="2:12" ht="25.5" x14ac:dyDescent="0.25">
      <c r="B78" s="153" t="s">
        <v>59</v>
      </c>
      <c r="C78" s="1129"/>
      <c r="D78" s="1132"/>
      <c r="E78" s="65" t="s">
        <v>75</v>
      </c>
      <c r="F78" s="66">
        <v>43132</v>
      </c>
      <c r="G78" s="67">
        <v>43434</v>
      </c>
      <c r="H78" s="68" t="s">
        <v>76</v>
      </c>
      <c r="I78" s="69">
        <v>1</v>
      </c>
      <c r="J78" s="70">
        <v>500000</v>
      </c>
      <c r="K78" s="50">
        <v>500000</v>
      </c>
    </row>
    <row r="79" spans="2:12" ht="38.25" x14ac:dyDescent="0.25">
      <c r="B79" s="153"/>
      <c r="C79" s="1129"/>
      <c r="D79" s="1133"/>
      <c r="E79" s="946" t="s">
        <v>1204</v>
      </c>
      <c r="F79" s="82"/>
      <c r="G79" s="83"/>
      <c r="H79" s="891"/>
      <c r="I79" s="892"/>
      <c r="J79" s="893"/>
      <c r="K79" s="894"/>
    </row>
    <row r="80" spans="2:12" ht="51.75" customHeight="1" thickBot="1" x14ac:dyDescent="0.3">
      <c r="B80" s="153" t="s">
        <v>59</v>
      </c>
      <c r="C80" s="1129"/>
      <c r="D80" s="1134"/>
      <c r="E80" s="71" t="s">
        <v>77</v>
      </c>
      <c r="F80" s="53">
        <v>43132</v>
      </c>
      <c r="G80" s="54">
        <v>43434</v>
      </c>
      <c r="H80" s="72" t="s">
        <v>78</v>
      </c>
      <c r="I80" s="73">
        <v>1</v>
      </c>
      <c r="J80" s="74">
        <v>2000000</v>
      </c>
      <c r="K80" s="75">
        <v>2000000</v>
      </c>
    </row>
    <row r="81" spans="2:14" ht="25.5" x14ac:dyDescent="0.25">
      <c r="B81" s="153" t="s">
        <v>59</v>
      </c>
      <c r="C81" s="1129"/>
      <c r="D81" s="1088" t="s">
        <v>79</v>
      </c>
      <c r="E81" s="1065" t="s">
        <v>1260</v>
      </c>
      <c r="F81" s="66">
        <v>43132</v>
      </c>
      <c r="G81" s="67">
        <v>43281</v>
      </c>
      <c r="H81" s="76" t="s">
        <v>80</v>
      </c>
      <c r="I81" s="78">
        <v>1</v>
      </c>
      <c r="J81" s="79">
        <v>10000000</v>
      </c>
      <c r="K81" s="80">
        <v>10000000</v>
      </c>
    </row>
    <row r="82" spans="2:14" ht="25.5" x14ac:dyDescent="0.25">
      <c r="B82" s="153" t="s">
        <v>59</v>
      </c>
      <c r="C82" s="1129"/>
      <c r="D82" s="1088"/>
      <c r="E82" s="1066"/>
      <c r="F82" s="66">
        <v>43132</v>
      </c>
      <c r="G82" s="67">
        <v>43189</v>
      </c>
      <c r="H82" s="76" t="s">
        <v>82</v>
      </c>
      <c r="I82" s="78">
        <v>1</v>
      </c>
      <c r="J82" s="79">
        <v>3000000</v>
      </c>
      <c r="K82" s="80">
        <v>3000000</v>
      </c>
    </row>
    <row r="83" spans="2:14" ht="51" x14ac:dyDescent="0.25">
      <c r="B83" s="153" t="s">
        <v>59</v>
      </c>
      <c r="C83" s="1129"/>
      <c r="D83" s="1088"/>
      <c r="E83" s="1066"/>
      <c r="F83" s="66">
        <v>43132</v>
      </c>
      <c r="G83" s="67">
        <v>43281</v>
      </c>
      <c r="H83" s="76" t="s">
        <v>83</v>
      </c>
      <c r="I83" s="78">
        <v>1</v>
      </c>
      <c r="J83" s="79">
        <v>13000000</v>
      </c>
      <c r="K83" s="80">
        <v>13000000</v>
      </c>
    </row>
    <row r="84" spans="2:14" ht="25.5" x14ac:dyDescent="0.25">
      <c r="B84" s="153" t="s">
        <v>59</v>
      </c>
      <c r="C84" s="1129"/>
      <c r="D84" s="1088"/>
      <c r="E84" s="1066"/>
      <c r="F84" s="66">
        <v>43132</v>
      </c>
      <c r="G84" s="67">
        <v>43189</v>
      </c>
      <c r="H84" s="76" t="s">
        <v>84</v>
      </c>
      <c r="I84" s="78">
        <v>1</v>
      </c>
      <c r="J84" s="79">
        <v>3000000</v>
      </c>
      <c r="K84" s="80">
        <v>3000000</v>
      </c>
    </row>
    <row r="85" spans="2:14" ht="25.5" x14ac:dyDescent="0.25">
      <c r="B85" s="153" t="s">
        <v>59</v>
      </c>
      <c r="C85" s="1129"/>
      <c r="D85" s="1088"/>
      <c r="E85" s="1066"/>
      <c r="F85" s="66">
        <v>43132</v>
      </c>
      <c r="G85" s="67">
        <v>43189</v>
      </c>
      <c r="H85" s="76" t="s">
        <v>85</v>
      </c>
      <c r="I85" s="78">
        <v>1</v>
      </c>
      <c r="J85" s="79">
        <v>5000000</v>
      </c>
      <c r="K85" s="80">
        <v>5000000</v>
      </c>
    </row>
    <row r="86" spans="2:14" ht="38.25" x14ac:dyDescent="0.25">
      <c r="B86" s="153" t="s">
        <v>59</v>
      </c>
      <c r="C86" s="1129"/>
      <c r="D86" s="1088"/>
      <c r="E86" s="1066"/>
      <c r="F86" s="66">
        <v>43132</v>
      </c>
      <c r="G86" s="67">
        <v>43250</v>
      </c>
      <c r="H86" s="76" t="s">
        <v>86</v>
      </c>
      <c r="I86" s="78">
        <v>1</v>
      </c>
      <c r="J86" s="79">
        <v>40000000</v>
      </c>
      <c r="K86" s="80">
        <v>40000000</v>
      </c>
    </row>
    <row r="87" spans="2:14" ht="25.5" x14ac:dyDescent="0.25">
      <c r="B87" s="153" t="s">
        <v>59</v>
      </c>
      <c r="C87" s="1129"/>
      <c r="D87" s="1088"/>
      <c r="E87" s="1066"/>
      <c r="F87" s="66">
        <v>43132</v>
      </c>
      <c r="G87" s="67">
        <v>43434</v>
      </c>
      <c r="H87" s="76" t="s">
        <v>87</v>
      </c>
      <c r="I87" s="78">
        <v>1</v>
      </c>
      <c r="J87" s="79">
        <v>1000000</v>
      </c>
      <c r="K87" s="80">
        <v>1000000</v>
      </c>
    </row>
    <row r="88" spans="2:14" ht="38.25" x14ac:dyDescent="0.25">
      <c r="B88" s="153" t="s">
        <v>59</v>
      </c>
      <c r="C88" s="1129"/>
      <c r="D88" s="1088"/>
      <c r="E88" s="1067"/>
      <c r="F88" s="66">
        <v>43132</v>
      </c>
      <c r="G88" s="67">
        <v>43281</v>
      </c>
      <c r="H88" s="76" t="s">
        <v>88</v>
      </c>
      <c r="I88" s="78">
        <v>1</v>
      </c>
      <c r="J88" s="79">
        <v>3000000</v>
      </c>
      <c r="K88" s="80">
        <v>3000000</v>
      </c>
    </row>
    <row r="89" spans="2:14" ht="51" x14ac:dyDescent="0.25">
      <c r="B89" s="153" t="s">
        <v>59</v>
      </c>
      <c r="C89" s="1129"/>
      <c r="D89" s="1088"/>
      <c r="E89" s="76" t="s">
        <v>89</v>
      </c>
      <c r="F89" s="66">
        <v>43132</v>
      </c>
      <c r="G89" s="67">
        <v>43434</v>
      </c>
      <c r="H89" s="77" t="s">
        <v>1261</v>
      </c>
      <c r="I89" s="78">
        <v>1</v>
      </c>
      <c r="J89" s="79">
        <v>35000000</v>
      </c>
      <c r="K89" s="80">
        <v>35000000</v>
      </c>
    </row>
    <row r="90" spans="2:14" ht="25.5" x14ac:dyDescent="0.25">
      <c r="B90" s="153" t="s">
        <v>59</v>
      </c>
      <c r="C90" s="1129"/>
      <c r="D90" s="1088"/>
      <c r="E90" s="76" t="s">
        <v>90</v>
      </c>
      <c r="F90" s="66"/>
      <c r="G90" s="67"/>
      <c r="H90" s="77"/>
      <c r="I90" s="78">
        <v>1</v>
      </c>
      <c r="J90" s="79">
        <v>20000000</v>
      </c>
      <c r="K90" s="80">
        <v>20000000</v>
      </c>
    </row>
    <row r="91" spans="2:14" ht="38.25" x14ac:dyDescent="0.25">
      <c r="B91" s="153" t="s">
        <v>59</v>
      </c>
      <c r="C91" s="1129"/>
      <c r="D91" s="1088"/>
      <c r="F91" s="66">
        <v>43132</v>
      </c>
      <c r="G91" s="67">
        <v>43281</v>
      </c>
      <c r="H91" s="76" t="s">
        <v>91</v>
      </c>
      <c r="I91" s="78">
        <v>1</v>
      </c>
      <c r="J91" s="79">
        <v>3000000</v>
      </c>
      <c r="K91" s="80">
        <v>3000000</v>
      </c>
    </row>
    <row r="92" spans="2:14" x14ac:dyDescent="0.25">
      <c r="B92" s="153" t="s">
        <v>59</v>
      </c>
      <c r="C92" s="1129"/>
      <c r="D92" s="1088"/>
      <c r="E92" s="76" t="s">
        <v>92</v>
      </c>
      <c r="F92" s="66">
        <v>43132</v>
      </c>
      <c r="G92" s="67">
        <v>43434</v>
      </c>
      <c r="H92" s="77" t="s">
        <v>81</v>
      </c>
      <c r="I92" s="78">
        <v>1</v>
      </c>
      <c r="J92" s="79">
        <v>4000000</v>
      </c>
      <c r="K92" s="80">
        <v>4000000</v>
      </c>
    </row>
    <row r="93" spans="2:14" ht="38.25" x14ac:dyDescent="0.25">
      <c r="B93" s="153" t="s">
        <v>59</v>
      </c>
      <c r="C93" s="1129"/>
      <c r="D93" s="1088"/>
      <c r="F93" s="66">
        <v>43132</v>
      </c>
      <c r="G93" s="67">
        <v>43220</v>
      </c>
      <c r="H93" s="76" t="s">
        <v>93</v>
      </c>
      <c r="I93" s="78">
        <v>1</v>
      </c>
      <c r="J93" s="79">
        <v>4500000</v>
      </c>
      <c r="K93" s="80">
        <v>4500000</v>
      </c>
    </row>
    <row r="94" spans="2:14" ht="25.5" x14ac:dyDescent="0.25">
      <c r="B94" s="153" t="s">
        <v>59</v>
      </c>
      <c r="C94" s="1129"/>
      <c r="D94" s="1088"/>
      <c r="E94" s="76" t="s">
        <v>94</v>
      </c>
      <c r="F94" s="66">
        <v>43132</v>
      </c>
      <c r="G94" s="67">
        <v>43434</v>
      </c>
      <c r="H94" s="77" t="s">
        <v>81</v>
      </c>
      <c r="I94" s="78">
        <v>1</v>
      </c>
      <c r="J94" s="79">
        <v>2000000</v>
      </c>
      <c r="K94" s="80">
        <v>2000000</v>
      </c>
      <c r="M94" s="900"/>
    </row>
    <row r="95" spans="2:14" ht="25.5" x14ac:dyDescent="0.25">
      <c r="B95" s="153" t="s">
        <v>59</v>
      </c>
      <c r="C95" s="1129"/>
      <c r="D95" s="1088"/>
      <c r="E95" s="81" t="s">
        <v>95</v>
      </c>
      <c r="F95" s="82">
        <v>43132</v>
      </c>
      <c r="G95" s="83">
        <v>43434</v>
      </c>
      <c r="H95" s="84" t="s">
        <v>81</v>
      </c>
      <c r="I95" s="85">
        <v>1</v>
      </c>
      <c r="J95" s="86">
        <v>4000000</v>
      </c>
      <c r="K95" s="87">
        <v>4000000</v>
      </c>
    </row>
    <row r="96" spans="2:14" x14ac:dyDescent="0.25">
      <c r="B96" s="153" t="s">
        <v>59</v>
      </c>
      <c r="C96" s="1129"/>
      <c r="D96" s="1088"/>
      <c r="E96" s="81" t="s">
        <v>96</v>
      </c>
      <c r="F96" s="82">
        <v>43132</v>
      </c>
      <c r="G96" s="83">
        <v>43434</v>
      </c>
      <c r="H96" s="84" t="s">
        <v>81</v>
      </c>
      <c r="I96" s="85">
        <v>1</v>
      </c>
      <c r="J96" s="86">
        <v>2500000</v>
      </c>
      <c r="K96" s="87">
        <v>2500000</v>
      </c>
      <c r="M96">
        <f>2630000+1400000</f>
        <v>4030000</v>
      </c>
      <c r="N96">
        <f>+M96-280000</f>
        <v>3750000</v>
      </c>
    </row>
    <row r="97" spans="2:14" ht="26.25" thickBot="1" x14ac:dyDescent="0.3">
      <c r="B97" s="153"/>
      <c r="C97" s="1129"/>
      <c r="D97" s="1088"/>
      <c r="E97" s="888" t="s">
        <v>1209</v>
      </c>
      <c r="F97" s="82"/>
      <c r="G97" s="83"/>
      <c r="H97" s="84"/>
      <c r="I97" s="85"/>
      <c r="J97" s="86"/>
      <c r="K97" s="96"/>
      <c r="N97">
        <f>+N96-2500000</f>
        <v>1250000</v>
      </c>
    </row>
    <row r="98" spans="2:14" ht="39" thickBot="1" x14ac:dyDescent="0.3">
      <c r="B98" s="153" t="s">
        <v>59</v>
      </c>
      <c r="C98" s="1129"/>
      <c r="D98" s="1089"/>
      <c r="E98" s="52" t="s">
        <v>97</v>
      </c>
      <c r="F98" s="82">
        <v>43132</v>
      </c>
      <c r="G98" s="54">
        <v>43434</v>
      </c>
      <c r="H98" s="55" t="s">
        <v>81</v>
      </c>
      <c r="I98" s="56">
        <v>1</v>
      </c>
      <c r="J98" s="57">
        <v>3000000</v>
      </c>
      <c r="K98" s="88">
        <v>3000000</v>
      </c>
    </row>
    <row r="99" spans="2:14" x14ac:dyDescent="0.25">
      <c r="B99" s="153" t="s">
        <v>59</v>
      </c>
      <c r="C99" s="1129"/>
      <c r="D99" s="1088" t="s">
        <v>98</v>
      </c>
      <c r="E99" s="89" t="s">
        <v>99</v>
      </c>
      <c r="F99" s="60">
        <v>43132</v>
      </c>
      <c r="G99" s="90">
        <v>43189</v>
      </c>
      <c r="H99" s="33" t="s">
        <v>100</v>
      </c>
      <c r="I99" s="34">
        <v>1</v>
      </c>
      <c r="J99" s="91"/>
      <c r="K99" s="92"/>
    </row>
    <row r="100" spans="2:14" x14ac:dyDescent="0.25">
      <c r="B100" s="153" t="s">
        <v>59</v>
      </c>
      <c r="C100" s="1129"/>
      <c r="D100" s="1088"/>
      <c r="E100" s="76" t="s">
        <v>101</v>
      </c>
      <c r="F100" s="66">
        <v>43132</v>
      </c>
      <c r="G100" s="67">
        <v>43189</v>
      </c>
      <c r="H100" s="33" t="s">
        <v>100</v>
      </c>
      <c r="I100" s="28">
        <v>1</v>
      </c>
      <c r="J100" s="79"/>
      <c r="K100" s="93"/>
    </row>
    <row r="101" spans="2:14" x14ac:dyDescent="0.25">
      <c r="B101" s="153" t="s">
        <v>59</v>
      </c>
      <c r="C101" s="1129"/>
      <c r="D101" s="1088"/>
      <c r="E101" s="76" t="s">
        <v>102</v>
      </c>
      <c r="F101" s="66">
        <v>43132</v>
      </c>
      <c r="G101" s="67">
        <v>43281</v>
      </c>
      <c r="H101" s="27" t="s">
        <v>103</v>
      </c>
      <c r="I101" s="28">
        <v>1</v>
      </c>
      <c r="J101" s="79"/>
      <c r="K101" s="93"/>
    </row>
    <row r="102" spans="2:14" x14ac:dyDescent="0.25">
      <c r="B102" s="153" t="s">
        <v>59</v>
      </c>
      <c r="C102" s="1129"/>
      <c r="D102" s="1088"/>
      <c r="E102" s="947" t="s">
        <v>104</v>
      </c>
      <c r="F102" s="948">
        <v>43115</v>
      </c>
      <c r="G102" s="949">
        <v>43146</v>
      </c>
      <c r="H102" s="950" t="s">
        <v>105</v>
      </c>
      <c r="I102" s="951">
        <v>1</v>
      </c>
      <c r="J102" s="952">
        <v>10000000</v>
      </c>
      <c r="K102" s="953">
        <v>10000000</v>
      </c>
    </row>
    <row r="103" spans="2:14" x14ac:dyDescent="0.25">
      <c r="B103" s="153" t="s">
        <v>59</v>
      </c>
      <c r="C103" s="1129"/>
      <c r="D103" s="1088"/>
      <c r="E103" s="76" t="s">
        <v>106</v>
      </c>
      <c r="F103" s="66">
        <v>43108</v>
      </c>
      <c r="G103" s="67">
        <v>43130</v>
      </c>
      <c r="H103" s="27" t="s">
        <v>107</v>
      </c>
      <c r="I103" s="28">
        <v>1</v>
      </c>
      <c r="J103" s="79"/>
      <c r="K103" s="80">
        <v>0</v>
      </c>
    </row>
    <row r="104" spans="2:14" x14ac:dyDescent="0.25">
      <c r="B104" s="153" t="s">
        <v>59</v>
      </c>
      <c r="C104" s="1129"/>
      <c r="D104" s="1088"/>
      <c r="E104" s="76" t="s">
        <v>108</v>
      </c>
      <c r="F104" s="66">
        <v>43167</v>
      </c>
      <c r="G104" s="67">
        <v>43167</v>
      </c>
      <c r="H104" s="27" t="s">
        <v>109</v>
      </c>
      <c r="I104" s="28">
        <v>1</v>
      </c>
      <c r="J104" s="79">
        <v>500000</v>
      </c>
      <c r="K104" s="80">
        <v>500000</v>
      </c>
    </row>
    <row r="105" spans="2:14" x14ac:dyDescent="0.25">
      <c r="B105" s="153" t="s">
        <v>59</v>
      </c>
      <c r="C105" s="1129"/>
      <c r="D105" s="1088"/>
      <c r="E105" s="76" t="s">
        <v>110</v>
      </c>
      <c r="F105" s="66">
        <v>43178</v>
      </c>
      <c r="G105" s="67">
        <v>43178</v>
      </c>
      <c r="H105" s="27" t="s">
        <v>111</v>
      </c>
      <c r="I105" s="28">
        <v>1</v>
      </c>
      <c r="J105" s="79">
        <v>500000</v>
      </c>
      <c r="K105" s="80">
        <v>500000</v>
      </c>
    </row>
    <row r="106" spans="2:14" x14ac:dyDescent="0.25">
      <c r="B106" s="153" t="s">
        <v>59</v>
      </c>
      <c r="C106" s="1129"/>
      <c r="D106" s="1088"/>
      <c r="E106" s="76" t="s">
        <v>112</v>
      </c>
      <c r="F106" s="66">
        <v>43191</v>
      </c>
      <c r="G106" s="67">
        <v>43373</v>
      </c>
      <c r="H106" s="27" t="s">
        <v>113</v>
      </c>
      <c r="I106" s="28">
        <v>1</v>
      </c>
      <c r="J106" s="97">
        <v>1800000</v>
      </c>
      <c r="K106" s="80">
        <v>1800000</v>
      </c>
    </row>
    <row r="107" spans="2:14" x14ac:dyDescent="0.25">
      <c r="B107" s="153" t="s">
        <v>59</v>
      </c>
      <c r="C107" s="1129"/>
      <c r="D107" s="1088"/>
      <c r="E107" s="76" t="s">
        <v>114</v>
      </c>
      <c r="F107" s="66">
        <v>43216</v>
      </c>
      <c r="G107" s="67">
        <v>43216</v>
      </c>
      <c r="H107" s="27" t="s">
        <v>115</v>
      </c>
      <c r="I107" s="28">
        <v>1</v>
      </c>
      <c r="J107" s="97">
        <v>2000000</v>
      </c>
      <c r="K107" s="80">
        <v>2000000</v>
      </c>
    </row>
    <row r="108" spans="2:14" x14ac:dyDescent="0.25">
      <c r="B108" s="153" t="s">
        <v>59</v>
      </c>
      <c r="C108" s="1129"/>
      <c r="D108" s="1088"/>
      <c r="E108" s="76" t="s">
        <v>116</v>
      </c>
      <c r="F108" s="66">
        <v>43235</v>
      </c>
      <c r="G108" s="67">
        <v>43235</v>
      </c>
      <c r="H108" s="27" t="s">
        <v>117</v>
      </c>
      <c r="I108" s="28">
        <v>1</v>
      </c>
      <c r="J108" s="98">
        <v>25000000</v>
      </c>
      <c r="K108" s="80">
        <v>25000000</v>
      </c>
    </row>
    <row r="109" spans="2:14" x14ac:dyDescent="0.25">
      <c r="B109" s="153" t="s">
        <v>59</v>
      </c>
      <c r="C109" s="1129"/>
      <c r="D109" s="1088"/>
      <c r="E109" s="76" t="s">
        <v>118</v>
      </c>
      <c r="F109" s="66">
        <v>43221</v>
      </c>
      <c r="G109" s="67">
        <v>43281</v>
      </c>
      <c r="H109" s="27" t="s">
        <v>119</v>
      </c>
      <c r="I109" s="28">
        <v>1</v>
      </c>
      <c r="J109" s="97">
        <v>10100000</v>
      </c>
      <c r="K109" s="80">
        <v>10100000</v>
      </c>
    </row>
    <row r="110" spans="2:14" x14ac:dyDescent="0.25">
      <c r="B110" s="153" t="s">
        <v>59</v>
      </c>
      <c r="C110" s="1129"/>
      <c r="D110" s="1088"/>
      <c r="E110" s="76" t="s">
        <v>120</v>
      </c>
      <c r="F110" s="66">
        <v>43252</v>
      </c>
      <c r="G110" s="67">
        <v>43311</v>
      </c>
      <c r="H110" s="27" t="s">
        <v>119</v>
      </c>
      <c r="I110" s="28">
        <v>1</v>
      </c>
      <c r="J110" s="97">
        <v>4500000</v>
      </c>
      <c r="K110" s="80">
        <v>4500000</v>
      </c>
    </row>
    <row r="111" spans="2:14" x14ac:dyDescent="0.25">
      <c r="B111" s="153" t="s">
        <v>59</v>
      </c>
      <c r="C111" s="1129"/>
      <c r="D111" s="1088"/>
      <c r="E111" s="76" t="s">
        <v>121</v>
      </c>
      <c r="F111" s="66">
        <v>43344</v>
      </c>
      <c r="G111" s="67">
        <v>43373</v>
      </c>
      <c r="H111" s="27" t="s">
        <v>119</v>
      </c>
      <c r="I111" s="28">
        <v>1</v>
      </c>
      <c r="J111" s="97">
        <v>800000</v>
      </c>
      <c r="K111" s="80">
        <v>800000</v>
      </c>
    </row>
    <row r="112" spans="2:14" x14ac:dyDescent="0.25">
      <c r="B112" s="153" t="s">
        <v>59</v>
      </c>
      <c r="C112" s="1129"/>
      <c r="D112" s="1088"/>
      <c r="E112" s="76" t="s">
        <v>122</v>
      </c>
      <c r="F112" s="66">
        <v>43374</v>
      </c>
      <c r="G112" s="67">
        <v>43403</v>
      </c>
      <c r="H112" s="27" t="s">
        <v>119</v>
      </c>
      <c r="I112" s="28">
        <v>1</v>
      </c>
      <c r="J112" s="97">
        <v>1800000</v>
      </c>
      <c r="K112" s="80">
        <v>1800000</v>
      </c>
    </row>
    <row r="113" spans="2:11" x14ac:dyDescent="0.25">
      <c r="B113" s="153" t="s">
        <v>59</v>
      </c>
      <c r="C113" s="1129"/>
      <c r="D113" s="1088"/>
      <c r="E113" s="76" t="s">
        <v>123</v>
      </c>
      <c r="F113" s="66">
        <v>43252</v>
      </c>
      <c r="G113" s="67">
        <v>43311</v>
      </c>
      <c r="H113" s="27" t="s">
        <v>124</v>
      </c>
      <c r="I113" s="28">
        <v>1</v>
      </c>
      <c r="J113" s="97">
        <v>4000000</v>
      </c>
      <c r="K113" s="80">
        <v>4000000</v>
      </c>
    </row>
    <row r="114" spans="2:11" x14ac:dyDescent="0.25">
      <c r="B114" s="153" t="s">
        <v>59</v>
      </c>
      <c r="C114" s="1129"/>
      <c r="D114" s="1088"/>
      <c r="E114" s="76" t="s">
        <v>125</v>
      </c>
      <c r="F114" s="94">
        <v>43101</v>
      </c>
      <c r="G114" s="95">
        <v>43464</v>
      </c>
      <c r="H114" s="27" t="s">
        <v>126</v>
      </c>
      <c r="I114" s="28">
        <v>1</v>
      </c>
      <c r="J114" s="98">
        <v>200000</v>
      </c>
      <c r="K114" s="80">
        <v>200000</v>
      </c>
    </row>
    <row r="115" spans="2:11" x14ac:dyDescent="0.25">
      <c r="B115" s="153" t="s">
        <v>59</v>
      </c>
      <c r="C115" s="1129"/>
      <c r="D115" s="1088"/>
      <c r="E115" s="76" t="s">
        <v>127</v>
      </c>
      <c r="F115" s="66">
        <v>43374</v>
      </c>
      <c r="G115" s="67">
        <v>43403</v>
      </c>
      <c r="H115" s="51" t="s">
        <v>128</v>
      </c>
      <c r="I115" s="28">
        <v>1</v>
      </c>
      <c r="J115" s="97">
        <v>200000</v>
      </c>
      <c r="K115" s="80">
        <v>200000</v>
      </c>
    </row>
    <row r="116" spans="2:11" x14ac:dyDescent="0.25">
      <c r="B116" s="153" t="s">
        <v>59</v>
      </c>
      <c r="C116" s="1129"/>
      <c r="D116" s="1088"/>
      <c r="E116" s="76" t="s">
        <v>129</v>
      </c>
      <c r="F116" s="66">
        <v>43101</v>
      </c>
      <c r="G116" s="67">
        <v>43464</v>
      </c>
      <c r="H116" s="51"/>
      <c r="I116" s="28"/>
      <c r="J116" s="98"/>
      <c r="K116" s="80"/>
    </row>
    <row r="117" spans="2:11" x14ac:dyDescent="0.25">
      <c r="B117" s="153" t="s">
        <v>59</v>
      </c>
      <c r="C117" s="1129"/>
      <c r="D117" s="1088"/>
      <c r="E117" s="76" t="s">
        <v>130</v>
      </c>
      <c r="F117" s="94">
        <v>43374</v>
      </c>
      <c r="G117" s="95">
        <v>43403</v>
      </c>
      <c r="H117" s="99" t="s">
        <v>131</v>
      </c>
      <c r="I117" s="28">
        <v>1</v>
      </c>
      <c r="J117" s="97">
        <v>2000000</v>
      </c>
      <c r="K117" s="80">
        <v>2000000</v>
      </c>
    </row>
    <row r="118" spans="2:11" x14ac:dyDescent="0.25">
      <c r="B118" s="153" t="s">
        <v>59</v>
      </c>
      <c r="C118" s="1129"/>
      <c r="D118" s="1088"/>
      <c r="E118" s="76" t="s">
        <v>132</v>
      </c>
      <c r="F118" s="66">
        <v>43221</v>
      </c>
      <c r="G118" s="67">
        <v>43250</v>
      </c>
      <c r="H118" s="99" t="s">
        <v>131</v>
      </c>
      <c r="I118" s="28">
        <v>1</v>
      </c>
      <c r="J118" s="98">
        <v>100000</v>
      </c>
      <c r="K118" s="96">
        <v>100000</v>
      </c>
    </row>
    <row r="119" spans="2:11" x14ac:dyDescent="0.25">
      <c r="B119" s="153" t="s">
        <v>59</v>
      </c>
      <c r="C119" s="1129"/>
      <c r="D119" s="1088"/>
      <c r="E119" s="76" t="s">
        <v>133</v>
      </c>
      <c r="F119" s="94">
        <v>43252</v>
      </c>
      <c r="G119" s="95">
        <v>43464</v>
      </c>
      <c r="H119" s="100" t="s">
        <v>134</v>
      </c>
      <c r="I119" s="28">
        <v>1</v>
      </c>
      <c r="J119" s="97">
        <v>4800000</v>
      </c>
      <c r="K119" s="80">
        <v>4800000</v>
      </c>
    </row>
    <row r="120" spans="2:11" x14ac:dyDescent="0.25">
      <c r="B120" s="153" t="s">
        <v>59</v>
      </c>
      <c r="C120" s="1129"/>
      <c r="D120" s="1088"/>
      <c r="E120" s="76" t="s">
        <v>135</v>
      </c>
      <c r="F120" s="66">
        <v>43252</v>
      </c>
      <c r="G120" s="67">
        <v>43312</v>
      </c>
      <c r="H120" s="100" t="s">
        <v>136</v>
      </c>
      <c r="I120" s="28">
        <v>1</v>
      </c>
      <c r="J120" s="97">
        <v>4000000</v>
      </c>
      <c r="K120" s="80">
        <v>4000000</v>
      </c>
    </row>
    <row r="121" spans="2:11" ht="25.5" x14ac:dyDescent="0.25">
      <c r="B121" s="153" t="s">
        <v>59</v>
      </c>
      <c r="C121" s="1129"/>
      <c r="D121" s="1088"/>
      <c r="E121" s="76" t="s">
        <v>137</v>
      </c>
      <c r="F121" s="66">
        <v>43435</v>
      </c>
      <c r="G121" s="67">
        <v>43464</v>
      </c>
      <c r="H121" s="101" t="s">
        <v>119</v>
      </c>
      <c r="I121" s="28">
        <v>1</v>
      </c>
      <c r="J121" s="97">
        <v>2000000</v>
      </c>
      <c r="K121" s="80">
        <v>2000000</v>
      </c>
    </row>
    <row r="122" spans="2:11" x14ac:dyDescent="0.25">
      <c r="B122" s="153" t="s">
        <v>59</v>
      </c>
      <c r="C122" s="1129"/>
      <c r="D122" s="1088"/>
      <c r="E122" s="89" t="s">
        <v>138</v>
      </c>
      <c r="F122" s="66">
        <v>43435</v>
      </c>
      <c r="G122" s="67">
        <v>43464</v>
      </c>
      <c r="H122" s="101"/>
      <c r="I122" s="28"/>
      <c r="J122" s="97"/>
      <c r="K122" s="80"/>
    </row>
    <row r="123" spans="2:11" ht="25.5" x14ac:dyDescent="0.25">
      <c r="B123" s="153" t="s">
        <v>59</v>
      </c>
      <c r="C123" s="1129"/>
      <c r="D123" s="1088"/>
      <c r="E123" s="76" t="s">
        <v>139</v>
      </c>
      <c r="F123" s="66">
        <v>43435</v>
      </c>
      <c r="G123" s="67">
        <v>43464</v>
      </c>
      <c r="H123" s="101" t="s">
        <v>140</v>
      </c>
      <c r="I123" s="28">
        <v>1</v>
      </c>
      <c r="J123" s="97">
        <v>28000000</v>
      </c>
      <c r="K123" s="80">
        <v>28000000</v>
      </c>
    </row>
    <row r="124" spans="2:11" x14ac:dyDescent="0.25">
      <c r="B124" s="153" t="s">
        <v>59</v>
      </c>
      <c r="C124" s="1129"/>
      <c r="D124" s="1088"/>
      <c r="E124" s="76" t="s">
        <v>141</v>
      </c>
      <c r="F124" s="66">
        <v>43435</v>
      </c>
      <c r="G124" s="67">
        <v>43464</v>
      </c>
      <c r="H124" s="51" t="s">
        <v>142</v>
      </c>
      <c r="I124" s="28">
        <v>1</v>
      </c>
      <c r="J124" s="98">
        <v>1000000</v>
      </c>
      <c r="K124" s="96">
        <v>1000000</v>
      </c>
    </row>
    <row r="125" spans="2:11" x14ac:dyDescent="0.25">
      <c r="B125" s="153" t="s">
        <v>59</v>
      </c>
      <c r="C125" s="1129"/>
      <c r="D125" s="1088"/>
      <c r="E125" s="76" t="s">
        <v>143</v>
      </c>
      <c r="F125" s="66">
        <v>43101</v>
      </c>
      <c r="G125" s="67">
        <v>43464</v>
      </c>
      <c r="H125" s="100" t="s">
        <v>144</v>
      </c>
      <c r="I125" s="28">
        <v>1</v>
      </c>
      <c r="J125" s="97">
        <v>5000000</v>
      </c>
      <c r="K125" s="80">
        <v>5000000</v>
      </c>
    </row>
    <row r="126" spans="2:11" ht="102" x14ac:dyDescent="0.25">
      <c r="B126" s="153"/>
      <c r="C126" s="1129"/>
      <c r="D126" s="1088"/>
      <c r="E126" s="897" t="s">
        <v>1211</v>
      </c>
      <c r="F126" s="66"/>
      <c r="G126" s="67"/>
      <c r="H126" s="100"/>
      <c r="I126" s="28"/>
      <c r="J126" s="97"/>
      <c r="K126" s="80"/>
    </row>
    <row r="127" spans="2:11" ht="25.5" x14ac:dyDescent="0.25">
      <c r="B127" s="153" t="s">
        <v>59</v>
      </c>
      <c r="C127" s="1129"/>
      <c r="D127" s="1088"/>
      <c r="E127" s="89" t="s">
        <v>145</v>
      </c>
      <c r="F127" s="66">
        <v>43132</v>
      </c>
      <c r="G127" s="67">
        <v>43220</v>
      </c>
      <c r="H127" s="101" t="s">
        <v>146</v>
      </c>
      <c r="I127" s="28">
        <v>1</v>
      </c>
      <c r="J127" s="97">
        <v>25000000</v>
      </c>
      <c r="K127" s="80">
        <v>25000000</v>
      </c>
    </row>
    <row r="128" spans="2:11" ht="63.75" x14ac:dyDescent="0.25">
      <c r="B128" s="153"/>
      <c r="C128" s="1129"/>
      <c r="D128" s="1088"/>
      <c r="E128" s="897" t="s">
        <v>1210</v>
      </c>
      <c r="F128" s="66"/>
      <c r="G128" s="67"/>
      <c r="H128" s="101"/>
      <c r="I128" s="28"/>
      <c r="J128" s="97"/>
      <c r="K128" s="80"/>
    </row>
    <row r="129" spans="2:11" ht="25.5" x14ac:dyDescent="0.25">
      <c r="B129" s="153"/>
      <c r="C129" s="1129"/>
      <c r="D129" s="1088"/>
      <c r="E129" s="897" t="s">
        <v>1213</v>
      </c>
      <c r="F129" s="66"/>
      <c r="G129" s="67"/>
      <c r="H129" s="101"/>
      <c r="I129" s="28"/>
      <c r="J129" s="97"/>
      <c r="K129" s="80"/>
    </row>
    <row r="130" spans="2:11" ht="63.75" x14ac:dyDescent="0.25">
      <c r="B130" s="153"/>
      <c r="C130" s="1129"/>
      <c r="D130" s="1088"/>
      <c r="E130" s="897" t="s">
        <v>1212</v>
      </c>
      <c r="F130" s="66"/>
      <c r="G130" s="67"/>
      <c r="H130" s="101"/>
      <c r="I130" s="28"/>
      <c r="J130" s="97"/>
      <c r="K130" s="80"/>
    </row>
    <row r="131" spans="2:11" x14ac:dyDescent="0.25">
      <c r="B131" s="153" t="s">
        <v>59</v>
      </c>
      <c r="C131" s="1129"/>
      <c r="D131" s="1088"/>
      <c r="E131" s="76" t="s">
        <v>147</v>
      </c>
      <c r="F131" s="66"/>
      <c r="G131" s="67"/>
      <c r="H131" s="101" t="s">
        <v>148</v>
      </c>
      <c r="I131" s="28">
        <v>1</v>
      </c>
      <c r="J131" s="97">
        <v>2000000</v>
      </c>
      <c r="K131" s="80">
        <v>2000000</v>
      </c>
    </row>
    <row r="132" spans="2:11" ht="16.5" thickBot="1" x14ac:dyDescent="0.3">
      <c r="B132" s="153" t="s">
        <v>59</v>
      </c>
      <c r="C132" s="1129"/>
      <c r="D132" s="1089"/>
      <c r="E132" s="52" t="s">
        <v>149</v>
      </c>
      <c r="F132" s="102"/>
      <c r="G132" s="103"/>
      <c r="H132" s="101" t="s">
        <v>148</v>
      </c>
      <c r="I132" s="28">
        <v>1</v>
      </c>
      <c r="J132" s="104">
        <v>3000000</v>
      </c>
      <c r="K132" s="105">
        <v>3000000</v>
      </c>
    </row>
    <row r="133" spans="2:11" ht="16.5" thickBot="1" x14ac:dyDescent="0.3">
      <c r="B133" s="153" t="s">
        <v>59</v>
      </c>
      <c r="C133" s="1129"/>
      <c r="D133" s="1087" t="s">
        <v>150</v>
      </c>
      <c r="E133" s="106" t="s">
        <v>151</v>
      </c>
      <c r="F133" s="60">
        <v>43132</v>
      </c>
      <c r="G133" s="61">
        <v>43434</v>
      </c>
      <c r="H133" s="107" t="s">
        <v>152</v>
      </c>
      <c r="I133" s="28">
        <v>1</v>
      </c>
      <c r="J133" s="108">
        <v>50000000</v>
      </c>
      <c r="K133" s="88">
        <v>50000000</v>
      </c>
    </row>
    <row r="134" spans="2:11" ht="25.5" x14ac:dyDescent="0.25">
      <c r="B134" s="153"/>
      <c r="C134" s="1129"/>
      <c r="D134" s="1088"/>
      <c r="E134" s="896" t="s">
        <v>1205</v>
      </c>
      <c r="F134" s="94"/>
      <c r="G134" s="95"/>
      <c r="H134" s="895"/>
      <c r="I134" s="46"/>
      <c r="J134" s="98"/>
      <c r="K134" s="96"/>
    </row>
    <row r="135" spans="2:11" ht="16.5" thickBot="1" x14ac:dyDescent="0.3">
      <c r="B135" s="153" t="s">
        <v>59</v>
      </c>
      <c r="C135" s="1129"/>
      <c r="D135" s="1088"/>
      <c r="E135" s="81" t="s">
        <v>153</v>
      </c>
      <c r="F135" s="44">
        <v>43132</v>
      </c>
      <c r="G135" s="45">
        <v>43434</v>
      </c>
      <c r="H135" s="99" t="s">
        <v>81</v>
      </c>
      <c r="I135" s="46">
        <v>10</v>
      </c>
      <c r="J135" s="109">
        <v>300000</v>
      </c>
      <c r="K135" s="110">
        <v>3000000</v>
      </c>
    </row>
    <row r="136" spans="2:11" ht="16.5" thickBot="1" x14ac:dyDescent="0.3">
      <c r="B136" s="153" t="s">
        <v>59</v>
      </c>
      <c r="C136" s="1129"/>
      <c r="D136" s="1087" t="s">
        <v>154</v>
      </c>
      <c r="E136" s="1117" t="s">
        <v>155</v>
      </c>
      <c r="F136" s="111">
        <v>43132</v>
      </c>
      <c r="G136" s="112">
        <v>43434</v>
      </c>
      <c r="H136" s="23" t="s">
        <v>156</v>
      </c>
      <c r="I136" s="10">
        <v>200</v>
      </c>
      <c r="J136" s="11">
        <v>45000</v>
      </c>
      <c r="K136" s="113">
        <v>9000000</v>
      </c>
    </row>
    <row r="137" spans="2:11" ht="16.5" thickBot="1" x14ac:dyDescent="0.3">
      <c r="B137" s="153" t="s">
        <v>59</v>
      </c>
      <c r="C137" s="1129"/>
      <c r="D137" s="1089"/>
      <c r="E137" s="1118"/>
      <c r="F137" s="14">
        <v>43132</v>
      </c>
      <c r="G137" s="15">
        <v>43434</v>
      </c>
      <c r="H137" s="43" t="s">
        <v>157</v>
      </c>
      <c r="I137" s="114">
        <v>15</v>
      </c>
      <c r="J137" s="42">
        <v>27000</v>
      </c>
      <c r="K137" s="115">
        <v>405000</v>
      </c>
    </row>
    <row r="138" spans="2:11" x14ac:dyDescent="0.25">
      <c r="B138" s="153" t="s">
        <v>59</v>
      </c>
      <c r="C138" s="1129"/>
      <c r="D138" s="1087" t="s">
        <v>158</v>
      </c>
      <c r="E138" s="1119" t="s">
        <v>159</v>
      </c>
      <c r="F138" s="1122">
        <v>43146</v>
      </c>
      <c r="G138" s="1125">
        <v>43281</v>
      </c>
      <c r="H138" s="23" t="s">
        <v>160</v>
      </c>
      <c r="I138" s="10">
        <v>1</v>
      </c>
      <c r="J138" s="47">
        <v>5000000</v>
      </c>
      <c r="K138" s="116">
        <v>5000000</v>
      </c>
    </row>
    <row r="139" spans="2:11" x14ac:dyDescent="0.25">
      <c r="B139" s="153" t="s">
        <v>59</v>
      </c>
      <c r="C139" s="1129"/>
      <c r="D139" s="1088"/>
      <c r="E139" s="1120"/>
      <c r="F139" s="1123"/>
      <c r="G139" s="1126"/>
      <c r="H139" s="27" t="s">
        <v>161</v>
      </c>
      <c r="I139" s="28">
        <v>1</v>
      </c>
      <c r="J139" s="49">
        <v>0</v>
      </c>
      <c r="K139" s="117">
        <v>0</v>
      </c>
    </row>
    <row r="140" spans="2:11" ht="25.5" x14ac:dyDescent="0.25">
      <c r="B140" s="153" t="s">
        <v>59</v>
      </c>
      <c r="C140" s="1129"/>
      <c r="D140" s="1088"/>
      <c r="E140" s="1120"/>
      <c r="F140" s="1123"/>
      <c r="G140" s="1126"/>
      <c r="H140" s="27" t="s">
        <v>162</v>
      </c>
      <c r="I140" s="28">
        <v>3</v>
      </c>
      <c r="J140" s="49">
        <v>0</v>
      </c>
      <c r="K140" s="117">
        <v>0</v>
      </c>
    </row>
    <row r="141" spans="2:11" ht="16.5" thickBot="1" x14ac:dyDescent="0.3">
      <c r="B141" s="153" t="s">
        <v>59</v>
      </c>
      <c r="C141" s="1130"/>
      <c r="D141" s="1089"/>
      <c r="E141" s="1121"/>
      <c r="F141" s="1124"/>
      <c r="G141" s="1127"/>
      <c r="H141" s="30" t="s">
        <v>163</v>
      </c>
      <c r="I141" s="31">
        <v>6</v>
      </c>
      <c r="J141" s="118">
        <v>0</v>
      </c>
      <c r="K141" s="115">
        <v>0</v>
      </c>
    </row>
    <row r="144" spans="2:11" ht="16.5" thickBot="1" x14ac:dyDescent="0.3"/>
    <row r="145" spans="3:8" ht="36.75" thickBot="1" x14ac:dyDescent="0.3">
      <c r="C145" s="1320" t="s">
        <v>1263</v>
      </c>
      <c r="D145" s="1321" t="s">
        <v>1264</v>
      </c>
      <c r="E145" s="1322" t="s">
        <v>1265</v>
      </c>
      <c r="F145" s="1321" t="s">
        <v>1266</v>
      </c>
      <c r="G145" s="1322" t="s">
        <v>1267</v>
      </c>
      <c r="H145" s="1321">
        <v>1</v>
      </c>
    </row>
  </sheetData>
  <mergeCells count="76">
    <mergeCell ref="H1:K1"/>
    <mergeCell ref="F2:G2"/>
    <mergeCell ref="D3:D4"/>
    <mergeCell ref="D19:D22"/>
    <mergeCell ref="D23:D28"/>
    <mergeCell ref="B1:B2"/>
    <mergeCell ref="C1:C2"/>
    <mergeCell ref="D1:G1"/>
    <mergeCell ref="D17:D18"/>
    <mergeCell ref="C3:C16"/>
    <mergeCell ref="C70:C141"/>
    <mergeCell ref="D70:D75"/>
    <mergeCell ref="D76:D80"/>
    <mergeCell ref="D81:D98"/>
    <mergeCell ref="D99:D132"/>
    <mergeCell ref="D133:D135"/>
    <mergeCell ref="D136:D137"/>
    <mergeCell ref="E136:E137"/>
    <mergeCell ref="D138:D141"/>
    <mergeCell ref="E138:E141"/>
    <mergeCell ref="F138:F141"/>
    <mergeCell ref="G138:G141"/>
    <mergeCell ref="K32:K35"/>
    <mergeCell ref="D36:D39"/>
    <mergeCell ref="F36:F39"/>
    <mergeCell ref="G36:G39"/>
    <mergeCell ref="H36:H39"/>
    <mergeCell ref="I36:I39"/>
    <mergeCell ref="G32:G35"/>
    <mergeCell ref="H32:H35"/>
    <mergeCell ref="E32:E34"/>
    <mergeCell ref="E36:E38"/>
    <mergeCell ref="K46:K48"/>
    <mergeCell ref="J36:J39"/>
    <mergeCell ref="K36:K39"/>
    <mergeCell ref="H40:H45"/>
    <mergeCell ref="I40:I45"/>
    <mergeCell ref="J40:J45"/>
    <mergeCell ref="K40:K45"/>
    <mergeCell ref="K49:K51"/>
    <mergeCell ref="D59:D68"/>
    <mergeCell ref="H59:H68"/>
    <mergeCell ref="I59:I61"/>
    <mergeCell ref="J59:J61"/>
    <mergeCell ref="K59:K61"/>
    <mergeCell ref="E49:E58"/>
    <mergeCell ref="F49:F51"/>
    <mergeCell ref="G49:G51"/>
    <mergeCell ref="C29:C68"/>
    <mergeCell ref="D5:D14"/>
    <mergeCell ref="D49:D58"/>
    <mergeCell ref="H49:H58"/>
    <mergeCell ref="I49:I51"/>
    <mergeCell ref="D46:D48"/>
    <mergeCell ref="H46:H48"/>
    <mergeCell ref="I46:I48"/>
    <mergeCell ref="D40:D45"/>
    <mergeCell ref="D32:D35"/>
    <mergeCell ref="F32:F35"/>
    <mergeCell ref="I32:I35"/>
    <mergeCell ref="D29:D31"/>
    <mergeCell ref="G29:G31"/>
    <mergeCell ref="F29:F31"/>
    <mergeCell ref="C17:C28"/>
    <mergeCell ref="I69:J69"/>
    <mergeCell ref="E81:E88"/>
    <mergeCell ref="I16:J16"/>
    <mergeCell ref="E40:E45"/>
    <mergeCell ref="F40:F45"/>
    <mergeCell ref="G40:G45"/>
    <mergeCell ref="F46:F48"/>
    <mergeCell ref="G46:G48"/>
    <mergeCell ref="E46:E48"/>
    <mergeCell ref="J49:J51"/>
    <mergeCell ref="J46:J48"/>
    <mergeCell ref="J32:J35"/>
  </mergeCells>
  <dataValidations count="1">
    <dataValidation showInputMessage="1" showErrorMessage="1" sqref="I40 I46 I49 I53:I59 I36 I3:I32 I63:I141" xr:uid="{00000000-0002-0000-0200-00000000000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36"/>
  <sheetViews>
    <sheetView topLeftCell="C412" zoomScaleNormal="100" workbookViewId="0">
      <selection activeCell="C436" sqref="C436:H436"/>
    </sheetView>
  </sheetViews>
  <sheetFormatPr baseColWidth="10" defaultColWidth="10.875" defaultRowHeight="12.75" x14ac:dyDescent="0.2"/>
  <cols>
    <col min="1" max="1" width="35.125" style="181" bestFit="1" customWidth="1"/>
    <col min="2" max="2" width="26" style="181" customWidth="1"/>
    <col min="3" max="3" width="24.125" style="181" customWidth="1"/>
    <col min="4" max="4" width="47.5" style="181" customWidth="1"/>
    <col min="5" max="6" width="11" style="181" bestFit="1" customWidth="1"/>
    <col min="7" max="7" width="51.625" style="181" customWidth="1"/>
    <col min="8" max="8" width="11" style="181" bestFit="1" customWidth="1"/>
    <col min="9" max="9" width="12.625" style="181" bestFit="1" customWidth="1"/>
    <col min="10" max="10" width="14" style="181" bestFit="1" customWidth="1"/>
    <col min="11" max="16384" width="10.875" style="181"/>
  </cols>
  <sheetData>
    <row r="1" spans="1:10" ht="13.5" thickBot="1" x14ac:dyDescent="0.25">
      <c r="A1" s="1144" t="s">
        <v>0</v>
      </c>
      <c r="B1" s="1144" t="s">
        <v>0</v>
      </c>
      <c r="C1" s="1150" t="s">
        <v>2</v>
      </c>
      <c r="D1" s="1151"/>
      <c r="E1" s="1151"/>
      <c r="F1" s="1152"/>
      <c r="G1" s="1147" t="s">
        <v>3</v>
      </c>
      <c r="H1" s="1148"/>
      <c r="I1" s="1148"/>
      <c r="J1" s="1149"/>
    </row>
    <row r="2" spans="1:10" ht="74.099999999999994" customHeight="1" x14ac:dyDescent="0.2">
      <c r="A2" s="1145"/>
      <c r="B2" s="1145"/>
      <c r="C2" s="1163" t="s">
        <v>4</v>
      </c>
      <c r="D2" s="1161" t="s">
        <v>5</v>
      </c>
      <c r="E2" s="1159" t="s">
        <v>6</v>
      </c>
      <c r="F2" s="1160"/>
      <c r="G2" s="1157" t="s">
        <v>7</v>
      </c>
      <c r="H2" s="1155" t="s">
        <v>8</v>
      </c>
      <c r="I2" s="1155" t="s">
        <v>9</v>
      </c>
      <c r="J2" s="1153" t="s">
        <v>198</v>
      </c>
    </row>
    <row r="3" spans="1:10" ht="13.5" thickBot="1" x14ac:dyDescent="0.25">
      <c r="A3" s="1146"/>
      <c r="B3" s="1146"/>
      <c r="C3" s="1164"/>
      <c r="D3" s="1162"/>
      <c r="E3" s="180" t="s">
        <v>166</v>
      </c>
      <c r="F3" s="180" t="s">
        <v>167</v>
      </c>
      <c r="G3" s="1158"/>
      <c r="H3" s="1156"/>
      <c r="I3" s="1156"/>
      <c r="J3" s="1154"/>
    </row>
    <row r="4" spans="1:10" ht="12.75" customHeight="1" x14ac:dyDescent="0.2">
      <c r="B4" s="1182" t="s">
        <v>199</v>
      </c>
      <c r="C4" s="980" t="s">
        <v>200</v>
      </c>
      <c r="D4" s="1070" t="s">
        <v>201</v>
      </c>
      <c r="E4" s="470">
        <v>43101</v>
      </c>
      <c r="F4" s="470">
        <v>43281</v>
      </c>
      <c r="G4" s="1202" t="s">
        <v>202</v>
      </c>
      <c r="H4" s="1096">
        <v>1</v>
      </c>
      <c r="I4" s="1228">
        <v>12000000</v>
      </c>
      <c r="J4" s="1231">
        <f>+I4</f>
        <v>12000000</v>
      </c>
    </row>
    <row r="5" spans="1:10" ht="12.75" customHeight="1" x14ac:dyDescent="0.2">
      <c r="B5" s="1183"/>
      <c r="C5" s="981"/>
      <c r="D5" s="1071"/>
      <c r="E5" s="1234">
        <v>43282</v>
      </c>
      <c r="F5" s="1235">
        <v>43435</v>
      </c>
      <c r="G5" s="1203"/>
      <c r="H5" s="1080"/>
      <c r="I5" s="1229"/>
      <c r="J5" s="1232"/>
    </row>
    <row r="6" spans="1:10" ht="13.5" customHeight="1" thickBot="1" x14ac:dyDescent="0.25">
      <c r="B6" s="1183"/>
      <c r="C6" s="982"/>
      <c r="D6" s="1072"/>
      <c r="E6" s="1075"/>
      <c r="F6" s="1236"/>
      <c r="G6" s="1204"/>
      <c r="H6" s="1101"/>
      <c r="I6" s="1230"/>
      <c r="J6" s="1233"/>
    </row>
    <row r="7" spans="1:10" ht="26.25" thickBot="1" x14ac:dyDescent="0.25">
      <c r="B7" s="1183"/>
      <c r="C7" s="983" t="s">
        <v>203</v>
      </c>
      <c r="D7" s="134" t="s">
        <v>204</v>
      </c>
      <c r="E7" s="136">
        <v>43115</v>
      </c>
      <c r="F7" s="438">
        <v>43281</v>
      </c>
      <c r="G7" s="238" t="s">
        <v>205</v>
      </c>
      <c r="H7" s="122">
        <v>5</v>
      </c>
      <c r="I7" s="471">
        <v>2000000</v>
      </c>
      <c r="J7" s="472">
        <f>+I7*H7</f>
        <v>10000000</v>
      </c>
    </row>
    <row r="8" spans="1:10" ht="12.75" customHeight="1" thickBot="1" x14ac:dyDescent="0.25">
      <c r="B8" s="1183"/>
      <c r="C8" s="984"/>
      <c r="D8" s="135" t="s">
        <v>206</v>
      </c>
      <c r="E8" s="167">
        <v>43101</v>
      </c>
      <c r="F8" s="450">
        <v>43189</v>
      </c>
      <c r="G8" s="220" t="s">
        <v>207</v>
      </c>
      <c r="H8" s="144">
        <v>5</v>
      </c>
      <c r="I8" s="473">
        <v>390000</v>
      </c>
      <c r="J8" s="472">
        <f t="shared" ref="J8:J11" si="0">+I8*H8</f>
        <v>1950000</v>
      </c>
    </row>
    <row r="9" spans="1:10" ht="12.75" customHeight="1" thickBot="1" x14ac:dyDescent="0.25">
      <c r="B9" s="1183"/>
      <c r="C9" s="984"/>
      <c r="D9" s="135" t="s">
        <v>208</v>
      </c>
      <c r="E9" s="140">
        <v>43115</v>
      </c>
      <c r="F9" s="439">
        <v>43281</v>
      </c>
      <c r="G9" s="220" t="s">
        <v>209</v>
      </c>
      <c r="H9" s="144">
        <v>3</v>
      </c>
      <c r="I9" s="473">
        <v>300000</v>
      </c>
      <c r="J9" s="472">
        <f t="shared" si="0"/>
        <v>900000</v>
      </c>
    </row>
    <row r="10" spans="1:10" ht="12.75" customHeight="1" thickBot="1" x14ac:dyDescent="0.25">
      <c r="B10" s="1183"/>
      <c r="C10" s="984"/>
      <c r="D10" s="135" t="s">
        <v>210</v>
      </c>
      <c r="E10" s="140">
        <v>43115</v>
      </c>
      <c r="F10" s="439">
        <v>43281</v>
      </c>
      <c r="G10" s="220" t="s">
        <v>211</v>
      </c>
      <c r="H10" s="144">
        <v>3</v>
      </c>
      <c r="I10" s="473">
        <v>5000000</v>
      </c>
      <c r="J10" s="472">
        <f t="shared" si="0"/>
        <v>15000000</v>
      </c>
    </row>
    <row r="11" spans="1:10" ht="12.75" customHeight="1" x14ac:dyDescent="0.2">
      <c r="B11" s="1183"/>
      <c r="C11" s="984"/>
      <c r="D11" s="257" t="s">
        <v>212</v>
      </c>
      <c r="E11" s="140">
        <v>43115</v>
      </c>
      <c r="F11" s="474">
        <v>42855</v>
      </c>
      <c r="G11" s="475" t="s">
        <v>213</v>
      </c>
      <c r="H11" s="148">
        <v>1</v>
      </c>
      <c r="I11" s="476">
        <v>50000000</v>
      </c>
      <c r="J11" s="472">
        <f t="shared" si="0"/>
        <v>50000000</v>
      </c>
    </row>
    <row r="12" spans="1:10" ht="13.5" customHeight="1" thickBot="1" x14ac:dyDescent="0.25">
      <c r="B12" s="1184"/>
      <c r="C12" s="185"/>
      <c r="D12" s="138"/>
      <c r="E12" s="150"/>
      <c r="F12" s="440"/>
      <c r="G12" s="236"/>
      <c r="H12" s="131"/>
      <c r="I12" s="478"/>
      <c r="J12" s="449"/>
    </row>
    <row r="13" spans="1:10" ht="14.25" thickBot="1" x14ac:dyDescent="0.25">
      <c r="B13" s="1205" t="s">
        <v>214</v>
      </c>
      <c r="C13" s="1191" t="s">
        <v>215</v>
      </c>
      <c r="D13" s="481" t="s">
        <v>216</v>
      </c>
      <c r="E13" s="482">
        <v>43125</v>
      </c>
      <c r="F13" s="483">
        <v>43447</v>
      </c>
      <c r="G13" s="484" t="s">
        <v>217</v>
      </c>
      <c r="H13" s="485"/>
      <c r="I13" s="486"/>
      <c r="J13" s="487"/>
    </row>
    <row r="14" spans="1:10" ht="14.25" thickBot="1" x14ac:dyDescent="0.25">
      <c r="B14" s="1206"/>
      <c r="C14" s="1192"/>
      <c r="D14" s="488" t="s">
        <v>218</v>
      </c>
      <c r="E14" s="482">
        <v>43125</v>
      </c>
      <c r="F14" s="489">
        <v>43447</v>
      </c>
      <c r="G14" s="490" t="s">
        <v>219</v>
      </c>
      <c r="H14" s="491">
        <v>31</v>
      </c>
      <c r="I14" s="492"/>
      <c r="J14" s="493"/>
    </row>
    <row r="15" spans="1:10" ht="40.5" x14ac:dyDescent="0.2">
      <c r="B15" s="1206"/>
      <c r="C15" s="1192"/>
      <c r="D15" s="494" t="s">
        <v>220</v>
      </c>
      <c r="E15" s="495"/>
      <c r="F15" s="496">
        <v>43447</v>
      </c>
      <c r="G15" s="497" t="s">
        <v>221</v>
      </c>
      <c r="H15" s="498">
        <v>1</v>
      </c>
      <c r="I15" s="499">
        <v>2500000</v>
      </c>
      <c r="J15" s="500">
        <v>15000000</v>
      </c>
    </row>
    <row r="16" spans="1:10" ht="13.5" x14ac:dyDescent="0.2">
      <c r="B16" s="1206"/>
      <c r="C16" s="1192"/>
      <c r="D16" s="501" t="s">
        <v>222</v>
      </c>
      <c r="E16" s="502">
        <v>43125</v>
      </c>
      <c r="F16" s="502">
        <v>43447</v>
      </c>
      <c r="G16" s="503" t="s">
        <v>223</v>
      </c>
      <c r="H16" s="491"/>
      <c r="I16" s="492">
        <v>50000000</v>
      </c>
      <c r="J16" s="493"/>
    </row>
    <row r="17" spans="2:10" ht="13.5" x14ac:dyDescent="0.2">
      <c r="B17" s="1206"/>
      <c r="C17" s="1192"/>
      <c r="D17" s="488" t="s">
        <v>224</v>
      </c>
      <c r="E17" s="502">
        <v>43125</v>
      </c>
      <c r="F17" s="502">
        <v>43447</v>
      </c>
      <c r="G17" s="497" t="s">
        <v>225</v>
      </c>
      <c r="H17" s="498"/>
      <c r="I17" s="499"/>
      <c r="J17" s="500"/>
    </row>
    <row r="18" spans="2:10" ht="40.5" x14ac:dyDescent="0.2">
      <c r="B18" s="1206"/>
      <c r="C18" s="1192"/>
      <c r="D18" s="501" t="s">
        <v>226</v>
      </c>
      <c r="E18" s="502">
        <v>43125</v>
      </c>
      <c r="F18" s="502">
        <v>43447</v>
      </c>
      <c r="G18" s="490" t="s">
        <v>227</v>
      </c>
      <c r="H18" s="491">
        <v>6</v>
      </c>
      <c r="I18" s="492"/>
      <c r="J18" s="493">
        <v>5000000</v>
      </c>
    </row>
    <row r="19" spans="2:10" ht="27" x14ac:dyDescent="0.2">
      <c r="B19" s="1206"/>
      <c r="C19" s="1192"/>
      <c r="D19" s="494" t="s">
        <v>228</v>
      </c>
      <c r="E19" s="504">
        <v>43125</v>
      </c>
      <c r="F19" s="505">
        <v>43447</v>
      </c>
      <c r="G19" s="506" t="s">
        <v>229</v>
      </c>
      <c r="H19" s="507"/>
      <c r="I19" s="508"/>
      <c r="J19" s="493"/>
    </row>
    <row r="20" spans="2:10" ht="27" x14ac:dyDescent="0.2">
      <c r="B20" s="1206"/>
      <c r="C20" s="1192"/>
      <c r="D20" s="494" t="s">
        <v>230</v>
      </c>
      <c r="E20" s="502">
        <v>43125</v>
      </c>
      <c r="F20" s="502">
        <v>43447</v>
      </c>
      <c r="G20" s="506" t="s">
        <v>231</v>
      </c>
      <c r="H20" s="507">
        <v>48</v>
      </c>
      <c r="I20" s="508"/>
      <c r="J20" s="493"/>
    </row>
    <row r="21" spans="2:10" ht="27" x14ac:dyDescent="0.2">
      <c r="B21" s="1206"/>
      <c r="C21" s="1192"/>
      <c r="D21" s="494" t="s">
        <v>232</v>
      </c>
      <c r="E21" s="502">
        <v>43125</v>
      </c>
      <c r="F21" s="502">
        <v>43447</v>
      </c>
      <c r="G21" s="506" t="s">
        <v>233</v>
      </c>
      <c r="H21" s="507">
        <v>2</v>
      </c>
      <c r="I21" s="508"/>
      <c r="J21" s="493">
        <v>5000000</v>
      </c>
    </row>
    <row r="22" spans="2:10" ht="27" x14ac:dyDescent="0.2">
      <c r="B22" s="1206"/>
      <c r="C22" s="1192"/>
      <c r="D22" s="494" t="s">
        <v>234</v>
      </c>
      <c r="E22" s="502">
        <v>43125</v>
      </c>
      <c r="F22" s="502">
        <v>43447</v>
      </c>
      <c r="G22" s="506" t="s">
        <v>235</v>
      </c>
      <c r="H22" s="507">
        <v>5</v>
      </c>
      <c r="I22" s="508"/>
      <c r="J22" s="493"/>
    </row>
    <row r="23" spans="2:10" ht="13.5" x14ac:dyDescent="0.2">
      <c r="B23" s="1206"/>
      <c r="C23" s="1192"/>
      <c r="D23" s="494" t="s">
        <v>236</v>
      </c>
      <c r="E23" s="502">
        <v>43125</v>
      </c>
      <c r="F23" s="502">
        <v>43447</v>
      </c>
      <c r="G23" s="506" t="s">
        <v>237</v>
      </c>
      <c r="H23" s="507">
        <v>15</v>
      </c>
      <c r="I23" s="508"/>
      <c r="J23" s="493"/>
    </row>
    <row r="24" spans="2:10" ht="27" x14ac:dyDescent="0.2">
      <c r="B24" s="1206"/>
      <c r="C24" s="1192"/>
      <c r="D24" s="494" t="s">
        <v>238</v>
      </c>
      <c r="E24" s="502">
        <v>43125</v>
      </c>
      <c r="F24" s="502">
        <v>43447</v>
      </c>
      <c r="G24" s="506" t="s">
        <v>239</v>
      </c>
      <c r="H24" s="507">
        <v>6</v>
      </c>
      <c r="I24" s="508"/>
      <c r="J24" s="493">
        <v>10000000</v>
      </c>
    </row>
    <row r="25" spans="2:10" ht="27" x14ac:dyDescent="0.2">
      <c r="B25" s="1206"/>
      <c r="C25" s="1192"/>
      <c r="D25" s="494" t="s">
        <v>240</v>
      </c>
      <c r="E25" s="502">
        <v>43125</v>
      </c>
      <c r="F25" s="502">
        <v>43447</v>
      </c>
      <c r="G25" s="506" t="s">
        <v>241</v>
      </c>
      <c r="H25" s="507">
        <v>2</v>
      </c>
      <c r="I25" s="508"/>
      <c r="J25" s="493"/>
    </row>
    <row r="26" spans="2:10" ht="54" x14ac:dyDescent="0.2">
      <c r="B26" s="1206"/>
      <c r="C26" s="1192"/>
      <c r="D26" s="501" t="s">
        <v>34</v>
      </c>
      <c r="E26" s="502">
        <v>43125</v>
      </c>
      <c r="F26" s="502">
        <v>43447</v>
      </c>
      <c r="G26" s="506" t="s">
        <v>242</v>
      </c>
      <c r="H26" s="507">
        <v>6</v>
      </c>
      <c r="I26" s="508"/>
      <c r="J26" s="493"/>
    </row>
    <row r="27" spans="2:10" ht="40.5" x14ac:dyDescent="0.2">
      <c r="B27" s="1206"/>
      <c r="C27" s="1192"/>
      <c r="D27" s="494" t="s">
        <v>243</v>
      </c>
      <c r="E27" s="504">
        <v>43125</v>
      </c>
      <c r="F27" s="504">
        <v>43447</v>
      </c>
      <c r="G27" s="506" t="s">
        <v>244</v>
      </c>
      <c r="H27" s="507">
        <v>2</v>
      </c>
      <c r="I27" s="507"/>
      <c r="J27" s="509">
        <v>0</v>
      </c>
    </row>
    <row r="28" spans="2:10" ht="40.5" x14ac:dyDescent="0.2">
      <c r="B28" s="1206"/>
      <c r="C28" s="1192"/>
      <c r="D28" s="494" t="s">
        <v>245</v>
      </c>
      <c r="E28" s="502">
        <v>43125</v>
      </c>
      <c r="F28" s="502">
        <v>43447</v>
      </c>
      <c r="G28" s="506" t="s">
        <v>246</v>
      </c>
      <c r="H28" s="507">
        <v>3</v>
      </c>
      <c r="I28" s="507"/>
      <c r="J28" s="509">
        <v>30000000</v>
      </c>
    </row>
    <row r="29" spans="2:10" ht="14.25" thickBot="1" x14ac:dyDescent="0.25">
      <c r="B29" s="1206"/>
      <c r="C29" s="1193"/>
      <c r="D29" s="510"/>
      <c r="E29" s="511"/>
      <c r="F29" s="511"/>
      <c r="G29" s="511"/>
      <c r="H29" s="511"/>
      <c r="I29" s="511"/>
      <c r="J29" s="512"/>
    </row>
    <row r="30" spans="2:10" ht="27" x14ac:dyDescent="0.2">
      <c r="B30" s="1206"/>
      <c r="C30" s="1237" t="s">
        <v>247</v>
      </c>
      <c r="D30" s="513" t="s">
        <v>248</v>
      </c>
      <c r="E30" s="482">
        <v>43132</v>
      </c>
      <c r="F30" s="482">
        <v>43434</v>
      </c>
      <c r="G30" s="514" t="s">
        <v>249</v>
      </c>
      <c r="H30" s="485">
        <v>2</v>
      </c>
      <c r="I30" s="485"/>
      <c r="J30" s="487"/>
    </row>
    <row r="31" spans="2:10" ht="27" x14ac:dyDescent="0.2">
      <c r="B31" s="1206"/>
      <c r="C31" s="1238"/>
      <c r="D31" s="515" t="s">
        <v>250</v>
      </c>
      <c r="E31" s="502">
        <v>43132</v>
      </c>
      <c r="F31" s="502">
        <v>43281</v>
      </c>
      <c r="G31" s="516" t="s">
        <v>249</v>
      </c>
      <c r="H31" s="491">
        <v>4</v>
      </c>
      <c r="I31" s="491"/>
      <c r="J31" s="493">
        <v>50000000</v>
      </c>
    </row>
    <row r="32" spans="2:10" ht="40.5" x14ac:dyDescent="0.2">
      <c r="B32" s="1206"/>
      <c r="C32" s="1238"/>
      <c r="D32" s="515" t="s">
        <v>251</v>
      </c>
      <c r="E32" s="502">
        <v>43132</v>
      </c>
      <c r="F32" s="502">
        <v>43281</v>
      </c>
      <c r="G32" s="516"/>
      <c r="H32" s="491">
        <v>6</v>
      </c>
      <c r="I32" s="491"/>
      <c r="J32" s="493"/>
    </row>
    <row r="33" spans="2:10" ht="13.5" x14ac:dyDescent="0.2">
      <c r="B33" s="1206"/>
      <c r="C33" s="1238"/>
      <c r="D33" s="515" t="s">
        <v>252</v>
      </c>
      <c r="E33" s="502">
        <v>43132</v>
      </c>
      <c r="F33" s="502">
        <v>43434</v>
      </c>
      <c r="G33" s="516"/>
      <c r="H33" s="491">
        <v>5</v>
      </c>
      <c r="I33" s="491"/>
      <c r="J33" s="493"/>
    </row>
    <row r="34" spans="2:10" ht="13.5" x14ac:dyDescent="0.2">
      <c r="B34" s="1206"/>
      <c r="C34" s="1238"/>
      <c r="D34" s="515" t="s">
        <v>253</v>
      </c>
      <c r="E34" s="502">
        <v>43132</v>
      </c>
      <c r="F34" s="502">
        <v>43434</v>
      </c>
      <c r="G34" s="516"/>
      <c r="H34" s="491">
        <v>4</v>
      </c>
      <c r="I34" s="491"/>
      <c r="J34" s="493">
        <v>15000000</v>
      </c>
    </row>
    <row r="35" spans="2:10" ht="13.5" x14ac:dyDescent="0.2">
      <c r="B35" s="1206"/>
      <c r="C35" s="1238"/>
      <c r="D35" s="515" t="s">
        <v>254</v>
      </c>
      <c r="E35" s="502">
        <v>43132</v>
      </c>
      <c r="F35" s="502">
        <v>43281</v>
      </c>
      <c r="G35" s="516"/>
      <c r="H35" s="491">
        <v>2</v>
      </c>
      <c r="I35" s="491"/>
      <c r="J35" s="493"/>
    </row>
    <row r="36" spans="2:10" ht="14.25" thickBot="1" x14ac:dyDescent="0.25">
      <c r="B36" s="1206"/>
      <c r="C36" s="1239"/>
      <c r="D36" s="517"/>
      <c r="E36" s="518">
        <v>43132</v>
      </c>
      <c r="F36" s="518">
        <v>43434</v>
      </c>
      <c r="G36" s="519"/>
      <c r="H36" s="520"/>
      <c r="I36" s="520"/>
      <c r="J36" s="521"/>
    </row>
    <row r="37" spans="2:10" ht="27" x14ac:dyDescent="0.2">
      <c r="B37" s="1206"/>
      <c r="C37" s="1237" t="s">
        <v>255</v>
      </c>
      <c r="D37" s="513" t="s">
        <v>256</v>
      </c>
      <c r="E37" s="495">
        <v>43132</v>
      </c>
      <c r="F37" s="495">
        <v>43434</v>
      </c>
      <c r="G37" s="514"/>
      <c r="H37" s="485">
        <v>8</v>
      </c>
      <c r="I37" s="485"/>
      <c r="J37" s="487">
        <v>80000000</v>
      </c>
    </row>
    <row r="38" spans="2:10" ht="27" x14ac:dyDescent="0.2">
      <c r="B38" s="1206"/>
      <c r="C38" s="1238"/>
      <c r="D38" s="515" t="s">
        <v>257</v>
      </c>
      <c r="E38" s="504">
        <v>43132</v>
      </c>
      <c r="F38" s="504">
        <v>43434</v>
      </c>
      <c r="G38" s="516"/>
      <c r="H38" s="491">
        <v>10</v>
      </c>
      <c r="I38" s="491"/>
      <c r="J38" s="493">
        <v>50000000</v>
      </c>
    </row>
    <row r="39" spans="2:10" ht="40.5" x14ac:dyDescent="0.2">
      <c r="B39" s="1206"/>
      <c r="C39" s="1238"/>
      <c r="D39" s="515" t="s">
        <v>243</v>
      </c>
      <c r="E39" s="504">
        <v>43132</v>
      </c>
      <c r="F39" s="504">
        <v>43434</v>
      </c>
      <c r="G39" s="516"/>
      <c r="H39" s="491">
        <v>2</v>
      </c>
      <c r="I39" s="491"/>
      <c r="J39" s="493">
        <v>0</v>
      </c>
    </row>
    <row r="40" spans="2:10" ht="14.25" thickBot="1" x14ac:dyDescent="0.25">
      <c r="B40" s="1206"/>
      <c r="C40" s="1239"/>
      <c r="D40" s="522"/>
      <c r="E40" s="518"/>
      <c r="F40" s="518"/>
      <c r="G40" s="519"/>
      <c r="H40" s="520"/>
      <c r="I40" s="520"/>
      <c r="J40" s="521"/>
    </row>
    <row r="41" spans="2:10" ht="27" x14ac:dyDescent="0.2">
      <c r="B41" s="1206"/>
      <c r="C41" s="1238" t="s">
        <v>258</v>
      </c>
      <c r="D41" s="523" t="s">
        <v>259</v>
      </c>
      <c r="E41" s="524">
        <v>43132</v>
      </c>
      <c r="F41" s="524">
        <v>43434</v>
      </c>
      <c r="G41" s="525"/>
      <c r="H41" s="526"/>
      <c r="I41" s="526"/>
      <c r="J41" s="527">
        <v>10000000</v>
      </c>
    </row>
    <row r="42" spans="2:10" ht="27" x14ac:dyDescent="0.2">
      <c r="B42" s="1206"/>
      <c r="C42" s="1238"/>
      <c r="D42" s="515" t="s">
        <v>260</v>
      </c>
      <c r="E42" s="504">
        <v>43132</v>
      </c>
      <c r="F42" s="504">
        <v>43434</v>
      </c>
      <c r="G42" s="516"/>
      <c r="H42" s="491"/>
      <c r="I42" s="491"/>
      <c r="J42" s="493">
        <v>100000000</v>
      </c>
    </row>
    <row r="43" spans="2:10" ht="13.5" x14ac:dyDescent="0.2">
      <c r="B43" s="1206"/>
      <c r="C43" s="1238"/>
      <c r="D43" s="515" t="s">
        <v>261</v>
      </c>
      <c r="E43" s="504">
        <v>43132</v>
      </c>
      <c r="F43" s="504">
        <v>43434</v>
      </c>
      <c r="G43" s="516"/>
      <c r="H43" s="491"/>
      <c r="I43" s="491"/>
      <c r="J43" s="493">
        <v>5000000</v>
      </c>
    </row>
    <row r="44" spans="2:10" ht="40.5" x14ac:dyDescent="0.2">
      <c r="B44" s="1206"/>
      <c r="C44" s="1238"/>
      <c r="D44" s="515" t="s">
        <v>262</v>
      </c>
      <c r="E44" s="504">
        <v>43132</v>
      </c>
      <c r="F44" s="504">
        <v>43434</v>
      </c>
      <c r="G44" s="516"/>
      <c r="H44" s="491"/>
      <c r="I44" s="491"/>
      <c r="J44" s="493"/>
    </row>
    <row r="45" spans="2:10" ht="27" x14ac:dyDescent="0.2">
      <c r="B45" s="1206"/>
      <c r="C45" s="1238"/>
      <c r="D45" s="515" t="s">
        <v>263</v>
      </c>
      <c r="E45" s="504">
        <v>43132</v>
      </c>
      <c r="F45" s="504">
        <v>43434</v>
      </c>
      <c r="G45" s="516"/>
      <c r="H45" s="491"/>
      <c r="I45" s="491"/>
      <c r="J45" s="493"/>
    </row>
    <row r="46" spans="2:10" ht="14.25" thickBot="1" x14ac:dyDescent="0.25">
      <c r="B46" s="1206"/>
      <c r="C46" s="1239"/>
      <c r="D46" s="522"/>
      <c r="E46" s="518"/>
      <c r="F46" s="518"/>
      <c r="G46" s="519"/>
      <c r="H46" s="520"/>
      <c r="I46" s="520"/>
      <c r="J46" s="521"/>
    </row>
    <row r="47" spans="2:10" ht="40.5" x14ac:dyDescent="0.2">
      <c r="B47" s="1206"/>
      <c r="C47" s="1237" t="s">
        <v>264</v>
      </c>
      <c r="D47" s="515" t="s">
        <v>265</v>
      </c>
      <c r="E47" s="504">
        <v>43132</v>
      </c>
      <c r="F47" s="504">
        <v>43434</v>
      </c>
      <c r="G47" s="528"/>
      <c r="H47" s="491"/>
      <c r="I47" s="491"/>
      <c r="J47" s="529"/>
    </row>
    <row r="48" spans="2:10" ht="40.5" x14ac:dyDescent="0.2">
      <c r="B48" s="1206"/>
      <c r="C48" s="1238"/>
      <c r="D48" s="515" t="s">
        <v>266</v>
      </c>
      <c r="E48" s="504">
        <v>43132</v>
      </c>
      <c r="F48" s="504">
        <v>43434</v>
      </c>
      <c r="G48" s="528"/>
      <c r="H48" s="491"/>
      <c r="I48" s="491"/>
      <c r="J48" s="493">
        <v>10000000</v>
      </c>
    </row>
    <row r="49" spans="2:11" ht="40.5" x14ac:dyDescent="0.2">
      <c r="B49" s="1206"/>
      <c r="C49" s="1238"/>
      <c r="D49" s="530" t="s">
        <v>267</v>
      </c>
      <c r="E49" s="504">
        <v>43132</v>
      </c>
      <c r="F49" s="504">
        <v>43434</v>
      </c>
      <c r="G49" s="531"/>
      <c r="H49" s="507"/>
      <c r="I49" s="507"/>
      <c r="J49" s="509"/>
    </row>
    <row r="50" spans="2:11" ht="14.25" thickBot="1" x14ac:dyDescent="0.25">
      <c r="B50" s="1207"/>
      <c r="C50" s="1239"/>
      <c r="D50" s="522"/>
      <c r="E50" s="518"/>
      <c r="F50" s="518"/>
      <c r="G50" s="532"/>
      <c r="H50" s="520"/>
      <c r="I50" s="520"/>
      <c r="J50" s="521"/>
    </row>
    <row r="51" spans="2:11" ht="14.25" thickBot="1" x14ac:dyDescent="0.25">
      <c r="B51" s="1185" t="s">
        <v>268</v>
      </c>
      <c r="C51" s="1188" t="s">
        <v>269</v>
      </c>
      <c r="D51" s="533" t="s">
        <v>270</v>
      </c>
      <c r="E51" s="534">
        <v>43101</v>
      </c>
      <c r="F51" s="483">
        <v>43434</v>
      </c>
      <c r="G51" s="535" t="s">
        <v>13</v>
      </c>
      <c r="H51" s="536">
        <v>13</v>
      </c>
      <c r="I51" s="537">
        <v>2130000</v>
      </c>
      <c r="J51" s="538">
        <v>290745000</v>
      </c>
    </row>
    <row r="52" spans="2:11" ht="13.5" x14ac:dyDescent="0.2">
      <c r="B52" s="1186"/>
      <c r="C52" s="1189"/>
      <c r="D52" s="539" t="s">
        <v>271</v>
      </c>
      <c r="E52" s="540">
        <v>43101</v>
      </c>
      <c r="F52" s="541">
        <v>43449</v>
      </c>
      <c r="G52" s="542" t="s">
        <v>13</v>
      </c>
      <c r="H52" s="543">
        <v>11</v>
      </c>
      <c r="I52" s="544">
        <v>2978000</v>
      </c>
      <c r="J52" s="545">
        <v>31270000</v>
      </c>
    </row>
    <row r="53" spans="2:11" ht="14.25" thickBot="1" x14ac:dyDescent="0.25">
      <c r="B53" s="1186"/>
      <c r="C53" s="1190"/>
      <c r="D53" s="546" t="s">
        <v>272</v>
      </c>
      <c r="E53" s="547">
        <v>43101</v>
      </c>
      <c r="F53" s="548">
        <v>43449</v>
      </c>
      <c r="G53" s="549" t="s">
        <v>13</v>
      </c>
      <c r="H53" s="546">
        <v>11</v>
      </c>
      <c r="I53" s="550">
        <v>1750000</v>
      </c>
      <c r="J53" s="551">
        <v>19250000</v>
      </c>
      <c r="K53" s="901">
        <f>+J53+J52+J51</f>
        <v>341265000</v>
      </c>
    </row>
    <row r="54" spans="2:11" ht="13.5" x14ac:dyDescent="0.2">
      <c r="B54" s="1186"/>
      <c r="C54" s="1188" t="s">
        <v>273</v>
      </c>
      <c r="D54" s="533" t="s">
        <v>274</v>
      </c>
      <c r="E54" s="552">
        <v>43132</v>
      </c>
      <c r="F54" s="553">
        <v>43434</v>
      </c>
      <c r="G54" s="535" t="s">
        <v>275</v>
      </c>
      <c r="H54" s="533">
        <v>11</v>
      </c>
      <c r="I54" s="554">
        <v>150000</v>
      </c>
      <c r="J54" s="538">
        <v>1650000</v>
      </c>
    </row>
    <row r="55" spans="2:11" ht="13.5" x14ac:dyDescent="0.2">
      <c r="B55" s="1186"/>
      <c r="C55" s="1189"/>
      <c r="D55" s="543" t="s">
        <v>276</v>
      </c>
      <c r="E55" s="555">
        <v>43167</v>
      </c>
      <c r="F55" s="556">
        <v>43167</v>
      </c>
      <c r="G55" s="557" t="s">
        <v>277</v>
      </c>
      <c r="H55" s="543">
        <v>1</v>
      </c>
      <c r="I55" s="558">
        <v>5000000</v>
      </c>
      <c r="J55" s="559">
        <v>5000000</v>
      </c>
    </row>
    <row r="56" spans="2:11" ht="13.5" x14ac:dyDescent="0.2">
      <c r="B56" s="1186"/>
      <c r="C56" s="1189"/>
      <c r="D56" s="539" t="s">
        <v>278</v>
      </c>
      <c r="E56" s="560">
        <v>43405</v>
      </c>
      <c r="F56" s="561">
        <v>43434</v>
      </c>
      <c r="G56" s="542" t="s">
        <v>279</v>
      </c>
      <c r="H56" s="539">
        <v>1</v>
      </c>
      <c r="I56" s="562">
        <v>200000</v>
      </c>
      <c r="J56" s="545">
        <v>200000</v>
      </c>
    </row>
    <row r="57" spans="2:11" ht="13.5" x14ac:dyDescent="0.2">
      <c r="B57" s="1186"/>
      <c r="C57" s="1189"/>
      <c r="D57" s="539" t="s">
        <v>280</v>
      </c>
      <c r="E57" s="560">
        <v>43213</v>
      </c>
      <c r="F57" s="561">
        <v>43213</v>
      </c>
      <c r="G57" s="542" t="s">
        <v>281</v>
      </c>
      <c r="H57" s="539">
        <v>1</v>
      </c>
      <c r="I57" s="562">
        <v>200000</v>
      </c>
      <c r="J57" s="545">
        <v>200000</v>
      </c>
    </row>
    <row r="58" spans="2:11" ht="13.5" x14ac:dyDescent="0.2">
      <c r="B58" s="1186"/>
      <c r="C58" s="1189"/>
      <c r="D58" s="539" t="s">
        <v>282</v>
      </c>
      <c r="E58" s="560">
        <v>43344</v>
      </c>
      <c r="F58" s="561">
        <v>43404</v>
      </c>
      <c r="G58" s="542" t="s">
        <v>283</v>
      </c>
      <c r="H58" s="539">
        <v>10</v>
      </c>
      <c r="I58" s="562">
        <v>500000</v>
      </c>
      <c r="J58" s="545">
        <v>500000</v>
      </c>
    </row>
    <row r="59" spans="2:11" ht="13.5" x14ac:dyDescent="0.2">
      <c r="B59" s="1186"/>
      <c r="C59" s="1189"/>
      <c r="D59" s="539" t="s">
        <v>284</v>
      </c>
      <c r="E59" s="560">
        <v>43301</v>
      </c>
      <c r="F59" s="561">
        <v>43301</v>
      </c>
      <c r="G59" s="542" t="s">
        <v>285</v>
      </c>
      <c r="H59" s="539">
        <v>1</v>
      </c>
      <c r="I59" s="562">
        <v>300000</v>
      </c>
      <c r="J59" s="545">
        <v>300000</v>
      </c>
    </row>
    <row r="60" spans="2:11" ht="27" x14ac:dyDescent="0.2">
      <c r="B60" s="1186"/>
      <c r="C60" s="1189"/>
      <c r="D60" s="539" t="s">
        <v>286</v>
      </c>
      <c r="E60" s="560">
        <v>42856</v>
      </c>
      <c r="F60" s="561">
        <v>43250</v>
      </c>
      <c r="G60" s="542" t="s">
        <v>287</v>
      </c>
      <c r="H60" s="539">
        <v>1</v>
      </c>
      <c r="I60" s="562">
        <v>7000000</v>
      </c>
      <c r="J60" s="545">
        <v>7000000</v>
      </c>
    </row>
    <row r="61" spans="2:11" ht="13.5" x14ac:dyDescent="0.2">
      <c r="B61" s="1186"/>
      <c r="C61" s="1189"/>
      <c r="D61" s="563" t="s">
        <v>288</v>
      </c>
      <c r="E61" s="564">
        <v>43291</v>
      </c>
      <c r="F61" s="565" t="s">
        <v>289</v>
      </c>
      <c r="G61" s="566" t="s">
        <v>290</v>
      </c>
      <c r="H61" s="563">
        <v>1</v>
      </c>
      <c r="I61" s="567">
        <v>10000000</v>
      </c>
      <c r="J61" s="568">
        <v>10000000</v>
      </c>
    </row>
    <row r="62" spans="2:11" ht="13.5" x14ac:dyDescent="0.2">
      <c r="B62" s="1186"/>
      <c r="C62" s="1189"/>
      <c r="D62" s="563" t="s">
        <v>291</v>
      </c>
      <c r="E62" s="564">
        <v>43398</v>
      </c>
      <c r="F62" s="565">
        <v>43398</v>
      </c>
      <c r="G62" s="566" t="s">
        <v>292</v>
      </c>
      <c r="H62" s="563">
        <v>1</v>
      </c>
      <c r="I62" s="567">
        <v>400000</v>
      </c>
      <c r="J62" s="568">
        <v>400000</v>
      </c>
    </row>
    <row r="63" spans="2:11" ht="27" x14ac:dyDescent="0.2">
      <c r="B63" s="1186"/>
      <c r="C63" s="1189"/>
      <c r="D63" s="563" t="s">
        <v>293</v>
      </c>
      <c r="E63" s="564">
        <v>43435</v>
      </c>
      <c r="F63" s="565">
        <v>43435</v>
      </c>
      <c r="G63" s="566" t="s">
        <v>294</v>
      </c>
      <c r="H63" s="563">
        <v>1</v>
      </c>
      <c r="I63" s="567">
        <v>10000000</v>
      </c>
      <c r="J63" s="568">
        <v>10000000</v>
      </c>
    </row>
    <row r="64" spans="2:11" ht="27" x14ac:dyDescent="0.2">
      <c r="B64" s="1186"/>
      <c r="C64" s="1189"/>
      <c r="D64" s="563" t="s">
        <v>295</v>
      </c>
      <c r="E64" s="564">
        <v>43436</v>
      </c>
      <c r="F64" s="565">
        <v>43436</v>
      </c>
      <c r="G64" s="566" t="s">
        <v>292</v>
      </c>
      <c r="H64" s="563"/>
      <c r="I64" s="567">
        <v>6000000</v>
      </c>
      <c r="J64" s="568">
        <v>6000000</v>
      </c>
    </row>
    <row r="65" spans="2:10" ht="14.25" thickBot="1" x14ac:dyDescent="0.25">
      <c r="B65" s="1186"/>
      <c r="C65" s="1190"/>
      <c r="D65" s="546" t="s">
        <v>296</v>
      </c>
      <c r="E65" s="569">
        <v>43404</v>
      </c>
      <c r="F65" s="570">
        <v>43404</v>
      </c>
      <c r="G65" s="571" t="s">
        <v>297</v>
      </c>
      <c r="H65" s="546">
        <v>1</v>
      </c>
      <c r="I65" s="572">
        <v>4000000</v>
      </c>
      <c r="J65" s="551">
        <v>4000000</v>
      </c>
    </row>
    <row r="66" spans="2:10" ht="13.5" x14ac:dyDescent="0.2">
      <c r="B66" s="1186"/>
      <c r="C66" s="1191" t="s">
        <v>298</v>
      </c>
      <c r="D66" s="573" t="s">
        <v>299</v>
      </c>
      <c r="E66" s="574">
        <v>43109</v>
      </c>
      <c r="F66" s="574">
        <v>43112</v>
      </c>
      <c r="G66" s="575" t="s">
        <v>300</v>
      </c>
      <c r="H66" s="573">
        <v>4</v>
      </c>
      <c r="I66" s="576">
        <v>5000000</v>
      </c>
      <c r="J66" s="577">
        <v>5000000</v>
      </c>
    </row>
    <row r="67" spans="2:10" ht="13.5" x14ac:dyDescent="0.2">
      <c r="B67" s="1186"/>
      <c r="C67" s="1192"/>
      <c r="D67" s="539" t="s">
        <v>301</v>
      </c>
      <c r="E67" s="560">
        <v>43154</v>
      </c>
      <c r="F67" s="560">
        <v>43154</v>
      </c>
      <c r="G67" s="578" t="s">
        <v>302</v>
      </c>
      <c r="H67" s="539">
        <v>1</v>
      </c>
      <c r="I67" s="562">
        <v>700000</v>
      </c>
      <c r="J67" s="545">
        <v>700000</v>
      </c>
    </row>
    <row r="68" spans="2:10" ht="13.5" x14ac:dyDescent="0.2">
      <c r="B68" s="1186"/>
      <c r="C68" s="1192"/>
      <c r="D68" s="539" t="s">
        <v>303</v>
      </c>
      <c r="E68" s="560">
        <v>43231</v>
      </c>
      <c r="F68" s="560">
        <v>43231</v>
      </c>
      <c r="G68" s="578" t="s">
        <v>304</v>
      </c>
      <c r="H68" s="539">
        <v>1</v>
      </c>
      <c r="I68" s="562">
        <v>500000</v>
      </c>
      <c r="J68" s="545">
        <v>500000</v>
      </c>
    </row>
    <row r="69" spans="2:10" ht="13.5" x14ac:dyDescent="0.2">
      <c r="B69" s="1186"/>
      <c r="C69" s="1192"/>
      <c r="D69" s="539" t="s">
        <v>305</v>
      </c>
      <c r="E69" s="560">
        <v>43322</v>
      </c>
      <c r="F69" s="560">
        <v>43322</v>
      </c>
      <c r="G69" s="578" t="s">
        <v>306</v>
      </c>
      <c r="H69" s="539">
        <v>1</v>
      </c>
      <c r="I69" s="562">
        <v>700000</v>
      </c>
      <c r="J69" s="545">
        <v>700000</v>
      </c>
    </row>
    <row r="70" spans="2:10" ht="27.75" thickBot="1" x14ac:dyDescent="0.25">
      <c r="B70" s="1186"/>
      <c r="C70" s="1193"/>
      <c r="D70" s="546" t="s">
        <v>307</v>
      </c>
      <c r="E70" s="569">
        <v>43430</v>
      </c>
      <c r="F70" s="569">
        <v>43430</v>
      </c>
      <c r="G70" s="571" t="s">
        <v>308</v>
      </c>
      <c r="H70" s="546">
        <v>1</v>
      </c>
      <c r="I70" s="572"/>
      <c r="J70" s="551"/>
    </row>
    <row r="71" spans="2:10" ht="13.5" x14ac:dyDescent="0.2">
      <c r="B71" s="1186"/>
      <c r="C71" s="1188" t="s">
        <v>309</v>
      </c>
      <c r="D71" s="533" t="s">
        <v>310</v>
      </c>
      <c r="E71" s="552">
        <v>43132</v>
      </c>
      <c r="F71" s="552">
        <v>43253</v>
      </c>
      <c r="G71" s="535" t="s">
        <v>311</v>
      </c>
      <c r="H71" s="533">
        <v>6</v>
      </c>
      <c r="I71" s="554">
        <v>12000000</v>
      </c>
      <c r="J71" s="538">
        <v>12000000</v>
      </c>
    </row>
    <row r="72" spans="2:10" ht="27.75" thickBot="1" x14ac:dyDescent="0.25">
      <c r="B72" s="1186"/>
      <c r="C72" s="1190"/>
      <c r="D72" s="546" t="s">
        <v>312</v>
      </c>
      <c r="E72" s="569">
        <v>43132</v>
      </c>
      <c r="F72" s="569">
        <v>43192</v>
      </c>
      <c r="G72" s="549" t="s">
        <v>313</v>
      </c>
      <c r="H72" s="546">
        <v>4</v>
      </c>
      <c r="I72" s="572">
        <v>15000000</v>
      </c>
      <c r="J72" s="551">
        <v>15000000</v>
      </c>
    </row>
    <row r="73" spans="2:10" ht="27" x14ac:dyDescent="0.2">
      <c r="B73" s="1186"/>
      <c r="C73" s="1180" t="s">
        <v>314</v>
      </c>
      <c r="D73" s="533" t="s">
        <v>315</v>
      </c>
      <c r="E73" s="552">
        <v>43132</v>
      </c>
      <c r="F73" s="552">
        <v>43434</v>
      </c>
      <c r="G73" s="533" t="s">
        <v>316</v>
      </c>
      <c r="H73" s="533">
        <v>10</v>
      </c>
      <c r="I73" s="554">
        <v>1000000</v>
      </c>
      <c r="J73" s="579">
        <v>10000000</v>
      </c>
    </row>
    <row r="74" spans="2:10" ht="14.25" thickBot="1" x14ac:dyDescent="0.25">
      <c r="B74" s="1187"/>
      <c r="C74" s="1181"/>
      <c r="D74" s="546" t="s">
        <v>317</v>
      </c>
      <c r="E74" s="569">
        <v>43132</v>
      </c>
      <c r="F74" s="569">
        <v>43434</v>
      </c>
      <c r="G74" s="546" t="s">
        <v>318</v>
      </c>
      <c r="H74" s="546">
        <v>10</v>
      </c>
      <c r="I74" s="572">
        <v>2000000</v>
      </c>
      <c r="J74" s="551">
        <v>20000000</v>
      </c>
    </row>
    <row r="75" spans="2:10" ht="13.5" x14ac:dyDescent="0.2">
      <c r="B75" s="1206" t="s">
        <v>319</v>
      </c>
      <c r="C75" s="1191" t="s">
        <v>320</v>
      </c>
      <c r="D75" s="1194" t="s">
        <v>321</v>
      </c>
      <c r="E75" s="580">
        <v>43132</v>
      </c>
      <c r="F75" s="580">
        <v>43434</v>
      </c>
      <c r="G75" s="484" t="s">
        <v>322</v>
      </c>
      <c r="H75" s="485">
        <v>1</v>
      </c>
      <c r="I75" s="581">
        <v>720000000</v>
      </c>
      <c r="J75" s="487"/>
    </row>
    <row r="76" spans="2:10" ht="13.5" x14ac:dyDescent="0.2">
      <c r="B76" s="1206"/>
      <c r="C76" s="1192"/>
      <c r="D76" s="1195"/>
      <c r="E76" s="582">
        <v>43132</v>
      </c>
      <c r="F76" s="582">
        <v>43434</v>
      </c>
      <c r="G76" s="490" t="s">
        <v>323</v>
      </c>
      <c r="H76" s="491">
        <v>1</v>
      </c>
      <c r="I76" s="583">
        <v>50000000</v>
      </c>
      <c r="J76" s="493"/>
    </row>
    <row r="77" spans="2:10" ht="14.25" thickBot="1" x14ac:dyDescent="0.25">
      <c r="B77" s="1206"/>
      <c r="C77" s="1192"/>
      <c r="D77" s="1196"/>
      <c r="E77" s="584">
        <v>43132</v>
      </c>
      <c r="F77" s="584">
        <v>43434</v>
      </c>
      <c r="G77" s="585" t="s">
        <v>324</v>
      </c>
      <c r="H77" s="520">
        <v>1</v>
      </c>
      <c r="I77" s="586">
        <v>100000000</v>
      </c>
      <c r="J77" s="521">
        <v>10000000</v>
      </c>
    </row>
    <row r="78" spans="2:10" ht="27.75" thickBot="1" x14ac:dyDescent="0.25">
      <c r="B78" s="1206"/>
      <c r="C78" s="1192"/>
      <c r="D78" s="587" t="s">
        <v>325</v>
      </c>
      <c r="E78" s="588">
        <v>43132</v>
      </c>
      <c r="F78" s="588">
        <v>43434</v>
      </c>
      <c r="G78" s="497" t="s">
        <v>326</v>
      </c>
      <c r="H78" s="498">
        <v>25</v>
      </c>
      <c r="I78" s="589">
        <v>5000000</v>
      </c>
      <c r="J78" s="500"/>
    </row>
    <row r="79" spans="2:10" ht="13.5" x14ac:dyDescent="0.2">
      <c r="B79" s="1206"/>
      <c r="C79" s="1192"/>
      <c r="D79" s="1194" t="s">
        <v>327</v>
      </c>
      <c r="E79" s="580">
        <v>43132</v>
      </c>
      <c r="F79" s="580">
        <v>43434</v>
      </c>
      <c r="G79" s="484" t="s">
        <v>328</v>
      </c>
      <c r="H79" s="485">
        <v>1</v>
      </c>
      <c r="I79" s="581">
        <v>450000000</v>
      </c>
      <c r="J79" s="487"/>
    </row>
    <row r="80" spans="2:10" ht="13.5" x14ac:dyDescent="0.2">
      <c r="B80" s="1206"/>
      <c r="C80" s="1192"/>
      <c r="D80" s="1195"/>
      <c r="E80" s="582">
        <v>43132</v>
      </c>
      <c r="F80" s="582">
        <v>43434</v>
      </c>
      <c r="G80" s="490" t="s">
        <v>329</v>
      </c>
      <c r="H80" s="491">
        <v>1</v>
      </c>
      <c r="I80" s="583">
        <v>450000000</v>
      </c>
      <c r="J80" s="493"/>
    </row>
    <row r="81" spans="2:10" ht="13.5" x14ac:dyDescent="0.2">
      <c r="B81" s="1206"/>
      <c r="C81" s="1192"/>
      <c r="D81" s="1195"/>
      <c r="E81" s="582">
        <v>43132</v>
      </c>
      <c r="F81" s="582">
        <v>43434</v>
      </c>
      <c r="G81" s="490" t="s">
        <v>330</v>
      </c>
      <c r="H81" s="491">
        <v>1</v>
      </c>
      <c r="I81" s="583">
        <v>450000000</v>
      </c>
      <c r="J81" s="493"/>
    </row>
    <row r="82" spans="2:10" ht="13.5" x14ac:dyDescent="0.2">
      <c r="B82" s="1206"/>
      <c r="C82" s="1192"/>
      <c r="D82" s="1195"/>
      <c r="E82" s="582">
        <v>43132</v>
      </c>
      <c r="F82" s="582">
        <v>43434</v>
      </c>
      <c r="G82" s="490" t="s">
        <v>331</v>
      </c>
      <c r="H82" s="491">
        <v>1</v>
      </c>
      <c r="I82" s="583">
        <v>450000000</v>
      </c>
      <c r="J82" s="493"/>
    </row>
    <row r="83" spans="2:10" ht="27" x14ac:dyDescent="0.2">
      <c r="B83" s="1206"/>
      <c r="C83" s="1192"/>
      <c r="D83" s="1195"/>
      <c r="E83" s="582">
        <v>43132</v>
      </c>
      <c r="F83" s="582">
        <v>43434</v>
      </c>
      <c r="G83" s="490" t="s">
        <v>332</v>
      </c>
      <c r="H83" s="491">
        <v>1</v>
      </c>
      <c r="I83" s="583">
        <v>3000000</v>
      </c>
      <c r="J83" s="493"/>
    </row>
    <row r="84" spans="2:10" ht="27.75" thickBot="1" x14ac:dyDescent="0.25">
      <c r="B84" s="1206"/>
      <c r="C84" s="1192"/>
      <c r="D84" s="1196"/>
      <c r="E84" s="590">
        <v>43132</v>
      </c>
      <c r="F84" s="590">
        <v>43434</v>
      </c>
      <c r="G84" s="506" t="s">
        <v>333</v>
      </c>
      <c r="H84" s="498">
        <v>1</v>
      </c>
      <c r="I84" s="591">
        <v>3000000</v>
      </c>
      <c r="J84" s="500"/>
    </row>
    <row r="85" spans="2:10" ht="27" x14ac:dyDescent="0.2">
      <c r="B85" s="1206"/>
      <c r="C85" s="1192"/>
      <c r="D85" s="1197" t="s">
        <v>334</v>
      </c>
      <c r="E85" s="580">
        <v>43132</v>
      </c>
      <c r="F85" s="580">
        <v>43434</v>
      </c>
      <c r="G85" s="513" t="s">
        <v>335</v>
      </c>
      <c r="H85" s="485">
        <v>1</v>
      </c>
      <c r="I85" s="581">
        <v>18000000</v>
      </c>
      <c r="J85" s="487">
        <v>15000000</v>
      </c>
    </row>
    <row r="86" spans="2:10" ht="27" x14ac:dyDescent="0.2">
      <c r="B86" s="1206"/>
      <c r="C86" s="1192"/>
      <c r="D86" s="1198"/>
      <c r="E86" s="582">
        <v>43132</v>
      </c>
      <c r="F86" s="582">
        <v>43434</v>
      </c>
      <c r="G86" s="515" t="s">
        <v>336</v>
      </c>
      <c r="H86" s="491">
        <v>1</v>
      </c>
      <c r="I86" s="583">
        <v>24000000</v>
      </c>
      <c r="J86" s="493">
        <v>20000000</v>
      </c>
    </row>
    <row r="87" spans="2:10" ht="27" x14ac:dyDescent="0.2">
      <c r="B87" s="1206"/>
      <c r="C87" s="1192"/>
      <c r="D87" s="1198"/>
      <c r="E87" s="582">
        <v>43132</v>
      </c>
      <c r="F87" s="582">
        <v>43434</v>
      </c>
      <c r="G87" s="515" t="s">
        <v>337</v>
      </c>
      <c r="H87" s="491">
        <v>1</v>
      </c>
      <c r="I87" s="583">
        <v>21000000</v>
      </c>
      <c r="J87" s="493">
        <v>15000000</v>
      </c>
    </row>
    <row r="88" spans="2:10" ht="27.75" thickBot="1" x14ac:dyDescent="0.25">
      <c r="B88" s="1206"/>
      <c r="C88" s="1192"/>
      <c r="D88" s="1199"/>
      <c r="E88" s="584">
        <v>43132</v>
      </c>
      <c r="F88" s="584">
        <v>43434</v>
      </c>
      <c r="G88" s="522" t="s">
        <v>338</v>
      </c>
      <c r="H88" s="520">
        <v>1</v>
      </c>
      <c r="I88" s="586">
        <v>18000000</v>
      </c>
      <c r="J88" s="521">
        <f>H88*I88</f>
        <v>18000000</v>
      </c>
    </row>
    <row r="89" spans="2:10" ht="81.75" thickBot="1" x14ac:dyDescent="0.25">
      <c r="B89" s="1206"/>
      <c r="C89" s="1193"/>
      <c r="D89" s="592" t="s">
        <v>339</v>
      </c>
      <c r="E89" s="593">
        <v>43132</v>
      </c>
      <c r="F89" s="593">
        <v>47087</v>
      </c>
      <c r="G89" s="594" t="s">
        <v>340</v>
      </c>
      <c r="H89" s="595">
        <v>7</v>
      </c>
      <c r="I89" s="596">
        <v>100000</v>
      </c>
      <c r="J89" s="597">
        <f>H89*I89</f>
        <v>700000</v>
      </c>
    </row>
    <row r="90" spans="2:10" ht="27" x14ac:dyDescent="0.2">
      <c r="B90" s="1206"/>
      <c r="C90" s="1200" t="s">
        <v>20</v>
      </c>
      <c r="D90" s="598" t="s">
        <v>21</v>
      </c>
      <c r="E90" s="580">
        <v>43110</v>
      </c>
      <c r="F90" s="580">
        <v>43449</v>
      </c>
      <c r="G90" s="484" t="s">
        <v>22</v>
      </c>
      <c r="H90" s="485">
        <v>3</v>
      </c>
      <c r="I90" s="581">
        <v>22000000</v>
      </c>
      <c r="J90" s="487"/>
    </row>
    <row r="91" spans="2:10" ht="40.5" x14ac:dyDescent="0.2">
      <c r="B91" s="1206"/>
      <c r="C91" s="1201"/>
      <c r="D91" s="587" t="s">
        <v>23</v>
      </c>
      <c r="E91" s="590">
        <v>43132</v>
      </c>
      <c r="F91" s="582">
        <v>43281</v>
      </c>
      <c r="G91" s="490" t="s">
        <v>24</v>
      </c>
      <c r="H91" s="491">
        <v>1</v>
      </c>
      <c r="I91" s="583">
        <v>190000000</v>
      </c>
      <c r="J91" s="493"/>
    </row>
    <row r="92" spans="2:10" ht="41.25" thickBot="1" x14ac:dyDescent="0.25">
      <c r="B92" s="1206"/>
      <c r="C92" s="1201"/>
      <c r="D92" s="532" t="s">
        <v>341</v>
      </c>
      <c r="E92" s="584">
        <v>43132</v>
      </c>
      <c r="F92" s="584">
        <v>43449</v>
      </c>
      <c r="G92" s="585" t="s">
        <v>26</v>
      </c>
      <c r="H92" s="520">
        <v>1</v>
      </c>
      <c r="I92" s="586">
        <v>35000000</v>
      </c>
      <c r="J92" s="521"/>
    </row>
    <row r="93" spans="2:10" ht="27" x14ac:dyDescent="0.2">
      <c r="B93" s="1206"/>
      <c r="C93" s="1200" t="s">
        <v>27</v>
      </c>
      <c r="D93" s="598" t="s">
        <v>28</v>
      </c>
      <c r="E93" s="580">
        <v>43132</v>
      </c>
      <c r="F93" s="580">
        <v>43434</v>
      </c>
      <c r="G93" s="484" t="s">
        <v>29</v>
      </c>
      <c r="H93" s="485">
        <v>1</v>
      </c>
      <c r="I93" s="581">
        <v>40000000</v>
      </c>
      <c r="J93" s="487"/>
    </row>
    <row r="94" spans="2:10" ht="54" x14ac:dyDescent="0.2">
      <c r="B94" s="1206"/>
      <c r="C94" s="1201"/>
      <c r="D94" s="528" t="s">
        <v>30</v>
      </c>
      <c r="E94" s="582">
        <v>43132</v>
      </c>
      <c r="F94" s="582">
        <v>43281</v>
      </c>
      <c r="G94" s="490" t="s">
        <v>31</v>
      </c>
      <c r="H94" s="491">
        <v>1</v>
      </c>
      <c r="I94" s="583">
        <v>175000000</v>
      </c>
      <c r="J94" s="493"/>
    </row>
    <row r="95" spans="2:10" ht="27" x14ac:dyDescent="0.2">
      <c r="B95" s="1206"/>
      <c r="C95" s="1201"/>
      <c r="D95" s="528" t="s">
        <v>32</v>
      </c>
      <c r="E95" s="582">
        <v>43132</v>
      </c>
      <c r="F95" s="582">
        <v>43434</v>
      </c>
      <c r="G95" s="490" t="s">
        <v>33</v>
      </c>
      <c r="H95" s="491">
        <v>1</v>
      </c>
      <c r="I95" s="583">
        <v>270000000</v>
      </c>
      <c r="J95" s="493"/>
    </row>
    <row r="96" spans="2:10" ht="54.75" thickBot="1" x14ac:dyDescent="0.25">
      <c r="B96" s="1206"/>
      <c r="C96" s="1201"/>
      <c r="D96" s="532" t="s">
        <v>34</v>
      </c>
      <c r="E96" s="584">
        <v>43132</v>
      </c>
      <c r="F96" s="584">
        <v>43434</v>
      </c>
      <c r="G96" s="585" t="s">
        <v>35</v>
      </c>
      <c r="H96" s="520">
        <v>1</v>
      </c>
      <c r="I96" s="586">
        <v>20000000</v>
      </c>
      <c r="J96" s="521"/>
    </row>
    <row r="97" spans="2:10" x14ac:dyDescent="0.2">
      <c r="B97" s="1206"/>
      <c r="C97" s="1188" t="s">
        <v>342</v>
      </c>
      <c r="D97" s="1194" t="s">
        <v>343</v>
      </c>
      <c r="E97" s="1165">
        <v>43132</v>
      </c>
      <c r="F97" s="1165">
        <v>43132</v>
      </c>
      <c r="G97" s="1168" t="s">
        <v>344</v>
      </c>
      <c r="H97" s="1171">
        <v>1</v>
      </c>
      <c r="I97" s="1174">
        <v>20000000</v>
      </c>
      <c r="J97" s="1177">
        <f>H97*I97</f>
        <v>20000000</v>
      </c>
    </row>
    <row r="98" spans="2:10" x14ac:dyDescent="0.2">
      <c r="B98" s="1206"/>
      <c r="C98" s="1189"/>
      <c r="D98" s="1195"/>
      <c r="E98" s="1166"/>
      <c r="F98" s="1166"/>
      <c r="G98" s="1169"/>
      <c r="H98" s="1172"/>
      <c r="I98" s="1175"/>
      <c r="J98" s="1178"/>
    </row>
    <row r="99" spans="2:10" ht="13.5" thickBot="1" x14ac:dyDescent="0.25">
      <c r="B99" s="1206"/>
      <c r="C99" s="1189"/>
      <c r="D99" s="1196"/>
      <c r="E99" s="1167"/>
      <c r="F99" s="1167"/>
      <c r="G99" s="1170"/>
      <c r="H99" s="1173"/>
      <c r="I99" s="1176"/>
      <c r="J99" s="1179"/>
    </row>
    <row r="100" spans="2:10" ht="27.75" thickBot="1" x14ac:dyDescent="0.25">
      <c r="B100" s="1206"/>
      <c r="C100" s="599" t="s">
        <v>345</v>
      </c>
      <c r="D100" s="600" t="s">
        <v>346</v>
      </c>
      <c r="E100" s="601">
        <v>43101</v>
      </c>
      <c r="F100" s="601">
        <v>43449</v>
      </c>
      <c r="G100" s="602" t="s">
        <v>347</v>
      </c>
      <c r="H100" s="603">
        <v>1</v>
      </c>
      <c r="I100" s="604">
        <v>10000000</v>
      </c>
      <c r="J100" s="605">
        <f>H100*I100</f>
        <v>10000000</v>
      </c>
    </row>
    <row r="101" spans="2:10" ht="13.5" x14ac:dyDescent="0.2">
      <c r="B101" s="1206"/>
      <c r="C101" s="1200" t="s">
        <v>348</v>
      </c>
      <c r="D101" s="598" t="s">
        <v>349</v>
      </c>
      <c r="E101" s="580">
        <v>43101</v>
      </c>
      <c r="F101" s="580">
        <v>43449</v>
      </c>
      <c r="G101" s="513" t="s">
        <v>350</v>
      </c>
      <c r="H101" s="485">
        <v>2</v>
      </c>
      <c r="I101" s="581">
        <v>4000000</v>
      </c>
      <c r="J101" s="487">
        <f>H101*I101</f>
        <v>8000000</v>
      </c>
    </row>
    <row r="102" spans="2:10" ht="13.5" x14ac:dyDescent="0.2">
      <c r="B102" s="1206"/>
      <c r="C102" s="1201"/>
      <c r="D102" s="528" t="s">
        <v>351</v>
      </c>
      <c r="E102" s="582">
        <v>43101</v>
      </c>
      <c r="F102" s="582">
        <v>43449</v>
      </c>
      <c r="G102" s="490" t="s">
        <v>352</v>
      </c>
      <c r="H102" s="491">
        <v>1</v>
      </c>
      <c r="I102" s="583">
        <v>3000000</v>
      </c>
      <c r="J102" s="493"/>
    </row>
    <row r="103" spans="2:10" ht="13.5" x14ac:dyDescent="0.2">
      <c r="B103" s="1206"/>
      <c r="C103" s="1201"/>
      <c r="D103" s="528" t="s">
        <v>353</v>
      </c>
      <c r="E103" s="582">
        <v>43101</v>
      </c>
      <c r="F103" s="582">
        <v>43449</v>
      </c>
      <c r="G103" s="515" t="s">
        <v>353</v>
      </c>
      <c r="H103" s="491">
        <v>1</v>
      </c>
      <c r="I103" s="583">
        <v>800000</v>
      </c>
      <c r="J103" s="493"/>
    </row>
    <row r="104" spans="2:10" ht="14.25" thickBot="1" x14ac:dyDescent="0.25">
      <c r="B104" s="1206"/>
      <c r="C104" s="1201"/>
      <c r="D104" s="531" t="s">
        <v>354</v>
      </c>
      <c r="E104" s="606">
        <v>43101</v>
      </c>
      <c r="F104" s="606">
        <v>43449</v>
      </c>
      <c r="G104" s="530" t="s">
        <v>355</v>
      </c>
      <c r="H104" s="507">
        <v>1</v>
      </c>
      <c r="I104" s="591">
        <v>200000</v>
      </c>
      <c r="J104" s="509">
        <f>H104*I104</f>
        <v>200000</v>
      </c>
    </row>
    <row r="105" spans="2:10" ht="13.5" x14ac:dyDescent="0.2">
      <c r="B105" s="1206"/>
      <c r="C105" s="1200" t="s">
        <v>356</v>
      </c>
      <c r="D105" s="1194" t="s">
        <v>357</v>
      </c>
      <c r="E105" s="580">
        <v>43132</v>
      </c>
      <c r="F105" s="580">
        <v>43281</v>
      </c>
      <c r="G105" s="484" t="s">
        <v>358</v>
      </c>
      <c r="H105" s="485">
        <v>5</v>
      </c>
      <c r="I105" s="581">
        <v>80000</v>
      </c>
      <c r="J105" s="487">
        <f>H105*I105</f>
        <v>400000</v>
      </c>
    </row>
    <row r="106" spans="2:10" ht="14.25" thickBot="1" x14ac:dyDescent="0.25">
      <c r="B106" s="1206"/>
      <c r="C106" s="1201"/>
      <c r="D106" s="1195"/>
      <c r="E106" s="606">
        <v>43132</v>
      </c>
      <c r="F106" s="606">
        <v>43281</v>
      </c>
      <c r="G106" s="506" t="s">
        <v>359</v>
      </c>
      <c r="H106" s="507">
        <v>3</v>
      </c>
      <c r="I106" s="591">
        <v>120000</v>
      </c>
      <c r="J106" s="509"/>
    </row>
    <row r="107" spans="2:10" ht="13.5" x14ac:dyDescent="0.2">
      <c r="B107" s="1205" t="s">
        <v>1137</v>
      </c>
      <c r="C107" s="1200" t="s">
        <v>1138</v>
      </c>
      <c r="D107" s="598" t="s">
        <v>360</v>
      </c>
      <c r="E107" s="580">
        <v>43160</v>
      </c>
      <c r="F107" s="580">
        <v>43191</v>
      </c>
      <c r="G107" s="513" t="s">
        <v>361</v>
      </c>
      <c r="H107" s="485">
        <v>1</v>
      </c>
      <c r="I107" s="581">
        <v>1000000</v>
      </c>
      <c r="J107" s="487"/>
    </row>
    <row r="108" spans="2:10" ht="13.5" x14ac:dyDescent="0.2">
      <c r="B108" s="1206"/>
      <c r="C108" s="1201"/>
      <c r="D108" s="528" t="s">
        <v>362</v>
      </c>
      <c r="E108" s="582">
        <v>43161</v>
      </c>
      <c r="F108" s="582">
        <v>43192</v>
      </c>
      <c r="G108" s="515" t="s">
        <v>361</v>
      </c>
      <c r="H108" s="491">
        <v>1</v>
      </c>
      <c r="I108" s="583">
        <v>1000000</v>
      </c>
      <c r="J108" s="493"/>
    </row>
    <row r="109" spans="2:10" ht="27" x14ac:dyDescent="0.2">
      <c r="B109" s="1206"/>
      <c r="C109" s="1201"/>
      <c r="D109" s="528" t="s">
        <v>363</v>
      </c>
      <c r="E109" s="582">
        <v>43162</v>
      </c>
      <c r="F109" s="582">
        <v>43193</v>
      </c>
      <c r="G109" s="515" t="s">
        <v>361</v>
      </c>
      <c r="H109" s="491">
        <v>1</v>
      </c>
      <c r="I109" s="583">
        <v>1000000</v>
      </c>
      <c r="J109" s="493"/>
    </row>
    <row r="110" spans="2:10" ht="13.5" x14ac:dyDescent="0.2">
      <c r="B110" s="1206"/>
      <c r="C110" s="1201"/>
      <c r="D110" s="528" t="s">
        <v>364</v>
      </c>
      <c r="E110" s="582">
        <v>43160</v>
      </c>
      <c r="F110" s="582">
        <v>43191</v>
      </c>
      <c r="G110" s="515" t="s">
        <v>365</v>
      </c>
      <c r="H110" s="491">
        <v>1</v>
      </c>
      <c r="I110" s="583">
        <v>1000000</v>
      </c>
      <c r="J110" s="493"/>
    </row>
    <row r="111" spans="2:10" ht="13.5" x14ac:dyDescent="0.2">
      <c r="B111" s="1206"/>
      <c r="C111" s="1201"/>
      <c r="D111" s="528" t="s">
        <v>366</v>
      </c>
      <c r="E111" s="582">
        <v>43161</v>
      </c>
      <c r="F111" s="582">
        <v>43192</v>
      </c>
      <c r="G111" s="515" t="s">
        <v>365</v>
      </c>
      <c r="H111" s="491">
        <v>1</v>
      </c>
      <c r="I111" s="583">
        <v>1000000</v>
      </c>
      <c r="J111" s="493"/>
    </row>
    <row r="112" spans="2:10" ht="14.25" thickBot="1" x14ac:dyDescent="0.25">
      <c r="B112" s="1207"/>
      <c r="C112" s="1211"/>
      <c r="D112" s="532" t="s">
        <v>367</v>
      </c>
      <c r="E112" s="584">
        <v>43162</v>
      </c>
      <c r="F112" s="584">
        <v>43193</v>
      </c>
      <c r="G112" s="522" t="s">
        <v>365</v>
      </c>
      <c r="H112" s="520">
        <v>1</v>
      </c>
      <c r="I112" s="586">
        <v>1000000</v>
      </c>
      <c r="J112" s="521"/>
    </row>
    <row r="113" spans="2:10" ht="27" x14ac:dyDescent="0.2">
      <c r="B113" s="1205" t="s">
        <v>1139</v>
      </c>
      <c r="C113" s="1201" t="s">
        <v>368</v>
      </c>
      <c r="D113" s="607" t="s">
        <v>369</v>
      </c>
      <c r="E113" s="588">
        <v>43305</v>
      </c>
      <c r="F113" s="588">
        <v>43308</v>
      </c>
      <c r="G113" s="608" t="s">
        <v>370</v>
      </c>
      <c r="H113" s="526">
        <v>3</v>
      </c>
      <c r="I113" s="609">
        <v>2100000</v>
      </c>
      <c r="J113" s="527">
        <f>H113*I113</f>
        <v>6300000</v>
      </c>
    </row>
    <row r="114" spans="2:10" ht="27.75" thickBot="1" x14ac:dyDescent="0.25">
      <c r="B114" s="1206"/>
      <c r="C114" s="1201"/>
      <c r="D114" s="531" t="s">
        <v>369</v>
      </c>
      <c r="E114" s="606">
        <v>43444</v>
      </c>
      <c r="F114" s="606">
        <v>43448</v>
      </c>
      <c r="G114" s="506" t="s">
        <v>370</v>
      </c>
      <c r="H114" s="507">
        <v>3</v>
      </c>
      <c r="I114" s="591">
        <v>2100000</v>
      </c>
      <c r="J114" s="509">
        <f>H114*I114</f>
        <v>6300000</v>
      </c>
    </row>
    <row r="115" spans="2:10" ht="13.5" x14ac:dyDescent="0.2">
      <c r="B115" s="1206"/>
      <c r="C115" s="1201"/>
      <c r="D115" s="1194" t="s">
        <v>371</v>
      </c>
      <c r="E115" s="1165">
        <v>43396</v>
      </c>
      <c r="F115" s="1165">
        <v>43430</v>
      </c>
      <c r="G115" s="484" t="s">
        <v>372</v>
      </c>
      <c r="H115" s="485">
        <v>15</v>
      </c>
      <c r="I115" s="581">
        <v>160000</v>
      </c>
      <c r="J115" s="487">
        <f>H115*I115</f>
        <v>2400000</v>
      </c>
    </row>
    <row r="116" spans="2:10" ht="14.25" thickBot="1" x14ac:dyDescent="0.25">
      <c r="B116" s="1206"/>
      <c r="C116" s="1211"/>
      <c r="D116" s="1196"/>
      <c r="E116" s="1167"/>
      <c r="F116" s="1167"/>
      <c r="G116" s="585" t="s">
        <v>373</v>
      </c>
      <c r="H116" s="520">
        <v>15</v>
      </c>
      <c r="I116" s="586">
        <v>800000</v>
      </c>
      <c r="J116" s="521">
        <f>H116*I116</f>
        <v>12000000</v>
      </c>
    </row>
    <row r="117" spans="2:10" ht="27" x14ac:dyDescent="0.25">
      <c r="B117" s="1206"/>
      <c r="C117" s="1200" t="s">
        <v>374</v>
      </c>
      <c r="D117" s="610" t="s">
        <v>375</v>
      </c>
      <c r="E117" s="580">
        <v>43205</v>
      </c>
      <c r="F117" s="580">
        <v>43373</v>
      </c>
      <c r="G117" s="611" t="s">
        <v>376</v>
      </c>
      <c r="H117" s="612">
        <v>1</v>
      </c>
      <c r="I117" s="581">
        <v>8000000</v>
      </c>
      <c r="J117" s="487">
        <f>H117*I117</f>
        <v>8000000</v>
      </c>
    </row>
    <row r="118" spans="2:10" ht="14.25" thickBot="1" x14ac:dyDescent="0.25">
      <c r="B118" s="1206"/>
      <c r="C118" s="1201"/>
      <c r="D118" s="613" t="s">
        <v>377</v>
      </c>
      <c r="E118" s="518">
        <v>43132</v>
      </c>
      <c r="F118" s="614">
        <v>43434</v>
      </c>
      <c r="G118" s="615" t="s">
        <v>377</v>
      </c>
      <c r="H118" s="520">
        <v>1</v>
      </c>
      <c r="I118" s="586">
        <v>32690000</v>
      </c>
      <c r="J118" s="521">
        <v>74520000</v>
      </c>
    </row>
    <row r="119" spans="2:10" ht="54" x14ac:dyDescent="0.2">
      <c r="B119" s="1206"/>
      <c r="C119" s="1240" t="s">
        <v>378</v>
      </c>
      <c r="D119" s="598" t="s">
        <v>379</v>
      </c>
      <c r="E119" s="580">
        <v>43160</v>
      </c>
      <c r="F119" s="580">
        <v>43220</v>
      </c>
      <c r="G119" s="484" t="s">
        <v>380</v>
      </c>
      <c r="H119" s="485">
        <v>6</v>
      </c>
      <c r="I119" s="581">
        <v>120000</v>
      </c>
      <c r="J119" s="487">
        <f>H119*I119</f>
        <v>720000</v>
      </c>
    </row>
    <row r="120" spans="2:10" ht="27" x14ac:dyDescent="0.2">
      <c r="B120" s="1206"/>
      <c r="C120" s="1241"/>
      <c r="D120" s="528" t="s">
        <v>381</v>
      </c>
      <c r="E120" s="582">
        <v>43344</v>
      </c>
      <c r="F120" s="582">
        <v>43403</v>
      </c>
      <c r="G120" s="490" t="s">
        <v>382</v>
      </c>
      <c r="H120" s="491">
        <v>5</v>
      </c>
      <c r="I120" s="583">
        <v>60000</v>
      </c>
      <c r="J120" s="493">
        <f>H120*I120</f>
        <v>300000</v>
      </c>
    </row>
    <row r="121" spans="2:10" ht="27" x14ac:dyDescent="0.2">
      <c r="B121" s="1206"/>
      <c r="C121" s="1241"/>
      <c r="D121" s="528" t="s">
        <v>383</v>
      </c>
      <c r="E121" s="582">
        <v>43344</v>
      </c>
      <c r="F121" s="582">
        <v>43403</v>
      </c>
      <c r="G121" s="490" t="s">
        <v>384</v>
      </c>
      <c r="H121" s="491">
        <v>3</v>
      </c>
      <c r="I121" s="583">
        <v>60000</v>
      </c>
      <c r="J121" s="493">
        <f>H121*I121</f>
        <v>180000</v>
      </c>
    </row>
    <row r="122" spans="2:10" ht="40.5" x14ac:dyDescent="0.2">
      <c r="B122" s="1206"/>
      <c r="C122" s="1241"/>
      <c r="D122" s="528" t="s">
        <v>385</v>
      </c>
      <c r="E122" s="582">
        <v>43312</v>
      </c>
      <c r="F122" s="582">
        <v>43388</v>
      </c>
      <c r="G122" s="490" t="s">
        <v>386</v>
      </c>
      <c r="H122" s="491">
        <v>3</v>
      </c>
      <c r="I122" s="616">
        <v>120000</v>
      </c>
      <c r="J122" s="493"/>
    </row>
    <row r="123" spans="2:10" ht="27.75" thickBot="1" x14ac:dyDescent="0.25">
      <c r="B123" s="1206"/>
      <c r="C123" s="1242"/>
      <c r="D123" s="532" t="s">
        <v>387</v>
      </c>
      <c r="E123" s="584">
        <v>43374</v>
      </c>
      <c r="F123" s="584">
        <v>43434</v>
      </c>
      <c r="G123" s="585" t="s">
        <v>388</v>
      </c>
      <c r="H123" s="520">
        <v>5</v>
      </c>
      <c r="I123" s="586">
        <v>120000</v>
      </c>
      <c r="J123" s="521">
        <f t="shared" ref="J123:J133" si="1">H123*I123</f>
        <v>600000</v>
      </c>
    </row>
    <row r="124" spans="2:10" ht="27" customHeight="1" x14ac:dyDescent="0.2">
      <c r="B124" s="1206"/>
      <c r="C124" s="1191" t="s">
        <v>389</v>
      </c>
      <c r="D124" s="598" t="s">
        <v>390</v>
      </c>
      <c r="E124" s="580">
        <v>43169</v>
      </c>
      <c r="F124" s="580">
        <v>43200</v>
      </c>
      <c r="G124" s="513" t="s">
        <v>391</v>
      </c>
      <c r="H124" s="485">
        <v>2</v>
      </c>
      <c r="I124" s="581">
        <v>4500000</v>
      </c>
      <c r="J124" s="617">
        <f t="shared" si="1"/>
        <v>9000000</v>
      </c>
    </row>
    <row r="125" spans="2:10" ht="27" x14ac:dyDescent="0.2">
      <c r="B125" s="1206"/>
      <c r="C125" s="1192"/>
      <c r="D125" s="528" t="s">
        <v>392</v>
      </c>
      <c r="E125" s="582">
        <v>43284</v>
      </c>
      <c r="F125" s="582">
        <v>43311</v>
      </c>
      <c r="G125" s="515" t="s">
        <v>391</v>
      </c>
      <c r="H125" s="491">
        <v>2</v>
      </c>
      <c r="I125" s="583">
        <v>3000000</v>
      </c>
      <c r="J125" s="618">
        <f t="shared" si="1"/>
        <v>6000000</v>
      </c>
    </row>
    <row r="126" spans="2:10" ht="40.5" x14ac:dyDescent="0.2">
      <c r="B126" s="1206"/>
      <c r="C126" s="1192"/>
      <c r="D126" s="528" t="s">
        <v>393</v>
      </c>
      <c r="E126" s="582">
        <v>43282</v>
      </c>
      <c r="F126" s="582">
        <v>43434</v>
      </c>
      <c r="G126" s="515" t="s">
        <v>391</v>
      </c>
      <c r="H126" s="491">
        <v>2</v>
      </c>
      <c r="I126" s="583">
        <v>12600000</v>
      </c>
      <c r="J126" s="618">
        <f t="shared" si="1"/>
        <v>25200000</v>
      </c>
    </row>
    <row r="127" spans="2:10" ht="40.5" x14ac:dyDescent="0.2">
      <c r="B127" s="1206"/>
      <c r="C127" s="1192"/>
      <c r="D127" s="528" t="s">
        <v>394</v>
      </c>
      <c r="E127" s="582">
        <v>43193</v>
      </c>
      <c r="F127" s="582">
        <v>43250</v>
      </c>
      <c r="G127" s="515" t="s">
        <v>391</v>
      </c>
      <c r="H127" s="491">
        <v>4</v>
      </c>
      <c r="I127" s="583">
        <v>2000000</v>
      </c>
      <c r="J127" s="618">
        <f t="shared" si="1"/>
        <v>8000000</v>
      </c>
    </row>
    <row r="128" spans="2:10" ht="27" x14ac:dyDescent="0.2">
      <c r="B128" s="1206"/>
      <c r="C128" s="1192"/>
      <c r="D128" s="528" t="s">
        <v>395</v>
      </c>
      <c r="E128" s="582">
        <v>43266</v>
      </c>
      <c r="F128" s="582">
        <v>43312</v>
      </c>
      <c r="G128" s="515" t="s">
        <v>391</v>
      </c>
      <c r="H128" s="491">
        <v>11</v>
      </c>
      <c r="I128" s="583">
        <v>2000000</v>
      </c>
      <c r="J128" s="618">
        <f t="shared" si="1"/>
        <v>22000000</v>
      </c>
    </row>
    <row r="129" spans="2:10" ht="27" x14ac:dyDescent="0.2">
      <c r="B129" s="1206"/>
      <c r="C129" s="1192"/>
      <c r="D129" s="528" t="s">
        <v>396</v>
      </c>
      <c r="E129" s="582">
        <v>43160</v>
      </c>
      <c r="F129" s="582">
        <v>43230</v>
      </c>
      <c r="G129" s="515" t="s">
        <v>391</v>
      </c>
      <c r="H129" s="491">
        <v>4</v>
      </c>
      <c r="I129" s="583">
        <v>5000000</v>
      </c>
      <c r="J129" s="618">
        <f t="shared" si="1"/>
        <v>20000000</v>
      </c>
    </row>
    <row r="130" spans="2:10" ht="27" x14ac:dyDescent="0.2">
      <c r="B130" s="1206"/>
      <c r="C130" s="1192"/>
      <c r="D130" s="528" t="s">
        <v>397</v>
      </c>
      <c r="E130" s="582">
        <v>43282</v>
      </c>
      <c r="F130" s="582">
        <v>43403</v>
      </c>
      <c r="G130" s="515" t="s">
        <v>391</v>
      </c>
      <c r="H130" s="491">
        <v>4</v>
      </c>
      <c r="I130" s="583">
        <v>700000</v>
      </c>
      <c r="J130" s="618">
        <f t="shared" si="1"/>
        <v>2800000</v>
      </c>
    </row>
    <row r="131" spans="2:10" ht="40.5" x14ac:dyDescent="0.2">
      <c r="B131" s="1206"/>
      <c r="C131" s="1192"/>
      <c r="D131" s="528" t="s">
        <v>398</v>
      </c>
      <c r="E131" s="582">
        <v>43374</v>
      </c>
      <c r="F131" s="582">
        <v>43414</v>
      </c>
      <c r="G131" s="515" t="s">
        <v>391</v>
      </c>
      <c r="H131" s="491">
        <v>4</v>
      </c>
      <c r="I131" s="583">
        <v>5300000</v>
      </c>
      <c r="J131" s="618">
        <f t="shared" si="1"/>
        <v>21200000</v>
      </c>
    </row>
    <row r="132" spans="2:10" ht="27" x14ac:dyDescent="0.2">
      <c r="B132" s="1206"/>
      <c r="C132" s="1192"/>
      <c r="D132" s="528" t="s">
        <v>399</v>
      </c>
      <c r="E132" s="582">
        <v>42887</v>
      </c>
      <c r="F132" s="582">
        <v>43274</v>
      </c>
      <c r="G132" s="515" t="s">
        <v>391</v>
      </c>
      <c r="H132" s="491">
        <v>3</v>
      </c>
      <c r="I132" s="583">
        <v>2200000</v>
      </c>
      <c r="J132" s="618">
        <f t="shared" si="1"/>
        <v>6600000</v>
      </c>
    </row>
    <row r="133" spans="2:10" ht="27.75" thickBot="1" x14ac:dyDescent="0.25">
      <c r="B133" s="1207"/>
      <c r="C133" s="1193"/>
      <c r="D133" s="532" t="s">
        <v>400</v>
      </c>
      <c r="E133" s="584">
        <v>43151</v>
      </c>
      <c r="F133" s="584">
        <v>43189</v>
      </c>
      <c r="G133" s="522" t="s">
        <v>391</v>
      </c>
      <c r="H133" s="520">
        <v>2</v>
      </c>
      <c r="I133" s="586">
        <v>4000000</v>
      </c>
      <c r="J133" s="619">
        <f t="shared" si="1"/>
        <v>8000000</v>
      </c>
    </row>
    <row r="134" spans="2:10" ht="14.25" thickBot="1" x14ac:dyDescent="0.25">
      <c r="B134" s="1205" t="s">
        <v>401</v>
      </c>
      <c r="C134" s="1188" t="s">
        <v>402</v>
      </c>
      <c r="D134" s="533" t="s">
        <v>403</v>
      </c>
      <c r="E134" s="552">
        <v>43132</v>
      </c>
      <c r="F134" s="620">
        <v>43434</v>
      </c>
      <c r="G134" s="484" t="s">
        <v>404</v>
      </c>
      <c r="H134" s="485">
        <v>1</v>
      </c>
      <c r="I134" s="486">
        <v>1000000</v>
      </c>
      <c r="J134" s="487">
        <v>5000000</v>
      </c>
    </row>
    <row r="135" spans="2:10" ht="27.75" thickBot="1" x14ac:dyDescent="0.25">
      <c r="B135" s="1206"/>
      <c r="C135" s="1189"/>
      <c r="D135" s="621" t="s">
        <v>405</v>
      </c>
      <c r="E135" s="622">
        <v>43132</v>
      </c>
      <c r="F135" s="623">
        <v>43434</v>
      </c>
      <c r="G135" s="497" t="s">
        <v>406</v>
      </c>
      <c r="H135" s="498">
        <v>1</v>
      </c>
      <c r="I135" s="499">
        <v>1000000</v>
      </c>
      <c r="J135" s="487">
        <v>1000000</v>
      </c>
    </row>
    <row r="136" spans="2:10" ht="27.75" thickBot="1" x14ac:dyDescent="0.25">
      <c r="B136" s="1206"/>
      <c r="C136" s="1190"/>
      <c r="D136" s="546" t="s">
        <v>407</v>
      </c>
      <c r="E136" s="569">
        <v>43132</v>
      </c>
      <c r="F136" s="624">
        <v>43281</v>
      </c>
      <c r="G136" s="585"/>
      <c r="H136" s="522"/>
      <c r="I136" s="520"/>
      <c r="J136" s="487"/>
    </row>
    <row r="137" spans="2:10" ht="27.75" thickBot="1" x14ac:dyDescent="0.25">
      <c r="B137" s="1206"/>
      <c r="C137" s="1219" t="s">
        <v>1140</v>
      </c>
      <c r="D137" s="513" t="s">
        <v>408</v>
      </c>
      <c r="E137" s="482">
        <v>43132</v>
      </c>
      <c r="F137" s="482">
        <v>43434</v>
      </c>
      <c r="G137" s="514"/>
      <c r="H137" s="513"/>
      <c r="I137" s="485"/>
      <c r="J137" s="487"/>
    </row>
    <row r="138" spans="2:10" ht="27.75" thickBot="1" x14ac:dyDescent="0.25">
      <c r="B138" s="1206"/>
      <c r="C138" s="1220"/>
      <c r="D138" s="515" t="s">
        <v>409</v>
      </c>
      <c r="E138" s="502">
        <v>43132</v>
      </c>
      <c r="F138" s="502">
        <v>43281</v>
      </c>
      <c r="G138" s="516"/>
      <c r="H138" s="515"/>
      <c r="I138" s="491"/>
      <c r="J138" s="487"/>
    </row>
    <row r="139" spans="2:10" ht="27.75" thickBot="1" x14ac:dyDescent="0.25">
      <c r="B139" s="1206"/>
      <c r="C139" s="1220"/>
      <c r="D139" s="515" t="s">
        <v>32</v>
      </c>
      <c r="E139" s="502">
        <v>43132</v>
      </c>
      <c r="F139" s="502">
        <v>43434</v>
      </c>
      <c r="G139" s="516"/>
      <c r="H139" s="515"/>
      <c r="I139" s="491"/>
      <c r="J139" s="487"/>
    </row>
    <row r="140" spans="2:10" ht="54.75" thickBot="1" x14ac:dyDescent="0.25">
      <c r="B140" s="1206"/>
      <c r="C140" s="1220"/>
      <c r="D140" s="515" t="s">
        <v>34</v>
      </c>
      <c r="E140" s="502">
        <v>43132</v>
      </c>
      <c r="F140" s="502">
        <v>43434</v>
      </c>
      <c r="G140" s="516"/>
      <c r="H140" s="515"/>
      <c r="I140" s="491"/>
      <c r="J140" s="487"/>
    </row>
    <row r="141" spans="2:10" ht="14.25" thickBot="1" x14ac:dyDescent="0.25">
      <c r="B141" s="1206"/>
      <c r="C141" s="1220"/>
      <c r="D141" s="515" t="s">
        <v>357</v>
      </c>
      <c r="E141" s="502">
        <v>43132</v>
      </c>
      <c r="F141" s="502">
        <v>43281</v>
      </c>
      <c r="G141" s="516"/>
      <c r="H141" s="515"/>
      <c r="I141" s="491"/>
      <c r="J141" s="487"/>
    </row>
    <row r="142" spans="2:10" ht="27.75" thickBot="1" x14ac:dyDescent="0.25">
      <c r="B142" s="1206"/>
      <c r="C142" s="1220"/>
      <c r="D142" s="530" t="s">
        <v>410</v>
      </c>
      <c r="E142" s="504">
        <v>43132</v>
      </c>
      <c r="F142" s="625">
        <v>43434</v>
      </c>
      <c r="G142" s="626"/>
      <c r="H142" s="530"/>
      <c r="I142" s="507"/>
      <c r="J142" s="487"/>
    </row>
    <row r="143" spans="2:10" ht="41.25" thickBot="1" x14ac:dyDescent="0.25">
      <c r="B143" s="1206"/>
      <c r="C143" s="1208" t="s">
        <v>411</v>
      </c>
      <c r="D143" s="513" t="s">
        <v>412</v>
      </c>
      <c r="E143" s="482">
        <v>43132</v>
      </c>
      <c r="F143" s="483">
        <v>43281</v>
      </c>
      <c r="G143" s="514" t="s">
        <v>413</v>
      </c>
      <c r="H143" s="485">
        <v>3</v>
      </c>
      <c r="I143" s="627" t="s">
        <v>414</v>
      </c>
      <c r="J143" s="487"/>
    </row>
    <row r="144" spans="2:10" ht="14.25" thickBot="1" x14ac:dyDescent="0.25">
      <c r="B144" s="1206"/>
      <c r="C144" s="1209"/>
      <c r="D144" s="515" t="s">
        <v>415</v>
      </c>
      <c r="E144" s="502">
        <v>43132</v>
      </c>
      <c r="F144" s="541">
        <v>43281</v>
      </c>
      <c r="G144" s="516" t="s">
        <v>413</v>
      </c>
      <c r="H144" s="491">
        <v>3</v>
      </c>
      <c r="I144" s="628" t="s">
        <v>416</v>
      </c>
      <c r="J144" s="487"/>
    </row>
    <row r="145" spans="2:10" ht="14.25" thickBot="1" x14ac:dyDescent="0.25">
      <c r="B145" s="1206"/>
      <c r="C145" s="1209"/>
      <c r="D145" s="515" t="s">
        <v>417</v>
      </c>
      <c r="E145" s="502">
        <v>43132</v>
      </c>
      <c r="F145" s="541">
        <v>43281</v>
      </c>
      <c r="G145" s="516" t="s">
        <v>413</v>
      </c>
      <c r="H145" s="491">
        <v>5</v>
      </c>
      <c r="I145" s="629">
        <v>80000</v>
      </c>
      <c r="J145" s="487"/>
    </row>
    <row r="146" spans="2:10" ht="14.25" thickBot="1" x14ac:dyDescent="0.25">
      <c r="B146" s="1206"/>
      <c r="C146" s="1209"/>
      <c r="D146" s="630" t="s">
        <v>418</v>
      </c>
      <c r="E146" s="631">
        <v>43132</v>
      </c>
      <c r="F146" s="632">
        <v>43281</v>
      </c>
      <c r="G146" s="633" t="s">
        <v>413</v>
      </c>
      <c r="H146" s="634">
        <v>3</v>
      </c>
      <c r="I146" s="635" t="s">
        <v>419</v>
      </c>
      <c r="J146" s="617">
        <v>135000000</v>
      </c>
    </row>
    <row r="147" spans="2:10" ht="14.25" thickBot="1" x14ac:dyDescent="0.25">
      <c r="B147" s="1206"/>
      <c r="C147" s="1209"/>
      <c r="D147" s="515" t="s">
        <v>420</v>
      </c>
      <c r="E147" s="502">
        <v>43132</v>
      </c>
      <c r="F147" s="541">
        <v>43281</v>
      </c>
      <c r="G147" s="516" t="s">
        <v>413</v>
      </c>
      <c r="H147" s="491">
        <v>5</v>
      </c>
      <c r="I147" s="629">
        <v>70000</v>
      </c>
      <c r="J147" s="487">
        <v>700000</v>
      </c>
    </row>
    <row r="148" spans="2:10" ht="14.25" thickBot="1" x14ac:dyDescent="0.25">
      <c r="B148" s="1206"/>
      <c r="C148" s="1210"/>
      <c r="D148" s="522" t="s">
        <v>421</v>
      </c>
      <c r="E148" s="518">
        <v>43132</v>
      </c>
      <c r="F148" s="548">
        <v>43281</v>
      </c>
      <c r="G148" s="519" t="s">
        <v>413</v>
      </c>
      <c r="H148" s="520">
        <v>20</v>
      </c>
      <c r="I148" s="636">
        <v>8000</v>
      </c>
      <c r="J148" s="487">
        <v>160000</v>
      </c>
    </row>
    <row r="149" spans="2:10" ht="14.25" thickBot="1" x14ac:dyDescent="0.25">
      <c r="B149" s="1207"/>
      <c r="C149" s="637" t="s">
        <v>422</v>
      </c>
      <c r="D149" s="638" t="s">
        <v>423</v>
      </c>
      <c r="E149" s="639">
        <v>43132</v>
      </c>
      <c r="F149" s="640">
        <v>43434</v>
      </c>
      <c r="G149" s="641" t="s">
        <v>424</v>
      </c>
      <c r="H149" s="642">
        <v>3</v>
      </c>
      <c r="I149" s="643" t="s">
        <v>425</v>
      </c>
      <c r="J149" s="487">
        <v>6000000</v>
      </c>
    </row>
    <row r="150" spans="2:10" ht="13.5" x14ac:dyDescent="0.2">
      <c r="B150" s="1205" t="s">
        <v>426</v>
      </c>
      <c r="C150" s="1188" t="s">
        <v>402</v>
      </c>
      <c r="D150" s="644" t="s">
        <v>403</v>
      </c>
      <c r="E150" s="534">
        <v>43132</v>
      </c>
      <c r="F150" s="483">
        <v>43434</v>
      </c>
      <c r="G150" s="645"/>
      <c r="H150" s="485"/>
      <c r="I150" s="486"/>
      <c r="J150" s="487"/>
    </row>
    <row r="151" spans="2:10" ht="27" x14ac:dyDescent="0.2">
      <c r="B151" s="1206"/>
      <c r="C151" s="1189"/>
      <c r="D151" s="646" t="s">
        <v>405</v>
      </c>
      <c r="E151" s="647">
        <v>43132</v>
      </c>
      <c r="F151" s="648">
        <v>43434</v>
      </c>
      <c r="G151" s="649" t="s">
        <v>427</v>
      </c>
      <c r="H151" s="498">
        <v>1</v>
      </c>
      <c r="I151" s="499">
        <v>1000000</v>
      </c>
      <c r="J151" s="500"/>
    </row>
    <row r="152" spans="2:10" ht="27.75" thickBot="1" x14ac:dyDescent="0.25">
      <c r="B152" s="1206"/>
      <c r="C152" s="1190"/>
      <c r="D152" s="650" t="s">
        <v>407</v>
      </c>
      <c r="E152" s="547">
        <v>43132</v>
      </c>
      <c r="F152" s="548">
        <v>43281</v>
      </c>
      <c r="G152" s="651"/>
      <c r="H152" s="520"/>
      <c r="I152" s="520"/>
      <c r="J152" s="521"/>
    </row>
    <row r="153" spans="2:10" ht="27" x14ac:dyDescent="0.2">
      <c r="B153" s="1206"/>
      <c r="C153" s="1188" t="s">
        <v>1141</v>
      </c>
      <c r="D153" s="644" t="s">
        <v>408</v>
      </c>
      <c r="E153" s="534">
        <v>43132</v>
      </c>
      <c r="F153" s="483">
        <v>43434</v>
      </c>
      <c r="G153" s="645"/>
      <c r="H153" s="485"/>
      <c r="I153" s="485"/>
      <c r="J153" s="487"/>
    </row>
    <row r="154" spans="2:10" ht="27" x14ac:dyDescent="0.2">
      <c r="B154" s="1206"/>
      <c r="C154" s="1189"/>
      <c r="D154" s="652" t="s">
        <v>409</v>
      </c>
      <c r="E154" s="540">
        <v>43132</v>
      </c>
      <c r="F154" s="541">
        <v>43281</v>
      </c>
      <c r="G154" s="503"/>
      <c r="H154" s="491"/>
      <c r="I154" s="491"/>
      <c r="J154" s="493"/>
    </row>
    <row r="155" spans="2:10" ht="27" x14ac:dyDescent="0.2">
      <c r="B155" s="1206"/>
      <c r="C155" s="1189"/>
      <c r="D155" s="652" t="s">
        <v>32</v>
      </c>
      <c r="E155" s="540">
        <v>43132</v>
      </c>
      <c r="F155" s="541">
        <v>43434</v>
      </c>
      <c r="G155" s="503"/>
      <c r="H155" s="491"/>
      <c r="I155" s="491"/>
      <c r="J155" s="493"/>
    </row>
    <row r="156" spans="2:10" ht="54" x14ac:dyDescent="0.2">
      <c r="B156" s="1206"/>
      <c r="C156" s="1189"/>
      <c r="D156" s="652" t="s">
        <v>34</v>
      </c>
      <c r="E156" s="540">
        <v>43132</v>
      </c>
      <c r="F156" s="541">
        <v>43434</v>
      </c>
      <c r="G156" s="503"/>
      <c r="H156" s="491"/>
      <c r="I156" s="499"/>
      <c r="J156" s="500"/>
    </row>
    <row r="157" spans="2:10" ht="27" x14ac:dyDescent="0.2">
      <c r="B157" s="1206"/>
      <c r="C157" s="1189"/>
      <c r="D157" s="652" t="s">
        <v>428</v>
      </c>
      <c r="E157" s="540">
        <v>43132</v>
      </c>
      <c r="F157" s="541">
        <v>43281</v>
      </c>
      <c r="G157" s="503"/>
      <c r="H157" s="491"/>
      <c r="I157" s="491"/>
      <c r="J157" s="493"/>
    </row>
    <row r="158" spans="2:10" ht="27.75" thickBot="1" x14ac:dyDescent="0.25">
      <c r="B158" s="1206"/>
      <c r="C158" s="1190"/>
      <c r="D158" s="650" t="s">
        <v>410</v>
      </c>
      <c r="E158" s="547">
        <v>43132</v>
      </c>
      <c r="F158" s="548">
        <v>43434</v>
      </c>
      <c r="G158" s="653"/>
      <c r="H158" s="507"/>
      <c r="I158" s="499"/>
      <c r="J158" s="509"/>
    </row>
    <row r="159" spans="2:10" ht="54" x14ac:dyDescent="0.2">
      <c r="B159" s="1206"/>
      <c r="C159" s="1188" t="s">
        <v>429</v>
      </c>
      <c r="D159" s="644" t="s">
        <v>430</v>
      </c>
      <c r="E159" s="534">
        <v>43132</v>
      </c>
      <c r="F159" s="483">
        <v>43434</v>
      </c>
      <c r="G159" s="645" t="s">
        <v>1142</v>
      </c>
      <c r="H159" s="485">
        <v>1</v>
      </c>
      <c r="I159" s="654" t="s">
        <v>1143</v>
      </c>
      <c r="J159" s="487"/>
    </row>
    <row r="160" spans="2:10" ht="13.5" x14ac:dyDescent="0.2">
      <c r="B160" s="1206"/>
      <c r="C160" s="1189"/>
      <c r="D160" s="655" t="s">
        <v>431</v>
      </c>
      <c r="E160" s="540">
        <v>43132</v>
      </c>
      <c r="F160" s="541">
        <v>43279</v>
      </c>
      <c r="G160" s="503" t="s">
        <v>432</v>
      </c>
      <c r="H160" s="491">
        <v>1</v>
      </c>
      <c r="I160" s="634" t="s">
        <v>433</v>
      </c>
      <c r="J160" s="493"/>
    </row>
    <row r="161" spans="2:10" ht="27" x14ac:dyDescent="0.2">
      <c r="B161" s="1206"/>
      <c r="C161" s="1189"/>
      <c r="D161" s="652" t="s">
        <v>434</v>
      </c>
      <c r="E161" s="647">
        <v>43132</v>
      </c>
      <c r="F161" s="648">
        <v>43434</v>
      </c>
      <c r="G161" s="503" t="s">
        <v>435</v>
      </c>
      <c r="H161" s="491">
        <v>1</v>
      </c>
      <c r="I161" s="634" t="s">
        <v>436</v>
      </c>
      <c r="J161" s="493"/>
    </row>
    <row r="162" spans="2:10" ht="27.75" thickBot="1" x14ac:dyDescent="0.25">
      <c r="B162" s="1206"/>
      <c r="C162" s="1190"/>
      <c r="D162" s="650" t="s">
        <v>437</v>
      </c>
      <c r="E162" s="547">
        <v>43132</v>
      </c>
      <c r="F162" s="548">
        <v>43281</v>
      </c>
      <c r="G162" s="651" t="s">
        <v>438</v>
      </c>
      <c r="H162" s="520">
        <v>1</v>
      </c>
      <c r="I162" s="656" t="s">
        <v>439</v>
      </c>
      <c r="J162" s="597"/>
    </row>
    <row r="163" spans="2:10" ht="13.5" x14ac:dyDescent="0.2">
      <c r="B163" s="1206"/>
      <c r="C163" s="1188" t="s">
        <v>440</v>
      </c>
      <c r="D163" s="644" t="s">
        <v>441</v>
      </c>
      <c r="E163" s="534">
        <v>43374</v>
      </c>
      <c r="F163" s="483">
        <v>43404</v>
      </c>
      <c r="G163" s="645" t="s">
        <v>442</v>
      </c>
      <c r="H163" s="485">
        <v>1</v>
      </c>
      <c r="I163" s="485" t="s">
        <v>443</v>
      </c>
      <c r="J163" s="487">
        <v>7500000</v>
      </c>
    </row>
    <row r="164" spans="2:10" ht="13.5" x14ac:dyDescent="0.2">
      <c r="B164" s="1206"/>
      <c r="C164" s="1189"/>
      <c r="D164" s="652" t="s">
        <v>444</v>
      </c>
      <c r="E164" s="540">
        <v>43282</v>
      </c>
      <c r="F164" s="541">
        <v>43404</v>
      </c>
      <c r="G164" s="503" t="s">
        <v>445</v>
      </c>
      <c r="H164" s="491">
        <v>1</v>
      </c>
      <c r="I164" s="491">
        <v>3000000</v>
      </c>
      <c r="J164" s="493"/>
    </row>
    <row r="165" spans="2:10" ht="14.25" thickBot="1" x14ac:dyDescent="0.25">
      <c r="B165" s="1206"/>
      <c r="C165" s="1190"/>
      <c r="D165" s="650"/>
      <c r="E165" s="547"/>
      <c r="F165" s="548"/>
      <c r="G165" s="651"/>
      <c r="H165" s="520"/>
      <c r="I165" s="520"/>
      <c r="J165" s="521"/>
    </row>
    <row r="166" spans="2:10" ht="13.5" x14ac:dyDescent="0.2">
      <c r="B166" s="1206"/>
      <c r="C166" s="1189" t="s">
        <v>446</v>
      </c>
      <c r="D166" s="655" t="s">
        <v>447</v>
      </c>
      <c r="E166" s="657">
        <v>43282</v>
      </c>
      <c r="F166" s="657">
        <v>43313</v>
      </c>
      <c r="G166" s="658"/>
      <c r="H166" s="526"/>
      <c r="I166" s="526"/>
      <c r="J166" s="527"/>
    </row>
    <row r="167" spans="2:10" ht="13.5" x14ac:dyDescent="0.2">
      <c r="B167" s="1206"/>
      <c r="C167" s="1189"/>
      <c r="D167" s="652" t="s">
        <v>448</v>
      </c>
      <c r="E167" s="540">
        <v>43435</v>
      </c>
      <c r="F167" s="541">
        <v>43496</v>
      </c>
      <c r="G167" s="503" t="s">
        <v>446</v>
      </c>
      <c r="H167" s="491">
        <v>1</v>
      </c>
      <c r="I167" s="499">
        <v>75183000</v>
      </c>
      <c r="J167" s="500"/>
    </row>
    <row r="168" spans="2:10" ht="14.25" thickBot="1" x14ac:dyDescent="0.25">
      <c r="B168" s="1206"/>
      <c r="C168" s="1190"/>
      <c r="D168" s="650"/>
      <c r="E168" s="547"/>
      <c r="F168" s="548"/>
      <c r="G168" s="651"/>
      <c r="H168" s="520"/>
      <c r="I168" s="520"/>
      <c r="J168" s="521"/>
    </row>
    <row r="169" spans="2:10" ht="13.5" x14ac:dyDescent="0.2">
      <c r="B169" s="1206"/>
      <c r="C169" s="1188" t="s">
        <v>449</v>
      </c>
      <c r="D169" s="644" t="s">
        <v>450</v>
      </c>
      <c r="E169" s="534">
        <v>43132</v>
      </c>
      <c r="F169" s="483">
        <v>43449</v>
      </c>
      <c r="G169" s="645" t="s">
        <v>451</v>
      </c>
      <c r="H169" s="485">
        <v>6</v>
      </c>
      <c r="I169" s="485">
        <v>2000000</v>
      </c>
      <c r="J169" s="487">
        <v>5000000</v>
      </c>
    </row>
    <row r="170" spans="2:10" ht="13.5" x14ac:dyDescent="0.2">
      <c r="B170" s="1206"/>
      <c r="C170" s="1189"/>
      <c r="D170" s="652" t="s">
        <v>452</v>
      </c>
      <c r="E170" s="540">
        <v>43374</v>
      </c>
      <c r="F170" s="541">
        <v>43404</v>
      </c>
      <c r="G170" s="503" t="s">
        <v>453</v>
      </c>
      <c r="H170" s="491">
        <v>1</v>
      </c>
      <c r="I170" s="491">
        <v>3000000</v>
      </c>
      <c r="J170" s="493">
        <v>3000000</v>
      </c>
    </row>
    <row r="171" spans="2:10" ht="13.5" x14ac:dyDescent="0.2">
      <c r="B171" s="1206"/>
      <c r="C171" s="1189"/>
      <c r="D171" s="652" t="s">
        <v>454</v>
      </c>
      <c r="E171" s="540">
        <v>43132</v>
      </c>
      <c r="F171" s="541">
        <v>43449</v>
      </c>
      <c r="G171" s="503" t="s">
        <v>455</v>
      </c>
      <c r="H171" s="491">
        <v>2</v>
      </c>
      <c r="I171" s="491">
        <v>2000000</v>
      </c>
      <c r="J171" s="493">
        <v>4000000</v>
      </c>
    </row>
    <row r="172" spans="2:10" ht="13.5" x14ac:dyDescent="0.2">
      <c r="B172" s="1206"/>
      <c r="C172" s="1189"/>
      <c r="D172" s="652" t="s">
        <v>456</v>
      </c>
      <c r="E172" s="540">
        <v>43282</v>
      </c>
      <c r="F172" s="541">
        <v>43312</v>
      </c>
      <c r="G172" s="503" t="s">
        <v>457</v>
      </c>
      <c r="H172" s="491">
        <v>1</v>
      </c>
      <c r="I172" s="491">
        <v>3000000</v>
      </c>
      <c r="J172" s="493">
        <v>3000000</v>
      </c>
    </row>
    <row r="173" spans="2:10" ht="27" x14ac:dyDescent="0.2">
      <c r="B173" s="1206"/>
      <c r="C173" s="1189"/>
      <c r="D173" s="652" t="s">
        <v>458</v>
      </c>
      <c r="E173" s="540">
        <v>43374</v>
      </c>
      <c r="F173" s="541">
        <v>43404</v>
      </c>
      <c r="G173" s="503" t="s">
        <v>459</v>
      </c>
      <c r="H173" s="491">
        <v>6</v>
      </c>
      <c r="I173" s="491">
        <v>3000000</v>
      </c>
      <c r="J173" s="493">
        <v>12000000</v>
      </c>
    </row>
    <row r="174" spans="2:10" ht="27.75" thickBot="1" x14ac:dyDescent="0.25">
      <c r="B174" s="1206"/>
      <c r="C174" s="1190"/>
      <c r="D174" s="650" t="s">
        <v>460</v>
      </c>
      <c r="E174" s="547">
        <v>43132</v>
      </c>
      <c r="F174" s="548">
        <v>43449</v>
      </c>
      <c r="G174" s="651" t="s">
        <v>461</v>
      </c>
      <c r="H174" s="520">
        <v>2</v>
      </c>
      <c r="I174" s="520">
        <v>3000000</v>
      </c>
      <c r="J174" s="521">
        <v>6000000</v>
      </c>
    </row>
    <row r="175" spans="2:10" ht="13.5" x14ac:dyDescent="0.2">
      <c r="B175" s="1206"/>
      <c r="C175" s="1191" t="s">
        <v>462</v>
      </c>
      <c r="D175" s="652" t="s">
        <v>463</v>
      </c>
      <c r="E175" s="540">
        <v>43132</v>
      </c>
      <c r="F175" s="541">
        <v>43449</v>
      </c>
      <c r="G175" s="501" t="s">
        <v>464</v>
      </c>
      <c r="H175" s="491">
        <v>1</v>
      </c>
      <c r="I175" s="491">
        <v>10000000</v>
      </c>
      <c r="J175" s="529"/>
    </row>
    <row r="176" spans="2:10" ht="14.25" thickBot="1" x14ac:dyDescent="0.25">
      <c r="B176" s="1206"/>
      <c r="C176" s="1192"/>
      <c r="D176" s="659"/>
      <c r="E176" s="660"/>
      <c r="F176" s="625"/>
      <c r="G176" s="494"/>
      <c r="H176" s="507"/>
      <c r="I176" s="507"/>
      <c r="J176" s="509"/>
    </row>
    <row r="177" spans="2:10" ht="13.5" x14ac:dyDescent="0.2">
      <c r="B177" s="1206"/>
      <c r="C177" s="1191" t="s">
        <v>465</v>
      </c>
      <c r="D177" s="661" t="s">
        <v>466</v>
      </c>
      <c r="E177" s="662">
        <v>43132</v>
      </c>
      <c r="F177" s="496">
        <v>43279</v>
      </c>
      <c r="G177" s="600"/>
      <c r="H177" s="603"/>
      <c r="I177" s="603"/>
      <c r="J177" s="605"/>
    </row>
    <row r="178" spans="2:10" ht="27.75" thickBot="1" x14ac:dyDescent="0.25">
      <c r="B178" s="1206"/>
      <c r="C178" s="1193"/>
      <c r="D178" s="650" t="s">
        <v>467</v>
      </c>
      <c r="E178" s="547">
        <v>43282</v>
      </c>
      <c r="F178" s="548">
        <v>43449</v>
      </c>
      <c r="G178" s="663"/>
      <c r="H178" s="520"/>
      <c r="I178" s="520"/>
      <c r="J178" s="521"/>
    </row>
    <row r="179" spans="2:10" ht="13.5" x14ac:dyDescent="0.25">
      <c r="B179" s="1206"/>
      <c r="C179" s="1188" t="s">
        <v>468</v>
      </c>
      <c r="D179" s="644" t="s">
        <v>469</v>
      </c>
      <c r="E179" s="664"/>
      <c r="F179" s="665"/>
      <c r="G179" s="666" t="s">
        <v>470</v>
      </c>
      <c r="H179" s="612">
        <v>9</v>
      </c>
      <c r="I179" s="612"/>
      <c r="J179" s="667"/>
    </row>
    <row r="180" spans="2:10" ht="14.25" thickBot="1" x14ac:dyDescent="0.3">
      <c r="B180" s="1207"/>
      <c r="C180" s="1190"/>
      <c r="D180" s="650" t="s">
        <v>471</v>
      </c>
      <c r="E180" s="668"/>
      <c r="F180" s="669"/>
      <c r="G180" s="670" t="s">
        <v>470</v>
      </c>
      <c r="H180" s="671">
        <v>9</v>
      </c>
      <c r="I180" s="671"/>
      <c r="J180" s="512"/>
    </row>
    <row r="181" spans="2:10" ht="13.5" x14ac:dyDescent="0.2">
      <c r="B181" s="1185" t="s">
        <v>472</v>
      </c>
      <c r="C181" s="1240" t="s">
        <v>402</v>
      </c>
      <c r="D181" s="513" t="s">
        <v>403</v>
      </c>
      <c r="E181" s="482">
        <v>43132</v>
      </c>
      <c r="F181" s="483">
        <v>43434</v>
      </c>
      <c r="G181" s="484"/>
      <c r="H181" s="485"/>
      <c r="I181" s="486"/>
      <c r="J181" s="487"/>
    </row>
    <row r="182" spans="2:10" ht="27" x14ac:dyDescent="0.2">
      <c r="B182" s="1186"/>
      <c r="C182" s="1241"/>
      <c r="D182" s="672" t="s">
        <v>405</v>
      </c>
      <c r="E182" s="524">
        <v>43132</v>
      </c>
      <c r="F182" s="648">
        <v>43434</v>
      </c>
      <c r="G182" s="497"/>
      <c r="H182" s="498"/>
      <c r="I182" s="499"/>
      <c r="J182" s="500"/>
    </row>
    <row r="183" spans="2:10" ht="27.75" thickBot="1" x14ac:dyDescent="0.25">
      <c r="B183" s="1186"/>
      <c r="C183" s="1242"/>
      <c r="D183" s="522" t="s">
        <v>407</v>
      </c>
      <c r="E183" s="518">
        <v>43132</v>
      </c>
      <c r="F183" s="548">
        <v>43281</v>
      </c>
      <c r="G183" s="585"/>
      <c r="H183" s="522"/>
      <c r="I183" s="520"/>
      <c r="J183" s="521"/>
    </row>
    <row r="184" spans="2:10" ht="27" x14ac:dyDescent="0.2">
      <c r="B184" s="1186"/>
      <c r="C184" s="1243" t="s">
        <v>1140</v>
      </c>
      <c r="D184" s="513" t="s">
        <v>408</v>
      </c>
      <c r="E184" s="482">
        <v>43132</v>
      </c>
      <c r="F184" s="482">
        <v>43434</v>
      </c>
      <c r="G184" s="514"/>
      <c r="H184" s="513"/>
      <c r="I184" s="485"/>
      <c r="J184" s="487"/>
    </row>
    <row r="185" spans="2:10" ht="27" x14ac:dyDescent="0.2">
      <c r="B185" s="1186"/>
      <c r="C185" s="1244"/>
      <c r="D185" s="515" t="s">
        <v>409</v>
      </c>
      <c r="E185" s="502">
        <v>43132</v>
      </c>
      <c r="F185" s="502">
        <v>43281</v>
      </c>
      <c r="G185" s="516"/>
      <c r="H185" s="515"/>
      <c r="I185" s="491"/>
      <c r="J185" s="493"/>
    </row>
    <row r="186" spans="2:10" ht="27" x14ac:dyDescent="0.2">
      <c r="B186" s="1186"/>
      <c r="C186" s="1244"/>
      <c r="D186" s="515" t="s">
        <v>32</v>
      </c>
      <c r="E186" s="502">
        <v>43132</v>
      </c>
      <c r="F186" s="502">
        <v>43434</v>
      </c>
      <c r="G186" s="516"/>
      <c r="H186" s="515"/>
      <c r="I186" s="491"/>
      <c r="J186" s="493"/>
    </row>
    <row r="187" spans="2:10" ht="54" x14ac:dyDescent="0.2">
      <c r="B187" s="1186"/>
      <c r="C187" s="1244"/>
      <c r="D187" s="515" t="s">
        <v>34</v>
      </c>
      <c r="E187" s="502">
        <v>43132</v>
      </c>
      <c r="F187" s="502">
        <v>43434</v>
      </c>
      <c r="G187" s="516"/>
      <c r="H187" s="515"/>
      <c r="I187" s="491"/>
      <c r="J187" s="493"/>
    </row>
    <row r="188" spans="2:10" ht="13.5" x14ac:dyDescent="0.2">
      <c r="B188" s="1186"/>
      <c r="C188" s="1244"/>
      <c r="D188" s="515" t="s">
        <v>357</v>
      </c>
      <c r="E188" s="502">
        <v>43132</v>
      </c>
      <c r="F188" s="502">
        <v>43281</v>
      </c>
      <c r="G188" s="516"/>
      <c r="H188" s="515"/>
      <c r="I188" s="491"/>
      <c r="J188" s="493"/>
    </row>
    <row r="189" spans="2:10" ht="27.75" thickBot="1" x14ac:dyDescent="0.25">
      <c r="B189" s="1186"/>
      <c r="C189" s="1245"/>
      <c r="D189" s="530" t="s">
        <v>410</v>
      </c>
      <c r="E189" s="504">
        <v>43132</v>
      </c>
      <c r="F189" s="504">
        <v>43434</v>
      </c>
      <c r="G189" s="626"/>
      <c r="H189" s="530"/>
      <c r="I189" s="507"/>
      <c r="J189" s="509"/>
    </row>
    <row r="190" spans="2:10" ht="27" x14ac:dyDescent="0.2">
      <c r="B190" s="1186"/>
      <c r="C190" s="1246" t="s">
        <v>473</v>
      </c>
      <c r="D190" s="513" t="s">
        <v>474</v>
      </c>
      <c r="E190" s="482">
        <v>43282</v>
      </c>
      <c r="F190" s="482">
        <v>43313</v>
      </c>
      <c r="G190" s="514" t="s">
        <v>475</v>
      </c>
      <c r="H190" s="513">
        <v>1</v>
      </c>
      <c r="I190" s="485">
        <v>4000000</v>
      </c>
      <c r="J190" s="493"/>
    </row>
    <row r="191" spans="2:10" ht="13.5" x14ac:dyDescent="0.2">
      <c r="B191" s="1186"/>
      <c r="C191" s="1247"/>
      <c r="D191" s="515" t="s">
        <v>476</v>
      </c>
      <c r="E191" s="502">
        <v>43101</v>
      </c>
      <c r="F191" s="502">
        <v>43101</v>
      </c>
      <c r="G191" s="516" t="s">
        <v>477</v>
      </c>
      <c r="H191" s="515">
        <v>1</v>
      </c>
      <c r="I191" s="491">
        <v>6500000</v>
      </c>
      <c r="J191" s="493">
        <f>H191*I191</f>
        <v>6500000</v>
      </c>
    </row>
    <row r="192" spans="2:10" ht="14.25" thickBot="1" x14ac:dyDescent="0.25">
      <c r="B192" s="1186"/>
      <c r="C192" s="1247"/>
      <c r="D192" s="515" t="s">
        <v>478</v>
      </c>
      <c r="E192" s="502">
        <v>43101</v>
      </c>
      <c r="F192" s="502">
        <v>43252</v>
      </c>
      <c r="G192" s="516" t="s">
        <v>477</v>
      </c>
      <c r="H192" s="515">
        <v>2</v>
      </c>
      <c r="I192" s="491"/>
      <c r="J192" s="493">
        <f>H192*I192</f>
        <v>0</v>
      </c>
    </row>
    <row r="193" spans="2:10" ht="14.25" thickBot="1" x14ac:dyDescent="0.25">
      <c r="B193" s="1186"/>
      <c r="C193" s="1247"/>
      <c r="D193" s="515" t="s">
        <v>479</v>
      </c>
      <c r="E193" s="502">
        <v>43282</v>
      </c>
      <c r="F193" s="502">
        <v>43313</v>
      </c>
      <c r="G193" s="516" t="s">
        <v>480</v>
      </c>
      <c r="H193" s="513">
        <v>1</v>
      </c>
      <c r="I193" s="485">
        <v>4000000</v>
      </c>
      <c r="J193" s="493"/>
    </row>
    <row r="194" spans="2:10" ht="27.75" thickBot="1" x14ac:dyDescent="0.25">
      <c r="B194" s="1186"/>
      <c r="C194" s="1246" t="s">
        <v>481</v>
      </c>
      <c r="D194" s="513" t="s">
        <v>482</v>
      </c>
      <c r="E194" s="482">
        <v>43101</v>
      </c>
      <c r="F194" s="482">
        <v>43160</v>
      </c>
      <c r="G194" s="514" t="s">
        <v>483</v>
      </c>
      <c r="H194" s="513">
        <v>1</v>
      </c>
      <c r="I194" s="485">
        <v>10000000</v>
      </c>
      <c r="J194" s="493"/>
    </row>
    <row r="195" spans="2:10" ht="189" x14ac:dyDescent="0.2">
      <c r="B195" s="1186"/>
      <c r="C195" s="1247"/>
      <c r="D195" s="515" t="s">
        <v>484</v>
      </c>
      <c r="E195" s="502">
        <v>43101</v>
      </c>
      <c r="F195" s="502">
        <v>43221</v>
      </c>
      <c r="G195" s="514" t="s">
        <v>485</v>
      </c>
      <c r="H195" s="515">
        <v>1</v>
      </c>
      <c r="I195" s="491" t="s">
        <v>486</v>
      </c>
      <c r="J195" s="673"/>
    </row>
    <row r="196" spans="2:10" ht="27" x14ac:dyDescent="0.2">
      <c r="B196" s="1186"/>
      <c r="C196" s="1247"/>
      <c r="D196" s="515" t="s">
        <v>487</v>
      </c>
      <c r="E196" s="502">
        <v>43101</v>
      </c>
      <c r="F196" s="502">
        <v>43160</v>
      </c>
      <c r="G196" s="516"/>
      <c r="H196" s="515"/>
      <c r="I196" s="491"/>
      <c r="J196" s="493"/>
    </row>
    <row r="197" spans="2:10" ht="27" x14ac:dyDescent="0.2">
      <c r="B197" s="1186"/>
      <c r="C197" s="1247"/>
      <c r="D197" s="515" t="s">
        <v>488</v>
      </c>
      <c r="E197" s="502">
        <v>43101</v>
      </c>
      <c r="F197" s="502"/>
      <c r="G197" s="516" t="s">
        <v>489</v>
      </c>
      <c r="H197" s="515">
        <v>1</v>
      </c>
      <c r="I197" s="491">
        <v>120000000</v>
      </c>
      <c r="J197" s="618"/>
    </row>
    <row r="198" spans="2:10" ht="27" x14ac:dyDescent="0.2">
      <c r="B198" s="1186"/>
      <c r="C198" s="1247"/>
      <c r="D198" s="515" t="s">
        <v>490</v>
      </c>
      <c r="E198" s="502">
        <v>43132</v>
      </c>
      <c r="F198" s="502">
        <v>43160</v>
      </c>
      <c r="G198" s="516"/>
      <c r="H198" s="515"/>
      <c r="I198" s="491"/>
      <c r="J198" s="493"/>
    </row>
    <row r="199" spans="2:10" ht="14.25" thickBot="1" x14ac:dyDescent="0.25">
      <c r="B199" s="1186"/>
      <c r="C199" s="1248"/>
      <c r="D199" s="522"/>
      <c r="E199" s="518"/>
      <c r="F199" s="518"/>
      <c r="G199" s="519"/>
      <c r="H199" s="522"/>
      <c r="I199" s="520"/>
      <c r="J199" s="521"/>
    </row>
    <row r="200" spans="2:10" ht="40.5" x14ac:dyDescent="0.2">
      <c r="B200" s="1186"/>
      <c r="C200" s="1246" t="s">
        <v>491</v>
      </c>
      <c r="D200" s="513" t="s">
        <v>492</v>
      </c>
      <c r="E200" s="482" t="s">
        <v>493</v>
      </c>
      <c r="F200" s="482"/>
      <c r="G200" s="514" t="s">
        <v>494</v>
      </c>
      <c r="H200" s="513">
        <v>1</v>
      </c>
      <c r="I200" s="485">
        <v>5000000</v>
      </c>
      <c r="J200" s="493">
        <f>H200*I200</f>
        <v>5000000</v>
      </c>
    </row>
    <row r="201" spans="2:10" ht="40.5" x14ac:dyDescent="0.2">
      <c r="B201" s="1186"/>
      <c r="C201" s="1247"/>
      <c r="D201" s="515" t="s">
        <v>495</v>
      </c>
      <c r="E201" s="502" t="s">
        <v>496</v>
      </c>
      <c r="F201" s="502"/>
      <c r="G201" s="516" t="s">
        <v>497</v>
      </c>
      <c r="H201" s="515">
        <v>1000</v>
      </c>
      <c r="I201" s="491">
        <v>5000</v>
      </c>
      <c r="J201" s="493"/>
    </row>
    <row r="202" spans="2:10" ht="27" x14ac:dyDescent="0.2">
      <c r="B202" s="1186"/>
      <c r="C202" s="1247"/>
      <c r="D202" s="515" t="s">
        <v>498</v>
      </c>
      <c r="E202" s="502">
        <v>42979</v>
      </c>
      <c r="F202" s="502">
        <v>43221</v>
      </c>
      <c r="G202" s="516" t="s">
        <v>499</v>
      </c>
      <c r="H202" s="515">
        <v>1</v>
      </c>
      <c r="I202" s="491">
        <v>10000000</v>
      </c>
      <c r="J202" s="493">
        <f>H202*I202</f>
        <v>10000000</v>
      </c>
    </row>
    <row r="203" spans="2:10" ht="40.5" x14ac:dyDescent="0.2">
      <c r="B203" s="1186"/>
      <c r="C203" s="1247"/>
      <c r="D203" s="515" t="s">
        <v>500</v>
      </c>
      <c r="E203" s="502">
        <v>43252</v>
      </c>
      <c r="F203" s="502">
        <v>43282</v>
      </c>
      <c r="G203" s="516" t="s">
        <v>501</v>
      </c>
      <c r="H203" s="515">
        <v>1</v>
      </c>
      <c r="I203" s="491">
        <v>15000000</v>
      </c>
      <c r="J203" s="493">
        <v>10000000</v>
      </c>
    </row>
    <row r="204" spans="2:10" ht="40.5" x14ac:dyDescent="0.2">
      <c r="B204" s="1186"/>
      <c r="C204" s="1247"/>
      <c r="D204" s="515" t="s">
        <v>502</v>
      </c>
      <c r="E204" s="502" t="s">
        <v>503</v>
      </c>
      <c r="F204" s="502"/>
      <c r="G204" s="516" t="s">
        <v>504</v>
      </c>
      <c r="H204" s="515">
        <v>2</v>
      </c>
      <c r="I204" s="491">
        <v>3000000</v>
      </c>
      <c r="J204" s="493">
        <f>H204*I204</f>
        <v>6000000</v>
      </c>
    </row>
    <row r="205" spans="2:10" ht="41.25" thickBot="1" x14ac:dyDescent="0.25">
      <c r="B205" s="1186"/>
      <c r="C205" s="1247"/>
      <c r="D205" s="674" t="s">
        <v>505</v>
      </c>
      <c r="E205" s="504" t="s">
        <v>496</v>
      </c>
      <c r="F205" s="504"/>
      <c r="G205" s="626"/>
      <c r="H205" s="530"/>
      <c r="I205" s="507"/>
      <c r="J205" s="509"/>
    </row>
    <row r="206" spans="2:10" ht="13.5" x14ac:dyDescent="0.2">
      <c r="B206" s="1186"/>
      <c r="C206" s="1246" t="s">
        <v>506</v>
      </c>
      <c r="D206" s="513" t="s">
        <v>507</v>
      </c>
      <c r="E206" s="482">
        <v>43132</v>
      </c>
      <c r="F206" s="482">
        <v>43282</v>
      </c>
      <c r="G206" s="598" t="s">
        <v>508</v>
      </c>
      <c r="H206" s="513">
        <v>1</v>
      </c>
      <c r="I206" s="485">
        <v>2000000</v>
      </c>
      <c r="J206" s="493">
        <f>H206*I206</f>
        <v>2000000</v>
      </c>
    </row>
    <row r="207" spans="2:10" ht="13.5" x14ac:dyDescent="0.2">
      <c r="B207" s="1186"/>
      <c r="C207" s="1247"/>
      <c r="D207" s="515" t="s">
        <v>509</v>
      </c>
      <c r="E207" s="502">
        <v>43282</v>
      </c>
      <c r="F207" s="502">
        <v>43647</v>
      </c>
      <c r="G207" s="528"/>
      <c r="H207" s="515"/>
      <c r="I207" s="491"/>
      <c r="J207" s="493"/>
    </row>
    <row r="208" spans="2:10" ht="27" x14ac:dyDescent="0.2">
      <c r="B208" s="1186"/>
      <c r="C208" s="1247"/>
      <c r="D208" s="530" t="s">
        <v>510</v>
      </c>
      <c r="E208" s="504" t="s">
        <v>496</v>
      </c>
      <c r="F208" s="504"/>
      <c r="G208" s="531"/>
      <c r="H208" s="530"/>
      <c r="I208" s="507"/>
      <c r="J208" s="509"/>
    </row>
    <row r="209" spans="2:10" ht="14.25" thickBot="1" x14ac:dyDescent="0.25">
      <c r="B209" s="1186"/>
      <c r="C209" s="1248"/>
      <c r="D209" s="522"/>
      <c r="E209" s="518"/>
      <c r="F209" s="518"/>
      <c r="G209" s="532"/>
      <c r="H209" s="522"/>
      <c r="I209" s="520"/>
      <c r="J209" s="521"/>
    </row>
    <row r="210" spans="2:10" ht="13.5" x14ac:dyDescent="0.2">
      <c r="B210" s="1186"/>
      <c r="C210" s="1249" t="s">
        <v>511</v>
      </c>
      <c r="D210" s="675" t="s">
        <v>512</v>
      </c>
      <c r="E210" s="676" t="s">
        <v>513</v>
      </c>
      <c r="F210" s="675"/>
      <c r="G210" s="676"/>
      <c r="H210" s="676"/>
      <c r="I210" s="676"/>
      <c r="J210" s="677"/>
    </row>
    <row r="211" spans="2:10" ht="13.5" x14ac:dyDescent="0.2">
      <c r="B211" s="1186"/>
      <c r="C211" s="1250"/>
      <c r="D211" s="678" t="s">
        <v>514</v>
      </c>
      <c r="E211" s="678" t="s">
        <v>515</v>
      </c>
      <c r="F211" s="679"/>
      <c r="G211" s="678"/>
      <c r="H211" s="678"/>
      <c r="I211" s="678"/>
      <c r="J211" s="680"/>
    </row>
    <row r="212" spans="2:10" ht="54.75" thickBot="1" x14ac:dyDescent="0.25">
      <c r="B212" s="1187"/>
      <c r="C212" s="1251"/>
      <c r="D212" s="681" t="s">
        <v>516</v>
      </c>
      <c r="E212" s="681" t="s">
        <v>517</v>
      </c>
      <c r="F212" s="681"/>
      <c r="G212" s="681"/>
      <c r="H212" s="681"/>
      <c r="I212" s="681"/>
      <c r="J212" s="682"/>
    </row>
    <row r="213" spans="2:10" x14ac:dyDescent="0.2">
      <c r="B213" s="1183" t="s">
        <v>1144</v>
      </c>
      <c r="C213" s="1102" t="s">
        <v>320</v>
      </c>
      <c r="D213" s="1213" t="s">
        <v>518</v>
      </c>
      <c r="E213" s="683">
        <v>43132</v>
      </c>
      <c r="F213" s="683">
        <v>43281</v>
      </c>
      <c r="G213" s="684" t="s">
        <v>322</v>
      </c>
      <c r="H213" s="685">
        <v>1</v>
      </c>
      <c r="I213" s="686" t="s">
        <v>1145</v>
      </c>
      <c r="J213" s="687"/>
    </row>
    <row r="214" spans="2:10" x14ac:dyDescent="0.2">
      <c r="B214" s="1183"/>
      <c r="C214" s="1103"/>
      <c r="D214" s="1214"/>
      <c r="E214" s="688">
        <v>43132</v>
      </c>
      <c r="F214" s="688">
        <v>43281</v>
      </c>
      <c r="G214" s="689" t="s">
        <v>519</v>
      </c>
      <c r="H214" s="690">
        <v>1</v>
      </c>
      <c r="I214" s="691">
        <v>50000000</v>
      </c>
      <c r="J214" s="692"/>
    </row>
    <row r="215" spans="2:10" x14ac:dyDescent="0.2">
      <c r="B215" s="1183"/>
      <c r="C215" s="1103"/>
      <c r="D215" s="1214"/>
      <c r="E215" s="688">
        <v>43132</v>
      </c>
      <c r="F215" s="688">
        <v>43281</v>
      </c>
      <c r="G215" s="689" t="s">
        <v>520</v>
      </c>
      <c r="H215" s="690">
        <v>1</v>
      </c>
      <c r="I215" s="691">
        <v>10000000</v>
      </c>
      <c r="J215" s="692"/>
    </row>
    <row r="216" spans="2:10" ht="25.5" x14ac:dyDescent="0.2">
      <c r="B216" s="1183"/>
      <c r="C216" s="1103"/>
      <c r="D216" s="1214"/>
      <c r="E216" s="693">
        <v>43110</v>
      </c>
      <c r="F216" s="693">
        <v>43449</v>
      </c>
      <c r="G216" s="694" t="s">
        <v>521</v>
      </c>
      <c r="H216" s="695">
        <v>1</v>
      </c>
      <c r="I216" s="696">
        <v>22000000</v>
      </c>
      <c r="J216" s="697"/>
    </row>
    <row r="217" spans="2:10" ht="13.5" thickBot="1" x14ac:dyDescent="0.25">
      <c r="B217" s="1183"/>
      <c r="C217" s="1103"/>
      <c r="D217" s="1215"/>
      <c r="E217" s="698">
        <v>43132</v>
      </c>
      <c r="F217" s="698">
        <v>43434</v>
      </c>
      <c r="G217" s="699" t="s">
        <v>522</v>
      </c>
      <c r="H217" s="700">
        <v>10</v>
      </c>
      <c r="I217" s="701">
        <v>500000</v>
      </c>
      <c r="J217" s="702"/>
    </row>
    <row r="218" spans="2:10" x14ac:dyDescent="0.2">
      <c r="B218" s="1183"/>
      <c r="C218" s="1112"/>
      <c r="D218" s="1216" t="s">
        <v>523</v>
      </c>
      <c r="E218" s="683">
        <v>43132</v>
      </c>
      <c r="F218" s="683">
        <v>43281</v>
      </c>
      <c r="G218" s="684" t="s">
        <v>524</v>
      </c>
      <c r="H218" s="685">
        <v>1</v>
      </c>
      <c r="I218" s="703">
        <v>157000000</v>
      </c>
      <c r="J218" s="687"/>
    </row>
    <row r="219" spans="2:10" x14ac:dyDescent="0.2">
      <c r="B219" s="1183"/>
      <c r="C219" s="1112"/>
      <c r="D219" s="1217"/>
      <c r="E219" s="688">
        <v>43132</v>
      </c>
      <c r="F219" s="688">
        <v>43281</v>
      </c>
      <c r="G219" s="689" t="s">
        <v>525</v>
      </c>
      <c r="H219" s="690">
        <v>1</v>
      </c>
      <c r="I219" s="691">
        <v>30000000</v>
      </c>
      <c r="J219" s="692"/>
    </row>
    <row r="220" spans="2:10" x14ac:dyDescent="0.2">
      <c r="B220" s="1183"/>
      <c r="C220" s="1112"/>
      <c r="D220" s="1217"/>
      <c r="E220" s="688">
        <v>43132</v>
      </c>
      <c r="F220" s="688">
        <v>43281</v>
      </c>
      <c r="G220" s="689" t="s">
        <v>520</v>
      </c>
      <c r="H220" s="690">
        <v>1</v>
      </c>
      <c r="I220" s="691">
        <v>10000000</v>
      </c>
      <c r="J220" s="692"/>
    </row>
    <row r="221" spans="2:10" x14ac:dyDescent="0.2">
      <c r="B221" s="1183"/>
      <c r="C221" s="1112"/>
      <c r="D221" s="1217"/>
      <c r="E221" s="688">
        <v>43132</v>
      </c>
      <c r="F221" s="688">
        <v>43281</v>
      </c>
      <c r="G221" s="689" t="s">
        <v>526</v>
      </c>
      <c r="H221" s="690">
        <v>5</v>
      </c>
      <c r="I221" s="691">
        <v>10000000</v>
      </c>
      <c r="J221" s="692"/>
    </row>
    <row r="222" spans="2:10" ht="13.5" thickBot="1" x14ac:dyDescent="0.25">
      <c r="B222" s="1183"/>
      <c r="C222" s="1112"/>
      <c r="D222" s="1218"/>
      <c r="E222" s="698">
        <v>43132</v>
      </c>
      <c r="F222" s="698">
        <v>43434</v>
      </c>
      <c r="G222" s="699" t="s">
        <v>527</v>
      </c>
      <c r="H222" s="700">
        <v>10</v>
      </c>
      <c r="I222" s="701">
        <v>1000000</v>
      </c>
      <c r="J222" s="702"/>
    </row>
    <row r="223" spans="2:10" ht="25.5" x14ac:dyDescent="0.2">
      <c r="B223" s="1183"/>
      <c r="C223" s="1112"/>
      <c r="D223" s="1216" t="s">
        <v>528</v>
      </c>
      <c r="E223" s="683">
        <v>43132</v>
      </c>
      <c r="F223" s="683">
        <v>43434</v>
      </c>
      <c r="G223" s="704" t="s">
        <v>529</v>
      </c>
      <c r="H223" s="685">
        <v>1</v>
      </c>
      <c r="I223" s="703">
        <v>25000000</v>
      </c>
      <c r="J223" s="687">
        <f>H223*I223</f>
        <v>25000000</v>
      </c>
    </row>
    <row r="224" spans="2:10" x14ac:dyDescent="0.2">
      <c r="B224" s="1183"/>
      <c r="C224" s="1112"/>
      <c r="D224" s="1217"/>
      <c r="E224" s="688">
        <v>43132</v>
      </c>
      <c r="F224" s="688">
        <v>43434</v>
      </c>
      <c r="G224" s="705" t="s">
        <v>530</v>
      </c>
      <c r="H224" s="690">
        <v>1</v>
      </c>
      <c r="I224" s="691">
        <v>35000000</v>
      </c>
      <c r="J224" s="692">
        <f>H224*I224</f>
        <v>35000000</v>
      </c>
    </row>
    <row r="225" spans="2:10" ht="25.5" x14ac:dyDescent="0.2">
      <c r="B225" s="1183"/>
      <c r="C225" s="1112"/>
      <c r="D225" s="1217"/>
      <c r="E225" s="688">
        <v>43132</v>
      </c>
      <c r="F225" s="688">
        <v>43281</v>
      </c>
      <c r="G225" s="705" t="s">
        <v>531</v>
      </c>
      <c r="H225" s="690">
        <v>1</v>
      </c>
      <c r="I225" s="691">
        <v>18000000</v>
      </c>
      <c r="J225" s="692">
        <f>H225*I225</f>
        <v>18000000</v>
      </c>
    </row>
    <row r="226" spans="2:10" ht="26.25" thickBot="1" x14ac:dyDescent="0.25">
      <c r="B226" s="1183"/>
      <c r="C226" s="1112"/>
      <c r="D226" s="1218"/>
      <c r="E226" s="698">
        <v>43132</v>
      </c>
      <c r="F226" s="698">
        <v>43281</v>
      </c>
      <c r="G226" s="706" t="s">
        <v>532</v>
      </c>
      <c r="H226" s="700">
        <v>1</v>
      </c>
      <c r="I226" s="701">
        <v>18000000</v>
      </c>
      <c r="J226" s="702">
        <f>H226*I226</f>
        <v>18000000</v>
      </c>
    </row>
    <row r="227" spans="2:10" ht="51" x14ac:dyDescent="0.2">
      <c r="B227" s="1183"/>
      <c r="C227" s="1112"/>
      <c r="D227" s="707" t="s">
        <v>533</v>
      </c>
      <c r="E227" s="683">
        <v>43132</v>
      </c>
      <c r="F227" s="683">
        <v>47087</v>
      </c>
      <c r="G227" s="704" t="s">
        <v>534</v>
      </c>
      <c r="H227" s="685">
        <v>2</v>
      </c>
      <c r="I227" s="703">
        <v>20000000</v>
      </c>
      <c r="J227" s="687">
        <v>40000000</v>
      </c>
    </row>
    <row r="228" spans="2:10" ht="25.5" x14ac:dyDescent="0.2">
      <c r="B228" s="1183"/>
      <c r="C228" s="1112"/>
      <c r="D228" s="708" t="s">
        <v>535</v>
      </c>
      <c r="E228" s="693">
        <v>43132</v>
      </c>
      <c r="F228" s="693">
        <v>47087</v>
      </c>
      <c r="G228" s="709" t="s">
        <v>536</v>
      </c>
      <c r="H228" s="695">
        <v>1</v>
      </c>
      <c r="I228" s="696">
        <v>40000000</v>
      </c>
      <c r="J228" s="697"/>
    </row>
    <row r="229" spans="2:10" ht="25.5" x14ac:dyDescent="0.2">
      <c r="B229" s="1183"/>
      <c r="C229" s="1112"/>
      <c r="D229" s="1217" t="s">
        <v>537</v>
      </c>
      <c r="E229" s="693">
        <v>43132</v>
      </c>
      <c r="F229" s="693">
        <v>47087</v>
      </c>
      <c r="G229" s="709" t="s">
        <v>538</v>
      </c>
      <c r="H229" s="695">
        <v>1</v>
      </c>
      <c r="I229" s="696">
        <v>2000000</v>
      </c>
      <c r="J229" s="697"/>
    </row>
    <row r="230" spans="2:10" ht="26.25" thickBot="1" x14ac:dyDescent="0.25">
      <c r="B230" s="1183"/>
      <c r="C230" s="1212"/>
      <c r="D230" s="1218"/>
      <c r="E230" s="698">
        <v>43132</v>
      </c>
      <c r="F230" s="698">
        <v>47087</v>
      </c>
      <c r="G230" s="706" t="s">
        <v>529</v>
      </c>
      <c r="H230" s="700">
        <v>1</v>
      </c>
      <c r="I230" s="701">
        <v>25000000</v>
      </c>
      <c r="J230" s="702">
        <f>H230*I230</f>
        <v>25000000</v>
      </c>
    </row>
    <row r="231" spans="2:10" ht="13.5" thickBot="1" x14ac:dyDescent="0.25">
      <c r="B231" s="1183"/>
      <c r="C231" s="1213" t="s">
        <v>539</v>
      </c>
      <c r="D231" s="1216" t="s">
        <v>540</v>
      </c>
      <c r="E231" s="683">
        <v>43132</v>
      </c>
      <c r="F231" s="683">
        <v>43281</v>
      </c>
      <c r="G231" s="684" t="s">
        <v>541</v>
      </c>
      <c r="H231" s="685">
        <v>12</v>
      </c>
      <c r="I231" s="703">
        <v>150000</v>
      </c>
      <c r="J231" s="687"/>
    </row>
    <row r="232" spans="2:10" x14ac:dyDescent="0.2">
      <c r="B232" s="1183"/>
      <c r="C232" s="1214"/>
      <c r="D232" s="1217"/>
      <c r="E232" s="683">
        <v>43132</v>
      </c>
      <c r="F232" s="683">
        <v>43281</v>
      </c>
      <c r="G232" s="694" t="s">
        <v>542</v>
      </c>
      <c r="H232" s="695">
        <v>1</v>
      </c>
      <c r="I232" s="696">
        <v>400000</v>
      </c>
      <c r="J232" s="697"/>
    </row>
    <row r="233" spans="2:10" ht="13.5" thickBot="1" x14ac:dyDescent="0.25">
      <c r="B233" s="1183"/>
      <c r="C233" s="1214"/>
      <c r="D233" s="1218" t="s">
        <v>30</v>
      </c>
      <c r="E233" s="698">
        <v>43132</v>
      </c>
      <c r="F233" s="698">
        <v>43281</v>
      </c>
      <c r="G233" s="699" t="s">
        <v>543</v>
      </c>
      <c r="H233" s="700">
        <v>1</v>
      </c>
      <c r="I233" s="701">
        <v>300000</v>
      </c>
      <c r="J233" s="702"/>
    </row>
    <row r="234" spans="2:10" ht="39" thickBot="1" x14ac:dyDescent="0.25">
      <c r="B234" s="1183"/>
      <c r="C234" s="1215"/>
      <c r="D234" s="710" t="s">
        <v>544</v>
      </c>
      <c r="E234" s="711">
        <v>43132</v>
      </c>
      <c r="F234" s="711">
        <v>43434</v>
      </c>
      <c r="G234" s="712" t="s">
        <v>545</v>
      </c>
      <c r="H234" s="713">
        <v>6</v>
      </c>
      <c r="I234" s="714">
        <v>200000</v>
      </c>
      <c r="J234" s="715"/>
    </row>
    <row r="235" spans="2:10" x14ac:dyDescent="0.2">
      <c r="B235" s="1183"/>
      <c r="C235" s="1214" t="s">
        <v>546</v>
      </c>
      <c r="D235" s="209" t="s">
        <v>353</v>
      </c>
      <c r="E235" s="205">
        <v>43101</v>
      </c>
      <c r="F235" s="205">
        <v>43449</v>
      </c>
      <c r="G235" s="135" t="s">
        <v>353</v>
      </c>
      <c r="H235" s="144">
        <v>1</v>
      </c>
      <c r="I235" s="716">
        <v>800000</v>
      </c>
      <c r="J235" s="717"/>
    </row>
    <row r="236" spans="2:10" ht="13.5" thickBot="1" x14ac:dyDescent="0.25">
      <c r="B236" s="1183"/>
      <c r="C236" s="1215"/>
      <c r="D236" s="212" t="s">
        <v>354</v>
      </c>
      <c r="E236" s="193">
        <v>43101</v>
      </c>
      <c r="F236" s="193">
        <v>43449</v>
      </c>
      <c r="G236" s="257" t="s">
        <v>355</v>
      </c>
      <c r="H236" s="148">
        <v>1</v>
      </c>
      <c r="I236" s="718">
        <v>200000</v>
      </c>
      <c r="J236" s="719"/>
    </row>
    <row r="237" spans="2:10" x14ac:dyDescent="0.2">
      <c r="B237" s="1183"/>
      <c r="C237" s="1213" t="s">
        <v>356</v>
      </c>
      <c r="D237" s="1098" t="s">
        <v>357</v>
      </c>
      <c r="E237" s="720">
        <v>43132</v>
      </c>
      <c r="F237" s="720">
        <v>43434</v>
      </c>
      <c r="G237" s="238" t="s">
        <v>547</v>
      </c>
      <c r="H237" s="122">
        <v>1</v>
      </c>
      <c r="I237" s="721">
        <v>60000000</v>
      </c>
      <c r="J237" s="722"/>
    </row>
    <row r="238" spans="2:10" ht="26.25" thickBot="1" x14ac:dyDescent="0.25">
      <c r="B238" s="1183"/>
      <c r="C238" s="1215"/>
      <c r="D238" s="1100"/>
      <c r="E238" s="189">
        <v>43132</v>
      </c>
      <c r="F238" s="189">
        <v>43434</v>
      </c>
      <c r="G238" s="723" t="s">
        <v>548</v>
      </c>
      <c r="H238" s="192">
        <v>20</v>
      </c>
      <c r="I238" s="724">
        <v>200000</v>
      </c>
      <c r="J238" s="725"/>
    </row>
    <row r="239" spans="2:10" ht="39" thickBot="1" x14ac:dyDescent="0.25">
      <c r="B239" s="272"/>
      <c r="C239" s="726" t="s">
        <v>549</v>
      </c>
      <c r="D239" s="727" t="s">
        <v>550</v>
      </c>
      <c r="E239" s="205">
        <v>43101</v>
      </c>
      <c r="F239" s="205">
        <v>43449</v>
      </c>
      <c r="G239" s="727" t="s">
        <v>551</v>
      </c>
      <c r="H239" s="177">
        <v>1</v>
      </c>
      <c r="I239" s="728">
        <v>12000000</v>
      </c>
      <c r="J239" s="729"/>
    </row>
    <row r="240" spans="2:10" ht="39" thickBot="1" x14ac:dyDescent="0.25">
      <c r="B240" s="272"/>
      <c r="C240" s="726" t="s">
        <v>552</v>
      </c>
      <c r="D240" s="727" t="s">
        <v>553</v>
      </c>
      <c r="E240" s="730">
        <v>43160</v>
      </c>
      <c r="F240" s="730">
        <v>43266</v>
      </c>
      <c r="G240" s="727" t="s">
        <v>554</v>
      </c>
      <c r="H240" s="177">
        <v>1</v>
      </c>
      <c r="I240" s="728">
        <v>6000000</v>
      </c>
      <c r="J240" s="729"/>
    </row>
    <row r="241" spans="2:10" x14ac:dyDescent="0.2">
      <c r="B241" s="1182" t="s">
        <v>1137</v>
      </c>
      <c r="C241" s="1213" t="s">
        <v>1138</v>
      </c>
      <c r="D241" s="731" t="s">
        <v>555</v>
      </c>
      <c r="E241" s="720">
        <v>43160</v>
      </c>
      <c r="F241" s="720">
        <v>43405</v>
      </c>
      <c r="G241" s="134" t="s">
        <v>361</v>
      </c>
      <c r="H241" s="122">
        <v>1</v>
      </c>
      <c r="I241" s="721">
        <v>1000000</v>
      </c>
      <c r="J241" s="722"/>
    </row>
    <row r="242" spans="2:10" x14ac:dyDescent="0.2">
      <c r="B242" s="1183"/>
      <c r="C242" s="1214"/>
      <c r="D242" s="209" t="s">
        <v>556</v>
      </c>
      <c r="E242" s="205">
        <v>43161</v>
      </c>
      <c r="F242" s="205">
        <v>43406</v>
      </c>
      <c r="G242" s="135" t="s">
        <v>361</v>
      </c>
      <c r="H242" s="144">
        <v>1</v>
      </c>
      <c r="I242" s="716">
        <v>1000000</v>
      </c>
      <c r="J242" s="717"/>
    </row>
    <row r="243" spans="2:10" x14ac:dyDescent="0.2">
      <c r="B243" s="1183"/>
      <c r="C243" s="1214"/>
      <c r="D243" s="209" t="s">
        <v>557</v>
      </c>
      <c r="E243" s="205">
        <v>43162</v>
      </c>
      <c r="F243" s="205">
        <v>43407</v>
      </c>
      <c r="G243" s="135" t="s">
        <v>361</v>
      </c>
      <c r="H243" s="144">
        <v>1</v>
      </c>
      <c r="I243" s="716">
        <v>1000000</v>
      </c>
      <c r="J243" s="717"/>
    </row>
    <row r="244" spans="2:10" ht="13.5" thickBot="1" x14ac:dyDescent="0.25">
      <c r="B244" s="1183"/>
      <c r="C244" s="1215"/>
      <c r="D244" s="213" t="s">
        <v>558</v>
      </c>
      <c r="E244" s="200">
        <v>43161</v>
      </c>
      <c r="F244" s="200">
        <v>43406</v>
      </c>
      <c r="G244" s="138" t="s">
        <v>365</v>
      </c>
      <c r="H244" s="131">
        <v>1</v>
      </c>
      <c r="I244" s="732">
        <v>3000000</v>
      </c>
      <c r="J244" s="733">
        <f>H244*I244</f>
        <v>3000000</v>
      </c>
    </row>
    <row r="245" spans="2:10" ht="25.5" x14ac:dyDescent="0.2">
      <c r="B245" s="1182" t="s">
        <v>1139</v>
      </c>
      <c r="C245" s="981" t="s">
        <v>368</v>
      </c>
      <c r="D245" s="269" t="s">
        <v>559</v>
      </c>
      <c r="E245" s="199">
        <v>43305</v>
      </c>
      <c r="F245" s="199">
        <v>43431</v>
      </c>
      <c r="G245" s="734" t="s">
        <v>370</v>
      </c>
      <c r="H245" s="194">
        <v>4</v>
      </c>
      <c r="I245" s="735">
        <v>2100000</v>
      </c>
      <c r="J245" s="736">
        <f>H245*I245</f>
        <v>8400000</v>
      </c>
    </row>
    <row r="246" spans="2:10" ht="26.25" thickBot="1" x14ac:dyDescent="0.25">
      <c r="B246" s="1183"/>
      <c r="C246" s="982"/>
      <c r="D246" s="737" t="s">
        <v>560</v>
      </c>
      <c r="E246" s="199">
        <v>43305</v>
      </c>
      <c r="F246" s="199">
        <v>43431</v>
      </c>
      <c r="G246" s="236" t="s">
        <v>561</v>
      </c>
      <c r="H246" s="131">
        <v>9</v>
      </c>
      <c r="I246" s="732">
        <v>300000</v>
      </c>
      <c r="J246" s="733">
        <f>H246*I246</f>
        <v>2700000</v>
      </c>
    </row>
    <row r="247" spans="2:10" ht="26.25" thickBot="1" x14ac:dyDescent="0.25">
      <c r="B247" s="1184"/>
      <c r="C247" s="726" t="s">
        <v>562</v>
      </c>
      <c r="D247" s="176" t="s">
        <v>563</v>
      </c>
      <c r="E247" s="730">
        <v>43160</v>
      </c>
      <c r="F247" s="730">
        <v>43434</v>
      </c>
      <c r="G247" s="727" t="s">
        <v>564</v>
      </c>
      <c r="H247" s="177">
        <v>10</v>
      </c>
      <c r="I247" s="728">
        <v>500000</v>
      </c>
      <c r="J247" s="729">
        <f>H247*I247</f>
        <v>5000000</v>
      </c>
    </row>
    <row r="248" spans="2:10" x14ac:dyDescent="0.2">
      <c r="B248" s="1225" t="s">
        <v>565</v>
      </c>
      <c r="C248" s="1213" t="s">
        <v>566</v>
      </c>
      <c r="D248" s="704" t="s">
        <v>567</v>
      </c>
      <c r="E248" s="738">
        <v>76003</v>
      </c>
      <c r="F248" s="139">
        <v>43252</v>
      </c>
      <c r="G248" s="684"/>
      <c r="H248" s="704"/>
      <c r="I248" s="685"/>
      <c r="J248" s="687">
        <v>0</v>
      </c>
    </row>
    <row r="249" spans="2:10" x14ac:dyDescent="0.2">
      <c r="B249" s="1226"/>
      <c r="C249" s="1214"/>
      <c r="D249" s="705" t="s">
        <v>568</v>
      </c>
      <c r="E249" s="739">
        <v>76185</v>
      </c>
      <c r="F249" s="164">
        <v>43434</v>
      </c>
      <c r="G249" s="689"/>
      <c r="H249" s="705"/>
      <c r="I249" s="690"/>
      <c r="J249" s="692">
        <v>0</v>
      </c>
    </row>
    <row r="250" spans="2:10" x14ac:dyDescent="0.2">
      <c r="B250" s="1226"/>
      <c r="C250" s="1214"/>
      <c r="D250" s="705" t="s">
        <v>569</v>
      </c>
      <c r="E250" s="739">
        <v>76185</v>
      </c>
      <c r="F250" s="164">
        <v>43434</v>
      </c>
      <c r="G250" s="689"/>
      <c r="H250" s="705"/>
      <c r="I250" s="690"/>
      <c r="J250" s="692">
        <v>0</v>
      </c>
    </row>
    <row r="251" spans="2:10" ht="13.5" thickBot="1" x14ac:dyDescent="0.25">
      <c r="B251" s="1226"/>
      <c r="C251" s="1215"/>
      <c r="D251" s="706" t="s">
        <v>570</v>
      </c>
      <c r="E251" s="740">
        <v>76246</v>
      </c>
      <c r="F251" s="151">
        <v>43449</v>
      </c>
      <c r="G251" s="699"/>
      <c r="H251" s="706"/>
      <c r="I251" s="700"/>
      <c r="J251" s="702">
        <v>0</v>
      </c>
    </row>
    <row r="252" spans="2:10" x14ac:dyDescent="0.2">
      <c r="B252" s="1226"/>
      <c r="C252" s="1213" t="s">
        <v>571</v>
      </c>
      <c r="D252" s="704" t="s">
        <v>572</v>
      </c>
      <c r="E252" s="741">
        <v>43157</v>
      </c>
      <c r="F252" s="741">
        <v>43434</v>
      </c>
      <c r="G252" s="684" t="s">
        <v>573</v>
      </c>
      <c r="H252" s="704">
        <v>6</v>
      </c>
      <c r="I252" s="685">
        <v>500000</v>
      </c>
      <c r="J252" s="742">
        <f>H252*I252</f>
        <v>3000000</v>
      </c>
    </row>
    <row r="253" spans="2:10" x14ac:dyDescent="0.2">
      <c r="B253" s="1226"/>
      <c r="C253" s="1214"/>
      <c r="D253" s="705" t="s">
        <v>574</v>
      </c>
      <c r="E253" s="743">
        <v>43160</v>
      </c>
      <c r="F253" s="743">
        <v>43251</v>
      </c>
      <c r="G253" s="689" t="s">
        <v>575</v>
      </c>
      <c r="H253" s="705">
        <v>1</v>
      </c>
      <c r="I253" s="690">
        <v>12000000</v>
      </c>
      <c r="J253" s="744">
        <v>6000000</v>
      </c>
    </row>
    <row r="254" spans="2:10" x14ac:dyDescent="0.2">
      <c r="B254" s="1226"/>
      <c r="C254" s="1214"/>
      <c r="D254" s="705" t="s">
        <v>576</v>
      </c>
      <c r="E254" s="743">
        <v>43344</v>
      </c>
      <c r="F254" s="743">
        <v>43403</v>
      </c>
      <c r="G254" s="689" t="s">
        <v>577</v>
      </c>
      <c r="H254" s="705">
        <v>1</v>
      </c>
      <c r="I254" s="690">
        <v>15000000</v>
      </c>
      <c r="J254" s="744">
        <v>10000000</v>
      </c>
    </row>
    <row r="255" spans="2:10" ht="13.5" thickBot="1" x14ac:dyDescent="0.25">
      <c r="B255" s="1226"/>
      <c r="C255" s="1215"/>
      <c r="D255" s="706" t="s">
        <v>578</v>
      </c>
      <c r="E255" s="745">
        <v>43132</v>
      </c>
      <c r="F255" s="745">
        <v>43434</v>
      </c>
      <c r="G255" s="699" t="s">
        <v>579</v>
      </c>
      <c r="H255" s="706">
        <v>2</v>
      </c>
      <c r="I255" s="700">
        <v>350000</v>
      </c>
      <c r="J255" s="746">
        <f t="shared" ref="J255:J295" si="2">H255*I255</f>
        <v>700000</v>
      </c>
    </row>
    <row r="256" spans="2:10" x14ac:dyDescent="0.2">
      <c r="B256" s="1226"/>
      <c r="C256" s="1213" t="s">
        <v>580</v>
      </c>
      <c r="D256" s="169" t="s">
        <v>581</v>
      </c>
      <c r="E256" s="136">
        <v>43132</v>
      </c>
      <c r="F256" s="136">
        <v>43311</v>
      </c>
      <c r="G256" s="195" t="s">
        <v>582</v>
      </c>
      <c r="H256" s="134">
        <v>1</v>
      </c>
      <c r="I256" s="122">
        <v>800000</v>
      </c>
      <c r="J256" s="722"/>
    </row>
    <row r="257" spans="2:10" x14ac:dyDescent="0.2">
      <c r="B257" s="1226"/>
      <c r="C257" s="1214"/>
      <c r="D257" s="170" t="s">
        <v>583</v>
      </c>
      <c r="E257" s="167">
        <v>43132</v>
      </c>
      <c r="F257" s="167">
        <v>43311</v>
      </c>
      <c r="G257" s="197" t="s">
        <v>584</v>
      </c>
      <c r="H257" s="135">
        <v>1</v>
      </c>
      <c r="I257" s="144">
        <v>5000000</v>
      </c>
      <c r="J257" s="717"/>
    </row>
    <row r="258" spans="2:10" x14ac:dyDescent="0.2">
      <c r="B258" s="1226"/>
      <c r="C258" s="1214"/>
      <c r="D258" s="170" t="s">
        <v>585</v>
      </c>
      <c r="E258" s="167">
        <v>43132</v>
      </c>
      <c r="F258" s="167">
        <v>43311</v>
      </c>
      <c r="G258" s="197" t="s">
        <v>586</v>
      </c>
      <c r="H258" s="135">
        <v>1</v>
      </c>
      <c r="I258" s="144">
        <v>800000</v>
      </c>
      <c r="J258" s="717"/>
    </row>
    <row r="259" spans="2:10" x14ac:dyDescent="0.2">
      <c r="B259" s="1226"/>
      <c r="C259" s="1214"/>
      <c r="D259" s="747" t="s">
        <v>587</v>
      </c>
      <c r="E259" s="258">
        <v>43221</v>
      </c>
      <c r="F259" s="258">
        <v>43282</v>
      </c>
      <c r="G259" s="207" t="s">
        <v>588</v>
      </c>
      <c r="H259" s="257">
        <v>9</v>
      </c>
      <c r="I259" s="148"/>
      <c r="J259" s="719"/>
    </row>
    <row r="260" spans="2:10" x14ac:dyDescent="0.2">
      <c r="B260" s="1226"/>
      <c r="C260" s="1214"/>
      <c r="D260" s="747" t="s">
        <v>589</v>
      </c>
      <c r="E260" s="258">
        <v>43405</v>
      </c>
      <c r="F260" s="258">
        <v>43435</v>
      </c>
      <c r="G260" s="207" t="s">
        <v>588</v>
      </c>
      <c r="H260" s="257">
        <v>9</v>
      </c>
      <c r="I260" s="148"/>
      <c r="J260" s="719"/>
    </row>
    <row r="261" spans="2:10" ht="13.5" thickBot="1" x14ac:dyDescent="0.25">
      <c r="B261" s="1226"/>
      <c r="C261" s="1215"/>
      <c r="D261" s="171" t="s">
        <v>590</v>
      </c>
      <c r="E261" s="174">
        <v>43132</v>
      </c>
      <c r="F261" s="174">
        <v>43311</v>
      </c>
      <c r="G261" s="198" t="s">
        <v>591</v>
      </c>
      <c r="H261" s="138">
        <v>2</v>
      </c>
      <c r="I261" s="131">
        <v>800000</v>
      </c>
      <c r="J261" s="733"/>
    </row>
    <row r="262" spans="2:10" x14ac:dyDescent="0.2">
      <c r="B262" s="1226"/>
      <c r="C262" s="1213" t="s">
        <v>592</v>
      </c>
      <c r="D262" s="169" t="s">
        <v>581</v>
      </c>
      <c r="E262" s="136">
        <v>43132</v>
      </c>
      <c r="F262" s="136">
        <v>43311</v>
      </c>
      <c r="G262" s="195" t="s">
        <v>582</v>
      </c>
      <c r="H262" s="134">
        <v>1</v>
      </c>
      <c r="I262" s="122">
        <v>800000</v>
      </c>
      <c r="J262" s="722">
        <f t="shared" si="2"/>
        <v>800000</v>
      </c>
    </row>
    <row r="263" spans="2:10" x14ac:dyDescent="0.2">
      <c r="B263" s="1226"/>
      <c r="C263" s="1214"/>
      <c r="D263" s="170" t="s">
        <v>583</v>
      </c>
      <c r="E263" s="167">
        <v>43132</v>
      </c>
      <c r="F263" s="167">
        <v>43311</v>
      </c>
      <c r="G263" s="197" t="s">
        <v>584</v>
      </c>
      <c r="H263" s="135">
        <v>1</v>
      </c>
      <c r="I263" s="144">
        <v>5000000</v>
      </c>
      <c r="J263" s="717">
        <v>3000000</v>
      </c>
    </row>
    <row r="264" spans="2:10" x14ac:dyDescent="0.2">
      <c r="B264" s="1226"/>
      <c r="C264" s="1214"/>
      <c r="D264" s="170" t="s">
        <v>585</v>
      </c>
      <c r="E264" s="167">
        <v>43132</v>
      </c>
      <c r="F264" s="167">
        <v>43311</v>
      </c>
      <c r="G264" s="197" t="s">
        <v>586</v>
      </c>
      <c r="H264" s="135">
        <v>1</v>
      </c>
      <c r="I264" s="144">
        <v>800000</v>
      </c>
      <c r="J264" s="717"/>
    </row>
    <row r="265" spans="2:10" ht="13.5" thickBot="1" x14ac:dyDescent="0.25">
      <c r="B265" s="1226"/>
      <c r="C265" s="1215"/>
      <c r="D265" s="170" t="s">
        <v>593</v>
      </c>
      <c r="E265" s="167">
        <v>43223</v>
      </c>
      <c r="F265" s="167">
        <v>43434</v>
      </c>
      <c r="G265" s="197"/>
      <c r="H265" s="135"/>
      <c r="I265" s="144"/>
      <c r="J265" s="717">
        <f t="shared" si="2"/>
        <v>0</v>
      </c>
    </row>
    <row r="266" spans="2:10" x14ac:dyDescent="0.2">
      <c r="B266" s="1226"/>
      <c r="C266" s="1111" t="s">
        <v>594</v>
      </c>
      <c r="D266" s="479" t="s">
        <v>595</v>
      </c>
      <c r="E266" s="748">
        <v>43160</v>
      </c>
      <c r="F266" s="748">
        <v>43342</v>
      </c>
      <c r="G266" s="274"/>
      <c r="H266" s="251"/>
      <c r="I266" s="190"/>
      <c r="J266" s="722">
        <f t="shared" si="2"/>
        <v>0</v>
      </c>
    </row>
    <row r="267" spans="2:10" x14ac:dyDescent="0.2">
      <c r="B267" s="1226"/>
      <c r="C267" s="1112"/>
      <c r="D267" s="747" t="s">
        <v>596</v>
      </c>
      <c r="E267" s="140">
        <v>43160</v>
      </c>
      <c r="F267" s="140">
        <v>43342</v>
      </c>
      <c r="G267" s="749" t="s">
        <v>597</v>
      </c>
      <c r="H267" s="257">
        <v>1</v>
      </c>
      <c r="I267" s="148">
        <v>10000000</v>
      </c>
      <c r="J267" s="717">
        <v>6000000</v>
      </c>
    </row>
    <row r="268" spans="2:10" x14ac:dyDescent="0.2">
      <c r="B268" s="1226"/>
      <c r="C268" s="1112"/>
      <c r="D268" s="747" t="s">
        <v>593</v>
      </c>
      <c r="E268" s="140">
        <v>43223</v>
      </c>
      <c r="F268" s="140">
        <v>43434</v>
      </c>
      <c r="G268" s="749"/>
      <c r="H268" s="257"/>
      <c r="I268" s="148"/>
      <c r="J268" s="717">
        <f t="shared" si="2"/>
        <v>0</v>
      </c>
    </row>
    <row r="269" spans="2:10" ht="13.5" thickBot="1" x14ac:dyDescent="0.25">
      <c r="B269" s="1226"/>
      <c r="C269" s="1212"/>
      <c r="D269" s="171"/>
      <c r="E269" s="150"/>
      <c r="F269" s="150"/>
      <c r="G269" s="198"/>
      <c r="H269" s="138"/>
      <c r="I269" s="131"/>
      <c r="J269" s="733">
        <f t="shared" si="2"/>
        <v>0</v>
      </c>
    </row>
    <row r="270" spans="2:10" x14ac:dyDescent="0.2">
      <c r="B270" s="1226"/>
      <c r="C270" s="1213" t="s">
        <v>598</v>
      </c>
      <c r="D270" s="479" t="s">
        <v>599</v>
      </c>
      <c r="E270" s="748">
        <v>43132</v>
      </c>
      <c r="F270" s="748">
        <v>43434</v>
      </c>
      <c r="G270" s="274" t="s">
        <v>600</v>
      </c>
      <c r="H270" s="251">
        <v>1</v>
      </c>
      <c r="I270" s="190">
        <v>2000000</v>
      </c>
      <c r="J270" s="722">
        <f t="shared" si="2"/>
        <v>2000000</v>
      </c>
    </row>
    <row r="271" spans="2:10" ht="13.5" thickBot="1" x14ac:dyDescent="0.25">
      <c r="B271" s="1226"/>
      <c r="C271" s="1215"/>
      <c r="D271" s="747"/>
      <c r="E271" s="147"/>
      <c r="F271" s="147"/>
      <c r="G271" s="207"/>
      <c r="H271" s="257"/>
      <c r="I271" s="148"/>
      <c r="J271" s="717">
        <f t="shared" si="2"/>
        <v>0</v>
      </c>
    </row>
    <row r="272" spans="2:10" x14ac:dyDescent="0.2">
      <c r="B272" s="1226"/>
      <c r="C272" s="1213" t="s">
        <v>601</v>
      </c>
      <c r="D272" s="169" t="s">
        <v>602</v>
      </c>
      <c r="E272" s="136">
        <v>43160</v>
      </c>
      <c r="F272" s="136">
        <v>43449</v>
      </c>
      <c r="G272" s="134" t="s">
        <v>603</v>
      </c>
      <c r="H272" s="134">
        <v>1</v>
      </c>
      <c r="I272" s="122">
        <v>2000000</v>
      </c>
      <c r="J272" s="722">
        <f t="shared" si="2"/>
        <v>2000000</v>
      </c>
    </row>
    <row r="273" spans="2:10" x14ac:dyDescent="0.2">
      <c r="B273" s="1226"/>
      <c r="C273" s="1214"/>
      <c r="D273" s="170" t="s">
        <v>604</v>
      </c>
      <c r="E273" s="140">
        <v>43374</v>
      </c>
      <c r="F273" s="140">
        <v>43404</v>
      </c>
      <c r="G273" s="220" t="s">
        <v>442</v>
      </c>
      <c r="H273" s="144">
        <v>1</v>
      </c>
      <c r="I273" s="144">
        <v>8000000</v>
      </c>
      <c r="J273" s="717">
        <v>4000000</v>
      </c>
    </row>
    <row r="274" spans="2:10" ht="13.5" thickBot="1" x14ac:dyDescent="0.25">
      <c r="B274" s="1226"/>
      <c r="C274" s="1215"/>
      <c r="D274" s="171" t="s">
        <v>605</v>
      </c>
      <c r="E274" s="150">
        <v>43282</v>
      </c>
      <c r="F274" s="150">
        <v>43404</v>
      </c>
      <c r="G274" s="236" t="s">
        <v>445</v>
      </c>
      <c r="H274" s="131">
        <v>1</v>
      </c>
      <c r="I274" s="131">
        <v>3000000</v>
      </c>
      <c r="J274" s="733">
        <f t="shared" si="2"/>
        <v>3000000</v>
      </c>
    </row>
    <row r="275" spans="2:10" x14ac:dyDescent="0.2">
      <c r="B275" s="1226"/>
      <c r="C275" s="1252" t="s">
        <v>606</v>
      </c>
      <c r="D275" s="169" t="s">
        <v>607</v>
      </c>
      <c r="E275" s="136">
        <v>43132</v>
      </c>
      <c r="F275" s="136">
        <v>43252</v>
      </c>
      <c r="G275" s="238" t="s">
        <v>608</v>
      </c>
      <c r="H275" s="122">
        <v>2</v>
      </c>
      <c r="I275" s="122">
        <v>105000000</v>
      </c>
      <c r="J275" s="722"/>
    </row>
    <row r="276" spans="2:10" x14ac:dyDescent="0.2">
      <c r="B276" s="1226"/>
      <c r="C276" s="1253"/>
      <c r="D276" s="750" t="s">
        <v>609</v>
      </c>
      <c r="E276" s="167">
        <v>43132</v>
      </c>
      <c r="F276" s="167">
        <v>43252</v>
      </c>
      <c r="G276" s="734" t="s">
        <v>610</v>
      </c>
      <c r="H276" s="194">
        <v>2</v>
      </c>
      <c r="I276" s="194">
        <v>20000000</v>
      </c>
      <c r="J276" s="736">
        <v>20000000</v>
      </c>
    </row>
    <row r="277" spans="2:10" x14ac:dyDescent="0.2">
      <c r="B277" s="1226"/>
      <c r="C277" s="1253"/>
      <c r="D277" s="750" t="s">
        <v>611</v>
      </c>
      <c r="E277" s="167">
        <v>43132</v>
      </c>
      <c r="F277" s="167">
        <v>43313</v>
      </c>
      <c r="G277" s="734" t="s">
        <v>612</v>
      </c>
      <c r="H277" s="194">
        <v>2</v>
      </c>
      <c r="I277" s="194">
        <v>100000000</v>
      </c>
      <c r="J277" s="736"/>
    </row>
    <row r="278" spans="2:10" ht="26.25" thickBot="1" x14ac:dyDescent="0.25">
      <c r="B278" s="1226"/>
      <c r="C278" s="1253"/>
      <c r="D278" s="480" t="s">
        <v>613</v>
      </c>
      <c r="E278" s="258">
        <v>43132</v>
      </c>
      <c r="F278" s="258">
        <v>43313</v>
      </c>
      <c r="G278" s="260" t="s">
        <v>614</v>
      </c>
      <c r="H278" s="191">
        <v>1</v>
      </c>
      <c r="I278" s="191">
        <v>75000000</v>
      </c>
      <c r="J278" s="751">
        <f t="shared" si="2"/>
        <v>75000000</v>
      </c>
    </row>
    <row r="279" spans="2:10" x14ac:dyDescent="0.2">
      <c r="B279" s="1226"/>
      <c r="C279" s="1254" t="s">
        <v>449</v>
      </c>
      <c r="D279" s="134" t="s">
        <v>492</v>
      </c>
      <c r="E279" s="136" t="s">
        <v>615</v>
      </c>
      <c r="F279" s="136"/>
      <c r="G279" s="238" t="s">
        <v>494</v>
      </c>
      <c r="H279" s="134">
        <v>1</v>
      </c>
      <c r="I279" s="122">
        <v>5000000</v>
      </c>
      <c r="J279" s="722">
        <v>3000000</v>
      </c>
    </row>
    <row r="280" spans="2:10" x14ac:dyDescent="0.2">
      <c r="B280" s="1226"/>
      <c r="C280" s="1255"/>
      <c r="D280" s="135" t="s">
        <v>616</v>
      </c>
      <c r="E280" s="140">
        <v>43132</v>
      </c>
      <c r="F280" s="140">
        <v>43434</v>
      </c>
      <c r="G280" s="220" t="s">
        <v>617</v>
      </c>
      <c r="H280" s="135">
        <v>1</v>
      </c>
      <c r="I280" s="144">
        <v>300000</v>
      </c>
      <c r="J280" s="717">
        <f t="shared" si="2"/>
        <v>300000</v>
      </c>
    </row>
    <row r="281" spans="2:10" ht="25.5" x14ac:dyDescent="0.2">
      <c r="B281" s="1226"/>
      <c r="C281" s="1255"/>
      <c r="D281" s="135" t="s">
        <v>618</v>
      </c>
      <c r="E281" s="140" t="s">
        <v>615</v>
      </c>
      <c r="F281" s="140"/>
      <c r="G281" s="220" t="s">
        <v>494</v>
      </c>
      <c r="H281" s="135">
        <v>1</v>
      </c>
      <c r="I281" s="144">
        <v>4500000</v>
      </c>
      <c r="J281" s="717">
        <f t="shared" si="2"/>
        <v>4500000</v>
      </c>
    </row>
    <row r="282" spans="2:10" x14ac:dyDescent="0.2">
      <c r="B282" s="1226"/>
      <c r="C282" s="1255"/>
      <c r="D282" s="135" t="s">
        <v>619</v>
      </c>
      <c r="E282" s="140">
        <v>43252</v>
      </c>
      <c r="F282" s="140">
        <v>43282</v>
      </c>
      <c r="G282" s="220" t="s">
        <v>501</v>
      </c>
      <c r="H282" s="135">
        <v>1</v>
      </c>
      <c r="I282" s="144">
        <v>15000000</v>
      </c>
      <c r="J282" s="717">
        <f t="shared" si="2"/>
        <v>15000000</v>
      </c>
    </row>
    <row r="283" spans="2:10" ht="38.25" x14ac:dyDescent="0.2">
      <c r="B283" s="1226"/>
      <c r="C283" s="1255"/>
      <c r="D283" s="135" t="s">
        <v>620</v>
      </c>
      <c r="E283" s="140">
        <v>43160</v>
      </c>
      <c r="F283" s="140">
        <v>43220</v>
      </c>
      <c r="G283" s="220" t="s">
        <v>621</v>
      </c>
      <c r="H283" s="135">
        <v>3</v>
      </c>
      <c r="I283" s="144">
        <v>4000000</v>
      </c>
      <c r="J283" s="717">
        <f t="shared" si="2"/>
        <v>12000000</v>
      </c>
    </row>
    <row r="284" spans="2:10" ht="38.25" x14ac:dyDescent="0.2">
      <c r="B284" s="1226"/>
      <c r="C284" s="1255"/>
      <c r="D284" s="135" t="s">
        <v>622</v>
      </c>
      <c r="E284" s="140">
        <v>43132</v>
      </c>
      <c r="F284" s="140">
        <v>43220</v>
      </c>
      <c r="G284" s="220" t="s">
        <v>621</v>
      </c>
      <c r="H284" s="135">
        <v>1</v>
      </c>
      <c r="I284" s="144">
        <v>15000000</v>
      </c>
      <c r="J284" s="717">
        <f t="shared" si="2"/>
        <v>15000000</v>
      </c>
    </row>
    <row r="285" spans="2:10" ht="25.5" x14ac:dyDescent="0.2">
      <c r="B285" s="1226"/>
      <c r="C285" s="1255"/>
      <c r="D285" s="135" t="s">
        <v>623</v>
      </c>
      <c r="E285" s="140">
        <v>43132</v>
      </c>
      <c r="F285" s="140">
        <v>43449</v>
      </c>
      <c r="G285" s="220" t="s">
        <v>504</v>
      </c>
      <c r="H285" s="135">
        <v>3</v>
      </c>
      <c r="I285" s="144">
        <v>4000000</v>
      </c>
      <c r="J285" s="717">
        <f t="shared" si="2"/>
        <v>12000000</v>
      </c>
    </row>
    <row r="286" spans="2:10" ht="13.5" thickBot="1" x14ac:dyDescent="0.25">
      <c r="B286" s="1226"/>
      <c r="C286" s="1256"/>
      <c r="D286" s="138" t="s">
        <v>624</v>
      </c>
      <c r="E286" s="150">
        <v>43132</v>
      </c>
      <c r="F286" s="150">
        <v>43449</v>
      </c>
      <c r="G286" s="236" t="s">
        <v>625</v>
      </c>
      <c r="H286" s="138">
        <v>3</v>
      </c>
      <c r="I286" s="131">
        <v>400000</v>
      </c>
      <c r="J286" s="733">
        <f t="shared" si="2"/>
        <v>1200000</v>
      </c>
    </row>
    <row r="287" spans="2:10" x14ac:dyDescent="0.2">
      <c r="B287" s="1226"/>
      <c r="C287" s="1036" t="s">
        <v>546</v>
      </c>
      <c r="D287" s="254" t="s">
        <v>353</v>
      </c>
      <c r="E287" s="199">
        <v>43101</v>
      </c>
      <c r="F287" s="199">
        <v>43449</v>
      </c>
      <c r="G287" s="254" t="s">
        <v>353</v>
      </c>
      <c r="H287" s="194">
        <v>1</v>
      </c>
      <c r="I287" s="194">
        <v>800000</v>
      </c>
      <c r="J287" s="736">
        <f t="shared" si="2"/>
        <v>800000</v>
      </c>
    </row>
    <row r="288" spans="2:10" ht="13.5" thickBot="1" x14ac:dyDescent="0.25">
      <c r="B288" s="1226"/>
      <c r="C288" s="1038"/>
      <c r="D288" s="257" t="s">
        <v>354</v>
      </c>
      <c r="E288" s="193">
        <v>43101</v>
      </c>
      <c r="F288" s="193">
        <v>43449</v>
      </c>
      <c r="G288" s="257" t="s">
        <v>355</v>
      </c>
      <c r="H288" s="148">
        <v>1</v>
      </c>
      <c r="I288" s="148">
        <v>200000</v>
      </c>
      <c r="J288" s="719">
        <f t="shared" si="2"/>
        <v>200000</v>
      </c>
    </row>
    <row r="289" spans="2:10" x14ac:dyDescent="0.2">
      <c r="B289" s="1226"/>
      <c r="C289" s="1257" t="s">
        <v>626</v>
      </c>
      <c r="D289" s="134" t="s">
        <v>627</v>
      </c>
      <c r="E289" s="720">
        <v>43101</v>
      </c>
      <c r="F289" s="720">
        <v>43449</v>
      </c>
      <c r="G289" s="134" t="s">
        <v>628</v>
      </c>
      <c r="H289" s="122">
        <v>1</v>
      </c>
      <c r="I289" s="122">
        <v>100000000</v>
      </c>
      <c r="J289" s="722"/>
    </row>
    <row r="290" spans="2:10" ht="16.5" thickBot="1" x14ac:dyDescent="0.25">
      <c r="B290" s="1226"/>
      <c r="C290" s="1039"/>
      <c r="D290" s="138" t="s">
        <v>629</v>
      </c>
      <c r="E290" s="200">
        <v>43101</v>
      </c>
      <c r="F290" s="200">
        <v>43296</v>
      </c>
      <c r="G290" s="138" t="s">
        <v>630</v>
      </c>
      <c r="H290" s="248">
        <v>1</v>
      </c>
      <c r="I290" s="131">
        <v>20000000</v>
      </c>
      <c r="J290" s="733"/>
    </row>
    <row r="291" spans="2:10" ht="15.75" thickBot="1" x14ac:dyDescent="0.3">
      <c r="B291" s="1226"/>
      <c r="C291" s="752" t="s">
        <v>631</v>
      </c>
      <c r="D291" s="251" t="s">
        <v>632</v>
      </c>
      <c r="E291" s="748">
        <v>43282</v>
      </c>
      <c r="F291" s="748">
        <v>43313</v>
      </c>
      <c r="G291" s="753" t="s">
        <v>633</v>
      </c>
      <c r="H291" s="251">
        <v>2</v>
      </c>
      <c r="I291" s="190">
        <v>5000000</v>
      </c>
      <c r="J291" s="754">
        <f t="shared" si="2"/>
        <v>10000000</v>
      </c>
    </row>
    <row r="292" spans="2:10" ht="15.75" x14ac:dyDescent="0.2">
      <c r="B292" s="1226"/>
      <c r="C292" s="1258" t="s">
        <v>634</v>
      </c>
      <c r="D292" s="1261" t="s">
        <v>635</v>
      </c>
      <c r="E292" s="720">
        <v>43101</v>
      </c>
      <c r="F292" s="720">
        <v>43449</v>
      </c>
      <c r="G292" s="134" t="s">
        <v>636</v>
      </c>
      <c r="H292" s="755">
        <v>2</v>
      </c>
      <c r="I292" s="756">
        <v>3500000</v>
      </c>
      <c r="J292" s="722">
        <f t="shared" si="2"/>
        <v>7000000</v>
      </c>
    </row>
    <row r="293" spans="2:10" ht="15.75" x14ac:dyDescent="0.2">
      <c r="B293" s="1226"/>
      <c r="C293" s="1259"/>
      <c r="D293" s="1262"/>
      <c r="E293" s="205">
        <v>43101</v>
      </c>
      <c r="F293" s="205">
        <v>43449</v>
      </c>
      <c r="G293" s="135" t="s">
        <v>637</v>
      </c>
      <c r="H293" s="221">
        <v>2</v>
      </c>
      <c r="I293" s="757">
        <v>3500000</v>
      </c>
      <c r="J293" s="717">
        <f t="shared" si="2"/>
        <v>7000000</v>
      </c>
    </row>
    <row r="294" spans="2:10" x14ac:dyDescent="0.2">
      <c r="B294" s="1226"/>
      <c r="C294" s="1259"/>
      <c r="D294" s="1262" t="s">
        <v>473</v>
      </c>
      <c r="E294" s="205">
        <v>43101</v>
      </c>
      <c r="F294" s="205">
        <v>43449</v>
      </c>
      <c r="G294" s="220" t="s">
        <v>633</v>
      </c>
      <c r="H294" s="135">
        <v>2</v>
      </c>
      <c r="I294" s="144">
        <v>5000000</v>
      </c>
      <c r="J294" s="717">
        <f t="shared" si="2"/>
        <v>10000000</v>
      </c>
    </row>
    <row r="295" spans="2:10" ht="13.5" thickBot="1" x14ac:dyDescent="0.25">
      <c r="B295" s="1227"/>
      <c r="C295" s="1260"/>
      <c r="D295" s="1263"/>
      <c r="E295" s="200">
        <v>43101</v>
      </c>
      <c r="F295" s="200">
        <v>43449</v>
      </c>
      <c r="G295" s="236" t="s">
        <v>633</v>
      </c>
      <c r="H295" s="138">
        <v>2</v>
      </c>
      <c r="I295" s="131">
        <v>5000000</v>
      </c>
      <c r="J295" s="733">
        <f t="shared" si="2"/>
        <v>10000000</v>
      </c>
    </row>
    <row r="296" spans="2:10" ht="14.25" thickBot="1" x14ac:dyDescent="0.25">
      <c r="B296" s="1264" t="s">
        <v>638</v>
      </c>
      <c r="C296" s="1188"/>
      <c r="D296" s="481" t="s">
        <v>639</v>
      </c>
      <c r="E296" s="482">
        <v>43107</v>
      </c>
      <c r="F296" s="483">
        <v>43434</v>
      </c>
      <c r="G296" s="484" t="s">
        <v>640</v>
      </c>
      <c r="H296" s="485">
        <v>1</v>
      </c>
      <c r="I296" s="486">
        <v>479000</v>
      </c>
      <c r="J296" s="758">
        <v>479000</v>
      </c>
    </row>
    <row r="297" spans="2:10" ht="14.25" thickBot="1" x14ac:dyDescent="0.25">
      <c r="B297" s="1265"/>
      <c r="C297" s="1189"/>
      <c r="D297" s="488" t="s">
        <v>641</v>
      </c>
      <c r="E297" s="482">
        <v>43107</v>
      </c>
      <c r="F297" s="648">
        <v>43434</v>
      </c>
      <c r="G297" s="497" t="s">
        <v>640</v>
      </c>
      <c r="H297" s="498">
        <v>1</v>
      </c>
      <c r="I297" s="499">
        <v>479000</v>
      </c>
      <c r="J297" s="759">
        <v>479000</v>
      </c>
    </row>
    <row r="298" spans="2:10" ht="14.25" thickBot="1" x14ac:dyDescent="0.25">
      <c r="B298" s="1265"/>
      <c r="C298" s="1190"/>
      <c r="D298" s="663" t="s">
        <v>642</v>
      </c>
      <c r="E298" s="482">
        <v>43107</v>
      </c>
      <c r="F298" s="548">
        <v>43281</v>
      </c>
      <c r="G298" s="585" t="s">
        <v>643</v>
      </c>
      <c r="H298" s="522"/>
      <c r="I298" s="520"/>
      <c r="J298" s="760">
        <v>25000000</v>
      </c>
    </row>
    <row r="299" spans="2:10" ht="14.25" thickBot="1" x14ac:dyDescent="0.25">
      <c r="B299" s="1265"/>
      <c r="C299" s="1188"/>
      <c r="D299" s="481" t="s">
        <v>644</v>
      </c>
      <c r="E299" s="482">
        <v>43107</v>
      </c>
      <c r="F299" s="482">
        <v>43434</v>
      </c>
      <c r="G299" s="514" t="s">
        <v>645</v>
      </c>
      <c r="H299" s="513"/>
      <c r="I299" s="485"/>
      <c r="J299" s="758">
        <v>60000000</v>
      </c>
    </row>
    <row r="300" spans="2:10" ht="14.25" thickBot="1" x14ac:dyDescent="0.25">
      <c r="B300" s="1265"/>
      <c r="C300" s="1189"/>
      <c r="D300" s="501" t="s">
        <v>646</v>
      </c>
      <c r="E300" s="482">
        <v>43107</v>
      </c>
      <c r="F300" s="483">
        <v>43434</v>
      </c>
      <c r="G300" s="516"/>
      <c r="H300" s="515"/>
      <c r="I300" s="491"/>
      <c r="J300" s="529">
        <v>7000000</v>
      </c>
    </row>
    <row r="301" spans="2:10" ht="14.25" thickBot="1" x14ac:dyDescent="0.25">
      <c r="B301" s="1265"/>
      <c r="C301" s="1189"/>
      <c r="D301" s="481" t="s">
        <v>647</v>
      </c>
      <c r="E301" s="482">
        <v>43107</v>
      </c>
      <c r="F301" s="648">
        <v>43434</v>
      </c>
      <c r="G301" s="514"/>
      <c r="H301" s="485">
        <v>1</v>
      </c>
      <c r="I301" s="485"/>
      <c r="J301" s="758">
        <v>1500000</v>
      </c>
    </row>
    <row r="302" spans="2:10" ht="14.25" thickBot="1" x14ac:dyDescent="0.25">
      <c r="B302" s="1265"/>
      <c r="C302" s="1189"/>
      <c r="D302" s="501" t="s">
        <v>648</v>
      </c>
      <c r="E302" s="482">
        <v>43107</v>
      </c>
      <c r="F302" s="548">
        <v>43281</v>
      </c>
      <c r="G302" s="516"/>
      <c r="H302" s="491">
        <v>2</v>
      </c>
      <c r="I302" s="491" t="s">
        <v>649</v>
      </c>
      <c r="J302" s="529" t="s">
        <v>1146</v>
      </c>
    </row>
    <row r="303" spans="2:10" ht="14.25" thickBot="1" x14ac:dyDescent="0.25">
      <c r="B303" s="1265"/>
      <c r="C303" s="1189"/>
      <c r="D303" s="501" t="s">
        <v>650</v>
      </c>
      <c r="E303" s="482">
        <v>43107</v>
      </c>
      <c r="F303" s="482">
        <v>43434</v>
      </c>
      <c r="G303" s="516"/>
      <c r="H303" s="515"/>
      <c r="I303" s="491"/>
      <c r="J303" s="529">
        <v>35000000</v>
      </c>
    </row>
    <row r="304" spans="2:10" ht="14.25" thickBot="1" x14ac:dyDescent="0.25">
      <c r="B304" s="1265"/>
      <c r="C304" s="1189"/>
      <c r="D304" s="501" t="s">
        <v>651</v>
      </c>
      <c r="E304" s="482">
        <v>43107</v>
      </c>
      <c r="F304" s="483">
        <v>43434</v>
      </c>
      <c r="G304" s="516"/>
      <c r="H304" s="515"/>
      <c r="I304" s="491"/>
      <c r="J304" s="529">
        <v>5000000</v>
      </c>
    </row>
    <row r="305" spans="2:10" ht="14.25" thickBot="1" x14ac:dyDescent="0.25">
      <c r="B305" s="1265"/>
      <c r="C305" s="1267"/>
      <c r="D305" s="501" t="s">
        <v>652</v>
      </c>
      <c r="E305" s="482">
        <v>43107</v>
      </c>
      <c r="F305" s="648">
        <v>43434</v>
      </c>
      <c r="G305" s="516"/>
      <c r="H305" s="515">
        <v>4</v>
      </c>
      <c r="I305" s="491"/>
      <c r="J305" s="529"/>
    </row>
    <row r="306" spans="2:10" ht="14.25" thickBot="1" x14ac:dyDescent="0.25">
      <c r="B306" s="1265"/>
      <c r="C306" s="1267"/>
      <c r="D306" s="663" t="s">
        <v>653</v>
      </c>
      <c r="E306" s="482">
        <v>43107</v>
      </c>
      <c r="F306" s="548">
        <v>43281</v>
      </c>
      <c r="G306" s="519"/>
      <c r="H306" s="522"/>
      <c r="I306" s="520"/>
      <c r="J306" s="760"/>
    </row>
    <row r="307" spans="2:10" ht="14.25" thickBot="1" x14ac:dyDescent="0.25">
      <c r="B307" s="1265"/>
      <c r="C307" s="1267"/>
      <c r="D307" s="481" t="s">
        <v>654</v>
      </c>
      <c r="E307" s="482">
        <v>43107</v>
      </c>
      <c r="F307" s="482">
        <v>43434</v>
      </c>
      <c r="G307" s="514"/>
      <c r="H307" s="485"/>
      <c r="I307" s="485"/>
      <c r="J307" s="758" t="s">
        <v>1147</v>
      </c>
    </row>
    <row r="308" spans="2:10" ht="14.25" thickBot="1" x14ac:dyDescent="0.25">
      <c r="B308" s="1265"/>
      <c r="C308" s="1267"/>
      <c r="D308" s="488" t="s">
        <v>655</v>
      </c>
      <c r="E308" s="482"/>
      <c r="F308" s="489"/>
      <c r="G308" s="761"/>
      <c r="H308" s="498"/>
      <c r="I308" s="498"/>
      <c r="J308" s="759">
        <v>3000000</v>
      </c>
    </row>
    <row r="309" spans="2:10" ht="14.25" thickBot="1" x14ac:dyDescent="0.25">
      <c r="B309" s="1266"/>
      <c r="C309" s="1268"/>
      <c r="D309" s="663" t="s">
        <v>656</v>
      </c>
      <c r="E309" s="639">
        <v>43107</v>
      </c>
      <c r="F309" s="640">
        <v>43434</v>
      </c>
      <c r="G309" s="519"/>
      <c r="H309" s="522"/>
      <c r="I309" s="520"/>
      <c r="J309" s="760">
        <v>50000000</v>
      </c>
    </row>
    <row r="310" spans="2:10" ht="27" x14ac:dyDescent="0.2">
      <c r="B310" s="1185" t="s">
        <v>657</v>
      </c>
      <c r="C310" s="1269" t="s">
        <v>658</v>
      </c>
      <c r="D310" s="762" t="s">
        <v>659</v>
      </c>
      <c r="E310" s="763">
        <v>43132</v>
      </c>
      <c r="F310" s="620">
        <v>43434</v>
      </c>
      <c r="G310" s="645" t="s">
        <v>660</v>
      </c>
      <c r="H310" s="485">
        <v>1</v>
      </c>
      <c r="I310" s="486">
        <v>50000000</v>
      </c>
      <c r="J310" s="487">
        <f>+I310*H310</f>
        <v>50000000</v>
      </c>
    </row>
    <row r="311" spans="2:10" ht="41.25" thickBot="1" x14ac:dyDescent="0.25">
      <c r="B311" s="1186"/>
      <c r="C311" s="1270"/>
      <c r="D311" s="764" t="s">
        <v>661</v>
      </c>
      <c r="E311" s="765">
        <v>43132</v>
      </c>
      <c r="F311" s="624">
        <v>43434</v>
      </c>
      <c r="G311" s="651" t="s">
        <v>406</v>
      </c>
      <c r="H311" s="520">
        <v>1</v>
      </c>
      <c r="I311" s="766">
        <v>10000000</v>
      </c>
      <c r="J311" s="521">
        <f>+I311*H311</f>
        <v>10000000</v>
      </c>
    </row>
    <row r="312" spans="2:10" ht="40.5" x14ac:dyDescent="0.2">
      <c r="B312" s="1186"/>
      <c r="C312" s="1180" t="s">
        <v>662</v>
      </c>
      <c r="D312" s="762" t="s">
        <v>663</v>
      </c>
      <c r="E312" s="763">
        <v>43132</v>
      </c>
      <c r="F312" s="620">
        <v>43189</v>
      </c>
      <c r="G312" s="645" t="s">
        <v>406</v>
      </c>
      <c r="H312" s="485">
        <v>1</v>
      </c>
      <c r="I312" s="486">
        <v>0</v>
      </c>
      <c r="J312" s="487">
        <f>+I312*H312</f>
        <v>0</v>
      </c>
    </row>
    <row r="313" spans="2:10" ht="27" x14ac:dyDescent="0.2">
      <c r="B313" s="1186"/>
      <c r="C313" s="1271"/>
      <c r="D313" s="767" t="s">
        <v>664</v>
      </c>
      <c r="E313" s="768">
        <v>43132</v>
      </c>
      <c r="F313" s="769">
        <v>43281</v>
      </c>
      <c r="G313" s="503" t="s">
        <v>406</v>
      </c>
      <c r="H313" s="491">
        <v>1</v>
      </c>
      <c r="I313" s="492">
        <v>0</v>
      </c>
      <c r="J313" s="493">
        <f t="shared" ref="J313:J321" si="3">+I313*H313</f>
        <v>0</v>
      </c>
    </row>
    <row r="314" spans="2:10" ht="13.5" x14ac:dyDescent="0.2">
      <c r="B314" s="1186"/>
      <c r="C314" s="1271"/>
      <c r="D314" s="767" t="s">
        <v>665</v>
      </c>
      <c r="E314" s="768">
        <v>43132</v>
      </c>
      <c r="F314" s="769">
        <v>43434</v>
      </c>
      <c r="G314" s="503" t="s">
        <v>406</v>
      </c>
      <c r="H314" s="491">
        <v>1</v>
      </c>
      <c r="I314" s="492">
        <v>0</v>
      </c>
      <c r="J314" s="493">
        <f t="shared" si="3"/>
        <v>0</v>
      </c>
    </row>
    <row r="315" spans="2:10" ht="27" x14ac:dyDescent="0.2">
      <c r="B315" s="1186"/>
      <c r="C315" s="1271"/>
      <c r="D315" s="767" t="s">
        <v>666</v>
      </c>
      <c r="E315" s="768">
        <v>43132</v>
      </c>
      <c r="F315" s="769">
        <v>43434</v>
      </c>
      <c r="G315" s="503" t="s">
        <v>406</v>
      </c>
      <c r="H315" s="491">
        <v>1</v>
      </c>
      <c r="I315" s="492">
        <v>0</v>
      </c>
      <c r="J315" s="493">
        <f t="shared" si="3"/>
        <v>0</v>
      </c>
    </row>
    <row r="316" spans="2:10" ht="27" x14ac:dyDescent="0.2">
      <c r="B316" s="1186"/>
      <c r="C316" s="1271"/>
      <c r="D316" s="767" t="s">
        <v>667</v>
      </c>
      <c r="E316" s="768">
        <v>43132</v>
      </c>
      <c r="F316" s="769">
        <v>43281</v>
      </c>
      <c r="G316" s="503" t="s">
        <v>406</v>
      </c>
      <c r="H316" s="491">
        <v>1</v>
      </c>
      <c r="I316" s="492">
        <v>80000000</v>
      </c>
      <c r="J316" s="493">
        <f t="shared" si="3"/>
        <v>80000000</v>
      </c>
    </row>
    <row r="317" spans="2:10" ht="14.25" thickBot="1" x14ac:dyDescent="0.25">
      <c r="B317" s="1186"/>
      <c r="C317" s="1181"/>
      <c r="D317" s="764" t="s">
        <v>668</v>
      </c>
      <c r="E317" s="765">
        <v>43132</v>
      </c>
      <c r="F317" s="624">
        <v>43434</v>
      </c>
      <c r="G317" s="651" t="s">
        <v>406</v>
      </c>
      <c r="H317" s="520">
        <v>1</v>
      </c>
      <c r="I317" s="766">
        <v>0</v>
      </c>
      <c r="J317" s="521">
        <f t="shared" si="3"/>
        <v>0</v>
      </c>
    </row>
    <row r="318" spans="2:10" ht="13.5" x14ac:dyDescent="0.2">
      <c r="B318" s="1186"/>
      <c r="C318" s="1180" t="s">
        <v>669</v>
      </c>
      <c r="D318" s="762" t="s">
        <v>670</v>
      </c>
      <c r="E318" s="763">
        <v>43313</v>
      </c>
      <c r="F318" s="620">
        <v>43404</v>
      </c>
      <c r="G318" s="645" t="s">
        <v>671</v>
      </c>
      <c r="H318" s="485">
        <v>10</v>
      </c>
      <c r="I318" s="486">
        <v>800000</v>
      </c>
      <c r="J318" s="487">
        <f t="shared" si="3"/>
        <v>8000000</v>
      </c>
    </row>
    <row r="319" spans="2:10" ht="13.5" x14ac:dyDescent="0.2">
      <c r="B319" s="1186"/>
      <c r="C319" s="1271"/>
      <c r="D319" s="767" t="s">
        <v>672</v>
      </c>
      <c r="E319" s="768">
        <v>43132</v>
      </c>
      <c r="F319" s="769">
        <v>43342</v>
      </c>
      <c r="G319" s="503" t="s">
        <v>673</v>
      </c>
      <c r="H319" s="491">
        <v>5</v>
      </c>
      <c r="I319" s="492">
        <v>0</v>
      </c>
      <c r="J319" s="493">
        <f>(+I319*H319)*7</f>
        <v>0</v>
      </c>
    </row>
    <row r="320" spans="2:10" ht="13.5" x14ac:dyDescent="0.2">
      <c r="B320" s="1186"/>
      <c r="C320" s="1271"/>
      <c r="D320" s="767" t="s">
        <v>674</v>
      </c>
      <c r="E320" s="768">
        <v>43220</v>
      </c>
      <c r="F320" s="769">
        <v>43434</v>
      </c>
      <c r="G320" s="503" t="s">
        <v>675</v>
      </c>
      <c r="H320" s="491">
        <v>1</v>
      </c>
      <c r="I320" s="492">
        <v>10000000</v>
      </c>
      <c r="J320" s="493">
        <f t="shared" si="3"/>
        <v>10000000</v>
      </c>
    </row>
    <row r="321" spans="2:10" ht="13.5" x14ac:dyDescent="0.2">
      <c r="B321" s="1186"/>
      <c r="C321" s="1271"/>
      <c r="D321" s="767" t="s">
        <v>676</v>
      </c>
      <c r="E321" s="768">
        <v>43220</v>
      </c>
      <c r="F321" s="769">
        <v>43434</v>
      </c>
      <c r="G321" s="503" t="s">
        <v>671</v>
      </c>
      <c r="H321" s="491">
        <v>1</v>
      </c>
      <c r="I321" s="492">
        <v>10000000</v>
      </c>
      <c r="J321" s="493">
        <f t="shared" si="3"/>
        <v>10000000</v>
      </c>
    </row>
    <row r="322" spans="2:10" ht="14.25" thickBot="1" x14ac:dyDescent="0.25">
      <c r="B322" s="1186"/>
      <c r="C322" s="1181"/>
      <c r="D322" s="764"/>
      <c r="E322" s="765"/>
      <c r="F322" s="624"/>
      <c r="G322" s="651"/>
      <c r="H322" s="520"/>
      <c r="I322" s="766"/>
      <c r="J322" s="521"/>
    </row>
    <row r="323" spans="2:10" ht="40.5" x14ac:dyDescent="0.2">
      <c r="B323" s="1186"/>
      <c r="C323" s="1180" t="s">
        <v>677</v>
      </c>
      <c r="D323" s="762" t="s">
        <v>678</v>
      </c>
      <c r="E323" s="763">
        <v>43132</v>
      </c>
      <c r="F323" s="620">
        <v>43434</v>
      </c>
      <c r="G323" s="645" t="s">
        <v>673</v>
      </c>
      <c r="H323" s="485">
        <v>1</v>
      </c>
      <c r="I323" s="486">
        <v>0</v>
      </c>
      <c r="J323" s="487">
        <f>+I323*H323</f>
        <v>0</v>
      </c>
    </row>
    <row r="324" spans="2:10" ht="27" x14ac:dyDescent="0.2">
      <c r="B324" s="1186"/>
      <c r="C324" s="1271"/>
      <c r="D324" s="767" t="s">
        <v>679</v>
      </c>
      <c r="E324" s="768">
        <v>43132</v>
      </c>
      <c r="F324" s="769">
        <v>43434</v>
      </c>
      <c r="G324" s="503" t="s">
        <v>673</v>
      </c>
      <c r="H324" s="491">
        <v>1</v>
      </c>
      <c r="I324" s="492">
        <v>0</v>
      </c>
      <c r="J324" s="493">
        <f>+I324*H324</f>
        <v>0</v>
      </c>
    </row>
    <row r="325" spans="2:10" ht="14.25" thickBot="1" x14ac:dyDescent="0.25">
      <c r="B325" s="1186"/>
      <c r="C325" s="1181"/>
      <c r="D325" s="764"/>
      <c r="E325" s="765"/>
      <c r="F325" s="624"/>
      <c r="G325" s="651"/>
      <c r="H325" s="522"/>
      <c r="I325" s="520"/>
      <c r="J325" s="521"/>
    </row>
    <row r="326" spans="2:10" ht="27.75" thickBot="1" x14ac:dyDescent="0.25">
      <c r="B326" s="1205" t="s">
        <v>680</v>
      </c>
      <c r="C326" s="1200" t="s">
        <v>681</v>
      </c>
      <c r="D326" s="513" t="s">
        <v>682</v>
      </c>
      <c r="E326" s="482">
        <v>43115</v>
      </c>
      <c r="F326" s="483">
        <v>43449</v>
      </c>
      <c r="G326" s="484" t="s">
        <v>683</v>
      </c>
      <c r="H326" s="485">
        <v>1</v>
      </c>
      <c r="I326" s="770">
        <v>30000000</v>
      </c>
      <c r="J326" s="758">
        <v>30000000</v>
      </c>
    </row>
    <row r="327" spans="2:10" ht="14.25" thickBot="1" x14ac:dyDescent="0.25">
      <c r="B327" s="1206"/>
      <c r="C327" s="1201"/>
      <c r="D327" s="672" t="s">
        <v>684</v>
      </c>
      <c r="E327" s="482">
        <v>43115</v>
      </c>
      <c r="F327" s="648">
        <v>43281</v>
      </c>
      <c r="G327" s="497" t="s">
        <v>406</v>
      </c>
      <c r="H327" s="498">
        <v>1</v>
      </c>
      <c r="I327" s="771">
        <v>300000000</v>
      </c>
      <c r="J327" s="759">
        <v>300000000</v>
      </c>
    </row>
    <row r="328" spans="2:10" ht="27.75" thickBot="1" x14ac:dyDescent="0.25">
      <c r="B328" s="1206"/>
      <c r="C328" s="1211"/>
      <c r="D328" s="522" t="s">
        <v>685</v>
      </c>
      <c r="E328" s="482">
        <v>43115</v>
      </c>
      <c r="F328" s="548">
        <v>43434</v>
      </c>
      <c r="G328" s="585" t="s">
        <v>686</v>
      </c>
      <c r="H328" s="520">
        <v>1</v>
      </c>
      <c r="I328" s="772">
        <v>20000000</v>
      </c>
      <c r="J328" s="760">
        <v>20000000</v>
      </c>
    </row>
    <row r="329" spans="2:10" ht="27.75" thickBot="1" x14ac:dyDescent="0.25">
      <c r="B329" s="1206"/>
      <c r="C329" s="1219" t="s">
        <v>687</v>
      </c>
      <c r="D329" s="513" t="s">
        <v>688</v>
      </c>
      <c r="E329" s="482">
        <v>43115</v>
      </c>
      <c r="F329" s="482">
        <v>43281</v>
      </c>
      <c r="G329" s="514" t="s">
        <v>689</v>
      </c>
      <c r="H329" s="485">
        <v>1</v>
      </c>
      <c r="I329" s="770">
        <v>200000000</v>
      </c>
      <c r="J329" s="758">
        <v>200000000</v>
      </c>
    </row>
    <row r="330" spans="2:10" ht="27.75" thickBot="1" x14ac:dyDescent="0.25">
      <c r="B330" s="1206"/>
      <c r="C330" s="1220"/>
      <c r="D330" s="515" t="s">
        <v>690</v>
      </c>
      <c r="E330" s="482">
        <v>43115</v>
      </c>
      <c r="F330" s="502">
        <v>43281</v>
      </c>
      <c r="G330" s="516" t="s">
        <v>691</v>
      </c>
      <c r="H330" s="491">
        <v>1</v>
      </c>
      <c r="I330" s="773">
        <v>400000000</v>
      </c>
      <c r="J330" s="529">
        <v>400000000</v>
      </c>
    </row>
    <row r="331" spans="2:10" ht="14.25" thickBot="1" x14ac:dyDescent="0.25">
      <c r="B331" s="1206"/>
      <c r="C331" s="1220"/>
      <c r="D331" s="515" t="s">
        <v>692</v>
      </c>
      <c r="E331" s="482">
        <v>43115</v>
      </c>
      <c r="F331" s="502">
        <v>43281</v>
      </c>
      <c r="G331" s="516" t="s">
        <v>693</v>
      </c>
      <c r="H331" s="491"/>
      <c r="I331" s="773">
        <v>30000000</v>
      </c>
      <c r="J331" s="529">
        <v>30000000</v>
      </c>
    </row>
    <row r="332" spans="2:10" ht="14.25" thickBot="1" x14ac:dyDescent="0.25">
      <c r="B332" s="1206"/>
      <c r="C332" s="1220"/>
      <c r="D332" s="515" t="s">
        <v>694</v>
      </c>
      <c r="E332" s="482">
        <v>43115</v>
      </c>
      <c r="F332" s="502">
        <v>43189</v>
      </c>
      <c r="G332" s="516" t="s">
        <v>695</v>
      </c>
      <c r="H332" s="491">
        <v>1</v>
      </c>
      <c r="I332" s="773">
        <v>20000000</v>
      </c>
      <c r="J332" s="529">
        <v>20000000</v>
      </c>
    </row>
    <row r="333" spans="2:10" ht="14.25" thickBot="1" x14ac:dyDescent="0.25">
      <c r="B333" s="1206"/>
      <c r="C333" s="1220"/>
      <c r="D333" s="515" t="s">
        <v>696</v>
      </c>
      <c r="E333" s="482">
        <v>43115</v>
      </c>
      <c r="F333" s="502">
        <v>43281</v>
      </c>
      <c r="G333" s="516" t="s">
        <v>697</v>
      </c>
      <c r="H333" s="491">
        <v>1</v>
      </c>
      <c r="I333" s="773">
        <v>30000000</v>
      </c>
      <c r="J333" s="529">
        <v>30000000</v>
      </c>
    </row>
    <row r="334" spans="2:10" ht="27" x14ac:dyDescent="0.2">
      <c r="B334" s="1206"/>
      <c r="C334" s="1220"/>
      <c r="D334" s="530" t="s">
        <v>698</v>
      </c>
      <c r="E334" s="482">
        <v>43115</v>
      </c>
      <c r="F334" s="504">
        <v>43434</v>
      </c>
      <c r="G334" s="626" t="s">
        <v>699</v>
      </c>
      <c r="H334" s="507">
        <v>1</v>
      </c>
      <c r="I334" s="774">
        <v>150000000</v>
      </c>
      <c r="J334" s="775">
        <v>15000000</v>
      </c>
    </row>
    <row r="335" spans="2:10" ht="25.5" x14ac:dyDescent="0.2">
      <c r="B335" s="1206"/>
      <c r="C335" s="1220"/>
      <c r="D335" s="776" t="s">
        <v>700</v>
      </c>
      <c r="E335" s="502">
        <v>43115</v>
      </c>
      <c r="F335" s="502">
        <v>43281</v>
      </c>
      <c r="G335" s="516"/>
      <c r="H335" s="491"/>
      <c r="I335" s="773"/>
      <c r="J335" s="529"/>
    </row>
    <row r="336" spans="2:10" ht="13.5" x14ac:dyDescent="0.2">
      <c r="B336" s="1206"/>
      <c r="C336" s="1220"/>
      <c r="D336" s="515" t="s">
        <v>701</v>
      </c>
      <c r="E336" s="502">
        <v>43115</v>
      </c>
      <c r="F336" s="502">
        <v>43281</v>
      </c>
      <c r="G336" s="516" t="s">
        <v>693</v>
      </c>
      <c r="H336" s="491">
        <v>1</v>
      </c>
      <c r="I336" s="773">
        <v>50000000</v>
      </c>
      <c r="J336" s="529">
        <v>50000000</v>
      </c>
    </row>
    <row r="337" spans="2:10" ht="13.5" x14ac:dyDescent="0.2">
      <c r="B337" s="1206"/>
      <c r="C337" s="1220"/>
      <c r="D337" s="515" t="s">
        <v>702</v>
      </c>
      <c r="E337" s="502">
        <v>43115</v>
      </c>
      <c r="F337" s="502">
        <v>43281</v>
      </c>
      <c r="G337" s="516" t="s">
        <v>693</v>
      </c>
      <c r="H337" s="491">
        <v>1</v>
      </c>
      <c r="I337" s="773">
        <v>50000000</v>
      </c>
      <c r="J337" s="529">
        <v>50000000</v>
      </c>
    </row>
    <row r="338" spans="2:10" ht="13.5" x14ac:dyDescent="0.2">
      <c r="B338" s="1206"/>
      <c r="C338" s="1220"/>
      <c r="D338" s="515" t="s">
        <v>703</v>
      </c>
      <c r="E338" s="502">
        <v>43115</v>
      </c>
      <c r="F338" s="502">
        <v>43281</v>
      </c>
      <c r="G338" s="516" t="s">
        <v>693</v>
      </c>
      <c r="H338" s="491">
        <v>1</v>
      </c>
      <c r="I338" s="773">
        <v>50000000</v>
      </c>
      <c r="J338" s="529">
        <v>50000000</v>
      </c>
    </row>
    <row r="339" spans="2:10" ht="13.5" x14ac:dyDescent="0.2">
      <c r="B339" s="1206"/>
      <c r="C339" s="1220"/>
      <c r="D339" s="530" t="s">
        <v>704</v>
      </c>
      <c r="E339" s="502">
        <v>43115</v>
      </c>
      <c r="F339" s="504">
        <v>43281</v>
      </c>
      <c r="G339" s="626" t="s">
        <v>693</v>
      </c>
      <c r="H339" s="507">
        <v>1</v>
      </c>
      <c r="I339" s="773">
        <v>50000000</v>
      </c>
      <c r="J339" s="529">
        <v>50000000</v>
      </c>
    </row>
    <row r="340" spans="2:10" ht="13.5" x14ac:dyDescent="0.2">
      <c r="B340" s="1206"/>
      <c r="C340" s="1220"/>
      <c r="D340" s="530" t="s">
        <v>705</v>
      </c>
      <c r="E340" s="502">
        <v>43115</v>
      </c>
      <c r="F340" s="504">
        <v>43281</v>
      </c>
      <c r="G340" s="626" t="s">
        <v>693</v>
      </c>
      <c r="H340" s="507">
        <v>1</v>
      </c>
      <c r="I340" s="773">
        <v>50000000</v>
      </c>
      <c r="J340" s="529">
        <v>50000000</v>
      </c>
    </row>
    <row r="341" spans="2:10" ht="13.5" x14ac:dyDescent="0.2">
      <c r="B341" s="1206"/>
      <c r="C341" s="1220"/>
      <c r="D341" s="530" t="s">
        <v>706</v>
      </c>
      <c r="E341" s="502">
        <v>43115</v>
      </c>
      <c r="F341" s="504" t="s">
        <v>707</v>
      </c>
      <c r="G341" s="626" t="s">
        <v>693</v>
      </c>
      <c r="H341" s="507">
        <v>1</v>
      </c>
      <c r="I341" s="773">
        <v>50000000</v>
      </c>
      <c r="J341" s="529">
        <v>50000000</v>
      </c>
    </row>
    <row r="342" spans="2:10" ht="13.5" x14ac:dyDescent="0.2">
      <c r="B342" s="1206"/>
      <c r="C342" s="1220"/>
      <c r="D342" s="530" t="s">
        <v>708</v>
      </c>
      <c r="E342" s="502">
        <v>43115</v>
      </c>
      <c r="F342" s="504" t="s">
        <v>707</v>
      </c>
      <c r="G342" s="626" t="s">
        <v>693</v>
      </c>
      <c r="H342" s="507">
        <v>1</v>
      </c>
      <c r="I342" s="773">
        <v>50000000</v>
      </c>
      <c r="J342" s="529">
        <v>50000000</v>
      </c>
    </row>
    <row r="343" spans="2:10" ht="13.5" x14ac:dyDescent="0.2">
      <c r="B343" s="1206"/>
      <c r="C343" s="1220"/>
      <c r="D343" s="530" t="s">
        <v>709</v>
      </c>
      <c r="E343" s="502">
        <v>43115</v>
      </c>
      <c r="F343" s="504" t="s">
        <v>707</v>
      </c>
      <c r="G343" s="626" t="s">
        <v>693</v>
      </c>
      <c r="H343" s="507">
        <v>1</v>
      </c>
      <c r="I343" s="773">
        <v>50000000</v>
      </c>
      <c r="J343" s="529">
        <v>50000000</v>
      </c>
    </row>
    <row r="344" spans="2:10" ht="13.5" x14ac:dyDescent="0.2">
      <c r="B344" s="1206"/>
      <c r="C344" s="1220"/>
      <c r="D344" s="530" t="s">
        <v>710</v>
      </c>
      <c r="E344" s="502">
        <v>43115</v>
      </c>
      <c r="F344" s="504" t="s">
        <v>707</v>
      </c>
      <c r="G344" s="626" t="s">
        <v>693</v>
      </c>
      <c r="H344" s="507">
        <v>1</v>
      </c>
      <c r="I344" s="773">
        <v>50000000</v>
      </c>
      <c r="J344" s="529">
        <v>50000000</v>
      </c>
    </row>
    <row r="345" spans="2:10" ht="13.5" x14ac:dyDescent="0.2">
      <c r="B345" s="1206"/>
      <c r="C345" s="1220"/>
      <c r="D345" s="530" t="s">
        <v>711</v>
      </c>
      <c r="E345" s="502">
        <v>43115</v>
      </c>
      <c r="F345" s="504" t="s">
        <v>707</v>
      </c>
      <c r="G345" s="626" t="s">
        <v>693</v>
      </c>
      <c r="H345" s="507">
        <v>1</v>
      </c>
      <c r="I345" s="773">
        <v>50000000</v>
      </c>
      <c r="J345" s="529">
        <v>50000000</v>
      </c>
    </row>
    <row r="346" spans="2:10" ht="13.5" x14ac:dyDescent="0.2">
      <c r="B346" s="1206"/>
      <c r="C346" s="1220"/>
      <c r="D346" s="530" t="s">
        <v>712</v>
      </c>
      <c r="E346" s="502">
        <v>43115</v>
      </c>
      <c r="F346" s="504" t="s">
        <v>707</v>
      </c>
      <c r="G346" s="626" t="s">
        <v>693</v>
      </c>
      <c r="H346" s="507">
        <v>1</v>
      </c>
      <c r="I346" s="773">
        <v>50000000</v>
      </c>
      <c r="J346" s="529">
        <v>50000000</v>
      </c>
    </row>
    <row r="347" spans="2:10" ht="13.5" x14ac:dyDescent="0.2">
      <c r="B347" s="1206"/>
      <c r="C347" s="1220"/>
      <c r="D347" s="530" t="s">
        <v>713</v>
      </c>
      <c r="E347" s="502">
        <v>43115</v>
      </c>
      <c r="F347" s="504" t="s">
        <v>707</v>
      </c>
      <c r="G347" s="626" t="s">
        <v>693</v>
      </c>
      <c r="H347" s="507">
        <v>1</v>
      </c>
      <c r="I347" s="773">
        <v>50000000</v>
      </c>
      <c r="J347" s="529">
        <v>50000000</v>
      </c>
    </row>
    <row r="348" spans="2:10" ht="13.5" x14ac:dyDescent="0.2">
      <c r="B348" s="1206"/>
      <c r="C348" s="1220"/>
      <c r="D348" s="530" t="s">
        <v>714</v>
      </c>
      <c r="E348" s="502">
        <v>43115</v>
      </c>
      <c r="F348" s="504" t="s">
        <v>707</v>
      </c>
      <c r="G348" s="626" t="s">
        <v>693</v>
      </c>
      <c r="H348" s="507">
        <v>1</v>
      </c>
      <c r="I348" s="773">
        <v>50000000</v>
      </c>
      <c r="J348" s="529">
        <v>50000000</v>
      </c>
    </row>
    <row r="349" spans="2:10" ht="13.5" x14ac:dyDescent="0.2">
      <c r="B349" s="1206"/>
      <c r="C349" s="1220"/>
      <c r="D349" s="530" t="s">
        <v>715</v>
      </c>
      <c r="E349" s="502">
        <v>43115</v>
      </c>
      <c r="F349" s="504" t="s">
        <v>707</v>
      </c>
      <c r="G349" s="626" t="s">
        <v>693</v>
      </c>
      <c r="H349" s="507">
        <v>1</v>
      </c>
      <c r="I349" s="773">
        <v>50000000</v>
      </c>
      <c r="J349" s="529">
        <v>50000000</v>
      </c>
    </row>
    <row r="350" spans="2:10" ht="14.25" thickBot="1" x14ac:dyDescent="0.25">
      <c r="B350" s="1206"/>
      <c r="C350" s="1221"/>
      <c r="D350" s="522" t="s">
        <v>716</v>
      </c>
      <c r="E350" s="502">
        <v>43115</v>
      </c>
      <c r="F350" s="518" t="s">
        <v>707</v>
      </c>
      <c r="G350" s="519" t="s">
        <v>693</v>
      </c>
      <c r="H350" s="520">
        <v>1</v>
      </c>
      <c r="I350" s="773">
        <v>50000000</v>
      </c>
      <c r="J350" s="529">
        <v>50000000</v>
      </c>
    </row>
    <row r="351" spans="2:10" ht="26.25" thickBot="1" x14ac:dyDescent="0.25">
      <c r="B351" s="1206"/>
      <c r="C351" s="777" t="s">
        <v>717</v>
      </c>
      <c r="D351" s="672" t="s">
        <v>718</v>
      </c>
      <c r="E351" s="778">
        <v>43115</v>
      </c>
      <c r="F351" s="524">
        <v>43281</v>
      </c>
      <c r="G351" s="761" t="s">
        <v>719</v>
      </c>
      <c r="H351" s="498"/>
      <c r="I351" s="779">
        <v>100000000</v>
      </c>
      <c r="J351" s="780">
        <v>100000000</v>
      </c>
    </row>
    <row r="352" spans="2:10" ht="27.75" thickBot="1" x14ac:dyDescent="0.25">
      <c r="B352" s="1207"/>
      <c r="C352" s="781" t="s">
        <v>720</v>
      </c>
      <c r="D352" s="536" t="s">
        <v>721</v>
      </c>
      <c r="E352" s="782">
        <v>43115</v>
      </c>
      <c r="F352" s="783">
        <v>43449</v>
      </c>
      <c r="G352" s="784" t="s">
        <v>722</v>
      </c>
      <c r="H352" s="642">
        <v>15</v>
      </c>
      <c r="I352" s="785">
        <v>2000000</v>
      </c>
      <c r="J352" s="786">
        <v>360000000</v>
      </c>
    </row>
    <row r="353" spans="2:10" x14ac:dyDescent="0.2">
      <c r="B353" s="1222" t="s">
        <v>723</v>
      </c>
      <c r="C353" s="1111" t="s">
        <v>724</v>
      </c>
      <c r="D353" s="787" t="s">
        <v>725</v>
      </c>
      <c r="E353" s="738">
        <v>43132</v>
      </c>
      <c r="F353" s="139">
        <v>43434</v>
      </c>
      <c r="G353" s="788" t="s">
        <v>726</v>
      </c>
      <c r="H353" s="685">
        <v>15</v>
      </c>
      <c r="I353" s="789"/>
      <c r="J353" s="687">
        <v>15000000</v>
      </c>
    </row>
    <row r="354" spans="2:10" x14ac:dyDescent="0.2">
      <c r="B354" s="1223"/>
      <c r="C354" s="1112"/>
      <c r="D354" s="790" t="s">
        <v>727</v>
      </c>
      <c r="E354" s="739">
        <v>43132</v>
      </c>
      <c r="F354" s="164">
        <v>43434</v>
      </c>
      <c r="G354" s="791" t="s">
        <v>406</v>
      </c>
      <c r="H354" s="690">
        <v>15</v>
      </c>
      <c r="I354" s="792"/>
      <c r="J354" s="692">
        <v>15000000</v>
      </c>
    </row>
    <row r="355" spans="2:10" x14ac:dyDescent="0.2">
      <c r="B355" s="1223"/>
      <c r="C355" s="1112"/>
      <c r="D355" s="790" t="s">
        <v>728</v>
      </c>
      <c r="E355" s="739">
        <v>43132</v>
      </c>
      <c r="F355" s="164">
        <v>43434</v>
      </c>
      <c r="G355" s="791" t="s">
        <v>729</v>
      </c>
      <c r="H355" s="690">
        <v>10</v>
      </c>
      <c r="I355" s="792"/>
      <c r="J355" s="692">
        <v>20000000</v>
      </c>
    </row>
    <row r="356" spans="2:10" x14ac:dyDescent="0.2">
      <c r="B356" s="1223"/>
      <c r="C356" s="1112"/>
      <c r="D356" s="790" t="s">
        <v>730</v>
      </c>
      <c r="E356" s="739">
        <v>43132</v>
      </c>
      <c r="F356" s="164">
        <v>43434</v>
      </c>
      <c r="G356" s="791" t="s">
        <v>731</v>
      </c>
      <c r="H356" s="690">
        <v>6</v>
      </c>
      <c r="I356" s="792"/>
      <c r="J356" s="692">
        <v>15000000</v>
      </c>
    </row>
    <row r="357" spans="2:10" x14ac:dyDescent="0.2">
      <c r="B357" s="1223"/>
      <c r="C357" s="1112"/>
      <c r="D357" s="790" t="s">
        <v>732</v>
      </c>
      <c r="E357" s="739">
        <v>43132</v>
      </c>
      <c r="F357" s="164">
        <v>43434</v>
      </c>
      <c r="G357" s="791" t="s">
        <v>733</v>
      </c>
      <c r="H357" s="690">
        <v>3</v>
      </c>
      <c r="I357" s="792">
        <v>3000000</v>
      </c>
      <c r="J357" s="692">
        <v>9000000</v>
      </c>
    </row>
    <row r="358" spans="2:10" x14ac:dyDescent="0.2">
      <c r="B358" s="1223"/>
      <c r="C358" s="1112"/>
      <c r="D358" s="790" t="s">
        <v>734</v>
      </c>
      <c r="E358" s="739">
        <v>43132</v>
      </c>
      <c r="F358" s="164">
        <v>43434</v>
      </c>
      <c r="G358" s="791" t="s">
        <v>735</v>
      </c>
      <c r="H358" s="690">
        <v>2</v>
      </c>
      <c r="I358" s="792"/>
      <c r="J358" s="692">
        <v>4000000</v>
      </c>
    </row>
    <row r="359" spans="2:10" x14ac:dyDescent="0.2">
      <c r="B359" s="1223"/>
      <c r="C359" s="1112"/>
      <c r="D359" s="790" t="s">
        <v>736</v>
      </c>
      <c r="E359" s="739">
        <v>43132</v>
      </c>
      <c r="F359" s="164">
        <v>43434</v>
      </c>
      <c r="G359" s="791" t="s">
        <v>737</v>
      </c>
      <c r="H359" s="690">
        <v>2</v>
      </c>
      <c r="I359" s="792"/>
      <c r="J359" s="692">
        <v>6000000</v>
      </c>
    </row>
    <row r="360" spans="2:10" x14ac:dyDescent="0.2">
      <c r="B360" s="1223"/>
      <c r="C360" s="1112"/>
      <c r="D360" s="790" t="s">
        <v>738</v>
      </c>
      <c r="E360" s="739">
        <v>43132</v>
      </c>
      <c r="F360" s="164">
        <v>43434</v>
      </c>
      <c r="G360" s="791" t="s">
        <v>739</v>
      </c>
      <c r="H360" s="690">
        <v>2</v>
      </c>
      <c r="I360" s="792"/>
      <c r="J360" s="692">
        <v>0</v>
      </c>
    </row>
    <row r="361" spans="2:10" x14ac:dyDescent="0.2">
      <c r="B361" s="1223"/>
      <c r="C361" s="1112"/>
      <c r="D361" s="790" t="s">
        <v>740</v>
      </c>
      <c r="E361" s="739">
        <v>43132</v>
      </c>
      <c r="F361" s="164">
        <v>43434</v>
      </c>
      <c r="G361" s="791" t="s">
        <v>741</v>
      </c>
      <c r="H361" s="690">
        <v>17</v>
      </c>
      <c r="I361" s="792"/>
      <c r="J361" s="692">
        <v>504900000</v>
      </c>
    </row>
    <row r="362" spans="2:10" ht="15.75" x14ac:dyDescent="0.2">
      <c r="B362" s="1223"/>
      <c r="C362" s="1112"/>
      <c r="D362" s="793" t="s">
        <v>742</v>
      </c>
      <c r="E362" s="739">
        <v>43132</v>
      </c>
      <c r="F362" s="164">
        <v>43434</v>
      </c>
      <c r="G362" s="791" t="s">
        <v>743</v>
      </c>
      <c r="H362" s="690">
        <v>1</v>
      </c>
      <c r="I362" s="792"/>
      <c r="J362" s="692">
        <v>2000000</v>
      </c>
    </row>
    <row r="363" spans="2:10" x14ac:dyDescent="0.2">
      <c r="B363" s="1223"/>
      <c r="C363" s="1112"/>
      <c r="D363" s="790" t="s">
        <v>744</v>
      </c>
      <c r="E363" s="739">
        <v>43132</v>
      </c>
      <c r="F363" s="164">
        <v>43434</v>
      </c>
      <c r="G363" s="791" t="s">
        <v>573</v>
      </c>
      <c r="H363" s="690">
        <v>3</v>
      </c>
      <c r="I363" s="792">
        <v>2000000</v>
      </c>
      <c r="J363" s="692">
        <v>9000000</v>
      </c>
    </row>
    <row r="364" spans="2:10" x14ac:dyDescent="0.2">
      <c r="B364" s="1223"/>
      <c r="C364" s="1112"/>
      <c r="D364" s="790" t="s">
        <v>745</v>
      </c>
      <c r="E364" s="794">
        <v>43132</v>
      </c>
      <c r="F364" s="273">
        <v>43434</v>
      </c>
      <c r="G364" s="791" t="s">
        <v>406</v>
      </c>
      <c r="H364" s="690">
        <v>2</v>
      </c>
      <c r="I364" s="792">
        <v>500000</v>
      </c>
      <c r="J364" s="692">
        <v>2000000</v>
      </c>
    </row>
    <row r="365" spans="2:10" x14ac:dyDescent="0.2">
      <c r="B365" s="1223"/>
      <c r="C365" s="1112"/>
      <c r="D365" s="795" t="s">
        <v>746</v>
      </c>
      <c r="E365" s="794">
        <v>43132</v>
      </c>
      <c r="F365" s="273">
        <v>43434</v>
      </c>
      <c r="G365" s="796" t="s">
        <v>747</v>
      </c>
      <c r="H365" s="797">
        <v>2</v>
      </c>
      <c r="I365" s="798">
        <v>2000000</v>
      </c>
      <c r="J365" s="799">
        <v>8000000</v>
      </c>
    </row>
    <row r="366" spans="2:10" x14ac:dyDescent="0.2">
      <c r="B366" s="1223"/>
      <c r="C366" s="1112"/>
      <c r="D366" s="795" t="s">
        <v>748</v>
      </c>
      <c r="E366" s="794">
        <v>43132</v>
      </c>
      <c r="F366" s="273">
        <v>43434</v>
      </c>
      <c r="G366" s="796" t="s">
        <v>741</v>
      </c>
      <c r="H366" s="797">
        <v>2</v>
      </c>
      <c r="I366" s="798">
        <v>0</v>
      </c>
      <c r="J366" s="799">
        <v>0</v>
      </c>
    </row>
    <row r="367" spans="2:10" x14ac:dyDescent="0.2">
      <c r="B367" s="1223"/>
      <c r="C367" s="1112"/>
      <c r="D367" s="795" t="s">
        <v>749</v>
      </c>
      <c r="E367" s="794">
        <v>43132</v>
      </c>
      <c r="F367" s="273">
        <v>43434</v>
      </c>
      <c r="G367" s="796" t="s">
        <v>750</v>
      </c>
      <c r="H367" s="797">
        <v>2</v>
      </c>
      <c r="I367" s="798">
        <v>6000000</v>
      </c>
      <c r="J367" s="799">
        <v>18000000</v>
      </c>
    </row>
    <row r="368" spans="2:10" x14ac:dyDescent="0.2">
      <c r="B368" s="1223"/>
      <c r="C368" s="1112"/>
      <c r="D368" s="795" t="s">
        <v>751</v>
      </c>
      <c r="E368" s="794">
        <v>43132</v>
      </c>
      <c r="F368" s="273">
        <v>43434</v>
      </c>
      <c r="G368" s="796" t="s">
        <v>739</v>
      </c>
      <c r="H368" s="797">
        <v>1</v>
      </c>
      <c r="I368" s="798">
        <v>0</v>
      </c>
      <c r="J368" s="799">
        <v>0</v>
      </c>
    </row>
    <row r="369" spans="2:11" x14ac:dyDescent="0.2">
      <c r="B369" s="1223"/>
      <c r="C369" s="1112"/>
      <c r="D369" s="795" t="s">
        <v>752</v>
      </c>
      <c r="E369" s="794">
        <v>43132</v>
      </c>
      <c r="F369" s="273">
        <v>43434</v>
      </c>
      <c r="G369" s="796" t="s">
        <v>753</v>
      </c>
      <c r="H369" s="797">
        <v>2</v>
      </c>
      <c r="I369" s="798">
        <v>500000</v>
      </c>
      <c r="J369" s="799">
        <v>4000000</v>
      </c>
    </row>
    <row r="370" spans="2:11" x14ac:dyDescent="0.2">
      <c r="B370" s="1223"/>
      <c r="C370" s="1112"/>
      <c r="D370" s="795" t="s">
        <v>754</v>
      </c>
      <c r="E370" s="794">
        <v>43132</v>
      </c>
      <c r="F370" s="273">
        <v>43434</v>
      </c>
      <c r="G370" s="796" t="s">
        <v>755</v>
      </c>
      <c r="H370" s="797">
        <v>2</v>
      </c>
      <c r="I370" s="798">
        <v>200000</v>
      </c>
      <c r="J370" s="799">
        <v>400000</v>
      </c>
    </row>
    <row r="371" spans="2:11" ht="13.5" thickBot="1" x14ac:dyDescent="0.25">
      <c r="B371" s="1223"/>
      <c r="C371" s="1212"/>
      <c r="D371" s="795" t="s">
        <v>756</v>
      </c>
      <c r="E371" s="794">
        <v>43132</v>
      </c>
      <c r="F371" s="273">
        <v>43434</v>
      </c>
      <c r="G371" s="796" t="s">
        <v>757</v>
      </c>
      <c r="H371" s="797">
        <v>2</v>
      </c>
      <c r="I371" s="798"/>
      <c r="J371" s="799">
        <v>5000000</v>
      </c>
    </row>
    <row r="372" spans="2:11" x14ac:dyDescent="0.2">
      <c r="B372" s="1223"/>
      <c r="C372" s="1111" t="s">
        <v>758</v>
      </c>
      <c r="D372" s="704" t="s">
        <v>759</v>
      </c>
      <c r="E372" s="738">
        <v>43132</v>
      </c>
      <c r="F372" s="139">
        <v>43434</v>
      </c>
      <c r="G372" s="684" t="s">
        <v>760</v>
      </c>
      <c r="H372" s="685">
        <v>15</v>
      </c>
      <c r="I372" s="685"/>
      <c r="J372" s="687">
        <v>5000000</v>
      </c>
    </row>
    <row r="373" spans="2:11" x14ac:dyDescent="0.2">
      <c r="B373" s="1223"/>
      <c r="C373" s="1112"/>
      <c r="D373" s="705" t="s">
        <v>761</v>
      </c>
      <c r="E373" s="739">
        <v>43132</v>
      </c>
      <c r="F373" s="164">
        <v>43281</v>
      </c>
      <c r="G373" s="689" t="s">
        <v>762</v>
      </c>
      <c r="H373" s="690">
        <v>6</v>
      </c>
      <c r="I373" s="690"/>
      <c r="J373" s="692">
        <v>5000000</v>
      </c>
    </row>
    <row r="374" spans="2:11" x14ac:dyDescent="0.2">
      <c r="B374" s="1223"/>
      <c r="C374" s="1112"/>
      <c r="D374" s="705" t="s">
        <v>763</v>
      </c>
      <c r="E374" s="739">
        <v>43132</v>
      </c>
      <c r="F374" s="164">
        <v>43434</v>
      </c>
      <c r="G374" s="689" t="s">
        <v>764</v>
      </c>
      <c r="H374" s="690">
        <v>2</v>
      </c>
      <c r="I374" s="690"/>
      <c r="J374" s="692">
        <v>10000000</v>
      </c>
    </row>
    <row r="375" spans="2:11" x14ac:dyDescent="0.2">
      <c r="B375" s="1223"/>
      <c r="C375" s="1112"/>
      <c r="D375" s="705" t="s">
        <v>765</v>
      </c>
      <c r="E375" s="739">
        <v>43132</v>
      </c>
      <c r="F375" s="164">
        <v>43434</v>
      </c>
      <c r="G375" s="689" t="s">
        <v>766</v>
      </c>
      <c r="H375" s="690">
        <v>1</v>
      </c>
      <c r="I375" s="690"/>
      <c r="J375" s="692">
        <v>10000000</v>
      </c>
    </row>
    <row r="376" spans="2:11" x14ac:dyDescent="0.2">
      <c r="B376" s="1223"/>
      <c r="C376" s="1112"/>
      <c r="D376" s="705" t="s">
        <v>767</v>
      </c>
      <c r="E376" s="739">
        <v>43132</v>
      </c>
      <c r="F376" s="164">
        <v>43434</v>
      </c>
      <c r="G376" s="689" t="s">
        <v>737</v>
      </c>
      <c r="H376" s="690">
        <v>2</v>
      </c>
      <c r="I376" s="690"/>
      <c r="J376" s="692">
        <v>8000000</v>
      </c>
    </row>
    <row r="377" spans="2:11" x14ac:dyDescent="0.2">
      <c r="B377" s="1223"/>
      <c r="C377" s="1112"/>
      <c r="D377" s="705" t="s">
        <v>768</v>
      </c>
      <c r="E377" s="739">
        <v>43132</v>
      </c>
      <c r="F377" s="164">
        <v>43434</v>
      </c>
      <c r="G377" s="689" t="s">
        <v>769</v>
      </c>
      <c r="H377" s="690">
        <v>8</v>
      </c>
      <c r="I377" s="690"/>
      <c r="J377" s="692">
        <v>10000000</v>
      </c>
      <c r="K377" s="901"/>
    </row>
    <row r="378" spans="2:11" x14ac:dyDescent="0.2">
      <c r="B378" s="1223"/>
      <c r="C378" s="1112"/>
      <c r="D378" s="705" t="s">
        <v>770</v>
      </c>
      <c r="E378" s="739">
        <v>43132</v>
      </c>
      <c r="F378" s="164">
        <v>43281</v>
      </c>
      <c r="G378" s="689" t="s">
        <v>771</v>
      </c>
      <c r="H378" s="690">
        <v>2</v>
      </c>
      <c r="I378" s="798">
        <v>10000000</v>
      </c>
      <c r="J378" s="692">
        <v>10000000</v>
      </c>
    </row>
    <row r="379" spans="2:11" x14ac:dyDescent="0.2">
      <c r="B379" s="1223"/>
      <c r="C379" s="1112"/>
      <c r="D379" s="800" t="s">
        <v>772</v>
      </c>
      <c r="E379" s="739">
        <v>43132</v>
      </c>
      <c r="F379" s="164">
        <v>43281</v>
      </c>
      <c r="G379" s="801" t="s">
        <v>773</v>
      </c>
      <c r="H379" s="797">
        <v>2</v>
      </c>
      <c r="I379" s="798">
        <v>10000000</v>
      </c>
      <c r="J379" s="799">
        <v>5000000</v>
      </c>
    </row>
    <row r="380" spans="2:11" x14ac:dyDescent="0.2">
      <c r="B380" s="1223"/>
      <c r="C380" s="1112"/>
      <c r="D380" s="800" t="s">
        <v>774</v>
      </c>
      <c r="E380" s="739">
        <v>43132</v>
      </c>
      <c r="F380" s="164">
        <v>43281</v>
      </c>
      <c r="G380" s="801" t="s">
        <v>775</v>
      </c>
      <c r="H380" s="797">
        <v>4</v>
      </c>
      <c r="I380" s="798">
        <v>5000000</v>
      </c>
      <c r="J380" s="799">
        <v>10000000</v>
      </c>
    </row>
    <row r="381" spans="2:11" x14ac:dyDescent="0.2">
      <c r="B381" s="1223"/>
      <c r="C381" s="1112"/>
      <c r="D381" s="800" t="s">
        <v>776</v>
      </c>
      <c r="E381" s="739">
        <v>43132</v>
      </c>
      <c r="F381" s="164">
        <v>43281</v>
      </c>
      <c r="G381" s="801" t="s">
        <v>777</v>
      </c>
      <c r="H381" s="797">
        <v>2</v>
      </c>
      <c r="I381" s="798">
        <v>15000000</v>
      </c>
      <c r="J381" s="799">
        <v>10000000</v>
      </c>
    </row>
    <row r="382" spans="2:11" ht="13.5" thickBot="1" x14ac:dyDescent="0.25">
      <c r="B382" s="1223"/>
      <c r="C382" s="1112"/>
      <c r="D382" s="800" t="s">
        <v>778</v>
      </c>
      <c r="E382" s="794">
        <v>43132</v>
      </c>
      <c r="F382" s="273">
        <v>43281</v>
      </c>
      <c r="G382" s="801" t="s">
        <v>779</v>
      </c>
      <c r="H382" s="797">
        <v>2</v>
      </c>
      <c r="I382" s="798">
        <v>1000000</v>
      </c>
      <c r="J382" s="799">
        <v>10000000</v>
      </c>
    </row>
    <row r="383" spans="2:11" x14ac:dyDescent="0.2">
      <c r="B383" s="1223"/>
      <c r="C383" s="1111" t="s">
        <v>780</v>
      </c>
      <c r="D383" s="704" t="s">
        <v>781</v>
      </c>
      <c r="E383" s="802">
        <v>43132</v>
      </c>
      <c r="F383" s="803">
        <v>43434</v>
      </c>
      <c r="G383" s="804" t="s">
        <v>766</v>
      </c>
      <c r="H383" s="685">
        <v>2</v>
      </c>
      <c r="I383" s="805"/>
      <c r="J383" s="742">
        <v>2000000</v>
      </c>
    </row>
    <row r="384" spans="2:11" x14ac:dyDescent="0.2">
      <c r="B384" s="1223"/>
      <c r="C384" s="1112"/>
      <c r="D384" s="705" t="s">
        <v>782</v>
      </c>
      <c r="E384" s="794">
        <v>43132</v>
      </c>
      <c r="F384" s="273">
        <v>43434</v>
      </c>
      <c r="G384" s="806" t="s">
        <v>764</v>
      </c>
      <c r="H384" s="690">
        <v>2</v>
      </c>
      <c r="I384" s="798"/>
      <c r="J384" s="807">
        <v>15000000</v>
      </c>
    </row>
    <row r="385" spans="2:11" x14ac:dyDescent="0.2">
      <c r="B385" s="1223"/>
      <c r="C385" s="1112"/>
      <c r="D385" s="705" t="s">
        <v>783</v>
      </c>
      <c r="E385" s="794">
        <v>43132</v>
      </c>
      <c r="F385" s="273">
        <v>43434</v>
      </c>
      <c r="G385" s="806" t="s">
        <v>784</v>
      </c>
      <c r="H385" s="690">
        <v>3</v>
      </c>
      <c r="I385" s="798"/>
      <c r="J385" s="807">
        <v>15000000</v>
      </c>
    </row>
    <row r="386" spans="2:11" x14ac:dyDescent="0.2">
      <c r="B386" s="1223"/>
      <c r="C386" s="1112"/>
      <c r="D386" s="705" t="s">
        <v>785</v>
      </c>
      <c r="E386" s="794">
        <v>43132</v>
      </c>
      <c r="F386" s="273">
        <v>43434</v>
      </c>
      <c r="G386" s="806" t="s">
        <v>786</v>
      </c>
      <c r="H386" s="690">
        <v>8</v>
      </c>
      <c r="I386" s="798">
        <v>500000</v>
      </c>
      <c r="J386" s="807">
        <v>2000000</v>
      </c>
      <c r="K386" s="901"/>
    </row>
    <row r="387" spans="2:11" x14ac:dyDescent="0.2">
      <c r="B387" s="1223"/>
      <c r="C387" s="1112"/>
      <c r="D387" s="705" t="s">
        <v>787</v>
      </c>
      <c r="E387" s="794">
        <v>43132</v>
      </c>
      <c r="F387" s="273">
        <v>43434</v>
      </c>
      <c r="G387" s="806" t="s">
        <v>788</v>
      </c>
      <c r="H387" s="690">
        <v>2</v>
      </c>
      <c r="I387" s="798">
        <v>3000000</v>
      </c>
      <c r="J387" s="807">
        <v>5000000</v>
      </c>
    </row>
    <row r="388" spans="2:11" x14ac:dyDescent="0.2">
      <c r="B388" s="1223"/>
      <c r="C388" s="1112"/>
      <c r="D388" s="705" t="s">
        <v>789</v>
      </c>
      <c r="E388" s="794">
        <v>43132</v>
      </c>
      <c r="F388" s="273">
        <v>43434</v>
      </c>
      <c r="G388" s="806" t="s">
        <v>719</v>
      </c>
      <c r="H388" s="690">
        <v>1</v>
      </c>
      <c r="I388" s="798"/>
      <c r="J388" s="807">
        <v>10000000</v>
      </c>
    </row>
    <row r="389" spans="2:11" x14ac:dyDescent="0.2">
      <c r="B389" s="1223"/>
      <c r="C389" s="1112"/>
      <c r="D389" s="705" t="s">
        <v>790</v>
      </c>
      <c r="E389" s="794">
        <v>43132</v>
      </c>
      <c r="F389" s="273">
        <v>43434</v>
      </c>
      <c r="G389" s="806" t="s">
        <v>791</v>
      </c>
      <c r="H389" s="690">
        <v>1</v>
      </c>
      <c r="I389" s="798">
        <v>10000000</v>
      </c>
      <c r="J389" s="807">
        <v>5000000</v>
      </c>
    </row>
    <row r="390" spans="2:11" x14ac:dyDescent="0.2">
      <c r="B390" s="1223"/>
      <c r="C390" s="1112"/>
      <c r="D390" s="705" t="s">
        <v>792</v>
      </c>
      <c r="E390" s="794">
        <v>43132</v>
      </c>
      <c r="F390" s="273">
        <v>43434</v>
      </c>
      <c r="G390" s="806" t="s">
        <v>764</v>
      </c>
      <c r="H390" s="690">
        <v>2</v>
      </c>
      <c r="I390" s="798"/>
      <c r="J390" s="807">
        <v>5000000</v>
      </c>
    </row>
    <row r="391" spans="2:11" x14ac:dyDescent="0.2">
      <c r="B391" s="1223"/>
      <c r="C391" s="1112"/>
      <c r="D391" s="705" t="s">
        <v>793</v>
      </c>
      <c r="E391" s="794">
        <v>43132</v>
      </c>
      <c r="F391" s="273">
        <v>43434</v>
      </c>
      <c r="G391" s="806" t="s">
        <v>794</v>
      </c>
      <c r="H391" s="690">
        <v>2</v>
      </c>
      <c r="I391" s="798"/>
      <c r="J391" s="807">
        <v>5000000</v>
      </c>
    </row>
    <row r="392" spans="2:11" x14ac:dyDescent="0.2">
      <c r="B392" s="1223"/>
      <c r="C392" s="1112"/>
      <c r="D392" s="705" t="s">
        <v>795</v>
      </c>
      <c r="E392" s="794">
        <v>43132</v>
      </c>
      <c r="F392" s="273">
        <v>43434</v>
      </c>
      <c r="G392" s="806" t="s">
        <v>796</v>
      </c>
      <c r="H392" s="690">
        <v>10</v>
      </c>
      <c r="I392" s="798"/>
      <c r="J392" s="807">
        <v>0</v>
      </c>
    </row>
    <row r="393" spans="2:11" x14ac:dyDescent="0.2">
      <c r="B393" s="1223"/>
      <c r="C393" s="1112"/>
      <c r="D393" s="705" t="s">
        <v>797</v>
      </c>
      <c r="E393" s="794">
        <v>43132</v>
      </c>
      <c r="F393" s="273">
        <v>43434</v>
      </c>
      <c r="G393" s="806" t="s">
        <v>798</v>
      </c>
      <c r="H393" s="690">
        <v>6</v>
      </c>
      <c r="I393" s="798"/>
      <c r="J393" s="807">
        <v>2000000</v>
      </c>
    </row>
    <row r="394" spans="2:11" x14ac:dyDescent="0.2">
      <c r="B394" s="1223"/>
      <c r="C394" s="1112"/>
      <c r="D394" s="800" t="s">
        <v>799</v>
      </c>
      <c r="E394" s="794">
        <v>43132</v>
      </c>
      <c r="F394" s="273">
        <v>43434</v>
      </c>
      <c r="G394" s="808" t="s">
        <v>755</v>
      </c>
      <c r="H394" s="797">
        <v>10</v>
      </c>
      <c r="I394" s="798"/>
      <c r="J394" s="809">
        <v>5000000</v>
      </c>
    </row>
    <row r="395" spans="2:11" x14ac:dyDescent="0.2">
      <c r="B395" s="1223"/>
      <c r="C395" s="1112"/>
      <c r="D395" s="800" t="s">
        <v>800</v>
      </c>
      <c r="E395" s="794">
        <v>43132</v>
      </c>
      <c r="F395" s="273">
        <v>43434</v>
      </c>
      <c r="G395" s="808" t="s">
        <v>766</v>
      </c>
      <c r="H395" s="797">
        <v>2</v>
      </c>
      <c r="I395" s="798"/>
      <c r="J395" s="809">
        <v>16000000</v>
      </c>
    </row>
    <row r="396" spans="2:11" x14ac:dyDescent="0.2">
      <c r="B396" s="1223"/>
      <c r="C396" s="1112"/>
      <c r="D396" s="800" t="s">
        <v>801</v>
      </c>
      <c r="E396" s="794">
        <v>43132</v>
      </c>
      <c r="F396" s="273">
        <v>43434</v>
      </c>
      <c r="G396" s="808" t="s">
        <v>802</v>
      </c>
      <c r="H396" s="797">
        <v>1</v>
      </c>
      <c r="I396" s="798"/>
      <c r="J396" s="809">
        <v>15000000</v>
      </c>
      <c r="K396" s="901"/>
    </row>
    <row r="397" spans="2:11" ht="13.5" thickBot="1" x14ac:dyDescent="0.25">
      <c r="B397" s="1223"/>
      <c r="C397" s="1112"/>
      <c r="D397" s="800" t="s">
        <v>803</v>
      </c>
      <c r="E397" s="794">
        <v>43132</v>
      </c>
      <c r="F397" s="273">
        <v>43434</v>
      </c>
      <c r="G397" s="808" t="s">
        <v>766</v>
      </c>
      <c r="H397" s="797">
        <v>2</v>
      </c>
      <c r="I397" s="810">
        <v>500000</v>
      </c>
      <c r="J397" s="809">
        <v>500000</v>
      </c>
    </row>
    <row r="398" spans="2:11" x14ac:dyDescent="0.2">
      <c r="B398" s="1223"/>
      <c r="C398" s="1102" t="s">
        <v>804</v>
      </c>
      <c r="D398" s="704" t="s">
        <v>805</v>
      </c>
      <c r="E398" s="802">
        <v>43132</v>
      </c>
      <c r="F398" s="803">
        <v>43434</v>
      </c>
      <c r="G398" s="684" t="s">
        <v>806</v>
      </c>
      <c r="H398" s="685">
        <v>5</v>
      </c>
      <c r="I398" s="811">
        <v>1700000</v>
      </c>
      <c r="J398" s="742">
        <v>85000000</v>
      </c>
    </row>
    <row r="399" spans="2:11" x14ac:dyDescent="0.2">
      <c r="B399" s="1223"/>
      <c r="C399" s="1103"/>
      <c r="D399" s="705" t="s">
        <v>807</v>
      </c>
      <c r="E399" s="794">
        <v>43132</v>
      </c>
      <c r="F399" s="273">
        <v>43434</v>
      </c>
      <c r="G399" s="689" t="s">
        <v>808</v>
      </c>
      <c r="H399" s="690">
        <v>2</v>
      </c>
      <c r="I399" s="798"/>
      <c r="J399" s="807">
        <v>4000000</v>
      </c>
    </row>
    <row r="400" spans="2:11" ht="13.5" thickBot="1" x14ac:dyDescent="0.25">
      <c r="B400" s="1223"/>
      <c r="C400" s="1103"/>
      <c r="D400" s="705" t="s">
        <v>809</v>
      </c>
      <c r="E400" s="794">
        <v>43132</v>
      </c>
      <c r="F400" s="273">
        <v>43434</v>
      </c>
      <c r="G400" s="689" t="s">
        <v>810</v>
      </c>
      <c r="H400" s="690">
        <v>1</v>
      </c>
      <c r="I400" s="798"/>
      <c r="J400" s="807">
        <v>30000000</v>
      </c>
    </row>
    <row r="401" spans="2:10" x14ac:dyDescent="0.2">
      <c r="B401" s="1223"/>
      <c r="C401" s="1111" t="s">
        <v>811</v>
      </c>
      <c r="D401" s="787" t="s">
        <v>812</v>
      </c>
      <c r="E401" s="738">
        <v>43132</v>
      </c>
      <c r="F401" s="139">
        <v>43434</v>
      </c>
      <c r="G401" s="788" t="s">
        <v>766</v>
      </c>
      <c r="H401" s="685">
        <v>52</v>
      </c>
      <c r="I401" s="805">
        <v>2000000</v>
      </c>
      <c r="J401" s="742">
        <v>104000000</v>
      </c>
    </row>
    <row r="402" spans="2:10" x14ac:dyDescent="0.2">
      <c r="B402" s="1223"/>
      <c r="C402" s="1112"/>
      <c r="D402" s="790" t="s">
        <v>813</v>
      </c>
      <c r="E402" s="739">
        <v>43132</v>
      </c>
      <c r="F402" s="164">
        <v>43434</v>
      </c>
      <c r="G402" s="791" t="s">
        <v>766</v>
      </c>
      <c r="H402" s="690">
        <v>10</v>
      </c>
      <c r="I402" s="798">
        <v>3000000</v>
      </c>
      <c r="J402" s="807">
        <v>30000000</v>
      </c>
    </row>
    <row r="403" spans="2:10" x14ac:dyDescent="0.2">
      <c r="B403" s="1223"/>
      <c r="C403" s="1112"/>
      <c r="D403" s="790" t="s">
        <v>814</v>
      </c>
      <c r="E403" s="739">
        <v>43132</v>
      </c>
      <c r="F403" s="164">
        <v>43434</v>
      </c>
      <c r="G403" s="791" t="s">
        <v>755</v>
      </c>
      <c r="H403" s="690">
        <v>2</v>
      </c>
      <c r="I403" s="798">
        <v>1000000</v>
      </c>
      <c r="J403" s="807">
        <v>2000000</v>
      </c>
    </row>
    <row r="404" spans="2:10" x14ac:dyDescent="0.2">
      <c r="B404" s="1223"/>
      <c r="C404" s="1112"/>
      <c r="D404" s="790" t="s">
        <v>815</v>
      </c>
      <c r="E404" s="739">
        <v>43132</v>
      </c>
      <c r="F404" s="164">
        <v>43434</v>
      </c>
      <c r="G404" s="791" t="s">
        <v>755</v>
      </c>
      <c r="H404" s="690">
        <v>20</v>
      </c>
      <c r="I404" s="798">
        <v>300000</v>
      </c>
      <c r="J404" s="807">
        <v>2000000</v>
      </c>
    </row>
    <row r="405" spans="2:10" x14ac:dyDescent="0.2">
      <c r="B405" s="1223"/>
      <c r="C405" s="1112"/>
      <c r="D405" s="790" t="s">
        <v>816</v>
      </c>
      <c r="E405" s="739">
        <v>43132</v>
      </c>
      <c r="F405" s="164">
        <v>43434</v>
      </c>
      <c r="G405" s="791" t="s">
        <v>755</v>
      </c>
      <c r="H405" s="690">
        <v>2</v>
      </c>
      <c r="I405" s="798">
        <v>1000000</v>
      </c>
      <c r="J405" s="807">
        <v>1000000</v>
      </c>
    </row>
    <row r="406" spans="2:10" x14ac:dyDescent="0.2">
      <c r="B406" s="1223"/>
      <c r="C406" s="1112"/>
      <c r="D406" s="795" t="s">
        <v>817</v>
      </c>
      <c r="E406" s="739">
        <v>43132</v>
      </c>
      <c r="F406" s="164">
        <v>43434</v>
      </c>
      <c r="G406" s="796" t="s">
        <v>766</v>
      </c>
      <c r="H406" s="797">
        <v>20</v>
      </c>
      <c r="I406" s="798">
        <v>100000</v>
      </c>
      <c r="J406" s="809">
        <v>1000000</v>
      </c>
    </row>
    <row r="407" spans="2:10" x14ac:dyDescent="0.2">
      <c r="B407" s="1223"/>
      <c r="C407" s="1112"/>
      <c r="D407" s="795" t="s">
        <v>818</v>
      </c>
      <c r="E407" s="739">
        <v>43132</v>
      </c>
      <c r="F407" s="164">
        <v>43434</v>
      </c>
      <c r="G407" s="796" t="s">
        <v>766</v>
      </c>
      <c r="H407" s="797">
        <v>1</v>
      </c>
      <c r="I407" s="798"/>
      <c r="J407" s="809">
        <v>3000000</v>
      </c>
    </row>
    <row r="408" spans="2:10" x14ac:dyDescent="0.2">
      <c r="B408" s="1223"/>
      <c r="C408" s="1112"/>
      <c r="D408" s="795" t="s">
        <v>819</v>
      </c>
      <c r="E408" s="739">
        <v>43132</v>
      </c>
      <c r="F408" s="164">
        <v>43434</v>
      </c>
      <c r="G408" s="796" t="s">
        <v>766</v>
      </c>
      <c r="H408" s="797">
        <v>1</v>
      </c>
      <c r="I408" s="798"/>
      <c r="J408" s="809">
        <v>3000000</v>
      </c>
    </row>
    <row r="409" spans="2:10" x14ac:dyDescent="0.2">
      <c r="B409" s="1223"/>
      <c r="C409" s="1112"/>
      <c r="D409" s="795" t="s">
        <v>820</v>
      </c>
      <c r="E409" s="739">
        <v>43132</v>
      </c>
      <c r="F409" s="164">
        <v>43434</v>
      </c>
      <c r="G409" s="796" t="s">
        <v>766</v>
      </c>
      <c r="H409" s="797">
        <v>1</v>
      </c>
      <c r="I409" s="798"/>
      <c r="J409" s="809">
        <v>3000000</v>
      </c>
    </row>
    <row r="410" spans="2:10" x14ac:dyDescent="0.2">
      <c r="B410" s="1223"/>
      <c r="C410" s="1112"/>
      <c r="D410" s="795" t="s">
        <v>821</v>
      </c>
      <c r="E410" s="739">
        <v>43132</v>
      </c>
      <c r="F410" s="164">
        <v>43434</v>
      </c>
      <c r="G410" s="796" t="s">
        <v>766</v>
      </c>
      <c r="H410" s="797">
        <v>30</v>
      </c>
      <c r="I410" s="798">
        <v>200000</v>
      </c>
      <c r="J410" s="809">
        <v>3000000</v>
      </c>
    </row>
    <row r="411" spans="2:10" x14ac:dyDescent="0.2">
      <c r="B411" s="1223"/>
      <c r="C411" s="1112"/>
      <c r="D411" s="795" t="s">
        <v>822</v>
      </c>
      <c r="E411" s="739">
        <v>43132</v>
      </c>
      <c r="F411" s="164">
        <v>43434</v>
      </c>
      <c r="G411" s="796" t="s">
        <v>823</v>
      </c>
      <c r="H411" s="797">
        <v>50</v>
      </c>
      <c r="I411" s="798"/>
      <c r="J411" s="809">
        <v>3000000</v>
      </c>
    </row>
    <row r="412" spans="2:10" x14ac:dyDescent="0.2">
      <c r="B412" s="1223"/>
      <c r="C412" s="1112"/>
      <c r="D412" s="795" t="s">
        <v>824</v>
      </c>
      <c r="E412" s="739">
        <v>43132</v>
      </c>
      <c r="F412" s="164">
        <v>43434</v>
      </c>
      <c r="G412" s="796" t="s">
        <v>755</v>
      </c>
      <c r="H412" s="797">
        <v>1</v>
      </c>
      <c r="I412" s="798">
        <v>500000</v>
      </c>
      <c r="J412" s="809">
        <v>500000</v>
      </c>
    </row>
    <row r="413" spans="2:10" x14ac:dyDescent="0.2">
      <c r="B413" s="1223"/>
      <c r="C413" s="1112"/>
      <c r="D413" s="790" t="s">
        <v>825</v>
      </c>
      <c r="E413" s="739">
        <v>43132</v>
      </c>
      <c r="F413" s="164">
        <v>43434</v>
      </c>
      <c r="G413" s="796" t="s">
        <v>755</v>
      </c>
      <c r="H413" s="797">
        <v>1</v>
      </c>
      <c r="I413" s="798">
        <v>2000000</v>
      </c>
      <c r="J413" s="809">
        <v>2000000</v>
      </c>
    </row>
    <row r="414" spans="2:10" x14ac:dyDescent="0.2">
      <c r="B414" s="1223"/>
      <c r="C414" s="1112"/>
      <c r="D414" s="790" t="s">
        <v>826</v>
      </c>
      <c r="E414" s="739">
        <v>43132</v>
      </c>
      <c r="F414" s="164">
        <v>43434</v>
      </c>
      <c r="G414" s="796" t="s">
        <v>766</v>
      </c>
      <c r="H414" s="797">
        <v>2</v>
      </c>
      <c r="I414" s="798">
        <v>10000000</v>
      </c>
      <c r="J414" s="809">
        <v>20000000</v>
      </c>
    </row>
    <row r="415" spans="2:10" ht="15.75" x14ac:dyDescent="0.2">
      <c r="B415" s="1223"/>
      <c r="C415" s="1112"/>
      <c r="D415" s="793" t="s">
        <v>827</v>
      </c>
      <c r="E415" s="739">
        <v>43132</v>
      </c>
      <c r="F415" s="164">
        <v>43434</v>
      </c>
      <c r="G415" s="796" t="s">
        <v>755</v>
      </c>
      <c r="H415" s="797">
        <v>1</v>
      </c>
      <c r="I415" s="798">
        <v>2000000</v>
      </c>
      <c r="J415" s="809">
        <v>5000000</v>
      </c>
    </row>
    <row r="416" spans="2:10" ht="15.75" x14ac:dyDescent="0.2">
      <c r="B416" s="1223"/>
      <c r="C416" s="1112"/>
      <c r="D416" s="812" t="s">
        <v>828</v>
      </c>
      <c r="E416" s="739">
        <v>43132</v>
      </c>
      <c r="F416" s="164">
        <v>43434</v>
      </c>
      <c r="G416" s="796" t="s">
        <v>823</v>
      </c>
      <c r="H416" s="797">
        <v>2</v>
      </c>
      <c r="I416" s="798">
        <v>2000000</v>
      </c>
      <c r="J416" s="809">
        <v>4000000</v>
      </c>
    </row>
    <row r="417" spans="2:10" ht="15.75" x14ac:dyDescent="0.2">
      <c r="B417" s="1223"/>
      <c r="C417" s="1112"/>
      <c r="D417" s="812" t="s">
        <v>829</v>
      </c>
      <c r="E417" s="739">
        <v>43132</v>
      </c>
      <c r="F417" s="164">
        <v>43434</v>
      </c>
      <c r="G417" s="796" t="s">
        <v>766</v>
      </c>
      <c r="H417" s="797">
        <v>2</v>
      </c>
      <c r="I417" s="798">
        <v>2000000</v>
      </c>
      <c r="J417" s="809">
        <v>2000000</v>
      </c>
    </row>
    <row r="418" spans="2:10" ht="15.75" x14ac:dyDescent="0.2">
      <c r="B418" s="1223"/>
      <c r="C418" s="1112"/>
      <c r="D418" s="812" t="s">
        <v>830</v>
      </c>
      <c r="E418" s="739">
        <v>43132</v>
      </c>
      <c r="F418" s="164">
        <v>43434</v>
      </c>
      <c r="G418" s="796" t="s">
        <v>766</v>
      </c>
      <c r="H418" s="797">
        <v>1</v>
      </c>
      <c r="I418" s="798">
        <v>3000000</v>
      </c>
      <c r="J418" s="809">
        <v>3000000</v>
      </c>
    </row>
    <row r="419" spans="2:10" ht="15.75" x14ac:dyDescent="0.2">
      <c r="B419" s="1223"/>
      <c r="C419" s="1112"/>
      <c r="D419" s="812" t="s">
        <v>831</v>
      </c>
      <c r="E419" s="739">
        <v>43132</v>
      </c>
      <c r="F419" s="164">
        <v>43434</v>
      </c>
      <c r="G419" s="796" t="s">
        <v>832</v>
      </c>
      <c r="H419" s="797">
        <v>2</v>
      </c>
      <c r="I419" s="798">
        <v>3000000</v>
      </c>
      <c r="J419" s="809">
        <v>60000000</v>
      </c>
    </row>
    <row r="420" spans="2:10" ht="13.5" thickBot="1" x14ac:dyDescent="0.25">
      <c r="B420" s="1223"/>
      <c r="C420" s="1212"/>
      <c r="D420" s="813" t="s">
        <v>833</v>
      </c>
      <c r="E420" s="740">
        <v>43132</v>
      </c>
      <c r="F420" s="151">
        <v>43434</v>
      </c>
      <c r="G420" s="814" t="s">
        <v>755</v>
      </c>
      <c r="H420" s="700">
        <v>1</v>
      </c>
      <c r="I420" s="810">
        <v>2000000</v>
      </c>
      <c r="J420" s="815">
        <v>2000000</v>
      </c>
    </row>
    <row r="421" spans="2:10" x14ac:dyDescent="0.2">
      <c r="B421" s="1223"/>
      <c r="C421" s="1102" t="s">
        <v>834</v>
      </c>
      <c r="D421" s="709" t="s">
        <v>835</v>
      </c>
      <c r="E421" s="802">
        <v>43132</v>
      </c>
      <c r="F421" s="803">
        <v>43434</v>
      </c>
      <c r="G421" s="816" t="s">
        <v>836</v>
      </c>
      <c r="H421" s="817">
        <v>1</v>
      </c>
      <c r="I421" s="805"/>
      <c r="J421" s="818">
        <v>3000000</v>
      </c>
    </row>
    <row r="422" spans="2:10" x14ac:dyDescent="0.2">
      <c r="B422" s="1223"/>
      <c r="C422" s="1103"/>
      <c r="D422" s="705" t="s">
        <v>837</v>
      </c>
      <c r="E422" s="794">
        <v>43132</v>
      </c>
      <c r="F422" s="273">
        <v>43434</v>
      </c>
      <c r="G422" s="801" t="s">
        <v>838</v>
      </c>
      <c r="H422" s="797">
        <v>1</v>
      </c>
      <c r="I422" s="798"/>
      <c r="J422" s="799">
        <v>3000000</v>
      </c>
    </row>
    <row r="423" spans="2:10" x14ac:dyDescent="0.2">
      <c r="B423" s="1223"/>
      <c r="C423" s="1103"/>
      <c r="D423" s="705" t="s">
        <v>839</v>
      </c>
      <c r="E423" s="794">
        <v>43132</v>
      </c>
      <c r="F423" s="273">
        <v>43434</v>
      </c>
      <c r="G423" s="801" t="s">
        <v>840</v>
      </c>
      <c r="H423" s="797">
        <v>1000</v>
      </c>
      <c r="I423" s="798"/>
      <c r="J423" s="799">
        <v>6000000</v>
      </c>
    </row>
    <row r="424" spans="2:10" x14ac:dyDescent="0.2">
      <c r="B424" s="1223"/>
      <c r="C424" s="1103"/>
      <c r="D424" s="800" t="s">
        <v>841</v>
      </c>
      <c r="E424" s="794">
        <v>43132</v>
      </c>
      <c r="F424" s="273">
        <v>43434</v>
      </c>
      <c r="G424" s="801" t="s">
        <v>842</v>
      </c>
      <c r="H424" s="797">
        <v>2</v>
      </c>
      <c r="I424" s="798"/>
      <c r="J424" s="799">
        <v>4000000</v>
      </c>
    </row>
    <row r="425" spans="2:10" ht="13.5" thickBot="1" x14ac:dyDescent="0.25">
      <c r="B425" s="1223"/>
      <c r="C425" s="1103"/>
      <c r="D425" s="800" t="s">
        <v>843</v>
      </c>
      <c r="E425" s="740">
        <v>43132</v>
      </c>
      <c r="F425" s="151">
        <v>43434</v>
      </c>
      <c r="G425" s="801" t="s">
        <v>844</v>
      </c>
      <c r="H425" s="797">
        <v>4</v>
      </c>
      <c r="I425" s="810"/>
      <c r="J425" s="702">
        <v>10000000</v>
      </c>
    </row>
    <row r="426" spans="2:10" x14ac:dyDescent="0.2">
      <c r="B426" s="1223"/>
      <c r="C426" s="1111" t="s">
        <v>845</v>
      </c>
      <c r="D426" s="704" t="s">
        <v>846</v>
      </c>
      <c r="E426" s="802">
        <v>43132</v>
      </c>
      <c r="F426" s="803">
        <v>43434</v>
      </c>
      <c r="G426" s="704" t="s">
        <v>842</v>
      </c>
      <c r="H426" s="685">
        <v>4</v>
      </c>
      <c r="I426" s="805"/>
      <c r="J426" s="819">
        <v>10000000</v>
      </c>
    </row>
    <row r="427" spans="2:10" x14ac:dyDescent="0.2">
      <c r="B427" s="1223"/>
      <c r="C427" s="1112"/>
      <c r="D427" s="705" t="s">
        <v>847</v>
      </c>
      <c r="E427" s="794">
        <v>43132</v>
      </c>
      <c r="F427" s="273">
        <v>43434</v>
      </c>
      <c r="G427" s="705" t="s">
        <v>848</v>
      </c>
      <c r="H427" s="690">
        <v>4</v>
      </c>
      <c r="I427" s="798"/>
      <c r="J427" s="692">
        <v>10000000</v>
      </c>
    </row>
    <row r="428" spans="2:10" x14ac:dyDescent="0.2">
      <c r="B428" s="1223"/>
      <c r="C428" s="1112"/>
      <c r="D428" s="800" t="s">
        <v>849</v>
      </c>
      <c r="E428" s="794">
        <v>43132</v>
      </c>
      <c r="F428" s="273">
        <v>43434</v>
      </c>
      <c r="G428" s="800" t="s">
        <v>838</v>
      </c>
      <c r="H428" s="797">
        <v>2</v>
      </c>
      <c r="I428" s="798"/>
      <c r="J428" s="799">
        <v>6000000</v>
      </c>
    </row>
    <row r="429" spans="2:10" x14ac:dyDescent="0.2">
      <c r="B429" s="1223"/>
      <c r="C429" s="1112"/>
      <c r="D429" s="800" t="s">
        <v>850</v>
      </c>
      <c r="E429" s="794">
        <v>43132</v>
      </c>
      <c r="F429" s="273">
        <v>43434</v>
      </c>
      <c r="G429" s="800" t="s">
        <v>221</v>
      </c>
      <c r="H429" s="797">
        <v>8</v>
      </c>
      <c r="I429" s="798"/>
      <c r="J429" s="799">
        <v>2000000</v>
      </c>
    </row>
    <row r="430" spans="2:10" x14ac:dyDescent="0.2">
      <c r="B430" s="1223"/>
      <c r="C430" s="1112"/>
      <c r="D430" s="800" t="s">
        <v>851</v>
      </c>
      <c r="E430" s="794">
        <v>43132</v>
      </c>
      <c r="F430" s="273">
        <v>43434</v>
      </c>
      <c r="G430" s="800" t="s">
        <v>221</v>
      </c>
      <c r="H430" s="797">
        <v>8</v>
      </c>
      <c r="I430" s="798"/>
      <c r="J430" s="799">
        <v>100000</v>
      </c>
    </row>
    <row r="431" spans="2:10" x14ac:dyDescent="0.2">
      <c r="B431" s="1223"/>
      <c r="C431" s="1112"/>
      <c r="D431" s="800" t="s">
        <v>852</v>
      </c>
      <c r="E431" s="794">
        <v>43132</v>
      </c>
      <c r="F431" s="273">
        <v>43434</v>
      </c>
      <c r="G431" s="800" t="s">
        <v>853</v>
      </c>
      <c r="H431" s="797">
        <v>2</v>
      </c>
      <c r="I431" s="798"/>
      <c r="J431" s="799">
        <v>200000</v>
      </c>
    </row>
    <row r="432" spans="2:10" ht="13.5" thickBot="1" x14ac:dyDescent="0.25">
      <c r="B432" s="1224"/>
      <c r="C432" s="1212"/>
      <c r="D432" s="706" t="s">
        <v>854</v>
      </c>
      <c r="E432" s="740">
        <v>43132</v>
      </c>
      <c r="F432" s="151">
        <v>43434</v>
      </c>
      <c r="G432" s="706" t="s">
        <v>855</v>
      </c>
      <c r="H432" s="700">
        <v>4</v>
      </c>
      <c r="I432" s="810"/>
      <c r="J432" s="702">
        <v>5000000</v>
      </c>
    </row>
    <row r="435" spans="3:8" ht="13.5" thickBot="1" x14ac:dyDescent="0.25"/>
    <row r="436" spans="3:8" ht="24.75" thickBot="1" x14ac:dyDescent="0.25">
      <c r="C436" s="1320" t="s">
        <v>1263</v>
      </c>
      <c r="D436" s="1321" t="s">
        <v>1264</v>
      </c>
      <c r="E436" s="1322" t="s">
        <v>1265</v>
      </c>
      <c r="F436" s="1321" t="s">
        <v>1266</v>
      </c>
      <c r="G436" s="1322" t="s">
        <v>1267</v>
      </c>
      <c r="H436" s="1321">
        <v>1</v>
      </c>
    </row>
  </sheetData>
  <mergeCells count="134">
    <mergeCell ref="B296:B309"/>
    <mergeCell ref="C296:C298"/>
    <mergeCell ref="C299:C304"/>
    <mergeCell ref="C305:C309"/>
    <mergeCell ref="B310:B325"/>
    <mergeCell ref="C310:C311"/>
    <mergeCell ref="C312:C317"/>
    <mergeCell ref="C318:C322"/>
    <mergeCell ref="C323:C325"/>
    <mergeCell ref="C270:C271"/>
    <mergeCell ref="C272:C274"/>
    <mergeCell ref="C275:C278"/>
    <mergeCell ref="C279:C286"/>
    <mergeCell ref="C287:C288"/>
    <mergeCell ref="C289:C290"/>
    <mergeCell ref="C292:C295"/>
    <mergeCell ref="D292:D293"/>
    <mergeCell ref="D294:D295"/>
    <mergeCell ref="C163:C165"/>
    <mergeCell ref="C166:C168"/>
    <mergeCell ref="C169:C174"/>
    <mergeCell ref="C175:C176"/>
    <mergeCell ref="B181:B212"/>
    <mergeCell ref="C181:C183"/>
    <mergeCell ref="C184:C189"/>
    <mergeCell ref="C190:C193"/>
    <mergeCell ref="C194:C199"/>
    <mergeCell ref="C200:C205"/>
    <mergeCell ref="C206:C209"/>
    <mergeCell ref="C210:C212"/>
    <mergeCell ref="C113:C116"/>
    <mergeCell ref="D115:D116"/>
    <mergeCell ref="E115:E116"/>
    <mergeCell ref="F115:F116"/>
    <mergeCell ref="C117:C118"/>
    <mergeCell ref="C119:C123"/>
    <mergeCell ref="C124:C133"/>
    <mergeCell ref="B134:B149"/>
    <mergeCell ref="C134:C136"/>
    <mergeCell ref="C137:C142"/>
    <mergeCell ref="I4:I6"/>
    <mergeCell ref="J4:J6"/>
    <mergeCell ref="E5:E6"/>
    <mergeCell ref="F5:F6"/>
    <mergeCell ref="C7:C11"/>
    <mergeCell ref="B13:B50"/>
    <mergeCell ref="C13:C29"/>
    <mergeCell ref="C30:C36"/>
    <mergeCell ref="C37:C40"/>
    <mergeCell ref="C41:C46"/>
    <mergeCell ref="C47:C50"/>
    <mergeCell ref="C237:C238"/>
    <mergeCell ref="D237:D238"/>
    <mergeCell ref="B326:B352"/>
    <mergeCell ref="C329:C334"/>
    <mergeCell ref="C335:C350"/>
    <mergeCell ref="B353:B432"/>
    <mergeCell ref="C353:C371"/>
    <mergeCell ref="C372:C382"/>
    <mergeCell ref="C383:C397"/>
    <mergeCell ref="C398:C400"/>
    <mergeCell ref="C401:C420"/>
    <mergeCell ref="C421:C425"/>
    <mergeCell ref="C426:C432"/>
    <mergeCell ref="C326:C328"/>
    <mergeCell ref="B241:B244"/>
    <mergeCell ref="C241:C244"/>
    <mergeCell ref="B245:B247"/>
    <mergeCell ref="C245:C246"/>
    <mergeCell ref="B248:B295"/>
    <mergeCell ref="C248:C251"/>
    <mergeCell ref="C252:C255"/>
    <mergeCell ref="C256:C261"/>
    <mergeCell ref="C262:C265"/>
    <mergeCell ref="C266:C269"/>
    <mergeCell ref="C101:C104"/>
    <mergeCell ref="C105:C106"/>
    <mergeCell ref="D105:D106"/>
    <mergeCell ref="B213:B238"/>
    <mergeCell ref="C150:C152"/>
    <mergeCell ref="C179:C180"/>
    <mergeCell ref="C177:C178"/>
    <mergeCell ref="B150:B180"/>
    <mergeCell ref="C153:C158"/>
    <mergeCell ref="C159:C162"/>
    <mergeCell ref="C143:C148"/>
    <mergeCell ref="B75:B106"/>
    <mergeCell ref="C75:C89"/>
    <mergeCell ref="B107:B112"/>
    <mergeCell ref="C107:C112"/>
    <mergeCell ref="B113:B133"/>
    <mergeCell ref="C213:C230"/>
    <mergeCell ref="D213:D217"/>
    <mergeCell ref="D218:D222"/>
    <mergeCell ref="D223:D226"/>
    <mergeCell ref="D229:D230"/>
    <mergeCell ref="C231:C234"/>
    <mergeCell ref="D231:D233"/>
    <mergeCell ref="C235:C236"/>
    <mergeCell ref="E97:E99"/>
    <mergeCell ref="F97:F99"/>
    <mergeCell ref="G97:G99"/>
    <mergeCell ref="H97:H99"/>
    <mergeCell ref="I97:I99"/>
    <mergeCell ref="J97:J99"/>
    <mergeCell ref="C73:C74"/>
    <mergeCell ref="B4:B12"/>
    <mergeCell ref="C4:C6"/>
    <mergeCell ref="B51:B74"/>
    <mergeCell ref="C51:C53"/>
    <mergeCell ref="C54:C65"/>
    <mergeCell ref="C66:C70"/>
    <mergeCell ref="C71:C72"/>
    <mergeCell ref="D75:D77"/>
    <mergeCell ref="D79:D84"/>
    <mergeCell ref="D85:D88"/>
    <mergeCell ref="C90:C92"/>
    <mergeCell ref="C93:C96"/>
    <mergeCell ref="C97:C99"/>
    <mergeCell ref="D97:D99"/>
    <mergeCell ref="D4:D6"/>
    <mergeCell ref="G4:G6"/>
    <mergeCell ref="H4:H6"/>
    <mergeCell ref="A1:A3"/>
    <mergeCell ref="G1:J1"/>
    <mergeCell ref="C1:F1"/>
    <mergeCell ref="B1:B3"/>
    <mergeCell ref="J2:J3"/>
    <mergeCell ref="I2:I3"/>
    <mergeCell ref="H2:H3"/>
    <mergeCell ref="G2:G3"/>
    <mergeCell ref="E2:F2"/>
    <mergeCell ref="D2:D3"/>
    <mergeCell ref="C2:C3"/>
  </mergeCells>
  <dataValidations count="1">
    <dataValidation showInputMessage="1" showErrorMessage="1" sqref="H4 H7:H28 H30:H97 H100:H109 H112:H243 H245:H432" xr:uid="{00000000-0002-0000-0300-000000000000}"/>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22"/>
  <sheetViews>
    <sheetView tabSelected="1" topLeftCell="A101" zoomScale="70" zoomScaleNormal="70" workbookViewId="0">
      <selection activeCell="C125" sqref="C125"/>
    </sheetView>
  </sheetViews>
  <sheetFormatPr baseColWidth="10" defaultRowHeight="15.75" x14ac:dyDescent="0.25"/>
  <cols>
    <col min="2" max="2" width="19.125" bestFit="1" customWidth="1"/>
    <col min="3" max="3" width="21.375" bestFit="1" customWidth="1"/>
    <col min="4" max="4" width="38" customWidth="1"/>
    <col min="5" max="6" width="8.5" bestFit="1" customWidth="1"/>
    <col min="7" max="7" width="55.75" bestFit="1" customWidth="1"/>
    <col min="8" max="8" width="8" bestFit="1" customWidth="1"/>
    <col min="9" max="9" width="11.75" bestFit="1" customWidth="1"/>
    <col min="10" max="10" width="11.625" customWidth="1"/>
    <col min="11" max="11" width="13" bestFit="1" customWidth="1"/>
  </cols>
  <sheetData>
    <row r="1" spans="2:10" ht="16.5" thickBot="1" x14ac:dyDescent="0.3">
      <c r="B1" s="967" t="s">
        <v>0</v>
      </c>
      <c r="C1" s="970" t="s">
        <v>2</v>
      </c>
      <c r="D1" s="971"/>
      <c r="E1" s="971"/>
      <c r="F1" s="971"/>
      <c r="G1" s="988" t="s">
        <v>3</v>
      </c>
      <c r="H1" s="989"/>
      <c r="I1" s="989"/>
      <c r="J1" s="990"/>
    </row>
    <row r="2" spans="2:10" x14ac:dyDescent="0.25">
      <c r="B2" s="968"/>
      <c r="C2" s="991" t="s">
        <v>4</v>
      </c>
      <c r="D2" s="993" t="s">
        <v>5</v>
      </c>
      <c r="E2" s="993" t="s">
        <v>6</v>
      </c>
      <c r="F2" s="993"/>
      <c r="G2" s="995" t="s">
        <v>7</v>
      </c>
      <c r="H2" s="997" t="s">
        <v>8</v>
      </c>
      <c r="I2" s="997" t="s">
        <v>9</v>
      </c>
      <c r="J2" s="999" t="s">
        <v>10</v>
      </c>
    </row>
    <row r="3" spans="2:10" ht="16.5" thickBot="1" x14ac:dyDescent="0.3">
      <c r="B3" s="968"/>
      <c r="C3" s="992"/>
      <c r="D3" s="994"/>
      <c r="E3" s="161" t="s">
        <v>166</v>
      </c>
      <c r="F3" s="161" t="s">
        <v>167</v>
      </c>
      <c r="G3" s="1294"/>
      <c r="H3" s="1295"/>
      <c r="I3" s="1295"/>
      <c r="J3" s="1296"/>
    </row>
    <row r="4" spans="2:10" x14ac:dyDescent="0.25">
      <c r="B4" s="1286" t="s">
        <v>891</v>
      </c>
      <c r="C4" s="1102" t="s">
        <v>856</v>
      </c>
      <c r="D4" s="134" t="s">
        <v>857</v>
      </c>
      <c r="E4" s="1073">
        <v>43134</v>
      </c>
      <c r="F4" s="1291">
        <v>43274</v>
      </c>
      <c r="G4" s="195" t="s">
        <v>858</v>
      </c>
      <c r="H4" s="122">
        <v>10</v>
      </c>
      <c r="I4" s="123">
        <v>3500000</v>
      </c>
      <c r="J4" s="124">
        <v>35000000</v>
      </c>
    </row>
    <row r="5" spans="2:10" x14ac:dyDescent="0.25">
      <c r="B5" s="1287"/>
      <c r="C5" s="1103"/>
      <c r="D5" s="135" t="s">
        <v>859</v>
      </c>
      <c r="E5" s="1074"/>
      <c r="F5" s="1292"/>
      <c r="G5" s="197" t="s">
        <v>858</v>
      </c>
      <c r="H5" s="144">
        <v>1</v>
      </c>
      <c r="I5" s="166">
        <v>3500000</v>
      </c>
      <c r="J5" s="226">
        <v>3500000</v>
      </c>
    </row>
    <row r="6" spans="2:10" x14ac:dyDescent="0.25">
      <c r="B6" s="1287"/>
      <c r="C6" s="1103"/>
      <c r="D6" s="160" t="s">
        <v>860</v>
      </c>
      <c r="E6" s="1074"/>
      <c r="F6" s="1292"/>
      <c r="G6" s="197" t="s">
        <v>858</v>
      </c>
      <c r="H6" s="144">
        <v>1</v>
      </c>
      <c r="I6" s="166">
        <v>3500000</v>
      </c>
      <c r="J6" s="226">
        <v>3500000</v>
      </c>
    </row>
    <row r="7" spans="2:10" x14ac:dyDescent="0.25">
      <c r="B7" s="1287"/>
      <c r="C7" s="1103"/>
      <c r="D7" s="135" t="s">
        <v>861</v>
      </c>
      <c r="E7" s="1074"/>
      <c r="F7" s="1292"/>
      <c r="G7" s="197" t="s">
        <v>858</v>
      </c>
      <c r="H7" s="144">
        <v>1</v>
      </c>
      <c r="I7" s="166">
        <v>3500000</v>
      </c>
      <c r="J7" s="226">
        <v>3500000</v>
      </c>
    </row>
    <row r="8" spans="2:10" ht="16.5" thickBot="1" x14ac:dyDescent="0.3">
      <c r="B8" s="1287"/>
      <c r="C8" s="1104"/>
      <c r="D8" s="173" t="s">
        <v>862</v>
      </c>
      <c r="E8" s="1075"/>
      <c r="F8" s="1293"/>
      <c r="G8" s="198" t="s">
        <v>858</v>
      </c>
      <c r="H8" s="131">
        <v>3</v>
      </c>
      <c r="I8" s="132">
        <v>3500000</v>
      </c>
      <c r="J8" s="133">
        <v>10500000</v>
      </c>
    </row>
    <row r="9" spans="2:10" x14ac:dyDescent="0.25">
      <c r="B9" s="1287"/>
      <c r="C9" s="1090" t="s">
        <v>863</v>
      </c>
      <c r="D9" s="134" t="s">
        <v>857</v>
      </c>
      <c r="E9" s="1073">
        <v>43295</v>
      </c>
      <c r="F9" s="1291">
        <v>43435</v>
      </c>
      <c r="G9" s="195" t="s">
        <v>858</v>
      </c>
      <c r="H9" s="122">
        <v>10</v>
      </c>
      <c r="I9" s="123">
        <v>3500000</v>
      </c>
      <c r="J9" s="124">
        <v>35000000</v>
      </c>
    </row>
    <row r="10" spans="2:10" x14ac:dyDescent="0.25">
      <c r="B10" s="1287"/>
      <c r="C10" s="1091"/>
      <c r="D10" s="135" t="s">
        <v>859</v>
      </c>
      <c r="E10" s="1074"/>
      <c r="F10" s="1292"/>
      <c r="G10" s="197" t="s">
        <v>858</v>
      </c>
      <c r="H10" s="144">
        <v>1</v>
      </c>
      <c r="I10" s="166">
        <v>3500000</v>
      </c>
      <c r="J10" s="226">
        <v>3500000</v>
      </c>
    </row>
    <row r="11" spans="2:10" x14ac:dyDescent="0.25">
      <c r="B11" s="1287"/>
      <c r="C11" s="1091"/>
      <c r="D11" s="160" t="s">
        <v>860</v>
      </c>
      <c r="E11" s="1074"/>
      <c r="F11" s="1292"/>
      <c r="G11" s="197" t="s">
        <v>858</v>
      </c>
      <c r="H11" s="144">
        <v>1</v>
      </c>
      <c r="I11" s="166">
        <v>3500000</v>
      </c>
      <c r="J11" s="226">
        <v>3500000</v>
      </c>
    </row>
    <row r="12" spans="2:10" x14ac:dyDescent="0.25">
      <c r="B12" s="1287"/>
      <c r="C12" s="1091"/>
      <c r="D12" s="135" t="s">
        <v>861</v>
      </c>
      <c r="E12" s="1074"/>
      <c r="F12" s="1292"/>
      <c r="G12" s="197" t="s">
        <v>858</v>
      </c>
      <c r="H12" s="144">
        <v>1</v>
      </c>
      <c r="I12" s="166">
        <v>3500000</v>
      </c>
      <c r="J12" s="226">
        <v>3500000</v>
      </c>
    </row>
    <row r="13" spans="2:10" ht="16.5" thickBot="1" x14ac:dyDescent="0.3">
      <c r="B13" s="1287"/>
      <c r="C13" s="1092"/>
      <c r="D13" s="173" t="s">
        <v>864</v>
      </c>
      <c r="E13" s="1075"/>
      <c r="F13" s="1293"/>
      <c r="G13" s="198" t="s">
        <v>858</v>
      </c>
      <c r="H13" s="131">
        <v>3</v>
      </c>
      <c r="I13" s="132">
        <v>3500000</v>
      </c>
      <c r="J13" s="133">
        <v>10500000</v>
      </c>
    </row>
    <row r="14" spans="2:10" ht="25.5" x14ac:dyDescent="0.25">
      <c r="B14" s="1287"/>
      <c r="C14" s="1090" t="s">
        <v>865</v>
      </c>
      <c r="D14" s="134" t="s">
        <v>866</v>
      </c>
      <c r="E14" s="1073">
        <v>43105</v>
      </c>
      <c r="F14" s="1076">
        <v>43449</v>
      </c>
      <c r="G14" s="195" t="s">
        <v>867</v>
      </c>
      <c r="H14" s="122" t="s">
        <v>868</v>
      </c>
      <c r="I14" s="122" t="s">
        <v>868</v>
      </c>
      <c r="J14" s="124">
        <v>25000000</v>
      </c>
    </row>
    <row r="15" spans="2:10" ht="25.5" x14ac:dyDescent="0.25">
      <c r="B15" s="1287"/>
      <c r="C15" s="1091"/>
      <c r="D15" s="135" t="s">
        <v>869</v>
      </c>
      <c r="E15" s="1113"/>
      <c r="F15" s="1114"/>
      <c r="G15" s="197" t="s">
        <v>870</v>
      </c>
      <c r="H15" s="144" t="s">
        <v>868</v>
      </c>
      <c r="I15" s="144" t="s">
        <v>868</v>
      </c>
      <c r="J15" s="146">
        <v>7000000</v>
      </c>
    </row>
    <row r="16" spans="2:10" ht="16.5" thickBot="1" x14ac:dyDescent="0.3">
      <c r="B16" s="1287"/>
      <c r="C16" s="1092"/>
      <c r="D16" s="138" t="s">
        <v>871</v>
      </c>
      <c r="E16" s="200">
        <v>43252</v>
      </c>
      <c r="F16" s="200">
        <v>43281</v>
      </c>
      <c r="G16" s="198" t="s">
        <v>872</v>
      </c>
      <c r="H16" s="131" t="s">
        <v>868</v>
      </c>
      <c r="I16" s="131" t="s">
        <v>868</v>
      </c>
      <c r="J16" s="133">
        <v>3000000</v>
      </c>
    </row>
    <row r="17" spans="2:11" x14ac:dyDescent="0.25">
      <c r="B17" s="1287"/>
      <c r="C17" s="1090" t="s">
        <v>873</v>
      </c>
      <c r="D17" s="134" t="s">
        <v>874</v>
      </c>
      <c r="E17" s="1289">
        <v>43115</v>
      </c>
      <c r="F17" s="1076">
        <v>43449</v>
      </c>
      <c r="G17" s="195" t="s">
        <v>875</v>
      </c>
      <c r="H17" s="122">
        <v>1</v>
      </c>
      <c r="I17" s="201">
        <v>1600000</v>
      </c>
      <c r="J17" s="202">
        <v>17600000</v>
      </c>
      <c r="K17" s="902">
        <f>+J17+J28+J31+J32+J78+J46+J114</f>
        <v>164900000</v>
      </c>
    </row>
    <row r="18" spans="2:11" ht="25.5" x14ac:dyDescent="0.25">
      <c r="B18" s="1287"/>
      <c r="C18" s="1091"/>
      <c r="D18" s="203" t="s">
        <v>876</v>
      </c>
      <c r="E18" s="1290"/>
      <c r="F18" s="1114"/>
      <c r="G18" s="197" t="s">
        <v>877</v>
      </c>
      <c r="H18" s="144" t="s">
        <v>868</v>
      </c>
      <c r="I18" s="144" t="s">
        <v>868</v>
      </c>
      <c r="J18" s="146">
        <v>18000000</v>
      </c>
    </row>
    <row r="19" spans="2:11" x14ac:dyDescent="0.25">
      <c r="B19" s="1287"/>
      <c r="C19" s="1091"/>
      <c r="D19" s="204" t="s">
        <v>878</v>
      </c>
      <c r="E19" s="205">
        <v>43274</v>
      </c>
      <c r="F19" s="206">
        <v>43435</v>
      </c>
      <c r="G19" s="207" t="s">
        <v>879</v>
      </c>
      <c r="H19" s="148" t="s">
        <v>868</v>
      </c>
      <c r="I19" s="148" t="s">
        <v>868</v>
      </c>
      <c r="J19" s="149">
        <v>1500000</v>
      </c>
    </row>
    <row r="20" spans="2:11" ht="26.25" thickBot="1" x14ac:dyDescent="0.3">
      <c r="B20" s="1287"/>
      <c r="C20" s="1092"/>
      <c r="D20" s="138" t="s">
        <v>880</v>
      </c>
      <c r="E20" s="184">
        <v>43105</v>
      </c>
      <c r="F20" s="208">
        <v>43449</v>
      </c>
      <c r="G20" s="198" t="s">
        <v>881</v>
      </c>
      <c r="H20" s="131" t="s">
        <v>868</v>
      </c>
      <c r="I20" s="131" t="s">
        <v>868</v>
      </c>
      <c r="J20" s="133">
        <v>3000000</v>
      </c>
    </row>
    <row r="21" spans="2:11" x14ac:dyDescent="0.25">
      <c r="B21" s="1287"/>
      <c r="C21" s="1090" t="s">
        <v>882</v>
      </c>
      <c r="D21" s="135" t="s">
        <v>883</v>
      </c>
      <c r="E21" s="1073">
        <v>43105</v>
      </c>
      <c r="F21" s="1076">
        <v>43133</v>
      </c>
      <c r="G21" s="209" t="s">
        <v>884</v>
      </c>
      <c r="H21" s="144">
        <v>20</v>
      </c>
      <c r="I21" s="144" t="s">
        <v>868</v>
      </c>
      <c r="J21" s="210">
        <v>25000000</v>
      </c>
    </row>
    <row r="22" spans="2:11" x14ac:dyDescent="0.25">
      <c r="B22" s="1287"/>
      <c r="C22" s="1091"/>
      <c r="D22" s="135" t="s">
        <v>885</v>
      </c>
      <c r="E22" s="1074"/>
      <c r="F22" s="1077"/>
      <c r="G22" s="209" t="s">
        <v>886</v>
      </c>
      <c r="H22" s="144" t="s">
        <v>868</v>
      </c>
      <c r="I22" s="144" t="s">
        <v>868</v>
      </c>
      <c r="J22" s="146">
        <v>5000000</v>
      </c>
    </row>
    <row r="23" spans="2:11" x14ac:dyDescent="0.25">
      <c r="B23" s="1287"/>
      <c r="C23" s="1091"/>
      <c r="D23" s="211" t="s">
        <v>887</v>
      </c>
      <c r="E23" s="1074"/>
      <c r="F23" s="1077"/>
      <c r="G23" s="212" t="s">
        <v>888</v>
      </c>
      <c r="H23" s="148">
        <v>2000</v>
      </c>
      <c r="I23" s="148">
        <v>20000</v>
      </c>
      <c r="J23" s="149">
        <v>40000000</v>
      </c>
    </row>
    <row r="24" spans="2:11" ht="16.5" thickBot="1" x14ac:dyDescent="0.3">
      <c r="B24" s="1288"/>
      <c r="C24" s="1092"/>
      <c r="D24" s="138" t="s">
        <v>889</v>
      </c>
      <c r="E24" s="1075"/>
      <c r="F24" s="1078"/>
      <c r="G24" s="213" t="s">
        <v>890</v>
      </c>
      <c r="H24" s="131">
        <v>10</v>
      </c>
      <c r="I24" s="131" t="s">
        <v>868</v>
      </c>
      <c r="J24" s="214" t="s">
        <v>868</v>
      </c>
    </row>
    <row r="25" spans="2:11" x14ac:dyDescent="0.25">
      <c r="B25" s="1276" t="s">
        <v>892</v>
      </c>
      <c r="C25" s="1279" t="s">
        <v>893</v>
      </c>
      <c r="D25" s="227" t="s">
        <v>894</v>
      </c>
      <c r="E25" s="228">
        <v>43136</v>
      </c>
      <c r="F25" s="228">
        <v>43434</v>
      </c>
      <c r="G25" s="229" t="s">
        <v>895</v>
      </c>
      <c r="H25" s="230">
        <v>1</v>
      </c>
      <c r="I25" s="231">
        <v>22000000</v>
      </c>
      <c r="J25" s="232">
        <f>+I25*H25</f>
        <v>22000000</v>
      </c>
    </row>
    <row r="26" spans="2:11" ht="25.5" x14ac:dyDescent="0.25">
      <c r="B26" s="1277"/>
      <c r="C26" s="1280"/>
      <c r="D26" s="215" t="s">
        <v>896</v>
      </c>
      <c r="E26" s="216">
        <v>43136</v>
      </c>
      <c r="F26" s="216">
        <v>43434</v>
      </c>
      <c r="G26" s="217" t="s">
        <v>895</v>
      </c>
      <c r="H26" s="218">
        <v>1</v>
      </c>
      <c r="I26" s="219">
        <v>22000000</v>
      </c>
      <c r="J26" s="233">
        <f>+I26*H26</f>
        <v>22000000</v>
      </c>
    </row>
    <row r="27" spans="2:11" ht="16.5" thickBot="1" x14ac:dyDescent="0.3">
      <c r="B27" s="1277"/>
      <c r="C27" s="1281"/>
      <c r="D27" s="138" t="s">
        <v>897</v>
      </c>
      <c r="E27" s="234">
        <v>43136</v>
      </c>
      <c r="F27" s="234">
        <v>43434</v>
      </c>
      <c r="G27" s="235" t="s">
        <v>895</v>
      </c>
      <c r="H27" s="236"/>
      <c r="I27" s="236"/>
      <c r="J27" s="237">
        <v>10000000</v>
      </c>
    </row>
    <row r="28" spans="2:11" ht="25.5" x14ac:dyDescent="0.25">
      <c r="B28" s="1277"/>
      <c r="C28" s="986" t="s">
        <v>898</v>
      </c>
      <c r="D28" s="227" t="s">
        <v>899</v>
      </c>
      <c r="E28" s="228">
        <v>43136</v>
      </c>
      <c r="F28" s="228">
        <v>43434</v>
      </c>
      <c r="G28" s="227" t="s">
        <v>900</v>
      </c>
      <c r="H28" s="238">
        <v>11</v>
      </c>
      <c r="I28" s="239">
        <v>2600000</v>
      </c>
      <c r="J28" s="240">
        <f>+H28*I28</f>
        <v>28600000</v>
      </c>
    </row>
    <row r="29" spans="2:11" ht="25.5" x14ac:dyDescent="0.25">
      <c r="B29" s="1277"/>
      <c r="C29" s="987"/>
      <c r="D29" s="215" t="s">
        <v>901</v>
      </c>
      <c r="E29" s="216">
        <v>43136</v>
      </c>
      <c r="F29" s="216">
        <v>43434</v>
      </c>
      <c r="G29" s="135" t="s">
        <v>902</v>
      </c>
      <c r="H29" s="220">
        <v>9</v>
      </c>
      <c r="I29" s="145">
        <v>10000000</v>
      </c>
      <c r="J29" s="241">
        <f>+H29*I29</f>
        <v>90000000</v>
      </c>
      <c r="K29" s="902">
        <f>+J29+J30+J32+J26+J25+J27</f>
        <v>221500000</v>
      </c>
    </row>
    <row r="30" spans="2:11" ht="25.5" x14ac:dyDescent="0.25">
      <c r="B30" s="1277"/>
      <c r="C30" s="987"/>
      <c r="D30" s="135" t="s">
        <v>903</v>
      </c>
      <c r="E30" s="216">
        <v>43136</v>
      </c>
      <c r="F30" s="216">
        <v>43434</v>
      </c>
      <c r="G30" s="135" t="s">
        <v>904</v>
      </c>
      <c r="H30" s="220">
        <v>7</v>
      </c>
      <c r="I30" s="145">
        <v>10000000</v>
      </c>
      <c r="J30" s="241">
        <f>+H30*I30</f>
        <v>70000000</v>
      </c>
    </row>
    <row r="31" spans="2:11" x14ac:dyDescent="0.25">
      <c r="B31" s="1277"/>
      <c r="C31" s="987"/>
      <c r="D31" s="135" t="s">
        <v>905</v>
      </c>
      <c r="E31" s="216">
        <v>43136</v>
      </c>
      <c r="F31" s="216">
        <v>43434</v>
      </c>
      <c r="G31" s="215" t="s">
        <v>906</v>
      </c>
      <c r="H31" s="221">
        <v>11</v>
      </c>
      <c r="I31" s="145">
        <v>2600000</v>
      </c>
      <c r="J31" s="242">
        <f>+I31*H31</f>
        <v>28600000</v>
      </c>
    </row>
    <row r="32" spans="2:11" ht="26.25" thickBot="1" x14ac:dyDescent="0.3">
      <c r="B32" s="1277"/>
      <c r="C32" s="1282"/>
      <c r="D32" s="138" t="s">
        <v>907</v>
      </c>
      <c r="E32" s="243">
        <v>43405</v>
      </c>
      <c r="F32" s="243">
        <v>43405</v>
      </c>
      <c r="G32" s="244" t="s">
        <v>906</v>
      </c>
      <c r="H32" s="236">
        <v>15</v>
      </c>
      <c r="I32" s="245">
        <v>500000</v>
      </c>
      <c r="J32" s="237">
        <f>+I32*H32</f>
        <v>7500000</v>
      </c>
    </row>
    <row r="33" spans="2:10" ht="25.5" x14ac:dyDescent="0.25">
      <c r="B33" s="1277"/>
      <c r="C33" s="986" t="s">
        <v>908</v>
      </c>
      <c r="D33" s="134" t="s">
        <v>909</v>
      </c>
      <c r="E33" s="228">
        <v>43136</v>
      </c>
      <c r="F33" s="228">
        <v>43405</v>
      </c>
      <c r="G33" s="134" t="s">
        <v>910</v>
      </c>
      <c r="H33" s="238">
        <v>25</v>
      </c>
      <c r="I33" s="239">
        <v>3000000</v>
      </c>
      <c r="J33" s="240">
        <f>+H33*I33</f>
        <v>75000000</v>
      </c>
    </row>
    <row r="34" spans="2:10" ht="25.5" x14ac:dyDescent="0.25">
      <c r="B34" s="1277"/>
      <c r="C34" s="987"/>
      <c r="D34" s="215" t="s">
        <v>911</v>
      </c>
      <c r="E34" s="216">
        <v>43136</v>
      </c>
      <c r="F34" s="216">
        <v>43160</v>
      </c>
      <c r="G34" s="135" t="s">
        <v>912</v>
      </c>
      <c r="H34" s="220">
        <v>1</v>
      </c>
      <c r="I34" s="219">
        <v>434000</v>
      </c>
      <c r="J34" s="233">
        <f t="shared" ref="J34" si="0">+I34*H34</f>
        <v>434000</v>
      </c>
    </row>
    <row r="35" spans="2:10" ht="25.5" x14ac:dyDescent="0.25">
      <c r="B35" s="1277"/>
      <c r="C35" s="987"/>
      <c r="D35" s="215" t="s">
        <v>913</v>
      </c>
      <c r="E35" s="216">
        <v>43136</v>
      </c>
      <c r="F35" s="216">
        <v>43160</v>
      </c>
      <c r="G35" s="135" t="s">
        <v>912</v>
      </c>
      <c r="H35" s="220">
        <v>1</v>
      </c>
      <c r="I35" s="219">
        <v>862000</v>
      </c>
      <c r="J35" s="233">
        <f>+I35</f>
        <v>862000</v>
      </c>
    </row>
    <row r="36" spans="2:10" ht="25.5" x14ac:dyDescent="0.25">
      <c r="B36" s="1277"/>
      <c r="C36" s="987"/>
      <c r="D36" s="215" t="s">
        <v>914</v>
      </c>
      <c r="E36" s="216">
        <v>43405</v>
      </c>
      <c r="F36" s="216">
        <v>43405</v>
      </c>
      <c r="G36" s="215" t="s">
        <v>915</v>
      </c>
      <c r="H36" s="220">
        <v>1</v>
      </c>
      <c r="I36" s="220">
        <v>1</v>
      </c>
      <c r="J36" s="241">
        <v>12000000</v>
      </c>
    </row>
    <row r="37" spans="2:10" ht="25.5" x14ac:dyDescent="0.25">
      <c r="B37" s="1277"/>
      <c r="C37" s="987"/>
      <c r="D37" s="215" t="s">
        <v>916</v>
      </c>
      <c r="E37" s="216">
        <v>42857</v>
      </c>
      <c r="F37" s="216">
        <v>42885</v>
      </c>
      <c r="G37" s="215" t="s">
        <v>917</v>
      </c>
      <c r="H37" s="220">
        <v>20</v>
      </c>
      <c r="I37" s="219">
        <v>100000</v>
      </c>
      <c r="J37" s="241">
        <f>+H37*I37</f>
        <v>2000000</v>
      </c>
    </row>
    <row r="38" spans="2:10" ht="38.25" x14ac:dyDescent="0.25">
      <c r="B38" s="1277"/>
      <c r="C38" s="987"/>
      <c r="D38" s="215" t="s">
        <v>918</v>
      </c>
      <c r="E38" s="222">
        <v>43009</v>
      </c>
      <c r="F38" s="222">
        <v>43009</v>
      </c>
      <c r="G38" s="215" t="s">
        <v>919</v>
      </c>
      <c r="H38" s="220">
        <v>8</v>
      </c>
      <c r="I38" s="145">
        <f>1000000+600000+340000</f>
        <v>1940000</v>
      </c>
      <c r="J38" s="241">
        <f>+H38*I38</f>
        <v>15520000</v>
      </c>
    </row>
    <row r="39" spans="2:10" x14ac:dyDescent="0.25">
      <c r="B39" s="1277"/>
      <c r="C39" s="987"/>
      <c r="D39" s="215" t="s">
        <v>920</v>
      </c>
      <c r="E39" s="216">
        <v>43136</v>
      </c>
      <c r="F39" s="216">
        <v>43405</v>
      </c>
      <c r="G39" s="223" t="s">
        <v>921</v>
      </c>
      <c r="H39" s="221">
        <v>2</v>
      </c>
      <c r="I39" s="224">
        <v>7000000</v>
      </c>
      <c r="J39" s="246">
        <f>+I39*H39</f>
        <v>14000000</v>
      </c>
    </row>
    <row r="40" spans="2:10" ht="25.5" x14ac:dyDescent="0.25">
      <c r="B40" s="1277"/>
      <c r="C40" s="987"/>
      <c r="D40" s="215" t="s">
        <v>922</v>
      </c>
      <c r="E40" s="225">
        <v>43132</v>
      </c>
      <c r="F40" s="225">
        <v>43132</v>
      </c>
      <c r="G40" s="215" t="s">
        <v>923</v>
      </c>
      <c r="H40" s="221">
        <v>50</v>
      </c>
      <c r="I40" s="145">
        <v>380000</v>
      </c>
      <c r="J40" s="246">
        <f>+I40*H40</f>
        <v>19000000</v>
      </c>
    </row>
    <row r="41" spans="2:10" x14ac:dyDescent="0.25">
      <c r="B41" s="1277"/>
      <c r="C41" s="987"/>
      <c r="D41" s="215" t="s">
        <v>924</v>
      </c>
      <c r="E41" s="222">
        <v>43374</v>
      </c>
      <c r="F41" s="222">
        <v>43374</v>
      </c>
      <c r="G41" s="215" t="s">
        <v>925</v>
      </c>
      <c r="H41" s="221">
        <v>200</v>
      </c>
      <c r="I41" s="224">
        <f>+J41/H41</f>
        <v>160000</v>
      </c>
      <c r="J41" s="246">
        <f>+(200*50000)+(20*1000000)+(20*100000)</f>
        <v>32000000</v>
      </c>
    </row>
    <row r="42" spans="2:10" ht="16.5" thickBot="1" x14ac:dyDescent="0.3">
      <c r="B42" s="1278"/>
      <c r="C42" s="1282"/>
      <c r="D42" s="244" t="s">
        <v>926</v>
      </c>
      <c r="E42" s="247">
        <v>43252</v>
      </c>
      <c r="F42" s="247">
        <v>43252</v>
      </c>
      <c r="G42" s="244" t="s">
        <v>927</v>
      </c>
      <c r="H42" s="248">
        <v>1</v>
      </c>
      <c r="I42" s="249">
        <v>10000000</v>
      </c>
      <c r="J42" s="250">
        <f>+I42*H42</f>
        <v>10000000</v>
      </c>
    </row>
    <row r="43" spans="2:10" x14ac:dyDescent="0.25">
      <c r="B43" s="1182" t="s">
        <v>948</v>
      </c>
      <c r="C43" s="1283" t="s">
        <v>928</v>
      </c>
      <c r="D43" s="1070" t="s">
        <v>929</v>
      </c>
      <c r="E43" s="136">
        <v>43132</v>
      </c>
      <c r="F43" s="139">
        <v>43434</v>
      </c>
      <c r="G43" s="121" t="s">
        <v>930</v>
      </c>
      <c r="H43" s="122">
        <v>4</v>
      </c>
      <c r="I43" s="252"/>
      <c r="J43" s="253">
        <f t="shared" ref="J43:J53" si="1">+H43*I43</f>
        <v>0</v>
      </c>
    </row>
    <row r="44" spans="2:10" x14ac:dyDescent="0.25">
      <c r="B44" s="1183"/>
      <c r="C44" s="1284"/>
      <c r="D44" s="1116"/>
      <c r="E44" s="140">
        <v>43132</v>
      </c>
      <c r="F44" s="164">
        <v>43434</v>
      </c>
      <c r="G44" s="197" t="s">
        <v>931</v>
      </c>
      <c r="H44" s="144">
        <v>1</v>
      </c>
      <c r="I44" s="255"/>
      <c r="J44" s="256">
        <f>+H44*I44</f>
        <v>0</v>
      </c>
    </row>
    <row r="45" spans="2:10" x14ac:dyDescent="0.25">
      <c r="B45" s="1183"/>
      <c r="C45" s="1284"/>
      <c r="D45" s="1272" t="s">
        <v>932</v>
      </c>
      <c r="E45" s="258">
        <v>43132</v>
      </c>
      <c r="F45" s="259">
        <v>43434</v>
      </c>
      <c r="G45" s="260" t="s">
        <v>930</v>
      </c>
      <c r="H45" s="182">
        <v>4</v>
      </c>
      <c r="I45" s="261"/>
      <c r="J45" s="262">
        <f>+H45*I45</f>
        <v>0</v>
      </c>
    </row>
    <row r="46" spans="2:10" ht="16.5" thickBot="1" x14ac:dyDescent="0.3">
      <c r="B46" s="1183"/>
      <c r="C46" s="1285"/>
      <c r="D46" s="1072"/>
      <c r="E46" s="150">
        <v>43252</v>
      </c>
      <c r="F46" s="151">
        <v>43449</v>
      </c>
      <c r="G46" s="236" t="s">
        <v>933</v>
      </c>
      <c r="H46" s="131">
        <v>1</v>
      </c>
      <c r="I46" s="263">
        <v>10000000</v>
      </c>
      <c r="J46" s="264">
        <f t="shared" si="1"/>
        <v>10000000</v>
      </c>
    </row>
    <row r="47" spans="2:10" x14ac:dyDescent="0.25">
      <c r="B47" s="1183"/>
      <c r="C47" s="1273" t="s">
        <v>934</v>
      </c>
      <c r="D47" s="134" t="s">
        <v>935</v>
      </c>
      <c r="E47" s="136">
        <v>43191</v>
      </c>
      <c r="F47" s="139">
        <v>43403</v>
      </c>
      <c r="G47" s="121" t="s">
        <v>936</v>
      </c>
      <c r="H47" s="122">
        <v>2</v>
      </c>
      <c r="I47" s="265">
        <v>5000000</v>
      </c>
      <c r="J47" s="253">
        <f t="shared" si="1"/>
        <v>10000000</v>
      </c>
    </row>
    <row r="48" spans="2:10" x14ac:dyDescent="0.25">
      <c r="B48" s="1183"/>
      <c r="C48" s="1274"/>
      <c r="D48" s="135" t="s">
        <v>937</v>
      </c>
      <c r="E48" s="140">
        <v>43252</v>
      </c>
      <c r="F48" s="164">
        <v>43403</v>
      </c>
      <c r="G48" s="165" t="s">
        <v>938</v>
      </c>
      <c r="H48" s="144">
        <v>2</v>
      </c>
      <c r="I48" s="266">
        <v>7000000</v>
      </c>
      <c r="J48" s="256">
        <f t="shared" si="1"/>
        <v>14000000</v>
      </c>
    </row>
    <row r="49" spans="2:10" x14ac:dyDescent="0.25">
      <c r="B49" s="1183"/>
      <c r="C49" s="1274"/>
      <c r="D49" s="1272" t="s">
        <v>939</v>
      </c>
      <c r="E49" s="147">
        <v>43313</v>
      </c>
      <c r="F49" s="273">
        <v>43403</v>
      </c>
      <c r="G49" s="165" t="s">
        <v>940</v>
      </c>
      <c r="H49" s="144">
        <v>1</v>
      </c>
      <c r="I49" s="255">
        <v>20000000</v>
      </c>
      <c r="J49" s="267">
        <f>+H49*I49</f>
        <v>20000000</v>
      </c>
    </row>
    <row r="50" spans="2:10" x14ac:dyDescent="0.25">
      <c r="B50" s="1183"/>
      <c r="C50" s="1274"/>
      <c r="D50" s="1071"/>
      <c r="E50" s="147">
        <v>43252</v>
      </c>
      <c r="F50" s="273">
        <v>43449</v>
      </c>
      <c r="G50" s="126" t="s">
        <v>941</v>
      </c>
      <c r="H50" s="182">
        <v>1</v>
      </c>
      <c r="I50" s="261">
        <v>15000000</v>
      </c>
      <c r="J50" s="267">
        <f>+H50*I50</f>
        <v>15000000</v>
      </c>
    </row>
    <row r="51" spans="2:10" ht="16.5" thickBot="1" x14ac:dyDescent="0.3">
      <c r="B51" s="1183"/>
      <c r="C51" s="1275"/>
      <c r="D51" s="1072"/>
      <c r="E51" s="150">
        <v>43160</v>
      </c>
      <c r="F51" s="151">
        <v>43434</v>
      </c>
      <c r="G51" s="130" t="s">
        <v>942</v>
      </c>
      <c r="H51" s="131">
        <v>2</v>
      </c>
      <c r="I51" s="263">
        <v>2000000</v>
      </c>
      <c r="J51" s="264">
        <f t="shared" si="1"/>
        <v>4000000</v>
      </c>
    </row>
    <row r="52" spans="2:10" x14ac:dyDescent="0.25">
      <c r="B52" s="1183"/>
      <c r="C52" s="1274" t="s">
        <v>943</v>
      </c>
      <c r="D52" s="137" t="s">
        <v>944</v>
      </c>
      <c r="E52" s="167">
        <v>43132</v>
      </c>
      <c r="F52" s="167">
        <v>43434</v>
      </c>
      <c r="G52" s="269" t="s">
        <v>945</v>
      </c>
      <c r="H52" s="183">
        <v>2</v>
      </c>
      <c r="I52" s="270">
        <v>2000000</v>
      </c>
      <c r="J52" s="271">
        <f t="shared" si="1"/>
        <v>4000000</v>
      </c>
    </row>
    <row r="53" spans="2:10" ht="16.5" thickBot="1" x14ac:dyDescent="0.3">
      <c r="B53" s="1184"/>
      <c r="C53" s="1275"/>
      <c r="D53" s="138" t="s">
        <v>946</v>
      </c>
      <c r="E53" s="150">
        <v>43344</v>
      </c>
      <c r="F53" s="150">
        <v>43434</v>
      </c>
      <c r="G53" s="213" t="s">
        <v>947</v>
      </c>
      <c r="H53" s="131">
        <v>1</v>
      </c>
      <c r="I53" s="263"/>
      <c r="J53" s="264">
        <f t="shared" si="1"/>
        <v>0</v>
      </c>
    </row>
    <row r="54" spans="2:10" x14ac:dyDescent="0.25">
      <c r="B54" s="1182" t="s">
        <v>949</v>
      </c>
      <c r="C54" s="1102" t="s">
        <v>950</v>
      </c>
      <c r="D54" s="134" t="s">
        <v>951</v>
      </c>
      <c r="E54" s="1073">
        <v>43125</v>
      </c>
      <c r="F54" s="1291">
        <v>43281</v>
      </c>
      <c r="G54" s="274" t="s">
        <v>858</v>
      </c>
      <c r="H54" s="122">
        <v>15</v>
      </c>
      <c r="I54" s="123">
        <v>14400000</v>
      </c>
      <c r="J54" s="124">
        <v>43200000</v>
      </c>
    </row>
    <row r="55" spans="2:10" x14ac:dyDescent="0.25">
      <c r="B55" s="1183"/>
      <c r="C55" s="1103"/>
      <c r="D55" s="254" t="s">
        <v>952</v>
      </c>
      <c r="E55" s="1074"/>
      <c r="F55" s="1292"/>
      <c r="G55" s="197" t="s">
        <v>858</v>
      </c>
      <c r="H55" s="194">
        <v>1</v>
      </c>
      <c r="I55" s="275">
        <v>3000000</v>
      </c>
      <c r="J55" s="276">
        <f t="shared" ref="J55:J61" si="2">+I55</f>
        <v>3000000</v>
      </c>
    </row>
    <row r="56" spans="2:10" x14ac:dyDescent="0.25">
      <c r="B56" s="1183"/>
      <c r="C56" s="1103"/>
      <c r="D56" s="135" t="s">
        <v>953</v>
      </c>
      <c r="E56" s="1074"/>
      <c r="F56" s="1292"/>
      <c r="G56" s="197" t="s">
        <v>858</v>
      </c>
      <c r="H56" s="144">
        <v>1</v>
      </c>
      <c r="I56" s="275">
        <v>3000000</v>
      </c>
      <c r="J56" s="166">
        <f t="shared" si="2"/>
        <v>3000000</v>
      </c>
    </row>
    <row r="57" spans="2:10" x14ac:dyDescent="0.25">
      <c r="B57" s="1183"/>
      <c r="C57" s="1103"/>
      <c r="D57" s="135" t="s">
        <v>954</v>
      </c>
      <c r="E57" s="1074"/>
      <c r="F57" s="1292"/>
      <c r="G57" s="197" t="s">
        <v>858</v>
      </c>
      <c r="H57" s="144">
        <v>1</v>
      </c>
      <c r="I57" s="275">
        <v>3000000</v>
      </c>
      <c r="J57" s="166">
        <f t="shared" si="2"/>
        <v>3000000</v>
      </c>
    </row>
    <row r="58" spans="2:10" x14ac:dyDescent="0.25">
      <c r="B58" s="1183"/>
      <c r="C58" s="1103"/>
      <c r="D58" s="135" t="s">
        <v>955</v>
      </c>
      <c r="E58" s="1074"/>
      <c r="F58" s="1292"/>
      <c r="G58" s="197" t="s">
        <v>858</v>
      </c>
      <c r="H58" s="144">
        <v>1</v>
      </c>
      <c r="I58" s="275">
        <v>3000000</v>
      </c>
      <c r="J58" s="166">
        <f t="shared" si="2"/>
        <v>3000000</v>
      </c>
    </row>
    <row r="59" spans="2:10" x14ac:dyDescent="0.25">
      <c r="B59" s="1183"/>
      <c r="C59" s="1103"/>
      <c r="D59" s="135" t="s">
        <v>956</v>
      </c>
      <c r="E59" s="1074"/>
      <c r="F59" s="1292"/>
      <c r="G59" s="197" t="s">
        <v>858</v>
      </c>
      <c r="H59" s="148">
        <v>3</v>
      </c>
      <c r="I59" s="186">
        <v>32400000</v>
      </c>
      <c r="J59" s="142">
        <f t="shared" si="2"/>
        <v>32400000</v>
      </c>
    </row>
    <row r="60" spans="2:10" x14ac:dyDescent="0.25">
      <c r="B60" s="1183"/>
      <c r="C60" s="1103"/>
      <c r="D60" s="135" t="s">
        <v>957</v>
      </c>
      <c r="E60" s="1074"/>
      <c r="F60" s="1292"/>
      <c r="G60" s="197" t="s">
        <v>858</v>
      </c>
      <c r="H60" s="148">
        <v>3</v>
      </c>
      <c r="I60" s="166">
        <v>32400000</v>
      </c>
      <c r="J60" s="166">
        <f t="shared" si="2"/>
        <v>32400000</v>
      </c>
    </row>
    <row r="61" spans="2:10" ht="16.5" thickBot="1" x14ac:dyDescent="0.3">
      <c r="B61" s="1183"/>
      <c r="C61" s="1104"/>
      <c r="D61" s="268" t="s">
        <v>958</v>
      </c>
      <c r="E61" s="1074"/>
      <c r="F61" s="1293"/>
      <c r="G61" s="198" t="s">
        <v>858</v>
      </c>
      <c r="H61" s="131">
        <v>1</v>
      </c>
      <c r="I61" s="132">
        <v>7200000</v>
      </c>
      <c r="J61" s="133">
        <f t="shared" si="2"/>
        <v>7200000</v>
      </c>
    </row>
    <row r="62" spans="2:10" x14ac:dyDescent="0.25">
      <c r="B62" s="1183"/>
      <c r="C62" s="1090" t="s">
        <v>959</v>
      </c>
      <c r="D62" s="134" t="s">
        <v>951</v>
      </c>
      <c r="E62" s="1073">
        <v>43282</v>
      </c>
      <c r="F62" s="1291">
        <v>43449</v>
      </c>
      <c r="G62" s="274" t="s">
        <v>858</v>
      </c>
      <c r="H62" s="122">
        <v>15</v>
      </c>
      <c r="I62" s="123">
        <v>14400000</v>
      </c>
      <c r="J62" s="124">
        <v>43200000</v>
      </c>
    </row>
    <row r="63" spans="2:10" x14ac:dyDescent="0.25">
      <c r="B63" s="1183"/>
      <c r="C63" s="1091"/>
      <c r="D63" s="254" t="s">
        <v>952</v>
      </c>
      <c r="E63" s="1074"/>
      <c r="F63" s="1292"/>
      <c r="G63" s="197" t="s">
        <v>858</v>
      </c>
      <c r="H63" s="194">
        <v>1</v>
      </c>
      <c r="I63" s="275">
        <v>3000000</v>
      </c>
      <c r="J63" s="276">
        <f t="shared" ref="J63:J69" si="3">+I63</f>
        <v>3000000</v>
      </c>
    </row>
    <row r="64" spans="2:10" x14ac:dyDescent="0.25">
      <c r="B64" s="1183"/>
      <c r="C64" s="1091"/>
      <c r="D64" s="135" t="s">
        <v>953</v>
      </c>
      <c r="E64" s="1074"/>
      <c r="F64" s="1292"/>
      <c r="G64" s="197" t="s">
        <v>858</v>
      </c>
      <c r="H64" s="144">
        <v>1</v>
      </c>
      <c r="I64" s="275">
        <v>3000000</v>
      </c>
      <c r="J64" s="166">
        <f t="shared" si="3"/>
        <v>3000000</v>
      </c>
    </row>
    <row r="65" spans="2:10" x14ac:dyDescent="0.25">
      <c r="B65" s="1183"/>
      <c r="C65" s="1091"/>
      <c r="D65" s="135" t="s">
        <v>954</v>
      </c>
      <c r="E65" s="1074"/>
      <c r="F65" s="1292"/>
      <c r="G65" s="197" t="s">
        <v>858</v>
      </c>
      <c r="H65" s="144">
        <v>1</v>
      </c>
      <c r="I65" s="275">
        <v>3000000</v>
      </c>
      <c r="J65" s="166">
        <f t="shared" si="3"/>
        <v>3000000</v>
      </c>
    </row>
    <row r="66" spans="2:10" x14ac:dyDescent="0.25">
      <c r="B66" s="1183"/>
      <c r="C66" s="1091"/>
      <c r="D66" s="135" t="s">
        <v>955</v>
      </c>
      <c r="E66" s="1074"/>
      <c r="F66" s="1292"/>
      <c r="G66" s="197" t="s">
        <v>858</v>
      </c>
      <c r="H66" s="144">
        <v>1</v>
      </c>
      <c r="I66" s="275">
        <v>3000000</v>
      </c>
      <c r="J66" s="166">
        <f t="shared" si="3"/>
        <v>3000000</v>
      </c>
    </row>
    <row r="67" spans="2:10" x14ac:dyDescent="0.25">
      <c r="B67" s="1183"/>
      <c r="C67" s="1091"/>
      <c r="D67" s="135" t="s">
        <v>956</v>
      </c>
      <c r="E67" s="1074"/>
      <c r="F67" s="1292"/>
      <c r="G67" s="197" t="s">
        <v>858</v>
      </c>
      <c r="H67" s="148">
        <v>3</v>
      </c>
      <c r="I67" s="186">
        <v>32400000</v>
      </c>
      <c r="J67" s="142">
        <f t="shared" si="3"/>
        <v>32400000</v>
      </c>
    </row>
    <row r="68" spans="2:10" x14ac:dyDescent="0.25">
      <c r="B68" s="1183"/>
      <c r="C68" s="1091"/>
      <c r="D68" s="135" t="s">
        <v>957</v>
      </c>
      <c r="E68" s="1074"/>
      <c r="F68" s="1292"/>
      <c r="G68" s="197" t="s">
        <v>858</v>
      </c>
      <c r="H68" s="148">
        <v>3</v>
      </c>
      <c r="I68" s="186">
        <v>32400000</v>
      </c>
      <c r="J68" s="166">
        <f t="shared" si="3"/>
        <v>32400000</v>
      </c>
    </row>
    <row r="69" spans="2:10" ht="16.5" thickBot="1" x14ac:dyDescent="0.3">
      <c r="B69" s="1183"/>
      <c r="C69" s="1091"/>
      <c r="D69" s="138" t="s">
        <v>958</v>
      </c>
      <c r="E69" s="1075"/>
      <c r="F69" s="1293"/>
      <c r="G69" s="198" t="s">
        <v>858</v>
      </c>
      <c r="H69" s="131">
        <v>1</v>
      </c>
      <c r="I69" s="132">
        <v>7200000</v>
      </c>
      <c r="J69" s="133">
        <f t="shared" si="3"/>
        <v>7200000</v>
      </c>
    </row>
    <row r="70" spans="2:10" x14ac:dyDescent="0.25">
      <c r="B70" s="1183"/>
      <c r="C70" s="1090" t="s">
        <v>960</v>
      </c>
      <c r="D70" s="134" t="s">
        <v>961</v>
      </c>
      <c r="E70" s="188">
        <v>43132</v>
      </c>
      <c r="F70" s="196">
        <v>43434</v>
      </c>
      <c r="G70" s="207" t="s">
        <v>858</v>
      </c>
      <c r="H70" s="148">
        <v>2</v>
      </c>
      <c r="I70" s="277">
        <v>10800000</v>
      </c>
      <c r="J70" s="278">
        <f>+I70*H70</f>
        <v>21600000</v>
      </c>
    </row>
    <row r="71" spans="2:10" x14ac:dyDescent="0.25">
      <c r="B71" s="1183"/>
      <c r="C71" s="1091"/>
      <c r="D71" s="135" t="s">
        <v>962</v>
      </c>
      <c r="E71" s="188">
        <v>43132</v>
      </c>
      <c r="F71" s="196">
        <v>43434</v>
      </c>
      <c r="G71" s="197" t="s">
        <v>858</v>
      </c>
      <c r="H71" s="144">
        <v>5</v>
      </c>
      <c r="I71" s="226">
        <v>15000000</v>
      </c>
      <c r="J71" s="279">
        <f>+I71</f>
        <v>15000000</v>
      </c>
    </row>
    <row r="72" spans="2:10" x14ac:dyDescent="0.25">
      <c r="B72" s="1183"/>
      <c r="C72" s="1091"/>
      <c r="D72" s="257" t="s">
        <v>963</v>
      </c>
      <c r="E72" s="188">
        <v>43132</v>
      </c>
      <c r="F72" s="196">
        <v>43434</v>
      </c>
      <c r="G72" s="197" t="s">
        <v>858</v>
      </c>
      <c r="H72" s="144">
        <v>1</v>
      </c>
      <c r="I72" s="226">
        <v>10800000</v>
      </c>
      <c r="J72" s="279">
        <f>+I72</f>
        <v>10800000</v>
      </c>
    </row>
    <row r="73" spans="2:10" x14ac:dyDescent="0.25">
      <c r="B73" s="1183"/>
      <c r="C73" s="1091"/>
      <c r="D73" s="135" t="s">
        <v>964</v>
      </c>
      <c r="E73" s="188">
        <v>43132</v>
      </c>
      <c r="F73" s="196">
        <v>43434</v>
      </c>
      <c r="G73" s="197" t="s">
        <v>858</v>
      </c>
      <c r="H73" s="144">
        <v>1</v>
      </c>
      <c r="I73" s="226">
        <v>10800000</v>
      </c>
      <c r="J73" s="279">
        <f>+I73</f>
        <v>10800000</v>
      </c>
    </row>
    <row r="74" spans="2:10" ht="16.5" thickBot="1" x14ac:dyDescent="0.3">
      <c r="B74" s="1183"/>
      <c r="C74" s="1092"/>
      <c r="D74" s="280" t="s">
        <v>965</v>
      </c>
      <c r="E74" s="188">
        <v>43132</v>
      </c>
      <c r="F74" s="196">
        <v>43434</v>
      </c>
      <c r="G74" s="207" t="s">
        <v>858</v>
      </c>
      <c r="H74" s="148">
        <v>1</v>
      </c>
      <c r="I74" s="281">
        <v>10800000</v>
      </c>
      <c r="J74" s="282">
        <f>+I74</f>
        <v>10800000</v>
      </c>
    </row>
    <row r="75" spans="2:10" ht="25.5" x14ac:dyDescent="0.25">
      <c r="B75" s="1183"/>
      <c r="C75" s="1090" t="s">
        <v>865</v>
      </c>
      <c r="D75" s="254" t="s">
        <v>866</v>
      </c>
      <c r="E75" s="1073">
        <v>43105</v>
      </c>
      <c r="F75" s="1076">
        <v>43449</v>
      </c>
      <c r="G75" s="195" t="s">
        <v>966</v>
      </c>
      <c r="H75" s="122" t="s">
        <v>868</v>
      </c>
      <c r="I75" s="122" t="s">
        <v>868</v>
      </c>
      <c r="J75" s="124">
        <v>15000000</v>
      </c>
    </row>
    <row r="76" spans="2:10" ht="26.25" thickBot="1" x14ac:dyDescent="0.3">
      <c r="B76" s="1183"/>
      <c r="C76" s="1091"/>
      <c r="D76" s="135" t="s">
        <v>869</v>
      </c>
      <c r="E76" s="1113"/>
      <c r="F76" s="1114"/>
      <c r="G76" s="197" t="s">
        <v>967</v>
      </c>
      <c r="H76" s="144" t="s">
        <v>868</v>
      </c>
      <c r="I76" s="144" t="s">
        <v>868</v>
      </c>
      <c r="J76" s="146">
        <v>4000000</v>
      </c>
    </row>
    <row r="77" spans="2:10" ht="25.5" x14ac:dyDescent="0.25">
      <c r="B77" s="1183"/>
      <c r="C77" s="1090" t="s">
        <v>873</v>
      </c>
      <c r="D77" s="283" t="s">
        <v>874</v>
      </c>
      <c r="E77" s="1073">
        <v>43115</v>
      </c>
      <c r="F77" s="1076">
        <v>43449</v>
      </c>
      <c r="G77" s="274" t="s">
        <v>968</v>
      </c>
      <c r="H77" s="122">
        <v>1</v>
      </c>
      <c r="I77" s="201">
        <v>1800000</v>
      </c>
      <c r="J77" s="202">
        <v>19800000</v>
      </c>
    </row>
    <row r="78" spans="2:10" x14ac:dyDescent="0.25">
      <c r="B78" s="1183"/>
      <c r="C78" s="1091"/>
      <c r="D78" s="284" t="s">
        <v>969</v>
      </c>
      <c r="E78" s="1074"/>
      <c r="F78" s="1077"/>
      <c r="G78" s="197" t="s">
        <v>970</v>
      </c>
      <c r="H78" s="194">
        <v>1</v>
      </c>
      <c r="I78" s="285">
        <v>2200000</v>
      </c>
      <c r="J78" s="286">
        <v>24200000</v>
      </c>
    </row>
    <row r="79" spans="2:10" ht="25.5" x14ac:dyDescent="0.25">
      <c r="B79" s="1183"/>
      <c r="C79" s="1091"/>
      <c r="D79" s="287" t="s">
        <v>971</v>
      </c>
      <c r="E79" s="1113"/>
      <c r="F79" s="1114"/>
      <c r="G79" s="197" t="s">
        <v>972</v>
      </c>
      <c r="H79" s="144" t="s">
        <v>868</v>
      </c>
      <c r="I79" s="144" t="s">
        <v>868</v>
      </c>
      <c r="J79" s="146">
        <v>10000000</v>
      </c>
    </row>
    <row r="80" spans="2:10" x14ac:dyDescent="0.25">
      <c r="B80" s="1183"/>
      <c r="C80" s="1091"/>
      <c r="D80" s="204" t="s">
        <v>878</v>
      </c>
      <c r="E80" s="205">
        <v>43160</v>
      </c>
      <c r="F80" s="206">
        <v>43464</v>
      </c>
      <c r="G80" s="207" t="s">
        <v>973</v>
      </c>
      <c r="H80" s="148" t="s">
        <v>868</v>
      </c>
      <c r="I80" s="148" t="s">
        <v>868</v>
      </c>
      <c r="J80" s="149">
        <v>6000000</v>
      </c>
    </row>
    <row r="81" spans="2:10" ht="26.25" thickBot="1" x14ac:dyDescent="0.3">
      <c r="B81" s="1183"/>
      <c r="C81" s="1092"/>
      <c r="D81" s="138" t="s">
        <v>880</v>
      </c>
      <c r="E81" s="199">
        <v>43105</v>
      </c>
      <c r="F81" s="208">
        <v>43449</v>
      </c>
      <c r="G81" s="198" t="s">
        <v>881</v>
      </c>
      <c r="H81" s="131" t="s">
        <v>868</v>
      </c>
      <c r="I81" s="131" t="s">
        <v>868</v>
      </c>
      <c r="J81" s="133">
        <v>3000000</v>
      </c>
    </row>
    <row r="82" spans="2:10" ht="16.5" thickBot="1" x14ac:dyDescent="0.3">
      <c r="B82" s="1183"/>
      <c r="C82" s="1090" t="s">
        <v>882</v>
      </c>
      <c r="D82" s="135" t="s">
        <v>974</v>
      </c>
      <c r="E82" s="1073">
        <v>43105</v>
      </c>
      <c r="F82" s="1076">
        <v>43434</v>
      </c>
      <c r="G82" s="209" t="s">
        <v>975</v>
      </c>
      <c r="H82" s="131" t="s">
        <v>868</v>
      </c>
      <c r="I82" s="131" t="s">
        <v>868</v>
      </c>
      <c r="J82" s="131" t="s">
        <v>868</v>
      </c>
    </row>
    <row r="83" spans="2:10" x14ac:dyDescent="0.25">
      <c r="B83" s="1183"/>
      <c r="C83" s="1091"/>
      <c r="D83" s="135" t="s">
        <v>885</v>
      </c>
      <c r="E83" s="1074"/>
      <c r="F83" s="1077"/>
      <c r="G83" s="209" t="s">
        <v>886</v>
      </c>
      <c r="H83" s="144" t="s">
        <v>868</v>
      </c>
      <c r="I83" s="144" t="s">
        <v>868</v>
      </c>
      <c r="J83" s="146">
        <v>5000000</v>
      </c>
    </row>
    <row r="84" spans="2:10" ht="26.25" thickBot="1" x14ac:dyDescent="0.3">
      <c r="B84" s="1184"/>
      <c r="C84" s="1092"/>
      <c r="D84" s="138" t="s">
        <v>976</v>
      </c>
      <c r="E84" s="1075"/>
      <c r="F84" s="1078"/>
      <c r="G84" s="213" t="s">
        <v>977</v>
      </c>
      <c r="H84" s="131" t="s">
        <v>868</v>
      </c>
      <c r="I84" s="131" t="s">
        <v>868</v>
      </c>
      <c r="J84" s="131" t="s">
        <v>868</v>
      </c>
    </row>
    <row r="85" spans="2:10" x14ac:dyDescent="0.25">
      <c r="B85" s="1297" t="s">
        <v>978</v>
      </c>
      <c r="C85" s="1300" t="s">
        <v>979</v>
      </c>
      <c r="D85" s="288" t="s">
        <v>980</v>
      </c>
      <c r="E85" s="289">
        <v>43115</v>
      </c>
      <c r="F85" s="290">
        <v>43444</v>
      </c>
      <c r="G85" s="1303" t="s">
        <v>981</v>
      </c>
      <c r="H85" s="291">
        <v>1</v>
      </c>
      <c r="I85" s="292">
        <v>1</v>
      </c>
      <c r="J85" s="293">
        <v>3000000</v>
      </c>
    </row>
    <row r="86" spans="2:10" ht="25.5" x14ac:dyDescent="0.25">
      <c r="B86" s="1298"/>
      <c r="C86" s="1301"/>
      <c r="D86" s="294" t="s">
        <v>982</v>
      </c>
      <c r="E86" s="295">
        <v>43115</v>
      </c>
      <c r="F86" s="296">
        <v>43444</v>
      </c>
      <c r="G86" s="1304"/>
      <c r="H86" s="297"/>
      <c r="I86" s="298"/>
      <c r="J86" s="299"/>
    </row>
    <row r="87" spans="2:10" ht="38.25" x14ac:dyDescent="0.25">
      <c r="B87" s="1298"/>
      <c r="C87" s="1301"/>
      <c r="D87" s="294" t="s">
        <v>983</v>
      </c>
      <c r="E87" s="295">
        <v>43115</v>
      </c>
      <c r="F87" s="296">
        <v>43444</v>
      </c>
      <c r="G87" s="1304"/>
      <c r="H87" s="297"/>
      <c r="I87" s="298"/>
      <c r="J87" s="299"/>
    </row>
    <row r="88" spans="2:10" ht="39" thickBot="1" x14ac:dyDescent="0.3">
      <c r="B88" s="1298"/>
      <c r="C88" s="1302"/>
      <c r="D88" s="300" t="s">
        <v>984</v>
      </c>
      <c r="E88" s="301">
        <v>43115</v>
      </c>
      <c r="F88" s="302">
        <v>43444</v>
      </c>
      <c r="G88" s="1305"/>
      <c r="H88" s="300"/>
      <c r="I88" s="303"/>
      <c r="J88" s="304"/>
    </row>
    <row r="89" spans="2:10" ht="16.5" thickBot="1" x14ac:dyDescent="0.3">
      <c r="B89" s="1298"/>
      <c r="C89" s="305" t="s">
        <v>985</v>
      </c>
      <c r="D89" s="306" t="s">
        <v>986</v>
      </c>
      <c r="E89" s="307">
        <v>43311</v>
      </c>
      <c r="F89" s="307">
        <v>43342</v>
      </c>
      <c r="G89" s="308" t="s">
        <v>987</v>
      </c>
      <c r="H89" s="306" t="s">
        <v>868</v>
      </c>
      <c r="I89" s="309" t="s">
        <v>868</v>
      </c>
      <c r="J89" s="310">
        <v>18000000</v>
      </c>
    </row>
    <row r="90" spans="2:10" ht="16.5" thickBot="1" x14ac:dyDescent="0.3">
      <c r="B90" s="1298"/>
      <c r="C90" s="1306" t="s">
        <v>988</v>
      </c>
      <c r="D90" s="288" t="s">
        <v>989</v>
      </c>
      <c r="E90" s="289">
        <v>43162</v>
      </c>
      <c r="F90" s="289">
        <v>43404</v>
      </c>
      <c r="G90" s="311" t="s">
        <v>990</v>
      </c>
      <c r="H90" s="291">
        <v>2</v>
      </c>
      <c r="I90" s="292">
        <v>1500000</v>
      </c>
      <c r="J90" s="293">
        <f>+H90*I90</f>
        <v>3000000</v>
      </c>
    </row>
    <row r="91" spans="2:10" ht="16.5" thickBot="1" x14ac:dyDescent="0.3">
      <c r="B91" s="1298"/>
      <c r="C91" s="1307"/>
      <c r="D91" s="300" t="s">
        <v>991</v>
      </c>
      <c r="E91" s="289">
        <v>43162</v>
      </c>
      <c r="F91" s="289">
        <v>43162</v>
      </c>
      <c r="G91" s="312" t="s">
        <v>992</v>
      </c>
      <c r="H91" s="300" t="s">
        <v>868</v>
      </c>
      <c r="I91" s="303" t="s">
        <v>868</v>
      </c>
      <c r="J91" s="304">
        <v>2000000</v>
      </c>
    </row>
    <row r="92" spans="2:10" ht="26.25" thickBot="1" x14ac:dyDescent="0.3">
      <c r="B92" s="1298"/>
      <c r="C92" s="313" t="s">
        <v>993</v>
      </c>
      <c r="D92" s="306" t="s">
        <v>994</v>
      </c>
      <c r="E92" s="307">
        <v>43374</v>
      </c>
      <c r="F92" s="307">
        <v>43404</v>
      </c>
      <c r="G92" s="308" t="s">
        <v>995</v>
      </c>
      <c r="H92" s="306" t="s">
        <v>868</v>
      </c>
      <c r="I92" s="309" t="s">
        <v>868</v>
      </c>
      <c r="J92" s="310">
        <v>25000000</v>
      </c>
    </row>
    <row r="93" spans="2:10" ht="39" thickBot="1" x14ac:dyDescent="0.3">
      <c r="B93" s="1298"/>
      <c r="C93" s="1308" t="s">
        <v>865</v>
      </c>
      <c r="D93" s="288" t="s">
        <v>996</v>
      </c>
      <c r="E93" s="289">
        <v>43115</v>
      </c>
      <c r="F93" s="290">
        <v>43444</v>
      </c>
      <c r="G93" s="314" t="s">
        <v>997</v>
      </c>
      <c r="H93" s="288" t="s">
        <v>868</v>
      </c>
      <c r="I93" s="292" t="s">
        <v>868</v>
      </c>
      <c r="J93" s="315">
        <v>6000000</v>
      </c>
    </row>
    <row r="94" spans="2:10" ht="26.25" thickBot="1" x14ac:dyDescent="0.3">
      <c r="B94" s="1298"/>
      <c r="C94" s="1308"/>
      <c r="D94" s="300" t="s">
        <v>869</v>
      </c>
      <c r="E94" s="289">
        <v>43115</v>
      </c>
      <c r="F94" s="290">
        <v>43444</v>
      </c>
      <c r="G94" s="316" t="s">
        <v>998</v>
      </c>
      <c r="H94" s="300" t="s">
        <v>868</v>
      </c>
      <c r="I94" s="303" t="s">
        <v>868</v>
      </c>
      <c r="J94" s="304">
        <v>7000000</v>
      </c>
    </row>
    <row r="95" spans="2:10" ht="25.5" x14ac:dyDescent="0.25">
      <c r="B95" s="1298"/>
      <c r="C95" s="1309" t="s">
        <v>882</v>
      </c>
      <c r="D95" s="288" t="s">
        <v>999</v>
      </c>
      <c r="E95" s="289">
        <v>43115</v>
      </c>
      <c r="F95" s="289">
        <v>43322</v>
      </c>
      <c r="G95" s="314" t="s">
        <v>1000</v>
      </c>
      <c r="H95" s="288" t="s">
        <v>868</v>
      </c>
      <c r="I95" s="292" t="s">
        <v>868</v>
      </c>
      <c r="J95" s="293">
        <v>25000000</v>
      </c>
    </row>
    <row r="96" spans="2:10" ht="51" x14ac:dyDescent="0.25">
      <c r="B96" s="1298"/>
      <c r="C96" s="1308"/>
      <c r="D96" s="294" t="s">
        <v>1001</v>
      </c>
      <c r="E96" s="317">
        <v>43115</v>
      </c>
      <c r="F96" s="317">
        <v>43322</v>
      </c>
      <c r="G96" s="318" t="s">
        <v>1002</v>
      </c>
      <c r="H96" s="294" t="s">
        <v>868</v>
      </c>
      <c r="I96" s="298" t="s">
        <v>868</v>
      </c>
      <c r="J96" s="299">
        <v>25000000</v>
      </c>
    </row>
    <row r="97" spans="2:10" x14ac:dyDescent="0.25">
      <c r="B97" s="1298"/>
      <c r="C97" s="1308"/>
      <c r="D97" s="294" t="s">
        <v>1003</v>
      </c>
      <c r="E97" s="295">
        <v>43115</v>
      </c>
      <c r="F97" s="295">
        <v>43146</v>
      </c>
      <c r="G97" s="294" t="s">
        <v>1003</v>
      </c>
      <c r="H97" s="294" t="s">
        <v>868</v>
      </c>
      <c r="I97" s="298" t="s">
        <v>868</v>
      </c>
      <c r="J97" s="299">
        <v>3000000</v>
      </c>
    </row>
    <row r="98" spans="2:10" x14ac:dyDescent="0.25">
      <c r="B98" s="1298"/>
      <c r="C98" s="1308"/>
      <c r="D98" s="294" t="s">
        <v>1004</v>
      </c>
      <c r="E98" s="295">
        <v>43115</v>
      </c>
      <c r="F98" s="296">
        <v>43444</v>
      </c>
      <c r="G98" s="318" t="s">
        <v>1005</v>
      </c>
      <c r="H98" s="294" t="s">
        <v>1006</v>
      </c>
      <c r="I98" s="298" t="s">
        <v>1006</v>
      </c>
      <c r="J98" s="299">
        <v>80000</v>
      </c>
    </row>
    <row r="99" spans="2:10" ht="26.25" thickBot="1" x14ac:dyDescent="0.3">
      <c r="B99" s="1298"/>
      <c r="C99" s="1310"/>
      <c r="D99" s="300" t="s">
        <v>885</v>
      </c>
      <c r="E99" s="301">
        <v>43115</v>
      </c>
      <c r="F99" s="302">
        <v>43444</v>
      </c>
      <c r="G99" s="316" t="s">
        <v>1007</v>
      </c>
      <c r="H99" s="300" t="s">
        <v>868</v>
      </c>
      <c r="I99" s="303" t="s">
        <v>868</v>
      </c>
      <c r="J99" s="304">
        <v>3500000</v>
      </c>
    </row>
    <row r="100" spans="2:10" ht="25.5" x14ac:dyDescent="0.25">
      <c r="B100" s="1298"/>
      <c r="C100" s="1311" t="s">
        <v>873</v>
      </c>
      <c r="D100" s="319" t="s">
        <v>969</v>
      </c>
      <c r="E100" s="289">
        <v>43115</v>
      </c>
      <c r="F100" s="290">
        <v>43444</v>
      </c>
      <c r="G100" s="320" t="s">
        <v>1008</v>
      </c>
      <c r="H100" s="321">
        <v>1</v>
      </c>
      <c r="I100" s="322">
        <v>2200000</v>
      </c>
      <c r="J100" s="323">
        <f>2200000*10</f>
        <v>22000000</v>
      </c>
    </row>
    <row r="101" spans="2:10" x14ac:dyDescent="0.25">
      <c r="B101" s="1298"/>
      <c r="C101" s="1312"/>
      <c r="D101" s="324" t="s">
        <v>874</v>
      </c>
      <c r="E101" s="295">
        <v>43115</v>
      </c>
      <c r="F101" s="296">
        <v>43444</v>
      </c>
      <c r="G101" s="318" t="s">
        <v>1009</v>
      </c>
      <c r="H101" s="294">
        <v>1</v>
      </c>
      <c r="I101" s="298">
        <v>1800000</v>
      </c>
      <c r="J101" s="299">
        <v>19800000</v>
      </c>
    </row>
    <row r="102" spans="2:10" ht="26.25" thickBot="1" x14ac:dyDescent="0.3">
      <c r="B102" s="1299"/>
      <c r="C102" s="1313"/>
      <c r="D102" s="355" t="s">
        <v>971</v>
      </c>
      <c r="E102" s="301">
        <v>43115</v>
      </c>
      <c r="F102" s="302">
        <v>43444</v>
      </c>
      <c r="G102" s="312" t="s">
        <v>972</v>
      </c>
      <c r="H102" s="356" t="s">
        <v>868</v>
      </c>
      <c r="I102" s="356" t="s">
        <v>868</v>
      </c>
      <c r="J102" s="304">
        <v>10000000</v>
      </c>
    </row>
    <row r="103" spans="2:10" x14ac:dyDescent="0.25">
      <c r="B103" s="1182" t="s">
        <v>1010</v>
      </c>
      <c r="C103" s="1102" t="s">
        <v>1011</v>
      </c>
      <c r="D103" s="325" t="s">
        <v>1012</v>
      </c>
      <c r="E103" s="1073">
        <v>43134</v>
      </c>
      <c r="F103" s="1291">
        <v>43281</v>
      </c>
      <c r="G103" s="195" t="s">
        <v>858</v>
      </c>
      <c r="H103" s="122">
        <v>1</v>
      </c>
      <c r="I103" s="326">
        <v>1800000</v>
      </c>
      <c r="J103" s="357">
        <v>1800000</v>
      </c>
    </row>
    <row r="104" spans="2:10" x14ac:dyDescent="0.25">
      <c r="B104" s="1183"/>
      <c r="C104" s="1103"/>
      <c r="D104" s="203" t="s">
        <v>1013</v>
      </c>
      <c r="E104" s="1074"/>
      <c r="F104" s="1292"/>
      <c r="G104" s="197" t="s">
        <v>858</v>
      </c>
      <c r="H104" s="144">
        <v>1</v>
      </c>
      <c r="I104" s="327">
        <v>1800000</v>
      </c>
      <c r="J104" s="358">
        <v>1800000</v>
      </c>
    </row>
    <row r="105" spans="2:10" x14ac:dyDescent="0.25">
      <c r="B105" s="1183"/>
      <c r="C105" s="1103"/>
      <c r="D105" s="203" t="s">
        <v>1014</v>
      </c>
      <c r="E105" s="1074"/>
      <c r="F105" s="1292"/>
      <c r="G105" s="197" t="s">
        <v>858</v>
      </c>
      <c r="H105" s="144">
        <v>1</v>
      </c>
      <c r="I105" s="327">
        <v>1800000</v>
      </c>
      <c r="J105" s="358">
        <v>1800000</v>
      </c>
    </row>
    <row r="106" spans="2:10" x14ac:dyDescent="0.25">
      <c r="B106" s="1183"/>
      <c r="C106" s="1103"/>
      <c r="D106" s="328" t="s">
        <v>1015</v>
      </c>
      <c r="E106" s="1074"/>
      <c r="F106" s="1292"/>
      <c r="G106" s="197" t="s">
        <v>858</v>
      </c>
      <c r="H106" s="144">
        <v>1</v>
      </c>
      <c r="I106" s="327">
        <v>1800000</v>
      </c>
      <c r="J106" s="358">
        <v>1800000</v>
      </c>
    </row>
    <row r="107" spans="2:10" ht="16.5" thickBot="1" x14ac:dyDescent="0.3">
      <c r="B107" s="1183"/>
      <c r="C107" s="1104"/>
      <c r="D107" s="328" t="s">
        <v>1016</v>
      </c>
      <c r="E107" s="1075"/>
      <c r="F107" s="1293"/>
      <c r="G107" s="198" t="s">
        <v>858</v>
      </c>
      <c r="H107" s="131">
        <v>1</v>
      </c>
      <c r="I107" s="329">
        <v>1800000</v>
      </c>
      <c r="J107" s="359">
        <v>1800000</v>
      </c>
    </row>
    <row r="108" spans="2:10" x14ac:dyDescent="0.25">
      <c r="B108" s="1183"/>
      <c r="C108" s="1090" t="s">
        <v>1017</v>
      </c>
      <c r="D108" s="325" t="s">
        <v>1012</v>
      </c>
      <c r="E108" s="1073">
        <v>43282</v>
      </c>
      <c r="F108" s="1291">
        <v>43449</v>
      </c>
      <c r="G108" s="195" t="s">
        <v>858</v>
      </c>
      <c r="H108" s="122">
        <v>1</v>
      </c>
      <c r="I108" s="326">
        <v>1800000</v>
      </c>
      <c r="J108" s="357">
        <v>1800000</v>
      </c>
    </row>
    <row r="109" spans="2:10" x14ac:dyDescent="0.25">
      <c r="B109" s="1183"/>
      <c r="C109" s="1091"/>
      <c r="D109" s="203" t="s">
        <v>1013</v>
      </c>
      <c r="E109" s="1074"/>
      <c r="F109" s="1292"/>
      <c r="G109" s="197" t="s">
        <v>858</v>
      </c>
      <c r="H109" s="144">
        <v>1</v>
      </c>
      <c r="I109" s="327">
        <v>1800000</v>
      </c>
      <c r="J109" s="358">
        <v>1800000</v>
      </c>
    </row>
    <row r="110" spans="2:10" x14ac:dyDescent="0.25">
      <c r="B110" s="1183"/>
      <c r="C110" s="1091"/>
      <c r="D110" s="203" t="s">
        <v>1014</v>
      </c>
      <c r="E110" s="1074"/>
      <c r="F110" s="1292"/>
      <c r="G110" s="197" t="s">
        <v>858</v>
      </c>
      <c r="H110" s="144">
        <v>1</v>
      </c>
      <c r="I110" s="327">
        <v>1800000</v>
      </c>
      <c r="J110" s="358">
        <v>1800000</v>
      </c>
    </row>
    <row r="111" spans="2:10" x14ac:dyDescent="0.25">
      <c r="B111" s="1183"/>
      <c r="C111" s="1091"/>
      <c r="D111" s="328" t="s">
        <v>1015</v>
      </c>
      <c r="E111" s="1074"/>
      <c r="F111" s="1292"/>
      <c r="G111" s="197" t="s">
        <v>858</v>
      </c>
      <c r="H111" s="144">
        <v>1</v>
      </c>
      <c r="I111" s="327">
        <v>1800000</v>
      </c>
      <c r="J111" s="358">
        <v>1800000</v>
      </c>
    </row>
    <row r="112" spans="2:10" ht="16.5" thickBot="1" x14ac:dyDescent="0.3">
      <c r="B112" s="1183"/>
      <c r="C112" s="1091"/>
      <c r="D112" s="280" t="s">
        <v>1018</v>
      </c>
      <c r="E112" s="1074"/>
      <c r="F112" s="1292"/>
      <c r="G112" s="198" t="s">
        <v>858</v>
      </c>
      <c r="H112" s="131">
        <v>1</v>
      </c>
      <c r="I112" s="329">
        <v>1800000</v>
      </c>
      <c r="J112" s="359">
        <v>1800000</v>
      </c>
    </row>
    <row r="113" spans="1:10" ht="16.5" thickBot="1" x14ac:dyDescent="0.3">
      <c r="B113" s="1183"/>
      <c r="C113" s="187" t="s">
        <v>865</v>
      </c>
      <c r="D113" s="330" t="s">
        <v>1019</v>
      </c>
      <c r="E113" s="331">
        <v>43105</v>
      </c>
      <c r="F113" s="332">
        <v>43449</v>
      </c>
      <c r="G113" s="333" t="s">
        <v>1020</v>
      </c>
      <c r="H113" s="334" t="s">
        <v>868</v>
      </c>
      <c r="I113" s="335" t="s">
        <v>868</v>
      </c>
      <c r="J113" s="360" t="s">
        <v>868</v>
      </c>
    </row>
    <row r="114" spans="1:10" ht="25.5" x14ac:dyDescent="0.25">
      <c r="B114" s="1183"/>
      <c r="C114" s="1090" t="s">
        <v>873</v>
      </c>
      <c r="D114" s="330" t="s">
        <v>1021</v>
      </c>
      <c r="E114" s="336">
        <v>43115</v>
      </c>
      <c r="F114" s="332">
        <v>43449</v>
      </c>
      <c r="G114" s="337" t="s">
        <v>1022</v>
      </c>
      <c r="H114" s="335">
        <v>2</v>
      </c>
      <c r="I114" s="338">
        <v>2200000</v>
      </c>
      <c r="J114" s="339">
        <v>48400000</v>
      </c>
    </row>
    <row r="115" spans="1:10" ht="16.5" thickBot="1" x14ac:dyDescent="0.3">
      <c r="B115" s="1183"/>
      <c r="C115" s="1091"/>
      <c r="D115" s="340" t="s">
        <v>878</v>
      </c>
      <c r="E115" s="341" t="s">
        <v>1023</v>
      </c>
      <c r="F115" s="342">
        <v>43435</v>
      </c>
      <c r="G115" s="343" t="s">
        <v>1024</v>
      </c>
      <c r="H115" s="344" t="s">
        <v>868</v>
      </c>
      <c r="I115" s="344" t="s">
        <v>868</v>
      </c>
      <c r="J115" s="345">
        <v>2000000</v>
      </c>
    </row>
    <row r="116" spans="1:10" x14ac:dyDescent="0.25">
      <c r="B116" s="1183"/>
      <c r="C116" s="1090" t="s">
        <v>882</v>
      </c>
      <c r="D116" s="346" t="s">
        <v>1025</v>
      </c>
      <c r="E116" s="1314">
        <v>43105</v>
      </c>
      <c r="F116" s="1317">
        <v>43342</v>
      </c>
      <c r="G116" s="347" t="s">
        <v>1026</v>
      </c>
      <c r="H116" s="348">
        <v>3</v>
      </c>
      <c r="I116" s="348" t="s">
        <v>868</v>
      </c>
      <c r="J116" s="349">
        <v>3000000</v>
      </c>
    </row>
    <row r="117" spans="1:10" x14ac:dyDescent="0.25">
      <c r="B117" s="1183"/>
      <c r="C117" s="1091"/>
      <c r="D117" s="346" t="s">
        <v>885</v>
      </c>
      <c r="E117" s="1315"/>
      <c r="F117" s="1318"/>
      <c r="G117" s="347" t="s">
        <v>1027</v>
      </c>
      <c r="H117" s="348" t="s">
        <v>868</v>
      </c>
      <c r="I117" s="348" t="s">
        <v>868</v>
      </c>
      <c r="J117" s="350">
        <v>1000000</v>
      </c>
    </row>
    <row r="118" spans="1:10" ht="16.5" thickBot="1" x14ac:dyDescent="0.3">
      <c r="B118" s="1184"/>
      <c r="C118" s="1092"/>
      <c r="D118" s="351" t="s">
        <v>1028</v>
      </c>
      <c r="E118" s="1316"/>
      <c r="F118" s="1319"/>
      <c r="G118" s="352" t="s">
        <v>1029</v>
      </c>
      <c r="H118" s="353" t="s">
        <v>868</v>
      </c>
      <c r="I118" s="353" t="s">
        <v>868</v>
      </c>
      <c r="J118" s="354">
        <v>200000</v>
      </c>
    </row>
    <row r="121" spans="1:10" ht="16.5" thickBot="1" x14ac:dyDescent="0.3"/>
    <row r="122" spans="1:10" ht="48.75" thickBot="1" x14ac:dyDescent="0.3">
      <c r="A122" s="1320" t="s">
        <v>1263</v>
      </c>
      <c r="B122" s="1321" t="s">
        <v>1264</v>
      </c>
      <c r="C122" s="1322" t="s">
        <v>1265</v>
      </c>
      <c r="D122" s="1321" t="s">
        <v>1266</v>
      </c>
      <c r="E122" s="1322" t="s">
        <v>1267</v>
      </c>
      <c r="F122" s="1321">
        <v>1</v>
      </c>
    </row>
  </sheetData>
  <mergeCells count="72">
    <mergeCell ref="B103:B118"/>
    <mergeCell ref="C103:C107"/>
    <mergeCell ref="E103:E107"/>
    <mergeCell ref="F103:F107"/>
    <mergeCell ref="C108:C112"/>
    <mergeCell ref="E108:E112"/>
    <mergeCell ref="F108:F112"/>
    <mergeCell ref="C114:C115"/>
    <mergeCell ref="C116:C118"/>
    <mergeCell ref="E116:E118"/>
    <mergeCell ref="F116:F118"/>
    <mergeCell ref="F82:F84"/>
    <mergeCell ref="B85:B102"/>
    <mergeCell ref="C85:C88"/>
    <mergeCell ref="G85:G88"/>
    <mergeCell ref="C90:C91"/>
    <mergeCell ref="C93:C94"/>
    <mergeCell ref="C95:C99"/>
    <mergeCell ref="C100:C102"/>
    <mergeCell ref="B54:B84"/>
    <mergeCell ref="C54:C61"/>
    <mergeCell ref="E54:E61"/>
    <mergeCell ref="F54:F61"/>
    <mergeCell ref="C62:C69"/>
    <mergeCell ref="E62:E69"/>
    <mergeCell ref="F62:F69"/>
    <mergeCell ref="C70:C74"/>
    <mergeCell ref="C75:C76"/>
    <mergeCell ref="E75:E76"/>
    <mergeCell ref="F75:F76"/>
    <mergeCell ref="C77:C81"/>
    <mergeCell ref="E77:E79"/>
    <mergeCell ref="F77:F79"/>
    <mergeCell ref="C82:C84"/>
    <mergeCell ref="E82:E84"/>
    <mergeCell ref="F9:F13"/>
    <mergeCell ref="C1:F1"/>
    <mergeCell ref="G1:J1"/>
    <mergeCell ref="C2:C3"/>
    <mergeCell ref="D2:D3"/>
    <mergeCell ref="E2:F2"/>
    <mergeCell ref="G2:G3"/>
    <mergeCell ref="H2:H3"/>
    <mergeCell ref="I2:I3"/>
    <mergeCell ref="J2:J3"/>
    <mergeCell ref="C21:C24"/>
    <mergeCell ref="E21:E24"/>
    <mergeCell ref="F21:F24"/>
    <mergeCell ref="D43:D44"/>
    <mergeCell ref="B1:B3"/>
    <mergeCell ref="B4:B24"/>
    <mergeCell ref="C14:C16"/>
    <mergeCell ref="E14:E15"/>
    <mergeCell ref="F14:F15"/>
    <mergeCell ref="C17:C20"/>
    <mergeCell ref="E17:E18"/>
    <mergeCell ref="F17:F18"/>
    <mergeCell ref="C4:C8"/>
    <mergeCell ref="E4:E8"/>
    <mergeCell ref="F4:F8"/>
    <mergeCell ref="C9:C13"/>
    <mergeCell ref="E9:E13"/>
    <mergeCell ref="D45:D46"/>
    <mergeCell ref="C47:C51"/>
    <mergeCell ref="D49:D51"/>
    <mergeCell ref="C52:C53"/>
    <mergeCell ref="B25:B42"/>
    <mergeCell ref="C25:C27"/>
    <mergeCell ref="C28:C32"/>
    <mergeCell ref="C33:C42"/>
    <mergeCell ref="B43:B53"/>
    <mergeCell ref="C43:C46"/>
  </mergeCells>
  <dataValidations count="1">
    <dataValidation showInputMessage="1" showErrorMessage="1" sqref="I14:I16 H4:H24 H27:H30 H32:H118 I75:I76 I113:J113" xr:uid="{00000000-0002-0000-0400-000000000000}"/>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2. Techos por área</vt:lpstr>
      <vt:lpstr>Rectoría</vt:lpstr>
      <vt:lpstr>Viceadministrativa</vt:lpstr>
      <vt:lpstr>Viceacadémica</vt:lpstr>
      <vt:lpstr>Viceinvestigaciones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mylife</cp:lastModifiedBy>
  <dcterms:created xsi:type="dcterms:W3CDTF">2017-12-10T20:35:55Z</dcterms:created>
  <dcterms:modified xsi:type="dcterms:W3CDTF">2020-11-23T17:12:47Z</dcterms:modified>
</cp:coreProperties>
</file>