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reditación ETITC\Documents\AAAPLAN DE DESARROLLO\ajustes PDI\respuesta a ajustes MEN\"/>
    </mc:Choice>
  </mc:AlternateContent>
  <bookViews>
    <workbookView xWindow="0" yWindow="0" windowWidth="20490" windowHeight="8940" activeTab="4"/>
  </bookViews>
  <sheets>
    <sheet name="PRESU INST" sheetId="11" r:id="rId1"/>
    <sheet name="PRES SOCIA" sheetId="12" r:id="rId2"/>
    <sheet name="PRES AMBI" sheetId="13" r:id="rId3"/>
    <sheet name="Hoja2" sheetId="17" state="hidden" r:id="rId4"/>
    <sheet name="real sumat finan" sheetId="16" r:id="rId5"/>
    <sheet name="Sumat estrate" sheetId="15" state="hidden" r:id="rId6"/>
    <sheet name="plan financiero" sheetId="14" state="hidden" r:id="rId7"/>
  </sheets>
  <definedNames>
    <definedName name="_xlnm.Print_Area" localSheetId="0">'PRESU INST'!$A$1:$X$17</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17" l="1"/>
  <c r="H32" i="17"/>
  <c r="C32" i="17"/>
  <c r="C10" i="17"/>
  <c r="N31" i="17"/>
  <c r="M31" i="17"/>
  <c r="J31" i="17"/>
  <c r="F31" i="17"/>
  <c r="C23" i="17"/>
  <c r="D18" i="17"/>
  <c r="D22" i="17"/>
  <c r="D23" i="17"/>
  <c r="E18" i="17"/>
  <c r="E22" i="17"/>
  <c r="E23" i="17"/>
  <c r="F18" i="17"/>
  <c r="F22" i="17"/>
  <c r="F23" i="17"/>
  <c r="C24" i="17"/>
  <c r="C12" i="17"/>
  <c r="C6" i="17"/>
  <c r="C7" i="17"/>
  <c r="C8" i="17"/>
  <c r="C9" i="17"/>
  <c r="C13" i="17"/>
  <c r="G12" i="17"/>
  <c r="G6" i="17"/>
  <c r="G7" i="17"/>
  <c r="G8" i="17"/>
  <c r="G9" i="17"/>
  <c r="G13" i="17"/>
  <c r="K12" i="17"/>
  <c r="K6" i="17"/>
  <c r="K7" i="17"/>
  <c r="K8" i="17"/>
  <c r="K9" i="17"/>
  <c r="K13" i="17"/>
  <c r="O12" i="17"/>
  <c r="O6" i="17"/>
  <c r="O7" i="17"/>
  <c r="O8" i="17"/>
  <c r="O9" i="17"/>
  <c r="O13" i="17"/>
  <c r="S13" i="17"/>
  <c r="R9" i="17"/>
  <c r="R13" i="17"/>
  <c r="Q9" i="17"/>
  <c r="Q13" i="17"/>
  <c r="P12" i="17"/>
  <c r="P6" i="17"/>
  <c r="P8" i="17"/>
  <c r="P9" i="17"/>
  <c r="P13" i="17"/>
  <c r="N9" i="17"/>
  <c r="N13" i="17"/>
  <c r="M12" i="17"/>
  <c r="M6" i="17"/>
  <c r="M9" i="17"/>
  <c r="M13" i="17"/>
  <c r="L12" i="17"/>
  <c r="L6" i="17"/>
  <c r="L7" i="17"/>
  <c r="L8" i="17"/>
  <c r="L9" i="17"/>
  <c r="L13" i="17"/>
  <c r="J9" i="17"/>
  <c r="J13" i="17"/>
  <c r="I12" i="17"/>
  <c r="I6" i="17"/>
  <c r="I7" i="17"/>
  <c r="I8" i="17"/>
  <c r="I9" i="17"/>
  <c r="I13" i="17"/>
  <c r="H12" i="17"/>
  <c r="H6" i="17"/>
  <c r="H7" i="17"/>
  <c r="H8" i="17"/>
  <c r="H9" i="17"/>
  <c r="H13" i="17"/>
  <c r="F12" i="17"/>
  <c r="F6" i="17"/>
  <c r="F9" i="17"/>
  <c r="F13" i="17"/>
  <c r="E12" i="17"/>
  <c r="E6" i="17"/>
  <c r="E7" i="17"/>
  <c r="E8" i="17"/>
  <c r="E9" i="17"/>
  <c r="E13" i="17"/>
  <c r="D12" i="17"/>
  <c r="D6" i="17"/>
  <c r="D7" i="17"/>
  <c r="D8" i="17"/>
  <c r="D9" i="17"/>
  <c r="D13" i="17"/>
  <c r="S12" i="17"/>
  <c r="T6" i="17"/>
  <c r="S9" i="17"/>
  <c r="T9" i="17"/>
  <c r="U6" i="17"/>
  <c r="T7" i="17"/>
  <c r="U7" i="17"/>
  <c r="T8" i="17"/>
  <c r="U8" i="17"/>
  <c r="U9" i="17"/>
  <c r="U9" i="16"/>
  <c r="U8" i="16"/>
  <c r="U7" i="16"/>
  <c r="U6" i="16"/>
  <c r="S9" i="16"/>
  <c r="T6" i="16"/>
  <c r="T7" i="16"/>
  <c r="T8" i="16"/>
  <c r="T9" i="16"/>
  <c r="N29" i="16"/>
  <c r="M29" i="16"/>
  <c r="J29" i="16"/>
  <c r="F29" i="16"/>
  <c r="C11" i="16"/>
  <c r="G11" i="16"/>
  <c r="K11" i="16"/>
  <c r="O11" i="16"/>
  <c r="S11" i="16"/>
  <c r="M10" i="16"/>
  <c r="C6" i="16"/>
  <c r="C7" i="16"/>
  <c r="C8" i="16"/>
  <c r="C9" i="16"/>
  <c r="D6" i="16"/>
  <c r="D7" i="16"/>
  <c r="D8" i="16"/>
  <c r="D9" i="16"/>
  <c r="E6" i="16"/>
  <c r="E7" i="16"/>
  <c r="E8" i="16"/>
  <c r="E9" i="16"/>
  <c r="F6" i="16"/>
  <c r="F9" i="16"/>
  <c r="G6" i="16"/>
  <c r="G7" i="16"/>
  <c r="G8" i="16"/>
  <c r="G9" i="16"/>
  <c r="H6" i="16"/>
  <c r="H7" i="16"/>
  <c r="H8" i="16"/>
  <c r="H9" i="16"/>
  <c r="I6" i="16"/>
  <c r="I7" i="16"/>
  <c r="I8" i="16"/>
  <c r="I9" i="16"/>
  <c r="K6" i="16"/>
  <c r="K7" i="16"/>
  <c r="K8" i="16"/>
  <c r="K9" i="16"/>
  <c r="L6" i="16"/>
  <c r="L7" i="16"/>
  <c r="L8" i="16"/>
  <c r="L9" i="16"/>
  <c r="M6" i="16"/>
  <c r="M9" i="16"/>
  <c r="O6" i="16"/>
  <c r="O7" i="16"/>
  <c r="O8" i="16"/>
  <c r="O9" i="16"/>
  <c r="P6" i="16"/>
  <c r="P8" i="16"/>
  <c r="P9" i="16"/>
  <c r="I10" i="16"/>
  <c r="D18" i="11"/>
  <c r="E10" i="16"/>
  <c r="E11" i="16"/>
  <c r="C21" i="16"/>
  <c r="D16" i="16"/>
  <c r="D20" i="16"/>
  <c r="D21" i="16"/>
  <c r="E16" i="16"/>
  <c r="E20" i="16"/>
  <c r="E21" i="16"/>
  <c r="F16" i="16"/>
  <c r="F20" i="16"/>
  <c r="F21" i="16"/>
  <c r="C22" i="16"/>
  <c r="R9" i="16"/>
  <c r="R11" i="16"/>
  <c r="Q9" i="16"/>
  <c r="Q11" i="16"/>
  <c r="P10" i="16"/>
  <c r="P11" i="16"/>
  <c r="O10" i="16"/>
  <c r="N9" i="16"/>
  <c r="N11" i="16"/>
  <c r="M11" i="16"/>
  <c r="L10" i="16"/>
  <c r="L11" i="16"/>
  <c r="K10" i="16"/>
  <c r="J9" i="16"/>
  <c r="J11" i="16"/>
  <c r="I11" i="16"/>
  <c r="H10" i="16"/>
  <c r="H11" i="16"/>
  <c r="G10" i="16"/>
  <c r="F10" i="16"/>
  <c r="F11" i="16"/>
  <c r="D10" i="16"/>
  <c r="C18" i="11"/>
  <c r="D11" i="16"/>
  <c r="C10" i="16"/>
  <c r="S10" i="16"/>
  <c r="F7" i="15"/>
  <c r="D6" i="15"/>
  <c r="D9" i="15"/>
  <c r="D11" i="15"/>
  <c r="E6" i="15"/>
  <c r="E9" i="15"/>
  <c r="E11" i="15"/>
  <c r="F9" i="15"/>
  <c r="F11" i="15"/>
  <c r="G11" i="15"/>
  <c r="H11" i="15"/>
  <c r="I11" i="15"/>
  <c r="J11" i="15"/>
  <c r="K11" i="15"/>
  <c r="L11" i="15"/>
  <c r="M10" i="15"/>
  <c r="M11" i="15"/>
  <c r="N11" i="15"/>
  <c r="O11" i="15"/>
  <c r="P11" i="15"/>
  <c r="Q11" i="15"/>
  <c r="R11" i="15"/>
  <c r="C11" i="15"/>
  <c r="P10" i="15"/>
  <c r="N10" i="15"/>
  <c r="G10" i="15"/>
  <c r="C10" i="15"/>
  <c r="D10" i="15"/>
  <c r="E10" i="15"/>
  <c r="F10" i="15"/>
  <c r="H10" i="15"/>
  <c r="I10" i="15"/>
  <c r="K10" i="15"/>
  <c r="L10" i="15"/>
  <c r="O10" i="15"/>
  <c r="S10" i="15"/>
  <c r="F6" i="15"/>
  <c r="G6" i="15"/>
  <c r="G7" i="15"/>
  <c r="G8" i="15"/>
  <c r="G9" i="15"/>
  <c r="H6" i="15"/>
  <c r="H7" i="15"/>
  <c r="H8" i="15"/>
  <c r="H9" i="15"/>
  <c r="I6" i="15"/>
  <c r="I7" i="15"/>
  <c r="I8" i="15"/>
  <c r="I9" i="15"/>
  <c r="J9" i="15"/>
  <c r="K6" i="15"/>
  <c r="K7" i="15"/>
  <c r="K8" i="15"/>
  <c r="K9" i="15"/>
  <c r="L6" i="15"/>
  <c r="L7" i="15"/>
  <c r="L8" i="15"/>
  <c r="L9" i="15"/>
  <c r="M6" i="15"/>
  <c r="M9" i="15"/>
  <c r="N9" i="15"/>
  <c r="O6" i="15"/>
  <c r="O7" i="15"/>
  <c r="O8" i="15"/>
  <c r="O9" i="15"/>
  <c r="P6" i="15"/>
  <c r="P8" i="15"/>
  <c r="P9" i="15"/>
  <c r="Q9" i="15"/>
  <c r="R9" i="15"/>
  <c r="D7" i="15"/>
  <c r="E7" i="15"/>
  <c r="D8" i="15"/>
  <c r="E8" i="15"/>
  <c r="C6" i="15"/>
  <c r="C7" i="15"/>
  <c r="C8" i="15"/>
  <c r="C9" i="15"/>
  <c r="B10" i="14"/>
  <c r="C6" i="14"/>
  <c r="C9" i="14"/>
  <c r="C10" i="14"/>
  <c r="D6" i="14"/>
  <c r="D9" i="14"/>
  <c r="D10" i="14"/>
  <c r="E6" i="14"/>
  <c r="E9" i="14"/>
  <c r="E10" i="14"/>
  <c r="B11" i="14"/>
  <c r="C20" i="12"/>
  <c r="D19" i="12"/>
  <c r="D20" i="12"/>
  <c r="E20" i="12"/>
  <c r="F20" i="12"/>
  <c r="G20" i="12"/>
  <c r="H20" i="12"/>
  <c r="J20" i="12"/>
  <c r="K20" i="12"/>
  <c r="N20" i="12"/>
  <c r="O12" i="13"/>
  <c r="N12" i="13"/>
  <c r="K12" i="13"/>
  <c r="H12" i="13"/>
  <c r="G12" i="13"/>
  <c r="F12" i="13"/>
  <c r="D12" i="13"/>
  <c r="C12" i="13"/>
  <c r="B12" i="13"/>
  <c r="J7" i="13"/>
  <c r="J12" i="13"/>
  <c r="B12" i="12"/>
  <c r="B20" i="12"/>
  <c r="B18" i="11"/>
  <c r="L5" i="11"/>
  <c r="R5" i="11"/>
  <c r="V6" i="11"/>
  <c r="V7" i="11"/>
  <c r="V8" i="11"/>
  <c r="V9" i="11"/>
  <c r="V10" i="11"/>
  <c r="M11" i="11"/>
  <c r="M18" i="11"/>
  <c r="G18" i="11"/>
  <c r="V12" i="11"/>
  <c r="V13" i="11"/>
  <c r="V14" i="11"/>
  <c r="V15" i="11"/>
  <c r="V16" i="11"/>
  <c r="V17" i="11"/>
  <c r="E18" i="11"/>
  <c r="I18" i="11"/>
  <c r="K18" i="11"/>
  <c r="N18" i="11"/>
  <c r="Q18" i="11"/>
  <c r="S11" i="11"/>
  <c r="S18" i="11"/>
  <c r="L18" i="11"/>
  <c r="R18" i="11"/>
  <c r="H18" i="11"/>
  <c r="V18" i="11"/>
  <c r="V5" i="11"/>
  <c r="V11" i="11"/>
</calcChain>
</file>

<file path=xl/sharedStrings.xml><?xml version="1.0" encoding="utf-8"?>
<sst xmlns="http://schemas.openxmlformats.org/spreadsheetml/2006/main" count="274" uniqueCount="100">
  <si>
    <t>PROYECTOS</t>
  </si>
  <si>
    <t>REC. PROPIOS</t>
  </si>
  <si>
    <t>RECURSOS NACION</t>
  </si>
  <si>
    <t>OTROS</t>
  </si>
  <si>
    <t>SGR</t>
  </si>
  <si>
    <t>TOTAL</t>
  </si>
  <si>
    <t>Avance 2023</t>
  </si>
  <si>
    <t>Avance 2024</t>
  </si>
  <si>
    <t>OBSERVACIONES</t>
  </si>
  <si>
    <t>Meta no acumulativa, a partir de resultados FURAG, calculado por el DAFP</t>
  </si>
  <si>
    <t>Meta acumulativa.</t>
  </si>
  <si>
    <t>El 20% de línea base corresponde a la recolección documental para la consolidación del documento de condiciones iniciales de Acreditación.
El proceso comprende 2 fases: Condiciones iniciales y Autoevaluación Institucional.</t>
  </si>
  <si>
    <t>Meta acumulativa, vigencia 2021 corresponde al diseño y publicación del modelo, 2022 corresponde a socialización, apropiación e implementación, 2023 y 2024, fortalecimiento de la articulación de los programas de educación superior con el modelo.</t>
  </si>
  <si>
    <t>El 20% de la vigencia 2021 corresponde a la constitución de convenios nacionales e internacionales y la articulación parcial con las facultades.</t>
  </si>
  <si>
    <t>Para 2023 todos los programas de educación superior de pregrado vigentes estarán articulados a la política institucional de lengua extranjera.
Para 2024 se sumarán los nuevos programas de educación superior que oferte la ETITC.</t>
  </si>
  <si>
    <t>Los porcentajes de cumplimiento se encuentran supeditados a la duración de los trámites que se deben realizar en las instancias pertinentes del Distrito que regulan la construcción en Bogotá.
Teniendo en cuenta también los requerimientos del Ministerio de Cultura, por el carácter de bien de interés cultural que tiene la ETITC.</t>
  </si>
  <si>
    <t>El soporte es el anteproyecto de presupuesto realizado por la Oficina Asesora de Planeación.
Meta no acumulativa.</t>
  </si>
  <si>
    <t>Mediante la Política Institucional de Comunicaciones se fortalecerán los canales existentes de comunicación.</t>
  </si>
  <si>
    <t>Por la evolución permanente de las TICS, no se alcanza un 100% de ejecución.</t>
  </si>
  <si>
    <t>OTROS Y SGR</t>
  </si>
  <si>
    <t>PE-5- MIPG - y los sistemas de gestión para una gobernanza transparente</t>
  </si>
  <si>
    <t xml:space="preserve">PE-6- Egresados como embajadores institucionales </t>
  </si>
  <si>
    <t xml:space="preserve">PE-7- Consolidación y aseguramiento del Talento Humano para el mejoramiento de las capacidades en las plantas administrativas y  docentes </t>
  </si>
  <si>
    <t>PE-8- Estructuración de la Carrera Docente</t>
  </si>
  <si>
    <t>PE-9- Tecnologías de información y comunicaciones al servicio de la academia y la ciencia</t>
  </si>
  <si>
    <t>PE-10- Transformación digital de la ETITC</t>
  </si>
  <si>
    <t>PE- 11- Implementación de estrategias de comunicación externas e internas y fortalecimiento de la gestión documental: LA ETITC COMUNICA</t>
  </si>
  <si>
    <t>PE-12- Internacionalización para ampliar fronteras de conocimiento</t>
  </si>
  <si>
    <t xml:space="preserve">PE-13- Gestión integral de inmuebles
</t>
  </si>
  <si>
    <r>
      <rPr>
        <b/>
        <sz val="8"/>
        <color theme="1"/>
        <rFont val="Arial Narrow"/>
        <family val="2"/>
      </rPr>
      <t xml:space="preserve">PE-22 </t>
    </r>
    <r>
      <rPr>
        <sz val="8"/>
        <color theme="1"/>
        <rFont val="Arial Narrow"/>
        <family val="2"/>
      </rPr>
      <t xml:space="preserve">Política institucional ambiental en la ETITC alineada al Sistema de Gestión Ambiental </t>
    </r>
  </si>
  <si>
    <r>
      <rPr>
        <b/>
        <sz val="8"/>
        <color theme="1"/>
        <rFont val="Arial Narrow"/>
        <family val="2"/>
      </rPr>
      <t xml:space="preserve">PE-23- </t>
    </r>
    <r>
      <rPr>
        <sz val="8"/>
        <color theme="1"/>
        <rFont val="Arial Narrow"/>
        <family val="2"/>
      </rPr>
      <t xml:space="preserve">La catedra institucional de la Escuela </t>
    </r>
  </si>
  <si>
    <r>
      <rPr>
        <b/>
        <sz val="8"/>
        <color theme="1"/>
        <rFont val="Arial Narrow"/>
        <family val="2"/>
      </rPr>
      <t xml:space="preserve">PE-24- </t>
    </r>
    <r>
      <rPr>
        <sz val="8"/>
        <color theme="1"/>
        <rFont val="Arial Narrow"/>
        <family val="2"/>
      </rPr>
      <t xml:space="preserve">Optimización en el consumo de energía eléctrica y uso de energías alternativas. 
</t>
    </r>
  </si>
  <si>
    <r>
      <rPr>
        <b/>
        <sz val="8"/>
        <color theme="1"/>
        <rFont val="Arial Narrow"/>
        <family val="2"/>
      </rPr>
      <t>PE-25-</t>
    </r>
    <r>
      <rPr>
        <sz val="8"/>
        <color theme="1"/>
        <rFont val="Arial Narrow"/>
        <family val="2"/>
      </rPr>
      <t xml:space="preserve"> Diseño e Implementación de espacios de “Concepto verde” que mejoren la vida académica en las sedes de la ETITC.
</t>
    </r>
  </si>
  <si>
    <r>
      <rPr>
        <b/>
        <sz val="8"/>
        <color theme="1"/>
        <rFont val="Arial Narrow"/>
        <family val="2"/>
      </rPr>
      <t xml:space="preserve">PE-26- </t>
    </r>
    <r>
      <rPr>
        <sz val="8"/>
        <color theme="1"/>
        <rFont val="Arial Narrow"/>
        <family val="2"/>
      </rPr>
      <t xml:space="preserve">Actualización de la infraestructura física, cumpliendo normativas aplicables y generando espacios adecuados para el desarrollo de actividades académicas y de bienestar en un el marco  de la sostenibilidad
</t>
    </r>
  </si>
  <si>
    <r>
      <rPr>
        <b/>
        <sz val="8"/>
        <rFont val="Arial Narrow"/>
        <family val="2"/>
      </rPr>
      <t xml:space="preserve">PE-27-   </t>
    </r>
    <r>
      <rPr>
        <sz val="8"/>
        <rFont val="Arial Narrow"/>
        <family val="2"/>
      </rPr>
      <t xml:space="preserve">Diseñar y ofertar nuevos programas de pregrado con alta pertinencia regional rural
</t>
    </r>
  </si>
  <si>
    <r>
      <rPr>
        <b/>
        <sz val="10"/>
        <color theme="1"/>
        <rFont val="Arial Narrow"/>
        <family val="2"/>
      </rPr>
      <t xml:space="preserve">PE-1- </t>
    </r>
    <r>
      <rPr>
        <sz val="10"/>
        <color theme="1"/>
        <rFont val="Arial Narrow"/>
        <family val="2"/>
      </rPr>
      <t>Acreditación Institucional de Alta Calidad</t>
    </r>
  </si>
  <si>
    <r>
      <rPr>
        <b/>
        <sz val="10"/>
        <rFont val="Arial Narrow"/>
        <family val="2"/>
      </rPr>
      <t>PE-2-</t>
    </r>
    <r>
      <rPr>
        <sz val="10"/>
        <rFont val="Arial Narrow"/>
        <family val="2"/>
      </rPr>
      <t xml:space="preserve"> Modelo integral de gestión academico-administrativa por Sistema de Créditos Académicos</t>
    </r>
  </si>
  <si>
    <r>
      <rPr>
        <b/>
        <sz val="10"/>
        <color theme="1"/>
        <rFont val="Arial Narrow"/>
        <family val="2"/>
      </rPr>
      <t xml:space="preserve">PE-3- </t>
    </r>
    <r>
      <rPr>
        <sz val="10"/>
        <color theme="1"/>
        <rFont val="Arial Narrow"/>
        <family val="2"/>
      </rPr>
      <t>Lenguas Extranjeras como oportunidad para la movilidad internacional</t>
    </r>
  </si>
  <si>
    <r>
      <rPr>
        <b/>
        <sz val="10"/>
        <rFont val="Arial Narrow"/>
        <family val="2"/>
      </rPr>
      <t>PE-4-</t>
    </r>
    <r>
      <rPr>
        <sz val="10"/>
        <rFont val="Arial Narrow"/>
        <family val="2"/>
      </rPr>
      <t xml:space="preserve"> Modelo de gestión académica curricular soportada en resultados de aprendizaje y competencias</t>
    </r>
  </si>
  <si>
    <r>
      <rPr>
        <b/>
        <sz val="10"/>
        <color theme="1"/>
        <rFont val="Arial Narrow"/>
        <family val="2"/>
      </rPr>
      <t xml:space="preserve">PE-14- </t>
    </r>
    <r>
      <rPr>
        <sz val="10"/>
        <color theme="1"/>
        <rFont val="Arial Narrow"/>
        <family val="2"/>
      </rPr>
      <t>Nuevos programas de pregrado y posgrado</t>
    </r>
  </si>
  <si>
    <r>
      <t>PE-15-</t>
    </r>
    <r>
      <rPr>
        <sz val="10"/>
        <rFont val="Arial Narrow"/>
        <family val="2"/>
      </rPr>
      <t xml:space="preserve">El IBTI y su papel significativo en la consolidación de la Escuela </t>
    </r>
  </si>
  <si>
    <r>
      <rPr>
        <b/>
        <sz val="10"/>
        <color theme="1"/>
        <rFont val="Arial Narrow"/>
        <family val="2"/>
      </rPr>
      <t xml:space="preserve">PE-16- </t>
    </r>
    <r>
      <rPr>
        <sz val="10"/>
        <color theme="1"/>
        <rFont val="Arial Narrow"/>
        <family val="2"/>
      </rPr>
      <t xml:space="preserve"> Desarrollo integral y transformación social de la comunidad: bienestar comprometido con la permanencia</t>
    </r>
  </si>
  <si>
    <r>
      <rPr>
        <b/>
        <sz val="10"/>
        <color theme="1"/>
        <rFont val="Arial Narrow"/>
        <family val="2"/>
      </rPr>
      <t xml:space="preserve">PE-17- </t>
    </r>
    <r>
      <rPr>
        <sz val="10"/>
        <color theme="1"/>
        <rFont val="Arial Narrow"/>
        <family val="2"/>
      </rPr>
      <t xml:space="preserve"> Centro de Pensamiento y Desarrollo Tecnológico</t>
    </r>
  </si>
  <si>
    <r>
      <t xml:space="preserve"> </t>
    </r>
    <r>
      <rPr>
        <b/>
        <sz val="10"/>
        <color theme="1"/>
        <rFont val="Arial Narrow"/>
        <family val="2"/>
      </rPr>
      <t xml:space="preserve">PE-18- </t>
    </r>
    <r>
      <rPr>
        <sz val="10"/>
        <color theme="1"/>
        <rFont val="Arial Narrow"/>
        <family val="2"/>
      </rPr>
      <t xml:space="preserve">Fortalecimiento permanente en Competencias en investigación, ciencia, tecnología e innovación en la ETITC   </t>
    </r>
  </si>
  <si>
    <r>
      <rPr>
        <b/>
        <sz val="10"/>
        <color theme="1"/>
        <rFont val="Arial Narrow"/>
        <family val="2"/>
      </rPr>
      <t xml:space="preserve"> PE-19</t>
    </r>
    <r>
      <rPr>
        <sz val="10"/>
        <color theme="1"/>
        <rFont val="Arial Narrow"/>
        <family val="2"/>
      </rPr>
      <t xml:space="preserve">- Innovación para el </t>
    </r>
    <r>
      <rPr>
        <sz val="10"/>
        <color rgb="FFFF0000"/>
        <rFont val="Arial Narrow"/>
        <family val="2"/>
      </rPr>
      <t xml:space="preserve"> </t>
    </r>
    <r>
      <rPr>
        <sz val="10"/>
        <color theme="1"/>
        <rFont val="Arial Narrow"/>
        <family val="2"/>
      </rPr>
      <t>Fortalecimiento Institucional y el Desarrollo Social.</t>
    </r>
  </si>
  <si>
    <r>
      <rPr>
        <b/>
        <sz val="10"/>
        <rFont val="Arial Narrow"/>
        <family val="2"/>
      </rPr>
      <t xml:space="preserve">PE-20- </t>
    </r>
    <r>
      <rPr>
        <sz val="10"/>
        <rFont val="Arial Narrow"/>
        <family val="2"/>
      </rPr>
      <t xml:space="preserve">Centro de Capacitación Industrial </t>
    </r>
    <r>
      <rPr>
        <strike/>
        <sz val="10"/>
        <rFont val="Arial Narrow"/>
        <family val="2"/>
      </rPr>
      <t xml:space="preserve"> </t>
    </r>
    <r>
      <rPr>
        <sz val="10"/>
        <rFont val="Arial Narrow"/>
        <family val="2"/>
      </rPr>
      <t>como espacio de cualificación  para la empleabilidad a inmediato plazo.</t>
    </r>
  </si>
  <si>
    <r>
      <rPr>
        <b/>
        <sz val="10"/>
        <rFont val="Arial Narrow"/>
        <family val="2"/>
      </rPr>
      <t xml:space="preserve">PE-21- </t>
    </r>
    <r>
      <rPr>
        <sz val="10"/>
        <rFont val="Arial Narrow"/>
        <family val="2"/>
      </rPr>
      <t>Proyección Social más allá de las fronteras</t>
    </r>
  </si>
  <si>
    <t>Total</t>
  </si>
  <si>
    <t>RESPONSABLES</t>
  </si>
  <si>
    <t>Responsables</t>
  </si>
  <si>
    <t>PLAN FINANCIERO PARA FINANCIAR EL PDI 2021 - 2024  (millones de $)</t>
  </si>
  <si>
    <t>INGRESOS 2021 2024</t>
  </si>
  <si>
    <t>REC NACION</t>
  </si>
  <si>
    <t>REC PLAN DE FOMENTO A LA CALIDAD (proyección)</t>
  </si>
  <si>
    <t>REC. SGR</t>
  </si>
  <si>
    <t>REC, PROPIOS:</t>
  </si>
  <si>
    <t>TOTAL 2020 2021</t>
  </si>
  <si>
    <t>ESTRATEGIA INSTITUCIONAL</t>
  </si>
  <si>
    <t>ESTRATEGIA SOCIAL</t>
  </si>
  <si>
    <t>ESTRATEGIA AMBIENTAL</t>
  </si>
  <si>
    <t>ESTRATEGIA</t>
  </si>
  <si>
    <t>REC PROPIOS</t>
  </si>
  <si>
    <t>REC NACIÓN</t>
  </si>
  <si>
    <t>(en miles)</t>
  </si>
  <si>
    <t>TOTALES</t>
  </si>
  <si>
    <t>FUENTES DE FINANCIACIÓN</t>
  </si>
  <si>
    <t>saldos a favor y faltantes</t>
  </si>
  <si>
    <t>OTRAS FUENTES</t>
  </si>
  <si>
    <t>total estrategias</t>
  </si>
  <si>
    <t>%</t>
  </si>
  <si>
    <t>Total vigencia 2021</t>
  </si>
  <si>
    <t>total 2022</t>
  </si>
  <si>
    <t>Total 2023</t>
  </si>
  <si>
    <t>total 2024</t>
  </si>
  <si>
    <t>RESUMEN ESTRATEGIAS</t>
  </si>
  <si>
    <t>Rectoria</t>
  </si>
  <si>
    <t>Vecerrector académico</t>
  </si>
  <si>
    <t>Planeación</t>
  </si>
  <si>
    <t>Profesional de egresados</t>
  </si>
  <si>
    <t>Vicerrector Administrativo y financiero</t>
  </si>
  <si>
    <t>Vicerrector Administrativo y financiero - personal</t>
  </si>
  <si>
    <t>Profesional de sistemas y comunicaciones</t>
  </si>
  <si>
    <t>Equipo de comunicaciones</t>
  </si>
  <si>
    <t>Profesional de ORII</t>
  </si>
  <si>
    <t>Vicerrector académico</t>
  </si>
  <si>
    <t>Director IBTI</t>
  </si>
  <si>
    <t>Coordinador de Bienestar</t>
  </si>
  <si>
    <t>vicerrector de Investigación</t>
  </si>
  <si>
    <t>profesional de Centro de extensión y proyección social</t>
  </si>
  <si>
    <t>Profesionloa de gestión ambiental</t>
  </si>
  <si>
    <t>Vicerrector Académico</t>
  </si>
  <si>
    <t>Profesional de infraestructura física</t>
  </si>
  <si>
    <t xml:space="preserve">Vicerrector Administrativo </t>
  </si>
  <si>
    <t>Rector y Vicerrector Académico</t>
  </si>
  <si>
    <t>Valores en Miles $</t>
  </si>
  <si>
    <t>Valores en Miles de $</t>
  </si>
  <si>
    <t>PLAN FINANCIERO PARA FINANCIAR EL PDI 2021 - 2024  (miles de $)</t>
  </si>
  <si>
    <t xml:space="preserve">ESTRATEGIA INSTITUCIONAL: la transformacion cultural de la ETITC </t>
  </si>
  <si>
    <t xml:space="preserve"> LO SOCIAL: un acuerdo para lo fundamental </t>
  </si>
  <si>
    <t xml:space="preserve">LO AMBIENTALl: un acuerdo por la vida y para la vida en contexto ambiental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</si>
</sst>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0\ "/>
  </numFmts>
  <fonts count="51">
    <font>
      <sz val="11"/>
      <color theme="1"/>
      <name val="Calibri"/>
      <family val="2"/>
      <scheme val="minor"/>
    </font>
    <font>
      <sz val="12"/>
      <color theme="1"/>
      <name val="Calibri"/>
      <family val="2"/>
      <scheme val="minor"/>
    </font>
    <font>
      <sz val="12"/>
      <color theme="1"/>
      <name val="Arial Narrow"/>
      <family val="2"/>
    </font>
    <font>
      <sz val="12"/>
      <name val="Arial Narrow"/>
      <family val="2"/>
    </font>
    <font>
      <b/>
      <sz val="16"/>
      <color theme="0"/>
      <name val="Arial Narrow"/>
      <family val="2"/>
    </font>
    <font>
      <b/>
      <sz val="11"/>
      <color theme="1"/>
      <name val="Calibri"/>
      <family val="2"/>
      <scheme val="minor"/>
    </font>
    <font>
      <sz val="11"/>
      <color theme="1"/>
      <name val="Arial Narrow"/>
      <family val="2"/>
    </font>
    <font>
      <sz val="11"/>
      <name val="Calibri"/>
      <family val="2"/>
      <scheme val="minor"/>
    </font>
    <font>
      <sz val="11"/>
      <color theme="1"/>
      <name val="Calibri"/>
      <family val="2"/>
      <scheme val="minor"/>
    </font>
    <font>
      <b/>
      <sz val="8"/>
      <color theme="0"/>
      <name val="Arial Narrow"/>
      <family val="2"/>
    </font>
    <font>
      <sz val="8"/>
      <color theme="1"/>
      <name val="Calibri"/>
      <family val="2"/>
      <scheme val="minor"/>
    </font>
    <font>
      <sz val="8"/>
      <color theme="1"/>
      <name val="Arial Narrow"/>
      <family val="2"/>
    </font>
    <font>
      <b/>
      <sz val="8"/>
      <color theme="1"/>
      <name val="Arial Narrow"/>
      <family val="2"/>
    </font>
    <font>
      <sz val="8"/>
      <name val="Arial Narrow"/>
      <family val="2"/>
    </font>
    <font>
      <b/>
      <sz val="6"/>
      <color theme="0"/>
      <name val="Calibri"/>
      <family val="2"/>
      <scheme val="minor"/>
    </font>
    <font>
      <sz val="6"/>
      <color theme="1"/>
      <name val="Calibri"/>
      <family val="2"/>
      <scheme val="minor"/>
    </font>
    <font>
      <b/>
      <sz val="8"/>
      <name val="Arial Narrow"/>
      <family val="2"/>
    </font>
    <font>
      <b/>
      <sz val="8"/>
      <color rgb="FFFF0000"/>
      <name val="Arial Narrow"/>
      <family val="2"/>
    </font>
    <font>
      <b/>
      <sz val="8"/>
      <color rgb="FF00B050"/>
      <name val="Arial Narrow"/>
      <family val="2"/>
    </font>
    <font>
      <b/>
      <sz val="12"/>
      <color theme="0"/>
      <name val="Calibri"/>
      <family val="2"/>
      <scheme val="minor"/>
    </font>
    <font>
      <b/>
      <sz val="20"/>
      <color theme="0"/>
      <name val="Calibri"/>
      <family val="2"/>
      <scheme val="minor"/>
    </font>
    <font>
      <b/>
      <sz val="12"/>
      <color theme="0"/>
      <name val="Arial Narrow"/>
      <family val="2"/>
    </font>
    <font>
      <sz val="10"/>
      <color theme="1"/>
      <name val="Arial Narrow"/>
      <family val="2"/>
    </font>
    <font>
      <b/>
      <sz val="10"/>
      <color theme="1"/>
      <name val="Arial Narrow"/>
      <family val="2"/>
    </font>
    <font>
      <sz val="10"/>
      <name val="Arial Narrow"/>
      <family val="2"/>
    </font>
    <font>
      <b/>
      <sz val="10"/>
      <name val="Arial Narrow"/>
      <family val="2"/>
    </font>
    <font>
      <b/>
      <sz val="10"/>
      <color theme="0"/>
      <name val="Arial Narrow"/>
      <family val="2"/>
    </font>
    <font>
      <sz val="10"/>
      <color rgb="FFFF0000"/>
      <name val="Arial Narrow"/>
      <family val="2"/>
    </font>
    <font>
      <strike/>
      <sz val="10"/>
      <name val="Arial Narrow"/>
      <family val="2"/>
    </font>
    <font>
      <sz val="8"/>
      <color theme="1"/>
      <name val="Calib"/>
    </font>
    <font>
      <sz val="12"/>
      <color theme="1"/>
      <name val="Calib"/>
    </font>
    <font>
      <sz val="11"/>
      <name val="Arial Narrow"/>
      <family val="2"/>
    </font>
    <font>
      <sz val="11"/>
      <color theme="1"/>
      <name val="Calib"/>
    </font>
    <font>
      <b/>
      <sz val="11"/>
      <name val="Arial Narrow"/>
      <family val="2"/>
    </font>
    <font>
      <b/>
      <sz val="8"/>
      <color theme="0"/>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sz val="11"/>
      <color rgb="FFFF0000"/>
      <name val="Calibri"/>
      <family val="2"/>
      <scheme val="minor"/>
    </font>
    <font>
      <sz val="10"/>
      <color theme="1"/>
      <name val="Calibri"/>
      <family val="2"/>
      <scheme val="minor"/>
    </font>
    <font>
      <b/>
      <sz val="10"/>
      <color theme="0"/>
      <name val="Calibri"/>
      <family val="2"/>
      <scheme val="minor"/>
    </font>
    <font>
      <sz val="12"/>
      <color theme="0"/>
      <name val="Calibri"/>
      <family val="2"/>
      <scheme val="minor"/>
    </font>
    <font>
      <b/>
      <sz val="12"/>
      <color theme="0"/>
      <name val="Calibri"/>
      <family val="2"/>
    </font>
    <font>
      <sz val="11"/>
      <color theme="0"/>
      <name val="Calib"/>
    </font>
    <font>
      <sz val="12"/>
      <color theme="0"/>
      <name val="Calib"/>
    </font>
    <font>
      <sz val="11"/>
      <color theme="0"/>
      <name val="Arial Narrow"/>
      <family val="2"/>
    </font>
    <font>
      <sz val="8"/>
      <color theme="0"/>
      <name val="Arial Narrow"/>
      <family val="2"/>
    </font>
    <font>
      <b/>
      <sz val="12"/>
      <color theme="1"/>
      <name val="Calibri"/>
      <family val="2"/>
      <scheme val="minor"/>
    </font>
    <font>
      <b/>
      <sz val="12"/>
      <name val="Arial Narrow"/>
      <family val="2"/>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style="medium">
        <color rgb="FF92D050"/>
      </top>
      <bottom/>
      <diagonal/>
    </border>
    <border>
      <left/>
      <right/>
      <top/>
      <bottom style="medium">
        <color rgb="FF92D050"/>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medium">
        <color auto="1"/>
      </left>
      <right style="mediumDashed">
        <color auto="1"/>
      </right>
      <top style="medium">
        <color auto="1"/>
      </top>
      <bottom style="mediumDashed">
        <color auto="1"/>
      </bottom>
      <diagonal/>
    </border>
    <border>
      <left style="mediumDashed">
        <color auto="1"/>
      </left>
      <right style="mediumDashed">
        <color auto="1"/>
      </right>
      <top style="medium">
        <color auto="1"/>
      </top>
      <bottom style="mediumDashed">
        <color auto="1"/>
      </bottom>
      <diagonal/>
    </border>
    <border>
      <left style="mediumDashed">
        <color auto="1"/>
      </left>
      <right style="medium">
        <color auto="1"/>
      </right>
      <top style="medium">
        <color auto="1"/>
      </top>
      <bottom style="mediumDashed">
        <color auto="1"/>
      </bottom>
      <diagonal/>
    </border>
    <border>
      <left style="medium">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
        <color auto="1"/>
      </right>
      <top style="mediumDashed">
        <color auto="1"/>
      </top>
      <bottom style="mediumDashed">
        <color auto="1"/>
      </bottom>
      <diagonal/>
    </border>
    <border>
      <left style="medium">
        <color auto="1"/>
      </left>
      <right style="mediumDashed">
        <color auto="1"/>
      </right>
      <top style="mediumDashed">
        <color auto="1"/>
      </top>
      <bottom style="medium">
        <color auto="1"/>
      </bottom>
      <diagonal/>
    </border>
    <border>
      <left style="mediumDashed">
        <color auto="1"/>
      </left>
      <right style="mediumDashed">
        <color auto="1"/>
      </right>
      <top style="mediumDashed">
        <color auto="1"/>
      </top>
      <bottom style="medium">
        <color auto="1"/>
      </bottom>
      <diagonal/>
    </border>
    <border>
      <left style="mediumDashed">
        <color auto="1"/>
      </left>
      <right style="medium">
        <color auto="1"/>
      </right>
      <top style="mediumDashed">
        <color auto="1"/>
      </top>
      <bottom style="medium">
        <color auto="1"/>
      </bottom>
      <diagonal/>
    </border>
    <border>
      <left style="thick">
        <color auto="1"/>
      </left>
      <right style="mediumDashed">
        <color auto="1"/>
      </right>
      <top style="thick">
        <color auto="1"/>
      </top>
      <bottom style="mediumDashed">
        <color auto="1"/>
      </bottom>
      <diagonal/>
    </border>
    <border>
      <left style="mediumDashed">
        <color auto="1"/>
      </left>
      <right style="mediumDashed">
        <color auto="1"/>
      </right>
      <top style="thick">
        <color auto="1"/>
      </top>
      <bottom style="mediumDashed">
        <color auto="1"/>
      </bottom>
      <diagonal/>
    </border>
    <border>
      <left style="mediumDashed">
        <color auto="1"/>
      </left>
      <right style="thick">
        <color auto="1"/>
      </right>
      <top style="thick">
        <color auto="1"/>
      </top>
      <bottom style="mediumDashed">
        <color auto="1"/>
      </bottom>
      <diagonal/>
    </border>
    <border>
      <left style="thick">
        <color auto="1"/>
      </left>
      <right style="mediumDashed">
        <color auto="1"/>
      </right>
      <top style="mediumDashed">
        <color auto="1"/>
      </top>
      <bottom style="mediumDashed">
        <color auto="1"/>
      </bottom>
      <diagonal/>
    </border>
    <border>
      <left style="mediumDashed">
        <color auto="1"/>
      </left>
      <right style="thick">
        <color auto="1"/>
      </right>
      <top style="mediumDashed">
        <color auto="1"/>
      </top>
      <bottom style="mediumDashed">
        <color auto="1"/>
      </bottom>
      <diagonal/>
    </border>
    <border>
      <left style="thick">
        <color auto="1"/>
      </left>
      <right style="mediumDashed">
        <color auto="1"/>
      </right>
      <top style="mediumDashed">
        <color auto="1"/>
      </top>
      <bottom style="thick">
        <color auto="1"/>
      </bottom>
      <diagonal/>
    </border>
    <border>
      <left style="mediumDashed">
        <color auto="1"/>
      </left>
      <right style="mediumDashed">
        <color auto="1"/>
      </right>
      <top style="mediumDashed">
        <color auto="1"/>
      </top>
      <bottom style="thick">
        <color auto="1"/>
      </bottom>
      <diagonal/>
    </border>
    <border>
      <left style="mediumDashed">
        <color auto="1"/>
      </left>
      <right style="thick">
        <color auto="1"/>
      </right>
      <top style="mediumDashed">
        <color auto="1"/>
      </top>
      <bottom style="thick">
        <color auto="1"/>
      </bottom>
      <diagonal/>
    </border>
    <border>
      <left style="thick">
        <color auto="1"/>
      </left>
      <right style="mediumDashed">
        <color auto="1"/>
      </right>
      <top style="thick">
        <color auto="1"/>
      </top>
      <bottom/>
      <diagonal/>
    </border>
    <border>
      <left style="mediumDashed">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s>
  <cellStyleXfs count="2">
    <xf numFmtId="0" fontId="0" fillId="0" borderId="0"/>
    <xf numFmtId="41" fontId="8" fillId="0" borderId="0" applyFont="0" applyFill="0" applyBorder="0" applyAlignment="0" applyProtection="0"/>
  </cellStyleXfs>
  <cellXfs count="217">
    <xf numFmtId="0" fontId="0" fillId="0" borderId="0" xfId="0"/>
    <xf numFmtId="0" fontId="0" fillId="0" borderId="0" xfId="0" applyAlignment="1">
      <alignment vertical="center"/>
    </xf>
    <xf numFmtId="0" fontId="11" fillId="0" borderId="0" xfId="0" applyFont="1"/>
    <xf numFmtId="0" fontId="11" fillId="0" borderId="0" xfId="0" applyFont="1" applyAlignment="1">
      <alignment horizontal="center" vertical="center"/>
    </xf>
    <xf numFmtId="0" fontId="10" fillId="0" borderId="0" xfId="0" applyFont="1"/>
    <xf numFmtId="0" fontId="15"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wrapText="1"/>
    </xf>
    <xf numFmtId="0" fontId="10" fillId="0" borderId="0" xfId="0" applyFont="1" applyAlignment="1">
      <alignment horizontal="center"/>
    </xf>
    <xf numFmtId="0" fontId="38" fillId="3" borderId="26" xfId="0" applyFont="1" applyFill="1" applyBorder="1"/>
    <xf numFmtId="0" fontId="38" fillId="3" borderId="6" xfId="0" applyFont="1" applyFill="1" applyBorder="1"/>
    <xf numFmtId="0" fontId="38" fillId="3" borderId="27" xfId="0" applyFont="1" applyFill="1" applyBorder="1"/>
    <xf numFmtId="0" fontId="39" fillId="0" borderId="19" xfId="0" applyFont="1" applyBorder="1"/>
    <xf numFmtId="41" fontId="39" fillId="0" borderId="0" xfId="1" applyFont="1" applyBorder="1"/>
    <xf numFmtId="41" fontId="39" fillId="0" borderId="1" xfId="0" applyNumberFormat="1" applyFont="1" applyBorder="1"/>
    <xf numFmtId="41" fontId="39" fillId="0" borderId="2" xfId="0" applyNumberFormat="1" applyFont="1" applyBorder="1"/>
    <xf numFmtId="0" fontId="39" fillId="0" borderId="19" xfId="0" applyFont="1" applyBorder="1" applyAlignment="1">
      <alignment wrapText="1"/>
    </xf>
    <xf numFmtId="41" fontId="39" fillId="0" borderId="1" xfId="1" applyFont="1" applyBorder="1"/>
    <xf numFmtId="0" fontId="39" fillId="0" borderId="2" xfId="0" applyFont="1" applyBorder="1"/>
    <xf numFmtId="0" fontId="39" fillId="0" borderId="1" xfId="0" applyFont="1" applyBorder="1"/>
    <xf numFmtId="0" fontId="38" fillId="3" borderId="17" xfId="0" applyFont="1" applyFill="1" applyBorder="1"/>
    <xf numFmtId="41" fontId="38" fillId="3" borderId="18" xfId="0" applyNumberFormat="1" applyFont="1" applyFill="1" applyBorder="1"/>
    <xf numFmtId="41" fontId="38" fillId="3" borderId="1" xfId="0" applyNumberFormat="1" applyFont="1" applyFill="1" applyBorder="1"/>
    <xf numFmtId="41" fontId="38" fillId="3" borderId="2" xfId="0" applyNumberFormat="1" applyFont="1" applyFill="1" applyBorder="1"/>
    <xf numFmtId="0" fontId="0" fillId="0" borderId="1" xfId="0" applyBorder="1"/>
    <xf numFmtId="41" fontId="0" fillId="0" borderId="0" xfId="0" applyNumberFormat="1"/>
    <xf numFmtId="41" fontId="0" fillId="0" borderId="1" xfId="0" applyNumberFormat="1" applyBorder="1"/>
    <xf numFmtId="0" fontId="37" fillId="3" borderId="1" xfId="0" applyFont="1" applyFill="1" applyBorder="1"/>
    <xf numFmtId="0" fontId="36" fillId="3" borderId="1" xfId="0" applyFont="1" applyFill="1" applyBorder="1"/>
    <xf numFmtId="0" fontId="0" fillId="0" borderId="9" xfId="0" applyFill="1" applyBorder="1"/>
    <xf numFmtId="0" fontId="5" fillId="0" borderId="1" xfId="0" applyFont="1" applyFill="1" applyBorder="1"/>
    <xf numFmtId="41" fontId="5" fillId="0" borderId="1" xfId="0" applyNumberFormat="1" applyFont="1" applyBorder="1"/>
    <xf numFmtId="0" fontId="5" fillId="0" borderId="0" xfId="0" applyFont="1"/>
    <xf numFmtId="0" fontId="5" fillId="0" borderId="9" xfId="0" applyFont="1" applyFill="1" applyBorder="1"/>
    <xf numFmtId="0" fontId="0" fillId="0" borderId="0" xfId="0" applyAlignment="1">
      <alignment horizontal="center"/>
    </xf>
    <xf numFmtId="0" fontId="10" fillId="0" borderId="0" xfId="0" applyFont="1" applyAlignment="1">
      <alignment horizontal="center"/>
    </xf>
    <xf numFmtId="41" fontId="40" fillId="0" borderId="0" xfId="0" applyNumberFormat="1" applyFont="1"/>
    <xf numFmtId="0" fontId="41" fillId="0" borderId="0" xfId="0" applyFont="1"/>
    <xf numFmtId="0" fontId="42" fillId="3" borderId="26" xfId="0" applyFont="1" applyFill="1" applyBorder="1"/>
    <xf numFmtId="0" fontId="42" fillId="3" borderId="6" xfId="0" applyFont="1" applyFill="1" applyBorder="1"/>
    <xf numFmtId="0" fontId="42" fillId="3" borderId="27" xfId="0" applyFont="1" applyFill="1" applyBorder="1"/>
    <xf numFmtId="0" fontId="41" fillId="0" borderId="19" xfId="0" applyFont="1" applyBorder="1"/>
    <xf numFmtId="41" fontId="41" fillId="0" borderId="0" xfId="1" applyFont="1" applyBorder="1"/>
    <xf numFmtId="41" fontId="41" fillId="0" borderId="1" xfId="0" applyNumberFormat="1" applyFont="1" applyBorder="1"/>
    <xf numFmtId="41" fontId="41" fillId="0" borderId="2" xfId="0" applyNumberFormat="1" applyFont="1" applyBorder="1"/>
    <xf numFmtId="0" fontId="41" fillId="0" borderId="19" xfId="0" applyFont="1" applyBorder="1" applyAlignment="1">
      <alignment wrapText="1"/>
    </xf>
    <xf numFmtId="41" fontId="41" fillId="0" borderId="1" xfId="1" applyFont="1" applyBorder="1"/>
    <xf numFmtId="0" fontId="41" fillId="0" borderId="2" xfId="0" applyFont="1" applyBorder="1"/>
    <xf numFmtId="0" fontId="41" fillId="0" borderId="1" xfId="0" applyFont="1" applyBorder="1"/>
    <xf numFmtId="0" fontId="42" fillId="3" borderId="17" xfId="0" applyFont="1" applyFill="1" applyBorder="1"/>
    <xf numFmtId="41" fontId="42" fillId="3" borderId="18" xfId="0" applyNumberFormat="1" applyFont="1" applyFill="1" applyBorder="1"/>
    <xf numFmtId="41" fontId="42" fillId="3" borderId="1" xfId="0" applyNumberFormat="1" applyFont="1" applyFill="1" applyBorder="1"/>
    <xf numFmtId="41" fontId="42" fillId="3" borderId="2" xfId="0" applyNumberFormat="1" applyFont="1" applyFill="1" applyBorder="1"/>
    <xf numFmtId="41" fontId="5" fillId="0" borderId="0" xfId="0" applyNumberFormat="1" applyFont="1"/>
    <xf numFmtId="0" fontId="37" fillId="3" borderId="23" xfId="0" applyFont="1" applyFill="1" applyBorder="1"/>
    <xf numFmtId="0" fontId="37" fillId="3" borderId="19" xfId="0" applyFont="1" applyFill="1" applyBorder="1"/>
    <xf numFmtId="0" fontId="36" fillId="3" borderId="2" xfId="0" applyFont="1" applyFill="1" applyBorder="1"/>
    <xf numFmtId="0" fontId="0" fillId="0" borderId="19" xfId="0" applyBorder="1"/>
    <xf numFmtId="0" fontId="0" fillId="0" borderId="2" xfId="0" applyBorder="1"/>
    <xf numFmtId="0" fontId="5" fillId="0" borderId="22" xfId="0" applyFont="1" applyFill="1" applyBorder="1"/>
    <xf numFmtId="41" fontId="5" fillId="0" borderId="7" xfId="0" applyNumberFormat="1" applyFont="1" applyBorder="1"/>
    <xf numFmtId="41" fontId="5" fillId="0" borderId="8" xfId="0" applyNumberFormat="1" applyFont="1" applyBorder="1"/>
    <xf numFmtId="2" fontId="0" fillId="0" borderId="0" xfId="0" applyNumberFormat="1"/>
    <xf numFmtId="41" fontId="5" fillId="0" borderId="0" xfId="0" applyNumberFormat="1" applyFont="1" applyBorder="1"/>
    <xf numFmtId="0" fontId="5" fillId="0" borderId="3" xfId="0" applyFont="1" applyFill="1" applyBorder="1"/>
    <xf numFmtId="41" fontId="5" fillId="0" borderId="3" xfId="0" applyNumberFormat="1" applyFont="1" applyBorder="1"/>
    <xf numFmtId="0" fontId="5" fillId="0" borderId="30" xfId="0" applyFont="1" applyFill="1" applyBorder="1"/>
    <xf numFmtId="0" fontId="5" fillId="0" borderId="17" xfId="0" applyFont="1" applyFill="1" applyBorder="1"/>
    <xf numFmtId="0" fontId="5" fillId="0" borderId="17" xfId="0" applyFont="1" applyBorder="1"/>
    <xf numFmtId="0" fontId="36" fillId="3" borderId="5" xfId="0" applyFont="1" applyFill="1" applyBorder="1"/>
    <xf numFmtId="41" fontId="0" fillId="0" borderId="19" xfId="0" applyNumberFormat="1" applyBorder="1"/>
    <xf numFmtId="2" fontId="0" fillId="0" borderId="2" xfId="0" applyNumberFormat="1" applyBorder="1"/>
    <xf numFmtId="41" fontId="5" fillId="0" borderId="22" xfId="0" applyNumberFormat="1" applyFont="1" applyBorder="1"/>
    <xf numFmtId="0" fontId="5" fillId="0" borderId="8" xfId="0" applyFont="1" applyBorder="1"/>
    <xf numFmtId="0" fontId="22" fillId="0" borderId="34" xfId="0" applyFont="1" applyBorder="1" applyAlignment="1">
      <alignment horizontal="left" vertical="center" wrapText="1"/>
    </xf>
    <xf numFmtId="41" fontId="2" fillId="0" borderId="35" xfId="1" applyFont="1" applyBorder="1" applyAlignment="1">
      <alignment horizontal="center" vertical="center" wrapText="1"/>
    </xf>
    <xf numFmtId="41" fontId="2" fillId="0" borderId="35" xfId="1" applyFont="1" applyBorder="1" applyAlignment="1">
      <alignment vertical="center" wrapText="1"/>
    </xf>
    <xf numFmtId="0" fontId="2" fillId="0" borderId="35" xfId="0" applyFont="1" applyBorder="1" applyAlignment="1">
      <alignment vertical="center" wrapText="1"/>
    </xf>
    <xf numFmtId="0" fontId="0" fillId="0" borderId="36" xfId="0" applyBorder="1" applyAlignment="1">
      <alignment vertical="center"/>
    </xf>
    <xf numFmtId="0" fontId="24" fillId="0" borderId="34" xfId="0" applyFont="1" applyBorder="1" applyAlignment="1">
      <alignment vertical="center" wrapText="1"/>
    </xf>
    <xf numFmtId="41" fontId="3" fillId="0" borderId="35" xfId="1" applyFont="1" applyBorder="1" applyAlignment="1">
      <alignment horizontal="center" vertical="center" wrapText="1"/>
    </xf>
    <xf numFmtId="41" fontId="3" fillId="0" borderId="35" xfId="1" applyFont="1" applyBorder="1" applyAlignment="1">
      <alignment vertical="center" wrapText="1"/>
    </xf>
    <xf numFmtId="0" fontId="0" fillId="0" borderId="36" xfId="0" applyBorder="1" applyAlignment="1">
      <alignment vertical="center" wrapText="1"/>
    </xf>
    <xf numFmtId="0" fontId="22" fillId="0" borderId="34" xfId="0" applyFont="1" applyBorder="1" applyAlignment="1">
      <alignment vertical="center" wrapText="1"/>
    </xf>
    <xf numFmtId="0" fontId="2" fillId="2" borderId="35" xfId="0" applyFont="1" applyFill="1" applyBorder="1" applyAlignment="1">
      <alignment vertical="center" wrapText="1"/>
    </xf>
    <xf numFmtId="0" fontId="24" fillId="0" borderId="34" xfId="0" applyFont="1" applyBorder="1" applyAlignment="1">
      <alignment horizontal="left" vertical="center" wrapText="1"/>
    </xf>
    <xf numFmtId="41" fontId="11" fillId="0" borderId="35" xfId="1" applyFont="1" applyBorder="1" applyAlignment="1">
      <alignment vertical="center" wrapText="1"/>
    </xf>
    <xf numFmtId="0" fontId="11" fillId="0" borderId="35" xfId="0" applyFont="1" applyBorder="1" applyAlignment="1">
      <alignment vertical="center" wrapText="1"/>
    </xf>
    <xf numFmtId="0" fontId="10" fillId="0" borderId="36" xfId="0" applyFont="1" applyBorder="1" applyAlignment="1">
      <alignment vertical="center"/>
    </xf>
    <xf numFmtId="0" fontId="22" fillId="0" borderId="34" xfId="0" applyFont="1" applyFill="1" applyBorder="1" applyAlignment="1">
      <alignment horizontal="left" vertical="center" wrapText="1"/>
    </xf>
    <xf numFmtId="0" fontId="10" fillId="0" borderId="36" xfId="0" applyFont="1" applyBorder="1" applyAlignment="1">
      <alignment vertical="center" wrapText="1"/>
    </xf>
    <xf numFmtId="41" fontId="13" fillId="0" borderId="35" xfId="1" applyFont="1" applyBorder="1" applyAlignment="1">
      <alignment vertical="center" wrapText="1"/>
    </xf>
    <xf numFmtId="0" fontId="13" fillId="0" borderId="35" xfId="0" applyFont="1" applyBorder="1" applyAlignment="1">
      <alignment vertical="center" wrapText="1"/>
    </xf>
    <xf numFmtId="41" fontId="31" fillId="0" borderId="35" xfId="1" applyFont="1" applyBorder="1" applyAlignment="1">
      <alignment horizontal="center" vertical="center" wrapText="1"/>
    </xf>
    <xf numFmtId="0" fontId="31" fillId="0" borderId="35" xfId="0" applyFont="1" applyBorder="1" applyAlignment="1">
      <alignment horizontal="center" vertical="center" wrapText="1"/>
    </xf>
    <xf numFmtId="41" fontId="31" fillId="0" borderId="35" xfId="0" applyNumberFormat="1" applyFont="1" applyBorder="1" applyAlignment="1">
      <alignment horizontal="center" vertical="center" wrapText="1"/>
    </xf>
    <xf numFmtId="41" fontId="6" fillId="0" borderId="35" xfId="1" applyFont="1" applyBorder="1" applyAlignment="1">
      <alignment vertical="center" wrapText="1"/>
    </xf>
    <xf numFmtId="0" fontId="6" fillId="0" borderId="35" xfId="0" applyFont="1" applyBorder="1" applyAlignment="1">
      <alignment horizontal="center" vertical="center" wrapText="1"/>
    </xf>
    <xf numFmtId="41" fontId="6" fillId="0" borderId="35" xfId="0" applyNumberFormat="1" applyFont="1" applyBorder="1" applyAlignment="1">
      <alignment horizontal="center" vertical="center" wrapText="1"/>
    </xf>
    <xf numFmtId="0" fontId="13" fillId="0" borderId="35" xfId="0" applyFont="1" applyBorder="1" applyAlignment="1">
      <alignment horizontal="left" vertical="center" wrapText="1"/>
    </xf>
    <xf numFmtId="41" fontId="32" fillId="0" borderId="35" xfId="1" applyFont="1" applyBorder="1" applyAlignment="1">
      <alignment vertical="center" wrapText="1"/>
    </xf>
    <xf numFmtId="0" fontId="32" fillId="0" borderId="35" xfId="0" applyFont="1" applyBorder="1" applyAlignment="1">
      <alignment horizontal="center" vertical="center" wrapText="1"/>
    </xf>
    <xf numFmtId="41" fontId="32" fillId="0" borderId="35" xfId="0" applyNumberFormat="1" applyFont="1" applyBorder="1" applyAlignment="1">
      <alignment horizontal="center" vertical="center" wrapText="1"/>
    </xf>
    <xf numFmtId="0" fontId="29" fillId="0" borderId="35" xfId="0" applyFont="1" applyBorder="1" applyAlignment="1">
      <alignment horizontal="left" vertical="center" wrapText="1"/>
    </xf>
    <xf numFmtId="41" fontId="32" fillId="0" borderId="35" xfId="1" applyFont="1" applyBorder="1" applyAlignment="1">
      <alignment horizontal="center" vertical="center" wrapText="1"/>
    </xf>
    <xf numFmtId="0" fontId="30" fillId="0" borderId="35" xfId="0" applyFont="1" applyBorder="1" applyAlignment="1">
      <alignment horizontal="center" vertical="center" wrapText="1"/>
    </xf>
    <xf numFmtId="0" fontId="11" fillId="2" borderId="43" xfId="0" applyFont="1" applyFill="1" applyBorder="1" applyAlignment="1">
      <alignment vertical="center" wrapText="1"/>
    </xf>
    <xf numFmtId="0" fontId="10" fillId="0" borderId="35" xfId="0" applyFont="1" applyBorder="1" applyAlignment="1">
      <alignment horizontal="center" vertical="center" wrapText="1"/>
    </xf>
    <xf numFmtId="41" fontId="10" fillId="0" borderId="35" xfId="1" applyFont="1" applyBorder="1" applyAlignment="1">
      <alignment horizontal="center" vertical="center" wrapText="1"/>
    </xf>
    <xf numFmtId="0" fontId="10" fillId="0" borderId="35" xfId="0" applyFont="1" applyBorder="1" applyAlignment="1">
      <alignment vertical="center" wrapText="1"/>
    </xf>
    <xf numFmtId="0" fontId="10" fillId="0" borderId="44" xfId="0" applyFont="1" applyBorder="1" applyAlignment="1">
      <alignment vertical="center" wrapText="1"/>
    </xf>
    <xf numFmtId="0" fontId="11" fillId="0" borderId="43" xfId="0" applyFont="1" applyFill="1" applyBorder="1" applyAlignment="1">
      <alignment vertical="center" wrapText="1"/>
    </xf>
    <xf numFmtId="0" fontId="10" fillId="0" borderId="44" xfId="0" applyFont="1" applyBorder="1" applyAlignment="1">
      <alignment vertical="center"/>
    </xf>
    <xf numFmtId="0" fontId="0" fillId="0" borderId="35" xfId="0" applyFont="1" applyBorder="1" applyAlignment="1">
      <alignment horizontal="center" vertical="center" wrapText="1"/>
    </xf>
    <xf numFmtId="41" fontId="0" fillId="0" borderId="35" xfId="1" applyFont="1" applyBorder="1" applyAlignment="1">
      <alignment horizontal="center" vertical="center" wrapText="1"/>
    </xf>
    <xf numFmtId="0" fontId="10" fillId="0" borderId="44" xfId="0" applyFont="1" applyBorder="1" applyAlignment="1">
      <alignment wrapText="1"/>
    </xf>
    <xf numFmtId="0" fontId="11" fillId="2" borderId="43" xfId="0" applyFont="1" applyFill="1" applyBorder="1" applyAlignment="1">
      <alignment horizontal="left" vertical="center" wrapText="1"/>
    </xf>
    <xf numFmtId="0" fontId="10" fillId="0" borderId="44" xfId="0" applyFont="1" applyBorder="1"/>
    <xf numFmtId="0" fontId="13" fillId="0" borderId="43" xfId="0" applyFont="1" applyFill="1" applyBorder="1" applyAlignment="1">
      <alignment horizontal="left" vertical="center" wrapText="1"/>
    </xf>
    <xf numFmtId="0" fontId="35"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33" fillId="0" borderId="35" xfId="0" applyFont="1" applyBorder="1" applyAlignment="1">
      <alignment horizontal="center" vertical="center" wrapText="1"/>
    </xf>
    <xf numFmtId="0" fontId="16" fillId="0" borderId="35" xfId="0" applyFont="1" applyBorder="1" applyAlignment="1">
      <alignment vertical="center" wrapText="1"/>
    </xf>
    <xf numFmtId="0" fontId="34" fillId="3" borderId="40" xfId="0" applyFont="1" applyFill="1" applyBorder="1" applyAlignment="1">
      <alignment horizontal="center"/>
    </xf>
    <xf numFmtId="41" fontId="6" fillId="3" borderId="42" xfId="1" applyFont="1" applyFill="1" applyBorder="1" applyAlignment="1">
      <alignment horizontal="center" vertical="center"/>
    </xf>
    <xf numFmtId="0" fontId="9" fillId="3" borderId="43"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44"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35" xfId="0" applyFont="1" applyFill="1" applyBorder="1" applyAlignment="1">
      <alignment horizontal="center" vertical="center" wrapText="1"/>
    </xf>
    <xf numFmtId="0" fontId="4" fillId="3" borderId="31" xfId="0" applyFont="1" applyFill="1" applyBorder="1" applyAlignment="1">
      <alignment horizontal="center"/>
    </xf>
    <xf numFmtId="41" fontId="1" fillId="3" borderId="33" xfId="1" applyFont="1" applyFill="1" applyBorder="1" applyAlignment="1">
      <alignment horizontal="center" vertical="center" wrapText="1"/>
    </xf>
    <xf numFmtId="0" fontId="21" fillId="3" borderId="34" xfId="0" applyFont="1" applyFill="1" applyBorder="1" applyAlignment="1">
      <alignment horizontal="center" vertical="center"/>
    </xf>
    <xf numFmtId="41" fontId="19" fillId="3" borderId="35" xfId="1" applyFont="1" applyFill="1" applyBorder="1" applyAlignment="1">
      <alignment horizontal="center" vertical="center"/>
    </xf>
    <xf numFmtId="41" fontId="19" fillId="3" borderId="35" xfId="1" applyFont="1" applyFill="1" applyBorder="1" applyAlignment="1">
      <alignment horizontal="center" vertical="center" wrapText="1"/>
    </xf>
    <xf numFmtId="41" fontId="14" fillId="3" borderId="35" xfId="1" applyFont="1" applyFill="1" applyBorder="1" applyAlignment="1">
      <alignment horizontal="center" vertical="center"/>
    </xf>
    <xf numFmtId="41" fontId="19" fillId="3" borderId="36" xfId="1" applyFont="1" applyFill="1" applyBorder="1" applyAlignment="1">
      <alignment horizontal="center" vertical="center"/>
    </xf>
    <xf numFmtId="0" fontId="36" fillId="3" borderId="37" xfId="0" applyFont="1" applyFill="1" applyBorder="1"/>
    <xf numFmtId="41" fontId="43" fillId="3" borderId="38" xfId="1" applyFont="1" applyFill="1" applyBorder="1" applyAlignment="1">
      <alignment horizontal="center" vertical="center"/>
    </xf>
    <xf numFmtId="41" fontId="37" fillId="3" borderId="38" xfId="1" applyFont="1" applyFill="1" applyBorder="1"/>
    <xf numFmtId="0" fontId="37" fillId="3" borderId="38" xfId="0" applyFont="1" applyFill="1" applyBorder="1"/>
    <xf numFmtId="41" fontId="43" fillId="3" borderId="39" xfId="1" applyFont="1" applyFill="1" applyBorder="1" applyAlignment="1">
      <alignment horizontal="center" vertical="center"/>
    </xf>
    <xf numFmtId="0" fontId="44" fillId="3" borderId="45" xfId="0" applyFont="1" applyFill="1" applyBorder="1" applyAlignment="1">
      <alignment horizontal="left" vertical="center"/>
    </xf>
    <xf numFmtId="41" fontId="37" fillId="3" borderId="46" xfId="1" applyFont="1" applyFill="1" applyBorder="1" applyAlignment="1">
      <alignment horizontal="center" vertical="center"/>
    </xf>
    <xf numFmtId="41" fontId="37" fillId="3" borderId="46" xfId="1" applyFont="1" applyFill="1" applyBorder="1" applyAlignment="1">
      <alignment horizontal="center" vertical="center" wrapText="1"/>
    </xf>
    <xf numFmtId="41" fontId="47" fillId="3" borderId="46" xfId="1" applyFont="1" applyFill="1" applyBorder="1" applyAlignment="1">
      <alignment horizontal="center" vertical="center"/>
    </xf>
    <xf numFmtId="41" fontId="48" fillId="3" borderId="46" xfId="1" applyFont="1" applyFill="1" applyBorder="1"/>
    <xf numFmtId="41" fontId="48" fillId="3" borderId="47" xfId="1" applyFont="1" applyFill="1" applyBorder="1"/>
    <xf numFmtId="0" fontId="9" fillId="3" borderId="31" xfId="0" applyFont="1" applyFill="1" applyBorder="1" applyAlignment="1">
      <alignment horizontal="center" vertical="center"/>
    </xf>
    <xf numFmtId="0" fontId="29" fillId="3" borderId="33" xfId="0" applyFont="1" applyFill="1" applyBorder="1" applyAlignment="1">
      <alignment horizontal="center" wrapText="1"/>
    </xf>
    <xf numFmtId="0" fontId="26" fillId="3" borderId="34" xfId="0" applyFont="1" applyFill="1" applyBorder="1" applyAlignment="1">
      <alignment horizontal="center" vertical="center"/>
    </xf>
    <xf numFmtId="0" fontId="26" fillId="3" borderId="36" xfId="0" applyFont="1" applyFill="1" applyBorder="1" applyAlignment="1">
      <alignment horizontal="center" vertical="center"/>
    </xf>
    <xf numFmtId="0" fontId="11" fillId="0" borderId="36" xfId="0" applyFont="1" applyBorder="1" applyAlignment="1">
      <alignment vertical="center" wrapText="1"/>
    </xf>
    <xf numFmtId="0" fontId="25" fillId="0" borderId="34" xfId="0" applyFont="1" applyBorder="1" applyAlignment="1">
      <alignment horizontal="left" vertical="center" wrapText="1"/>
    </xf>
    <xf numFmtId="0" fontId="11" fillId="0" borderId="36" xfId="0" applyFont="1" applyBorder="1" applyAlignment="1">
      <alignment vertical="center"/>
    </xf>
    <xf numFmtId="0" fontId="22" fillId="2" borderId="34" xfId="0" applyFont="1" applyFill="1" applyBorder="1" applyAlignment="1">
      <alignment horizontal="left" vertical="center" wrapText="1"/>
    </xf>
    <xf numFmtId="0" fontId="44" fillId="3" borderId="37" xfId="0" applyFont="1" applyFill="1" applyBorder="1" applyAlignment="1">
      <alignment horizontal="left" vertical="center"/>
    </xf>
    <xf numFmtId="41" fontId="45" fillId="3" borderId="38" xfId="1" applyFont="1" applyFill="1" applyBorder="1" applyAlignment="1">
      <alignment horizontal="center" vertical="center"/>
    </xf>
    <xf numFmtId="41" fontId="45" fillId="3" borderId="38" xfId="0" applyNumberFormat="1" applyFont="1" applyFill="1" applyBorder="1" applyAlignment="1">
      <alignment horizontal="center" vertical="center"/>
    </xf>
    <xf numFmtId="0" fontId="46" fillId="3" borderId="38" xfId="0" applyFont="1" applyFill="1" applyBorder="1" applyAlignment="1">
      <alignment horizontal="center" vertical="center"/>
    </xf>
    <xf numFmtId="0" fontId="46" fillId="3" borderId="38" xfId="0" applyFont="1" applyFill="1" applyBorder="1" applyAlignment="1">
      <alignment horizontal="center"/>
    </xf>
    <xf numFmtId="0" fontId="46" fillId="3" borderId="39" xfId="0" applyFont="1" applyFill="1" applyBorder="1" applyAlignment="1">
      <alignment horizontal="center"/>
    </xf>
    <xf numFmtId="0" fontId="13" fillId="0" borderId="0" xfId="0" applyFont="1"/>
    <xf numFmtId="0" fontId="50" fillId="2" borderId="48" xfId="0" applyFont="1" applyFill="1" applyBorder="1" applyAlignment="1">
      <alignment horizontal="left" vertical="center" wrapText="1"/>
    </xf>
    <xf numFmtId="0" fontId="4" fillId="3" borderId="32" xfId="0" applyFont="1" applyFill="1" applyBorder="1" applyAlignment="1">
      <alignment horizontal="center" vertical="center"/>
    </xf>
    <xf numFmtId="0" fontId="4" fillId="3" borderId="35" xfId="0" applyFont="1" applyFill="1" applyBorder="1" applyAlignment="1">
      <alignment horizontal="center" vertical="center"/>
    </xf>
    <xf numFmtId="0" fontId="0" fillId="0" borderId="0" xfId="0" applyAlignment="1">
      <alignment horizontal="center"/>
    </xf>
    <xf numFmtId="164" fontId="20" fillId="3" borderId="32" xfId="1" applyNumberFormat="1" applyFont="1" applyFill="1" applyBorder="1" applyAlignment="1">
      <alignment horizontal="center" vertical="center" wrapText="1"/>
    </xf>
    <xf numFmtId="164" fontId="20" fillId="3" borderId="32" xfId="1" applyNumberFormat="1" applyFont="1" applyFill="1" applyBorder="1" applyAlignment="1">
      <alignment horizontal="center" vertical="center"/>
    </xf>
    <xf numFmtId="0" fontId="49" fillId="0" borderId="24" xfId="0" applyFont="1" applyBorder="1" applyAlignment="1">
      <alignment horizontal="center"/>
    </xf>
    <xf numFmtId="0" fontId="9" fillId="3" borderId="32" xfId="0" applyFont="1" applyFill="1" applyBorder="1" applyAlignment="1">
      <alignment horizontal="center" wrapText="1"/>
    </xf>
    <xf numFmtId="0" fontId="9" fillId="3" borderId="32" xfId="0" applyFont="1" applyFill="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center" vertical="center" wrapText="1"/>
    </xf>
    <xf numFmtId="0" fontId="50" fillId="2" borderId="49" xfId="0" applyFont="1" applyFill="1" applyBorder="1" applyAlignment="1">
      <alignment horizontal="center" wrapText="1"/>
    </xf>
    <xf numFmtId="0" fontId="50" fillId="2" borderId="50" xfId="0" applyFont="1" applyFill="1" applyBorder="1" applyAlignment="1">
      <alignment horizontal="center" wrapText="1"/>
    </xf>
    <xf numFmtId="0" fontId="50" fillId="2" borderId="51" xfId="0" applyFont="1" applyFill="1" applyBorder="1" applyAlignment="1">
      <alignment horizontal="center" wrapText="1"/>
    </xf>
    <xf numFmtId="0" fontId="20" fillId="3" borderId="41" xfId="0" applyFont="1" applyFill="1" applyBorder="1" applyAlignment="1">
      <alignment horizontal="center" wrapText="1"/>
    </xf>
    <xf numFmtId="0" fontId="20" fillId="3" borderId="41" xfId="0" applyFont="1" applyFill="1" applyBorder="1" applyAlignment="1">
      <alignment horizontal="center"/>
    </xf>
    <xf numFmtId="0" fontId="10" fillId="0" borderId="0" xfId="0" applyFont="1" applyAlignment="1">
      <alignment horizontal="center"/>
    </xf>
    <xf numFmtId="0" fontId="49" fillId="0" borderId="52" xfId="0" applyFont="1" applyBorder="1" applyAlignment="1">
      <alignment horizontal="center" wrapText="1"/>
    </xf>
    <xf numFmtId="0" fontId="36" fillId="3" borderId="1" xfId="0" applyFont="1" applyFill="1" applyBorder="1" applyAlignment="1">
      <alignment horizontal="center"/>
    </xf>
    <xf numFmtId="0" fontId="36" fillId="3" borderId="3" xfId="0" applyFont="1" applyFill="1" applyBorder="1" applyAlignment="1">
      <alignment horizontal="center" wrapText="1"/>
    </xf>
    <xf numFmtId="0" fontId="36" fillId="3" borderId="6" xfId="0" applyFont="1" applyFill="1" applyBorder="1" applyAlignment="1">
      <alignment horizontal="center" wrapText="1"/>
    </xf>
    <xf numFmtId="0" fontId="42" fillId="3" borderId="15" xfId="0" applyFont="1" applyFill="1" applyBorder="1" applyAlignment="1">
      <alignment horizontal="center"/>
    </xf>
    <xf numFmtId="0" fontId="42" fillId="3" borderId="14" xfId="0" applyFont="1" applyFill="1" applyBorder="1" applyAlignment="1">
      <alignment horizontal="center"/>
    </xf>
    <xf numFmtId="0" fontId="42" fillId="3" borderId="16" xfId="0" applyFont="1" applyFill="1" applyBorder="1" applyAlignment="1">
      <alignment horizontal="center"/>
    </xf>
    <xf numFmtId="41" fontId="5" fillId="0" borderId="15" xfId="0" applyNumberFormat="1" applyFont="1" applyBorder="1" applyAlignment="1">
      <alignment horizontal="center"/>
    </xf>
    <xf numFmtId="0" fontId="5" fillId="0" borderId="14" xfId="0" applyFont="1" applyBorder="1" applyAlignment="1">
      <alignment horizontal="center"/>
    </xf>
    <xf numFmtId="0" fontId="5" fillId="0" borderId="16" xfId="0" applyFont="1" applyBorder="1" applyAlignment="1">
      <alignment horizontal="center"/>
    </xf>
    <xf numFmtId="41" fontId="42" fillId="3" borderId="28" xfId="0" applyNumberFormat="1" applyFont="1" applyFill="1" applyBorder="1" applyAlignment="1">
      <alignment horizontal="center"/>
    </xf>
    <xf numFmtId="41" fontId="42" fillId="3" borderId="20" xfId="0" applyNumberFormat="1" applyFont="1" applyFill="1" applyBorder="1" applyAlignment="1">
      <alignment horizontal="center"/>
    </xf>
    <xf numFmtId="41" fontId="42" fillId="3" borderId="21" xfId="0" applyNumberFormat="1" applyFont="1" applyFill="1" applyBorder="1" applyAlignment="1">
      <alignment horizontal="center"/>
    </xf>
    <xf numFmtId="0" fontId="36" fillId="3" borderId="12" xfId="0" applyFont="1" applyFill="1" applyBorder="1" applyAlignment="1">
      <alignment horizontal="center"/>
    </xf>
    <xf numFmtId="0" fontId="36" fillId="3" borderId="25" xfId="0" applyFont="1" applyFill="1" applyBorder="1" applyAlignment="1">
      <alignment horizontal="center"/>
    </xf>
    <xf numFmtId="0" fontId="36" fillId="3" borderId="29" xfId="0" applyFont="1" applyFill="1" applyBorder="1" applyAlignment="1">
      <alignment horizontal="center"/>
    </xf>
    <xf numFmtId="0" fontId="36" fillId="3" borderId="4" xfId="0" applyFont="1" applyFill="1" applyBorder="1" applyAlignment="1">
      <alignment horizontal="center"/>
    </xf>
    <xf numFmtId="0" fontId="36" fillId="3" borderId="5" xfId="0" applyFont="1" applyFill="1" applyBorder="1" applyAlignment="1">
      <alignment horizontal="center"/>
    </xf>
    <xf numFmtId="41" fontId="5" fillId="0" borderId="13" xfId="0" applyNumberFormat="1" applyFont="1" applyBorder="1" applyAlignment="1"/>
    <xf numFmtId="41" fontId="5" fillId="0" borderId="14" xfId="0" applyNumberFormat="1" applyFont="1" applyBorder="1" applyAlignment="1"/>
    <xf numFmtId="41" fontId="5" fillId="0" borderId="16" xfId="0" applyNumberFormat="1" applyFont="1" applyBorder="1" applyAlignment="1"/>
    <xf numFmtId="0" fontId="36" fillId="3" borderId="23" xfId="0" applyFont="1" applyFill="1" applyBorder="1" applyAlignment="1">
      <alignment horizontal="center" wrapText="1"/>
    </xf>
    <xf numFmtId="0" fontId="36" fillId="3" borderId="19" xfId="0" applyFont="1" applyFill="1" applyBorder="1" applyAlignment="1">
      <alignment horizontal="center" wrapText="1"/>
    </xf>
    <xf numFmtId="0" fontId="38" fillId="3" borderId="15" xfId="0" applyFont="1" applyFill="1" applyBorder="1" applyAlignment="1">
      <alignment horizontal="center"/>
    </xf>
    <xf numFmtId="0" fontId="38" fillId="3" borderId="14" xfId="0" applyFont="1" applyFill="1" applyBorder="1" applyAlignment="1">
      <alignment horizontal="center"/>
    </xf>
    <xf numFmtId="0" fontId="38" fillId="3" borderId="16" xfId="0" applyFont="1" applyFill="1" applyBorder="1" applyAlignment="1">
      <alignment horizontal="center"/>
    </xf>
    <xf numFmtId="41" fontId="38" fillId="3" borderId="28" xfId="0" applyNumberFormat="1" applyFont="1" applyFill="1" applyBorder="1" applyAlignment="1">
      <alignment horizontal="center"/>
    </xf>
    <xf numFmtId="41" fontId="38" fillId="3" borderId="20" xfId="0" applyNumberFormat="1" applyFont="1" applyFill="1" applyBorder="1" applyAlignment="1">
      <alignment horizontal="center"/>
    </xf>
    <xf numFmtId="41" fontId="38" fillId="3" borderId="21" xfId="0" applyNumberFormat="1" applyFont="1" applyFill="1" applyBorder="1" applyAlignment="1">
      <alignment horizont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17972</xdr:colOff>
      <xdr:row>0</xdr:row>
      <xdr:rowOff>17972</xdr:rowOff>
    </xdr:from>
    <xdr:to>
      <xdr:col>17</xdr:col>
      <xdr:colOff>200683</xdr:colOff>
      <xdr:row>1</xdr:row>
      <xdr:rowOff>359434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72" y="17972"/>
          <a:ext cx="12780871" cy="1105259"/>
        </a:xfrm>
        <a:prstGeom prst="rect">
          <a:avLst/>
        </a:prstGeom>
      </xdr:spPr>
    </xdr:pic>
    <xdr:clientData/>
  </xdr:twoCellAnchor>
  <xdr:twoCellAnchor editAs="oneCell">
    <xdr:from>
      <xdr:col>0</xdr:col>
      <xdr:colOff>0</xdr:colOff>
      <xdr:row>0</xdr:row>
      <xdr:rowOff>1</xdr:rowOff>
    </xdr:from>
    <xdr:to>
      <xdr:col>1</xdr:col>
      <xdr:colOff>886604</xdr:colOff>
      <xdr:row>1</xdr:row>
      <xdr:rowOff>413350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3510472" cy="1177146"/>
        </a:xfrm>
        <a:prstGeom prst="rect">
          <a:avLst/>
        </a:prstGeom>
      </xdr:spPr>
    </xdr:pic>
    <xdr:clientData/>
  </xdr:twoCellAnchor>
  <xdr:twoCellAnchor editAs="oneCell">
    <xdr:from>
      <xdr:col>6</xdr:col>
      <xdr:colOff>224646</xdr:colOff>
      <xdr:row>0</xdr:row>
      <xdr:rowOff>1</xdr:rowOff>
    </xdr:from>
    <xdr:to>
      <xdr:col>11</xdr:col>
      <xdr:colOff>493691</xdr:colOff>
      <xdr:row>1</xdr:row>
      <xdr:rowOff>314506</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87783" y="1"/>
          <a:ext cx="3225389" cy="1078302"/>
        </a:xfrm>
        <a:prstGeom prst="rect">
          <a:avLst/>
        </a:prstGeom>
      </xdr:spPr>
    </xdr:pic>
    <xdr:clientData/>
  </xdr:twoCellAnchor>
  <xdr:twoCellAnchor editAs="oneCell">
    <xdr:from>
      <xdr:col>11</xdr:col>
      <xdr:colOff>0</xdr:colOff>
      <xdr:row>29</xdr:row>
      <xdr:rowOff>0</xdr:rowOff>
    </xdr:from>
    <xdr:to>
      <xdr:col>11</xdr:col>
      <xdr:colOff>304800</xdr:colOff>
      <xdr:row>30</xdr:row>
      <xdr:rowOff>114300</xdr:rowOff>
    </xdr:to>
    <xdr:sp macro="" textlink="">
      <xdr:nvSpPr>
        <xdr:cNvPr id="1025" name="AutoShape 1" descr="cono Institucion, de la ciudad de Gratis de City Icons"/>
        <xdr:cNvSpPr>
          <a:spLocks noChangeAspect="1" noChangeArrowheads="1"/>
        </xdr:cNvSpPr>
      </xdr:nvSpPr>
      <xdr:spPr bwMode="auto">
        <a:xfrm>
          <a:off x="10426700" y="157226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twoCellAnchor editAs="oneCell">
    <xdr:from>
      <xdr:col>11</xdr:col>
      <xdr:colOff>0</xdr:colOff>
      <xdr:row>30</xdr:row>
      <xdr:rowOff>0</xdr:rowOff>
    </xdr:from>
    <xdr:to>
      <xdr:col>11</xdr:col>
      <xdr:colOff>304800</xdr:colOff>
      <xdr:row>31</xdr:row>
      <xdr:rowOff>114300</xdr:rowOff>
    </xdr:to>
    <xdr:sp macro="" textlink="">
      <xdr:nvSpPr>
        <xdr:cNvPr id="1026" name="AutoShape 2" descr="cono Institucion Gratis de Small &amp; Flat Icons"/>
        <xdr:cNvSpPr>
          <a:spLocks noChangeAspect="1" noChangeArrowheads="1"/>
        </xdr:cNvSpPr>
      </xdr:nvSpPr>
      <xdr:spPr bwMode="auto">
        <a:xfrm>
          <a:off x="10426700" y="15913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34324</xdr:colOff>
      <xdr:row>7</xdr:row>
      <xdr:rowOff>165900</xdr:rowOff>
    </xdr:from>
    <xdr:to>
      <xdr:col>16</xdr:col>
      <xdr:colOff>420473</xdr:colOff>
      <xdr:row>8</xdr:row>
      <xdr:rowOff>128715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24" y="165900"/>
          <a:ext cx="14090135" cy="1181329"/>
        </a:xfrm>
        <a:prstGeom prst="rect">
          <a:avLst/>
        </a:prstGeom>
      </xdr:spPr>
    </xdr:pic>
    <xdr:clientData/>
  </xdr:twoCellAnchor>
  <xdr:twoCellAnchor editAs="oneCell">
    <xdr:from>
      <xdr:col>0</xdr:col>
      <xdr:colOff>0</xdr:colOff>
      <xdr:row>7</xdr:row>
      <xdr:rowOff>12700</xdr:rowOff>
    </xdr:from>
    <xdr:to>
      <xdr:col>1</xdr:col>
      <xdr:colOff>977175</xdr:colOff>
      <xdr:row>7</xdr:row>
      <xdr:rowOff>1124122</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700"/>
          <a:ext cx="3757445" cy="1111422"/>
        </a:xfrm>
        <a:prstGeom prst="rect">
          <a:avLst/>
        </a:prstGeom>
      </xdr:spPr>
    </xdr:pic>
    <xdr:clientData/>
  </xdr:twoCellAnchor>
  <xdr:twoCellAnchor editAs="oneCell">
    <xdr:from>
      <xdr:col>5</xdr:col>
      <xdr:colOff>469900</xdr:colOff>
      <xdr:row>7</xdr:row>
      <xdr:rowOff>63678</xdr:rowOff>
    </xdr:from>
    <xdr:to>
      <xdr:col>10</xdr:col>
      <xdr:colOff>456741</xdr:colOff>
      <xdr:row>7</xdr:row>
      <xdr:rowOff>1158446</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11657" y="63678"/>
          <a:ext cx="3556570" cy="1094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523875</xdr:colOff>
      <xdr:row>2</xdr:row>
      <xdr:rowOff>160702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839700" cy="1398952"/>
        </a:xfrm>
        <a:prstGeom prst="rect">
          <a:avLst/>
        </a:prstGeom>
      </xdr:spPr>
    </xdr:pic>
    <xdr:clientData/>
  </xdr:twoCellAnchor>
  <xdr:twoCellAnchor editAs="oneCell">
    <xdr:from>
      <xdr:col>0</xdr:col>
      <xdr:colOff>0</xdr:colOff>
      <xdr:row>0</xdr:row>
      <xdr:rowOff>1</xdr:rowOff>
    </xdr:from>
    <xdr:to>
      <xdr:col>1</xdr:col>
      <xdr:colOff>1225251</xdr:colOff>
      <xdr:row>2</xdr:row>
      <xdr:rowOff>38101</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3558876" cy="1276350"/>
        </a:xfrm>
        <a:prstGeom prst="rect">
          <a:avLst/>
        </a:prstGeom>
      </xdr:spPr>
    </xdr:pic>
    <xdr:clientData/>
  </xdr:twoCellAnchor>
  <xdr:twoCellAnchor editAs="oneCell">
    <xdr:from>
      <xdr:col>8</xdr:col>
      <xdr:colOff>222271</xdr:colOff>
      <xdr:row>0</xdr:row>
      <xdr:rowOff>0</xdr:rowOff>
    </xdr:from>
    <xdr:to>
      <xdr:col>14</xdr:col>
      <xdr:colOff>142371</xdr:colOff>
      <xdr:row>1</xdr:row>
      <xdr:rowOff>123825</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71021" y="0"/>
          <a:ext cx="3158600" cy="962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12" zoomScale="106" zoomScaleNormal="106" zoomScalePageLayoutView="106" workbookViewId="0">
      <selection activeCell="C15" sqref="C15"/>
    </sheetView>
  </sheetViews>
  <sheetFormatPr baseColWidth="10" defaultRowHeight="15"/>
  <cols>
    <col min="1" max="1" width="39.28515625" customWidth="1"/>
    <col min="2" max="2" width="16.140625" customWidth="1"/>
    <col min="3" max="3" width="14.42578125" customWidth="1"/>
    <col min="4" max="5" width="12" customWidth="1"/>
    <col min="6" max="6" width="6.42578125" hidden="1" customWidth="1"/>
    <col min="7" max="7" width="12.28515625" customWidth="1"/>
    <col min="8" max="8" width="13.140625" customWidth="1"/>
    <col min="9" max="9" width="12.140625" customWidth="1"/>
    <col min="10" max="10" width="6.7109375" customWidth="1"/>
    <col min="11" max="11" width="11.85546875" hidden="1" customWidth="1"/>
    <col min="12" max="12" width="16.140625" customWidth="1"/>
    <col min="13" max="13" width="13.140625" customWidth="1"/>
    <col min="14" max="14" width="10.140625" customWidth="1"/>
    <col min="15" max="15" width="4.7109375" customWidth="1"/>
    <col min="16" max="16" width="6.42578125" customWidth="1"/>
    <col min="17" max="17" width="11.85546875" hidden="1" customWidth="1"/>
    <col min="18" max="18" width="16.140625" customWidth="1"/>
    <col min="19" max="19" width="13.140625" customWidth="1"/>
    <col min="20" max="20" width="7" customWidth="1"/>
    <col min="21" max="21" width="4.7109375" customWidth="1"/>
    <col min="22" max="22" width="16.28515625" hidden="1" customWidth="1"/>
    <col min="23" max="23" width="44.42578125" hidden="1" customWidth="1"/>
    <col min="24" max="24" width="16" customWidth="1"/>
  </cols>
  <sheetData>
    <row r="1" spans="1:24" ht="60" customHeight="1">
      <c r="A1" s="168"/>
      <c r="B1" s="168"/>
      <c r="C1" s="168"/>
      <c r="D1" s="168"/>
      <c r="E1" s="168"/>
      <c r="F1" s="168"/>
      <c r="G1" s="168"/>
      <c r="H1" s="168"/>
      <c r="I1" s="168"/>
      <c r="J1" s="168"/>
      <c r="K1" s="168"/>
      <c r="L1" s="168"/>
      <c r="M1" s="168"/>
      <c r="N1" s="168"/>
      <c r="O1" s="168"/>
      <c r="P1" s="168"/>
      <c r="Q1" s="168"/>
      <c r="R1" s="168"/>
      <c r="S1" s="168"/>
      <c r="T1" s="168"/>
      <c r="U1" s="168"/>
    </row>
    <row r="2" spans="1:24" ht="53.25" customHeight="1" thickBot="1">
      <c r="A2" s="35" t="s">
        <v>95</v>
      </c>
      <c r="B2" s="171" t="s">
        <v>97</v>
      </c>
      <c r="C2" s="171"/>
      <c r="D2" s="171"/>
      <c r="E2" s="171"/>
      <c r="F2" s="171"/>
      <c r="G2" s="171"/>
      <c r="H2" s="171"/>
      <c r="I2" s="171"/>
      <c r="J2" s="171"/>
      <c r="K2" s="171"/>
      <c r="L2" s="171"/>
      <c r="M2" s="171"/>
      <c r="N2" s="171"/>
      <c r="O2" s="171"/>
      <c r="P2" s="171"/>
      <c r="Q2" s="171"/>
      <c r="R2" s="171"/>
      <c r="S2" s="171"/>
      <c r="T2" s="171"/>
      <c r="U2" s="171"/>
      <c r="V2" s="171"/>
      <c r="W2" s="171"/>
      <c r="X2" s="171"/>
    </row>
    <row r="3" spans="1:24" s="1" customFormat="1" ht="39" customHeight="1" thickBot="1">
      <c r="A3" s="132"/>
      <c r="B3" s="169">
        <v>2021</v>
      </c>
      <c r="C3" s="169"/>
      <c r="D3" s="169"/>
      <c r="E3" s="169"/>
      <c r="F3" s="169"/>
      <c r="G3" s="170">
        <v>2022</v>
      </c>
      <c r="H3" s="170"/>
      <c r="I3" s="170"/>
      <c r="J3" s="170"/>
      <c r="K3" s="169">
        <v>2023</v>
      </c>
      <c r="L3" s="169"/>
      <c r="M3" s="169"/>
      <c r="N3" s="169"/>
      <c r="O3" s="169"/>
      <c r="P3" s="169"/>
      <c r="Q3" s="169">
        <v>2024</v>
      </c>
      <c r="R3" s="169"/>
      <c r="S3" s="169"/>
      <c r="T3" s="169"/>
      <c r="U3" s="169"/>
      <c r="V3" s="169"/>
      <c r="W3" s="166" t="s">
        <v>8</v>
      </c>
      <c r="X3" s="133" t="s">
        <v>49</v>
      </c>
    </row>
    <row r="4" spans="1:24" s="5" customFormat="1" ht="56.1" customHeight="1" thickBot="1">
      <c r="A4" s="134" t="s">
        <v>0</v>
      </c>
      <c r="B4" s="135" t="s">
        <v>1</v>
      </c>
      <c r="C4" s="136" t="s">
        <v>2</v>
      </c>
      <c r="D4" s="136" t="s">
        <v>19</v>
      </c>
      <c r="E4" s="135" t="s">
        <v>4</v>
      </c>
      <c r="F4" s="135" t="s">
        <v>5</v>
      </c>
      <c r="G4" s="135" t="s">
        <v>1</v>
      </c>
      <c r="H4" s="136" t="s">
        <v>2</v>
      </c>
      <c r="I4" s="135" t="s">
        <v>3</v>
      </c>
      <c r="J4" s="135" t="s">
        <v>4</v>
      </c>
      <c r="K4" s="135" t="s">
        <v>6</v>
      </c>
      <c r="L4" s="135" t="s">
        <v>1</v>
      </c>
      <c r="M4" s="136" t="s">
        <v>2</v>
      </c>
      <c r="N4" s="135" t="s">
        <v>3</v>
      </c>
      <c r="O4" s="135" t="s">
        <v>4</v>
      </c>
      <c r="P4" s="135" t="s">
        <v>5</v>
      </c>
      <c r="Q4" s="135" t="s">
        <v>7</v>
      </c>
      <c r="R4" s="135" t="s">
        <v>1</v>
      </c>
      <c r="S4" s="136" t="s">
        <v>2</v>
      </c>
      <c r="T4" s="135" t="s">
        <v>3</v>
      </c>
      <c r="U4" s="135" t="s">
        <v>4</v>
      </c>
      <c r="V4" s="137" t="s">
        <v>5</v>
      </c>
      <c r="W4" s="167"/>
      <c r="X4" s="138"/>
    </row>
    <row r="5" spans="1:24" s="1" customFormat="1" ht="51" customHeight="1" thickBot="1">
      <c r="A5" s="75" t="s">
        <v>35</v>
      </c>
      <c r="B5" s="76">
        <v>65000</v>
      </c>
      <c r="C5" s="76">
        <v>100000</v>
      </c>
      <c r="D5" s="76"/>
      <c r="E5" s="76"/>
      <c r="F5" s="76"/>
      <c r="G5" s="76">
        <v>67000</v>
      </c>
      <c r="H5" s="76"/>
      <c r="I5" s="76"/>
      <c r="J5" s="76"/>
      <c r="K5" s="76">
        <v>0.9</v>
      </c>
      <c r="L5" s="76">
        <f>G5*1.03</f>
        <v>69010</v>
      </c>
      <c r="M5" s="76"/>
      <c r="N5" s="76"/>
      <c r="O5" s="76"/>
      <c r="P5" s="76"/>
      <c r="Q5" s="76">
        <v>1</v>
      </c>
      <c r="R5" s="76">
        <f>L5*1.03</f>
        <v>71080.3</v>
      </c>
      <c r="S5" s="76"/>
      <c r="T5" s="76"/>
      <c r="U5" s="76"/>
      <c r="V5" s="77">
        <f t="shared" ref="V5:V18" si="0">SUM(B5:U5)</f>
        <v>372092.2</v>
      </c>
      <c r="W5" s="78" t="s">
        <v>11</v>
      </c>
      <c r="X5" s="79" t="s">
        <v>75</v>
      </c>
    </row>
    <row r="6" spans="1:24" s="1" customFormat="1" ht="50.25" customHeight="1" thickBot="1">
      <c r="A6" s="80" t="s">
        <v>36</v>
      </c>
      <c r="B6" s="81">
        <v>50000</v>
      </c>
      <c r="C6" s="81"/>
      <c r="D6" s="81"/>
      <c r="E6" s="81"/>
      <c r="F6" s="81"/>
      <c r="G6" s="81">
        <v>50000</v>
      </c>
      <c r="H6" s="81"/>
      <c r="I6" s="81"/>
      <c r="J6" s="81"/>
      <c r="K6" s="81">
        <v>0.6</v>
      </c>
      <c r="L6" s="81">
        <v>50000</v>
      </c>
      <c r="M6" s="81"/>
      <c r="N6" s="81"/>
      <c r="O6" s="81"/>
      <c r="P6" s="81"/>
      <c r="Q6" s="81">
        <v>1</v>
      </c>
      <c r="R6" s="81">
        <v>50000</v>
      </c>
      <c r="S6" s="81"/>
      <c r="T6" s="81"/>
      <c r="U6" s="81"/>
      <c r="V6" s="82">
        <f t="shared" si="0"/>
        <v>200001.6</v>
      </c>
      <c r="W6" s="78"/>
      <c r="X6" s="83" t="s">
        <v>76</v>
      </c>
    </row>
    <row r="7" spans="1:24" s="1" customFormat="1" ht="51.95" customHeight="1" thickBot="1">
      <c r="A7" s="84" t="s">
        <v>37</v>
      </c>
      <c r="B7" s="81">
        <v>300000</v>
      </c>
      <c r="C7" s="81"/>
      <c r="D7" s="81"/>
      <c r="E7" s="81"/>
      <c r="F7" s="81"/>
      <c r="G7" s="81">
        <v>330000</v>
      </c>
      <c r="H7" s="81"/>
      <c r="I7" s="81"/>
      <c r="J7" s="81"/>
      <c r="K7" s="81">
        <v>1</v>
      </c>
      <c r="L7" s="81">
        <v>320000</v>
      </c>
      <c r="M7" s="81"/>
      <c r="N7" s="81"/>
      <c r="O7" s="81"/>
      <c r="P7" s="81"/>
      <c r="Q7" s="81">
        <v>1</v>
      </c>
      <c r="R7" s="81">
        <v>320000</v>
      </c>
      <c r="S7" s="81"/>
      <c r="T7" s="81"/>
      <c r="U7" s="81"/>
      <c r="V7" s="82">
        <f t="shared" si="0"/>
        <v>1270002</v>
      </c>
      <c r="W7" s="85" t="s">
        <v>14</v>
      </c>
      <c r="X7" s="83" t="s">
        <v>76</v>
      </c>
    </row>
    <row r="8" spans="1:24" s="1" customFormat="1" ht="56.1" customHeight="1" thickBot="1">
      <c r="A8" s="86" t="s">
        <v>38</v>
      </c>
      <c r="B8" s="81">
        <v>35000</v>
      </c>
      <c r="C8" s="81"/>
      <c r="D8" s="81"/>
      <c r="E8" s="81"/>
      <c r="F8" s="81"/>
      <c r="G8" s="81">
        <v>40000</v>
      </c>
      <c r="H8" s="81"/>
      <c r="I8" s="81"/>
      <c r="J8" s="81"/>
      <c r="K8" s="81">
        <v>1</v>
      </c>
      <c r="L8" s="81">
        <v>33000</v>
      </c>
      <c r="M8" s="81"/>
      <c r="N8" s="81"/>
      <c r="O8" s="81"/>
      <c r="P8" s="81"/>
      <c r="Q8" s="81">
        <v>1</v>
      </c>
      <c r="R8" s="81">
        <v>33000</v>
      </c>
      <c r="S8" s="81"/>
      <c r="T8" s="81"/>
      <c r="U8" s="81"/>
      <c r="V8" s="82">
        <f t="shared" si="0"/>
        <v>141002</v>
      </c>
      <c r="W8" s="78" t="s">
        <v>12</v>
      </c>
      <c r="X8" s="83" t="s">
        <v>76</v>
      </c>
    </row>
    <row r="9" spans="1:24" s="1" customFormat="1" ht="48.75" customHeight="1" thickBot="1">
      <c r="A9" s="75" t="s">
        <v>20</v>
      </c>
      <c r="B9" s="76">
        <v>490000</v>
      </c>
      <c r="C9" s="76"/>
      <c r="D9" s="76"/>
      <c r="E9" s="76"/>
      <c r="F9" s="76"/>
      <c r="G9" s="76">
        <v>567000</v>
      </c>
      <c r="H9" s="76"/>
      <c r="I9" s="76"/>
      <c r="J9" s="76"/>
      <c r="K9" s="76">
        <v>0.88</v>
      </c>
      <c r="L9" s="76">
        <v>455000</v>
      </c>
      <c r="M9" s="76"/>
      <c r="N9" s="76"/>
      <c r="O9" s="76"/>
      <c r="P9" s="76"/>
      <c r="Q9" s="76">
        <v>0.9</v>
      </c>
      <c r="R9" s="76">
        <v>460000</v>
      </c>
      <c r="S9" s="76"/>
      <c r="T9" s="76"/>
      <c r="U9" s="76"/>
      <c r="V9" s="87">
        <f t="shared" si="0"/>
        <v>1972001.7799999998</v>
      </c>
      <c r="W9" s="88" t="s">
        <v>9</v>
      </c>
      <c r="X9" s="89" t="s">
        <v>77</v>
      </c>
    </row>
    <row r="10" spans="1:24" s="1" customFormat="1" ht="36.75" customHeight="1" thickBot="1">
      <c r="A10" s="90" t="s">
        <v>21</v>
      </c>
      <c r="B10" s="76">
        <v>30000</v>
      </c>
      <c r="C10" s="81"/>
      <c r="D10" s="81"/>
      <c r="E10" s="81"/>
      <c r="F10" s="76"/>
      <c r="G10" s="81">
        <v>15000</v>
      </c>
      <c r="H10" s="81"/>
      <c r="I10" s="81"/>
      <c r="J10" s="81"/>
      <c r="K10" s="76">
        <v>0.75</v>
      </c>
      <c r="L10" s="81">
        <v>160000</v>
      </c>
      <c r="M10" s="81"/>
      <c r="N10" s="81"/>
      <c r="O10" s="81"/>
      <c r="P10" s="76"/>
      <c r="Q10" s="76">
        <v>1</v>
      </c>
      <c r="R10" s="81">
        <v>160000</v>
      </c>
      <c r="S10" s="81"/>
      <c r="T10" s="76"/>
      <c r="U10" s="76"/>
      <c r="V10" s="87">
        <f t="shared" si="0"/>
        <v>365001.75</v>
      </c>
      <c r="W10" s="88" t="s">
        <v>10</v>
      </c>
      <c r="X10" s="91" t="s">
        <v>78</v>
      </c>
    </row>
    <row r="11" spans="1:24" s="1" customFormat="1" ht="48.75" customHeight="1" thickBot="1">
      <c r="A11" s="75" t="s">
        <v>22</v>
      </c>
      <c r="B11" s="76"/>
      <c r="C11" s="76">
        <v>20600000</v>
      </c>
      <c r="D11" s="76"/>
      <c r="E11" s="76"/>
      <c r="F11" s="76"/>
      <c r="G11" s="76">
        <v>312000</v>
      </c>
      <c r="H11" s="76">
        <v>20835000</v>
      </c>
      <c r="I11" s="76"/>
      <c r="J11" s="76"/>
      <c r="K11" s="76">
        <v>1</v>
      </c>
      <c r="L11" s="76"/>
      <c r="M11" s="76">
        <f>H11*1.06</f>
        <v>22085100</v>
      </c>
      <c r="N11" s="76"/>
      <c r="O11" s="76"/>
      <c r="P11" s="76"/>
      <c r="Q11" s="76">
        <v>1</v>
      </c>
      <c r="R11" s="76">
        <v>25000</v>
      </c>
      <c r="S11" s="76">
        <f>M11*1.04</f>
        <v>22968504</v>
      </c>
      <c r="T11" s="76"/>
      <c r="U11" s="76"/>
      <c r="V11" s="87">
        <f t="shared" si="0"/>
        <v>86825606</v>
      </c>
      <c r="W11" s="88" t="s">
        <v>16</v>
      </c>
      <c r="X11" s="91" t="s">
        <v>79</v>
      </c>
    </row>
    <row r="12" spans="1:24" s="1" customFormat="1" ht="39" customHeight="1" thickBot="1">
      <c r="A12" s="75" t="s">
        <v>23</v>
      </c>
      <c r="B12" s="81"/>
      <c r="C12" s="81">
        <v>60000</v>
      </c>
      <c r="D12" s="81"/>
      <c r="E12" s="81"/>
      <c r="F12" s="81"/>
      <c r="G12" s="81">
        <v>100000</v>
      </c>
      <c r="H12" s="81">
        <v>35000</v>
      </c>
      <c r="I12" s="81"/>
      <c r="J12" s="81"/>
      <c r="K12" s="81">
        <v>0.8</v>
      </c>
      <c r="L12" s="81">
        <v>90000</v>
      </c>
      <c r="M12" s="81"/>
      <c r="N12" s="81"/>
      <c r="O12" s="81"/>
      <c r="P12" s="81"/>
      <c r="Q12" s="81">
        <v>1</v>
      </c>
      <c r="R12" s="81">
        <v>105000</v>
      </c>
      <c r="S12" s="81"/>
      <c r="T12" s="81"/>
      <c r="U12" s="81"/>
      <c r="V12" s="92">
        <f t="shared" si="0"/>
        <v>390001.8</v>
      </c>
      <c r="W12" s="88"/>
      <c r="X12" s="91" t="s">
        <v>80</v>
      </c>
    </row>
    <row r="13" spans="1:24" s="1" customFormat="1" ht="36.75" customHeight="1" thickBot="1">
      <c r="A13" s="75" t="s">
        <v>24</v>
      </c>
      <c r="B13" s="76">
        <v>1300000</v>
      </c>
      <c r="C13" s="76">
        <v>3242448.5959999999</v>
      </c>
      <c r="D13" s="76">
        <v>1420000</v>
      </c>
      <c r="E13" s="76">
        <v>1000000</v>
      </c>
      <c r="F13" s="76"/>
      <c r="G13" s="76">
        <v>1300000</v>
      </c>
      <c r="H13" s="76">
        <v>1149222.0538800023</v>
      </c>
      <c r="I13" s="76">
        <v>1000000</v>
      </c>
      <c r="J13" s="76"/>
      <c r="K13" s="76">
        <v>0.7</v>
      </c>
      <c r="L13" s="76">
        <v>1300000</v>
      </c>
      <c r="M13" s="76">
        <v>235098.71549640223</v>
      </c>
      <c r="N13" s="76">
        <v>100000</v>
      </c>
      <c r="O13" s="76"/>
      <c r="P13" s="76"/>
      <c r="Q13" s="76">
        <v>0.8</v>
      </c>
      <c r="R13" s="76">
        <v>1310000</v>
      </c>
      <c r="S13" s="76">
        <v>400000</v>
      </c>
      <c r="T13" s="76"/>
      <c r="U13" s="76"/>
      <c r="V13" s="87">
        <f t="shared" si="0"/>
        <v>13756770.865376405</v>
      </c>
      <c r="W13" s="88" t="s">
        <v>18</v>
      </c>
      <c r="X13" s="91" t="s">
        <v>79</v>
      </c>
    </row>
    <row r="14" spans="1:24" s="1" customFormat="1" ht="33" customHeight="1" thickBot="1">
      <c r="A14" s="75" t="s">
        <v>25</v>
      </c>
      <c r="B14" s="76">
        <v>50000</v>
      </c>
      <c r="C14" s="76">
        <v>210000</v>
      </c>
      <c r="D14" s="76"/>
      <c r="E14" s="76"/>
      <c r="F14" s="76"/>
      <c r="G14" s="76"/>
      <c r="H14" s="76">
        <v>350000</v>
      </c>
      <c r="I14" s="76"/>
      <c r="J14" s="76"/>
      <c r="K14" s="76">
        <v>0.95</v>
      </c>
      <c r="L14" s="76"/>
      <c r="M14" s="76">
        <v>350000</v>
      </c>
      <c r="N14" s="76"/>
      <c r="O14" s="76"/>
      <c r="P14" s="76"/>
      <c r="Q14" s="76">
        <v>1</v>
      </c>
      <c r="R14" s="76">
        <v>350000</v>
      </c>
      <c r="S14" s="76">
        <v>300000</v>
      </c>
      <c r="T14" s="76"/>
      <c r="U14" s="76"/>
      <c r="V14" s="87">
        <f t="shared" si="0"/>
        <v>1610001.95</v>
      </c>
      <c r="W14" s="88"/>
      <c r="X14" s="91" t="s">
        <v>81</v>
      </c>
    </row>
    <row r="15" spans="1:24" s="1" customFormat="1" ht="62.25" customHeight="1" thickBot="1">
      <c r="A15" s="86" t="s">
        <v>26</v>
      </c>
      <c r="B15" s="76">
        <v>190000</v>
      </c>
      <c r="C15" s="76"/>
      <c r="D15" s="76"/>
      <c r="E15" s="76"/>
      <c r="F15" s="76"/>
      <c r="G15" s="76">
        <v>260000</v>
      </c>
      <c r="H15" s="76"/>
      <c r="I15" s="76"/>
      <c r="J15" s="76"/>
      <c r="K15" s="76">
        <v>0.8</v>
      </c>
      <c r="L15" s="76"/>
      <c r="M15" s="76">
        <v>160000</v>
      </c>
      <c r="N15" s="76"/>
      <c r="O15" s="76"/>
      <c r="P15" s="76"/>
      <c r="Q15" s="76">
        <v>1</v>
      </c>
      <c r="R15" s="76">
        <v>200000</v>
      </c>
      <c r="S15" s="76"/>
      <c r="T15" s="76"/>
      <c r="U15" s="76"/>
      <c r="V15" s="87">
        <f t="shared" si="0"/>
        <v>810001.8</v>
      </c>
      <c r="W15" s="88" t="s">
        <v>17</v>
      </c>
      <c r="X15" s="91" t="s">
        <v>82</v>
      </c>
    </row>
    <row r="16" spans="1:24" s="1" customFormat="1" ht="39" customHeight="1" thickBot="1">
      <c r="A16" s="84" t="s">
        <v>27</v>
      </c>
      <c r="B16" s="81">
        <v>60000</v>
      </c>
      <c r="C16" s="81"/>
      <c r="D16" s="81"/>
      <c r="E16" s="81"/>
      <c r="F16" s="81"/>
      <c r="G16" s="81">
        <v>80000</v>
      </c>
      <c r="H16" s="81"/>
      <c r="I16" s="81"/>
      <c r="J16" s="81"/>
      <c r="K16" s="81">
        <v>0.8</v>
      </c>
      <c r="L16" s="81">
        <v>120000</v>
      </c>
      <c r="M16" s="81"/>
      <c r="N16" s="81">
        <v>200000</v>
      </c>
      <c r="O16" s="81"/>
      <c r="P16" s="81"/>
      <c r="Q16" s="81">
        <v>1</v>
      </c>
      <c r="R16" s="81">
        <v>150000</v>
      </c>
      <c r="S16" s="81"/>
      <c r="T16" s="81"/>
      <c r="U16" s="81"/>
      <c r="V16" s="92">
        <f t="shared" si="0"/>
        <v>610001.80000000005</v>
      </c>
      <c r="W16" s="93" t="s">
        <v>13</v>
      </c>
      <c r="X16" s="89" t="s">
        <v>83</v>
      </c>
    </row>
    <row r="17" spans="1:24" s="1" customFormat="1" ht="38.25" customHeight="1" thickBot="1">
      <c r="A17" s="75" t="s">
        <v>28</v>
      </c>
      <c r="B17" s="81">
        <v>210000</v>
      </c>
      <c r="C17" s="81"/>
      <c r="D17" s="81"/>
      <c r="E17" s="81"/>
      <c r="F17" s="76"/>
      <c r="G17" s="81">
        <v>225000</v>
      </c>
      <c r="H17" s="76">
        <v>200000</v>
      </c>
      <c r="I17" s="81"/>
      <c r="J17" s="81"/>
      <c r="K17" s="76">
        <v>0.8</v>
      </c>
      <c r="L17" s="81"/>
      <c r="M17" s="81">
        <v>250000</v>
      </c>
      <c r="N17" s="81"/>
      <c r="O17" s="81"/>
      <c r="P17" s="76"/>
      <c r="Q17" s="76">
        <v>1</v>
      </c>
      <c r="R17" s="81">
        <v>725000</v>
      </c>
      <c r="S17" s="81"/>
      <c r="T17" s="76"/>
      <c r="U17" s="76"/>
      <c r="V17" s="87">
        <f t="shared" si="0"/>
        <v>1610001.8</v>
      </c>
      <c r="W17" s="93" t="s">
        <v>15</v>
      </c>
      <c r="X17" s="91" t="s">
        <v>79</v>
      </c>
    </row>
    <row r="18" spans="1:24" ht="16.5" thickBot="1">
      <c r="A18" s="139" t="s">
        <v>5</v>
      </c>
      <c r="B18" s="140">
        <f>SUM(B5:B17)</f>
        <v>2780000</v>
      </c>
      <c r="C18" s="140">
        <f>SUM(C5:C17)</f>
        <v>24212448.596000001</v>
      </c>
      <c r="D18" s="140">
        <f>SUM(D5:D17)</f>
        <v>1420000</v>
      </c>
      <c r="E18" s="140">
        <f>SUM(E5:E17)</f>
        <v>1000000</v>
      </c>
      <c r="F18" s="140"/>
      <c r="G18" s="140">
        <f>SUM(G5:G17)</f>
        <v>3346000</v>
      </c>
      <c r="H18" s="140">
        <f>SUM(H5:H17)</f>
        <v>22569222.053880002</v>
      </c>
      <c r="I18" s="140">
        <f>SUM(I5:I17)</f>
        <v>1000000</v>
      </c>
      <c r="J18" s="140"/>
      <c r="K18" s="140">
        <f>SUM(K5:K17)</f>
        <v>10.980000000000002</v>
      </c>
      <c r="L18" s="140">
        <f>SUM(L5:L17)</f>
        <v>2597010</v>
      </c>
      <c r="M18" s="140">
        <f>SUM(M5:M17)</f>
        <v>23080198.715496402</v>
      </c>
      <c r="N18" s="140">
        <f>SUM(N5:N17)</f>
        <v>300000</v>
      </c>
      <c r="O18" s="140"/>
      <c r="P18" s="140"/>
      <c r="Q18" s="140">
        <f>SUM(Q5:Q17)</f>
        <v>12.700000000000001</v>
      </c>
      <c r="R18" s="140">
        <f>SUM(R5:R17)</f>
        <v>3959080.3</v>
      </c>
      <c r="S18" s="140">
        <f>SUM(S5:S17)</f>
        <v>23668504</v>
      </c>
      <c r="T18" s="140"/>
      <c r="U18" s="140"/>
      <c r="V18" s="141">
        <f t="shared" si="0"/>
        <v>109932487.3453764</v>
      </c>
      <c r="W18" s="142"/>
      <c r="X18" s="143"/>
    </row>
  </sheetData>
  <mergeCells count="7">
    <mergeCell ref="W3:W4"/>
    <mergeCell ref="A1:U1"/>
    <mergeCell ref="B3:F3"/>
    <mergeCell ref="G3:J3"/>
    <mergeCell ref="K3:P3"/>
    <mergeCell ref="Q3:V3"/>
    <mergeCell ref="B2:X2"/>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15" zoomScale="111" zoomScaleNormal="111" zoomScalePageLayoutView="111" workbookViewId="0">
      <selection activeCell="C19" sqref="C19"/>
    </sheetView>
  </sheetViews>
  <sheetFormatPr baseColWidth="10" defaultColWidth="11.42578125" defaultRowHeight="12.75"/>
  <cols>
    <col min="1" max="1" width="41.7109375" style="2" customWidth="1"/>
    <col min="2" max="2" width="14.7109375" style="2" customWidth="1"/>
    <col min="3" max="3" width="23" style="2" customWidth="1"/>
    <col min="4" max="4" width="9.85546875" style="2" customWidth="1"/>
    <col min="5" max="5" width="10.28515625" style="2" customWidth="1"/>
    <col min="6" max="6" width="12.42578125" style="2" customWidth="1"/>
    <col min="7" max="7" width="14.42578125" style="2" customWidth="1"/>
    <col min="8" max="8" width="10.28515625" style="2" customWidth="1"/>
    <col min="9" max="9" width="3.85546875" style="2" customWidth="1"/>
    <col min="10" max="10" width="12.42578125" style="2" customWidth="1"/>
    <col min="11" max="11" width="10.85546875" style="2" customWidth="1"/>
    <col min="12" max="12" width="5.42578125" style="2" customWidth="1"/>
    <col min="13" max="13" width="3.85546875" style="2" customWidth="1"/>
    <col min="14" max="14" width="12.42578125" style="2" customWidth="1"/>
    <col min="15" max="15" width="14.42578125" style="2" customWidth="1"/>
    <col min="16" max="16" width="5.42578125" style="2" customWidth="1"/>
    <col min="17" max="17" width="15.28515625" style="2" customWidth="1"/>
    <col min="18" max="16384" width="11.42578125" style="2"/>
  </cols>
  <sheetData>
    <row r="1" spans="1:18" ht="72.75" hidden="1" customHeight="1">
      <c r="A1" s="174"/>
      <c r="B1" s="174"/>
      <c r="C1" s="174"/>
      <c r="D1" s="174"/>
      <c r="E1" s="174"/>
      <c r="F1" s="174"/>
      <c r="G1" s="174"/>
      <c r="H1" s="174"/>
      <c r="I1" s="174"/>
      <c r="J1" s="174"/>
      <c r="K1" s="174"/>
      <c r="L1" s="174"/>
      <c r="M1" s="174"/>
      <c r="N1" s="174"/>
      <c r="O1" s="174"/>
      <c r="P1" s="174"/>
      <c r="Q1" s="174"/>
    </row>
    <row r="2" spans="1:18" ht="13.5" hidden="1" thickBot="1">
      <c r="A2" s="175"/>
      <c r="B2" s="175"/>
      <c r="C2" s="175"/>
      <c r="D2" s="175"/>
      <c r="E2" s="175"/>
      <c r="F2" s="175"/>
      <c r="G2" s="175"/>
      <c r="H2" s="175"/>
      <c r="I2" s="175"/>
      <c r="J2" s="175"/>
      <c r="K2" s="175"/>
      <c r="L2" s="175"/>
      <c r="M2" s="175"/>
      <c r="N2" s="175"/>
      <c r="O2" s="175"/>
      <c r="P2" s="175"/>
      <c r="Q2" s="175"/>
    </row>
    <row r="3" spans="1:18" ht="15" hidden="1" customHeight="1">
      <c r="A3" s="176"/>
      <c r="B3" s="176"/>
      <c r="C3" s="176"/>
      <c r="D3" s="176"/>
      <c r="E3" s="176"/>
      <c r="F3" s="176"/>
      <c r="G3" s="176"/>
      <c r="H3" s="176"/>
      <c r="I3" s="176"/>
      <c r="J3" s="176"/>
      <c r="K3" s="176"/>
      <c r="L3" s="176"/>
      <c r="M3" s="176"/>
      <c r="N3" s="176"/>
      <c r="O3" s="176"/>
      <c r="P3" s="176"/>
      <c r="Q3" s="176"/>
    </row>
    <row r="4" spans="1:18" ht="15.75" hidden="1" customHeight="1">
      <c r="A4" s="177"/>
      <c r="B4" s="177"/>
      <c r="C4" s="177"/>
      <c r="D4" s="177"/>
      <c r="E4" s="177"/>
      <c r="F4" s="177"/>
      <c r="G4" s="177"/>
      <c r="H4" s="177"/>
      <c r="I4" s="177"/>
      <c r="J4" s="177"/>
      <c r="K4" s="177"/>
      <c r="L4" s="177"/>
      <c r="M4" s="177"/>
      <c r="N4" s="177"/>
      <c r="O4" s="177"/>
      <c r="P4" s="177"/>
      <c r="Q4" s="177"/>
    </row>
    <row r="5" spans="1:18" ht="15" hidden="1" customHeight="1">
      <c r="A5" s="178"/>
      <c r="B5" s="178"/>
      <c r="C5" s="178"/>
      <c r="D5" s="178"/>
      <c r="E5" s="178"/>
      <c r="F5" s="178"/>
      <c r="G5" s="178"/>
      <c r="H5" s="178"/>
      <c r="I5" s="178"/>
      <c r="J5" s="178"/>
      <c r="K5" s="178"/>
      <c r="L5" s="178"/>
      <c r="M5" s="178"/>
      <c r="N5" s="178"/>
      <c r="O5" s="178"/>
      <c r="P5" s="178"/>
      <c r="Q5" s="178"/>
    </row>
    <row r="6" spans="1:18" ht="15" hidden="1" customHeight="1">
      <c r="A6" s="179"/>
      <c r="B6" s="179"/>
      <c r="C6" s="179"/>
      <c r="D6" s="179"/>
      <c r="E6" s="179"/>
      <c r="F6" s="179"/>
      <c r="G6" s="179"/>
      <c r="H6" s="179"/>
      <c r="I6" s="179"/>
      <c r="J6" s="179"/>
      <c r="K6" s="179"/>
      <c r="L6" s="179"/>
      <c r="M6" s="179"/>
      <c r="N6" s="179"/>
      <c r="O6" s="179"/>
      <c r="P6" s="179"/>
      <c r="Q6" s="179"/>
    </row>
    <row r="7" spans="1:18" ht="5.25" hidden="1" customHeight="1">
      <c r="A7" s="180"/>
      <c r="B7" s="180"/>
      <c r="C7" s="180"/>
      <c r="D7" s="180"/>
      <c r="E7" s="180"/>
      <c r="F7" s="180"/>
      <c r="G7" s="180"/>
      <c r="H7" s="180"/>
      <c r="I7" s="180"/>
      <c r="J7" s="180"/>
      <c r="K7" s="180"/>
      <c r="L7" s="180"/>
      <c r="M7" s="180"/>
      <c r="N7" s="180"/>
      <c r="O7" s="180"/>
      <c r="P7" s="180"/>
      <c r="Q7" s="180"/>
    </row>
    <row r="8" spans="1:18" ht="96" customHeight="1" thickBot="1">
      <c r="A8" s="181"/>
      <c r="B8" s="181"/>
      <c r="C8" s="181"/>
      <c r="D8" s="181"/>
      <c r="E8" s="181"/>
      <c r="F8" s="181"/>
      <c r="G8" s="181"/>
      <c r="H8" s="181"/>
      <c r="I8" s="181"/>
      <c r="J8" s="181"/>
      <c r="K8" s="181"/>
      <c r="L8" s="181"/>
      <c r="M8" s="181"/>
      <c r="N8" s="181"/>
      <c r="O8" s="181"/>
      <c r="P8" s="181"/>
      <c r="Q8" s="181"/>
    </row>
    <row r="9" spans="1:18" s="164" customFormat="1" ht="36.75" customHeight="1" thickTop="1" thickBot="1">
      <c r="A9" s="165" t="s">
        <v>95</v>
      </c>
      <c r="B9" s="182" t="s">
        <v>98</v>
      </c>
      <c r="C9" s="183"/>
      <c r="D9" s="183"/>
      <c r="E9" s="183"/>
      <c r="F9" s="183"/>
      <c r="G9" s="183"/>
      <c r="H9" s="183"/>
      <c r="I9" s="183"/>
      <c r="J9" s="183"/>
      <c r="K9" s="183"/>
      <c r="L9" s="183"/>
      <c r="M9" s="183"/>
      <c r="N9" s="183"/>
      <c r="O9" s="183"/>
      <c r="P9" s="183"/>
      <c r="Q9" s="183"/>
      <c r="R9" s="184"/>
    </row>
    <row r="10" spans="1:18" ht="27" customHeight="1" thickBot="1">
      <c r="A10" s="150"/>
      <c r="B10" s="172">
        <v>2021</v>
      </c>
      <c r="C10" s="172"/>
      <c r="D10" s="172"/>
      <c r="E10" s="172"/>
      <c r="F10" s="173">
        <v>2022</v>
      </c>
      <c r="G10" s="173"/>
      <c r="H10" s="173"/>
      <c r="I10" s="173"/>
      <c r="J10" s="172">
        <v>20223</v>
      </c>
      <c r="K10" s="172"/>
      <c r="L10" s="172"/>
      <c r="M10" s="172"/>
      <c r="N10" s="172">
        <v>2024</v>
      </c>
      <c r="O10" s="172"/>
      <c r="P10" s="172"/>
      <c r="Q10" s="172"/>
      <c r="R10" s="151" t="s">
        <v>49</v>
      </c>
    </row>
    <row r="11" spans="1:18" s="3" customFormat="1" ht="30.75" customHeight="1" thickBot="1">
      <c r="A11" s="152" t="s">
        <v>0</v>
      </c>
      <c r="B11" s="130" t="s">
        <v>1</v>
      </c>
      <c r="C11" s="131" t="s">
        <v>2</v>
      </c>
      <c r="D11" s="130" t="s">
        <v>3</v>
      </c>
      <c r="E11" s="130" t="s">
        <v>4</v>
      </c>
      <c r="F11" s="130" t="s">
        <v>1</v>
      </c>
      <c r="G11" s="131" t="s">
        <v>2</v>
      </c>
      <c r="H11" s="130" t="s">
        <v>3</v>
      </c>
      <c r="I11" s="130" t="s">
        <v>4</v>
      </c>
      <c r="J11" s="130" t="s">
        <v>1</v>
      </c>
      <c r="K11" s="131" t="s">
        <v>2</v>
      </c>
      <c r="L11" s="130" t="s">
        <v>3</v>
      </c>
      <c r="M11" s="130" t="s">
        <v>4</v>
      </c>
      <c r="N11" s="130" t="s">
        <v>1</v>
      </c>
      <c r="O11" s="131" t="s">
        <v>2</v>
      </c>
      <c r="P11" s="130" t="s">
        <v>3</v>
      </c>
      <c r="Q11" s="130" t="s">
        <v>4</v>
      </c>
      <c r="R11" s="153"/>
    </row>
    <row r="12" spans="1:18" s="7" customFormat="1" ht="37.5" customHeight="1" thickBot="1">
      <c r="A12" s="75" t="s">
        <v>39</v>
      </c>
      <c r="B12" s="94">
        <f>45000*11</f>
        <v>495000</v>
      </c>
      <c r="C12" s="95"/>
      <c r="D12" s="95"/>
      <c r="E12" s="96"/>
      <c r="F12" s="96">
        <v>585000</v>
      </c>
      <c r="G12" s="95"/>
      <c r="H12" s="96"/>
      <c r="I12" s="95"/>
      <c r="J12" s="96">
        <v>590000</v>
      </c>
      <c r="K12" s="95"/>
      <c r="L12" s="95"/>
      <c r="M12" s="95"/>
      <c r="N12" s="95">
        <v>450000</v>
      </c>
      <c r="O12" s="96"/>
      <c r="P12" s="93"/>
      <c r="Q12" s="93"/>
      <c r="R12" s="154" t="s">
        <v>84</v>
      </c>
    </row>
    <row r="13" spans="1:18" s="7" customFormat="1" ht="46.5" customHeight="1" thickBot="1">
      <c r="A13" s="155" t="s">
        <v>40</v>
      </c>
      <c r="B13" s="97">
        <v>490000</v>
      </c>
      <c r="C13" s="98"/>
      <c r="D13" s="98"/>
      <c r="E13" s="99"/>
      <c r="F13" s="99">
        <v>500000</v>
      </c>
      <c r="G13" s="98"/>
      <c r="H13" s="99"/>
      <c r="I13" s="98"/>
      <c r="J13" s="98">
        <v>520000</v>
      </c>
      <c r="K13" s="98"/>
      <c r="L13" s="98"/>
      <c r="M13" s="98"/>
      <c r="N13" s="98">
        <v>530000</v>
      </c>
      <c r="O13" s="99"/>
      <c r="P13" s="88"/>
      <c r="Q13" s="88"/>
      <c r="R13" s="156" t="s">
        <v>85</v>
      </c>
    </row>
    <row r="14" spans="1:18" s="7" customFormat="1" ht="51" customHeight="1" thickBot="1">
      <c r="A14" s="75" t="s">
        <v>41</v>
      </c>
      <c r="B14" s="97">
        <v>670000</v>
      </c>
      <c r="C14" s="94"/>
      <c r="D14" s="95">
        <v>80000</v>
      </c>
      <c r="E14" s="96"/>
      <c r="F14" s="96">
        <v>690000</v>
      </c>
      <c r="G14" s="94">
        <v>150000</v>
      </c>
      <c r="H14" s="94">
        <v>150000</v>
      </c>
      <c r="I14" s="95"/>
      <c r="J14" s="95">
        <v>710000</v>
      </c>
      <c r="K14" s="95"/>
      <c r="L14" s="95"/>
      <c r="M14" s="95"/>
      <c r="N14" s="95">
        <v>720000</v>
      </c>
      <c r="O14" s="96"/>
      <c r="P14" s="100"/>
      <c r="Q14" s="100"/>
      <c r="R14" s="154" t="s">
        <v>86</v>
      </c>
    </row>
    <row r="15" spans="1:18" s="7" customFormat="1" ht="36.75" customHeight="1" thickBot="1">
      <c r="A15" s="75" t="s">
        <v>42</v>
      </c>
      <c r="B15" s="101"/>
      <c r="C15" s="102"/>
      <c r="D15" s="102">
        <v>100000</v>
      </c>
      <c r="E15" s="102">
        <v>100000</v>
      </c>
      <c r="F15" s="102">
        <v>150000</v>
      </c>
      <c r="G15" s="102"/>
      <c r="H15" s="102"/>
      <c r="I15" s="102"/>
      <c r="J15" s="102">
        <v>200000</v>
      </c>
      <c r="K15" s="102"/>
      <c r="L15" s="102"/>
      <c r="M15" s="102"/>
      <c r="N15" s="102">
        <v>220000</v>
      </c>
      <c r="O15" s="103"/>
      <c r="P15" s="104"/>
      <c r="Q15" s="104"/>
      <c r="R15" s="154" t="s">
        <v>87</v>
      </c>
    </row>
    <row r="16" spans="1:18" s="7" customFormat="1" ht="66.75" customHeight="1" thickBot="1">
      <c r="A16" s="157" t="s">
        <v>43</v>
      </c>
      <c r="B16" s="101">
        <v>200000</v>
      </c>
      <c r="C16" s="105"/>
      <c r="D16" s="105">
        <v>400000</v>
      </c>
      <c r="E16" s="105"/>
      <c r="F16" s="105">
        <v>200000</v>
      </c>
      <c r="G16" s="102"/>
      <c r="H16" s="103"/>
      <c r="I16" s="102"/>
      <c r="J16" s="105">
        <v>200000</v>
      </c>
      <c r="K16" s="102"/>
      <c r="L16" s="102"/>
      <c r="M16" s="102"/>
      <c r="N16" s="102">
        <v>150000</v>
      </c>
      <c r="O16" s="103"/>
      <c r="P16" s="106"/>
      <c r="Q16" s="106"/>
      <c r="R16" s="154" t="s">
        <v>87</v>
      </c>
    </row>
    <row r="17" spans="1:18" s="7" customFormat="1" ht="46.35" customHeight="1" thickBot="1">
      <c r="A17" s="75" t="s">
        <v>44</v>
      </c>
      <c r="B17" s="101">
        <v>340000</v>
      </c>
      <c r="C17" s="105"/>
      <c r="D17" s="102"/>
      <c r="E17" s="103"/>
      <c r="F17" s="105">
        <v>350000</v>
      </c>
      <c r="G17" s="102"/>
      <c r="H17" s="103"/>
      <c r="I17" s="102"/>
      <c r="J17" s="105">
        <v>360000</v>
      </c>
      <c r="K17" s="102">
        <v>100000</v>
      </c>
      <c r="L17" s="102"/>
      <c r="M17" s="102"/>
      <c r="N17" s="102">
        <v>360000</v>
      </c>
      <c r="O17" s="103"/>
      <c r="P17" s="106"/>
      <c r="Q17" s="106"/>
      <c r="R17" s="154" t="s">
        <v>87</v>
      </c>
    </row>
    <row r="18" spans="1:18" s="7" customFormat="1" ht="56.25" customHeight="1" thickBot="1">
      <c r="A18" s="86" t="s">
        <v>45</v>
      </c>
      <c r="B18" s="101">
        <v>820000</v>
      </c>
      <c r="C18" s="102"/>
      <c r="D18" s="102"/>
      <c r="E18" s="103"/>
      <c r="F18" s="105">
        <v>800000</v>
      </c>
      <c r="G18" s="102"/>
      <c r="H18" s="103"/>
      <c r="I18" s="102"/>
      <c r="J18" s="105">
        <v>700000</v>
      </c>
      <c r="K18" s="102"/>
      <c r="L18" s="102"/>
      <c r="M18" s="102"/>
      <c r="N18" s="102">
        <v>720000</v>
      </c>
      <c r="O18" s="103"/>
      <c r="P18" s="106"/>
      <c r="Q18" s="106"/>
      <c r="R18" s="154" t="s">
        <v>88</v>
      </c>
    </row>
    <row r="19" spans="1:18" s="7" customFormat="1" ht="48.75" customHeight="1" thickBot="1">
      <c r="A19" s="86" t="s">
        <v>46</v>
      </c>
      <c r="B19" s="101">
        <v>200000</v>
      </c>
      <c r="C19" s="102">
        <v>200000</v>
      </c>
      <c r="D19" s="103">
        <f>SUM(A19:C19)</f>
        <v>400000</v>
      </c>
      <c r="E19" s="103"/>
      <c r="F19" s="105">
        <v>200000</v>
      </c>
      <c r="G19" s="102"/>
      <c r="H19" s="103"/>
      <c r="I19" s="102"/>
      <c r="J19" s="105">
        <v>200000</v>
      </c>
      <c r="K19" s="102"/>
      <c r="L19" s="102"/>
      <c r="M19" s="102"/>
      <c r="N19" s="102">
        <v>300000</v>
      </c>
      <c r="O19" s="102"/>
      <c r="P19" s="106"/>
      <c r="Q19" s="106"/>
      <c r="R19" s="154" t="s">
        <v>88</v>
      </c>
    </row>
    <row r="20" spans="1:18" ht="26.1" customHeight="1" thickBot="1">
      <c r="A20" s="158" t="s">
        <v>47</v>
      </c>
      <c r="B20" s="159">
        <f t="shared" ref="B20:H20" si="0">SUM(B12:B19)</f>
        <v>3215000</v>
      </c>
      <c r="C20" s="159">
        <f>SUM(C12:C19)</f>
        <v>200000</v>
      </c>
      <c r="D20" s="159">
        <f t="shared" si="0"/>
        <v>980000</v>
      </c>
      <c r="E20" s="159">
        <f t="shared" si="0"/>
        <v>100000</v>
      </c>
      <c r="F20" s="159">
        <f t="shared" si="0"/>
        <v>3475000</v>
      </c>
      <c r="G20" s="159">
        <f t="shared" si="0"/>
        <v>150000</v>
      </c>
      <c r="H20" s="159">
        <f t="shared" si="0"/>
        <v>150000</v>
      </c>
      <c r="I20" s="159"/>
      <c r="J20" s="159">
        <f>SUM(J12:J19)</f>
        <v>3480000</v>
      </c>
      <c r="K20" s="159">
        <f>SUM(K12:K19)</f>
        <v>100000</v>
      </c>
      <c r="L20" s="159"/>
      <c r="M20" s="159"/>
      <c r="N20" s="159">
        <f>SUM(N12:N19)</f>
        <v>3450000</v>
      </c>
      <c r="O20" s="160"/>
      <c r="P20" s="161"/>
      <c r="Q20" s="162"/>
      <c r="R20" s="163"/>
    </row>
    <row r="21" spans="1:18">
      <c r="B21" s="8"/>
      <c r="C21" s="8"/>
      <c r="D21" s="8"/>
      <c r="E21" s="8"/>
      <c r="F21" s="8"/>
      <c r="G21" s="8"/>
      <c r="H21" s="8"/>
      <c r="I21" s="8"/>
      <c r="J21" s="8"/>
      <c r="K21" s="8"/>
      <c r="L21" s="8"/>
      <c r="M21" s="8"/>
      <c r="N21" s="8"/>
      <c r="O21" s="8"/>
      <c r="P21" s="8"/>
      <c r="Q21" s="8"/>
    </row>
    <row r="24" spans="1:18">
      <c r="B24" s="8"/>
      <c r="C24" s="8"/>
      <c r="D24" s="8"/>
      <c r="E24" s="8"/>
      <c r="F24" s="8"/>
      <c r="G24" s="8"/>
      <c r="H24" s="8"/>
      <c r="I24" s="8"/>
      <c r="J24" s="8"/>
      <c r="K24" s="8"/>
      <c r="L24" s="8"/>
      <c r="M24" s="8"/>
      <c r="N24" s="8"/>
      <c r="O24" s="8"/>
      <c r="P24" s="8"/>
      <c r="Q24" s="8"/>
    </row>
  </sheetData>
  <mergeCells count="9">
    <mergeCell ref="B10:E10"/>
    <mergeCell ref="F10:I10"/>
    <mergeCell ref="J10:M10"/>
    <mergeCell ref="N10:Q10"/>
    <mergeCell ref="A1:Q2"/>
    <mergeCell ref="A3:Q4"/>
    <mergeCell ref="A5:Q7"/>
    <mergeCell ref="A8:Q8"/>
    <mergeCell ref="B9:R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9" workbookViewId="0">
      <selection activeCell="B18" sqref="B18"/>
    </sheetView>
  </sheetViews>
  <sheetFormatPr baseColWidth="10" defaultColWidth="10.85546875" defaultRowHeight="11.25"/>
  <cols>
    <col min="1" max="1" width="35" style="4" customWidth="1"/>
    <col min="2" max="2" width="20" style="4" customWidth="1"/>
    <col min="3" max="3" width="18.28515625" style="4" customWidth="1"/>
    <col min="4" max="4" width="23.140625" style="4" customWidth="1"/>
    <col min="5" max="5" width="8.42578125" style="4" customWidth="1"/>
    <col min="6" max="6" width="10.85546875" style="4" customWidth="1"/>
    <col min="7" max="7" width="10.5703125" style="4" customWidth="1"/>
    <col min="8" max="8" width="9.85546875" style="4" customWidth="1"/>
    <col min="9" max="9" width="5.28515625" style="4" customWidth="1"/>
    <col min="10" max="11" width="10.85546875" style="4" customWidth="1"/>
    <col min="12" max="12" width="5.42578125" style="4" customWidth="1"/>
    <col min="13" max="13" width="5.28515625" style="4" customWidth="1"/>
    <col min="14" max="14" width="10.85546875" style="4" customWidth="1"/>
    <col min="15" max="15" width="10.5703125" style="4" customWidth="1"/>
    <col min="16" max="16" width="11.42578125" style="4" customWidth="1"/>
    <col min="17" max="17" width="5.140625" style="4" customWidth="1"/>
    <col min="18" max="18" width="18.85546875" style="4" customWidth="1"/>
    <col min="19" max="16384" width="10.85546875" style="4"/>
  </cols>
  <sheetData>
    <row r="1" spans="1:18" ht="66" customHeight="1">
      <c r="A1" s="187"/>
      <c r="B1" s="187"/>
      <c r="C1" s="187"/>
      <c r="D1" s="187"/>
      <c r="E1" s="187"/>
      <c r="F1" s="187"/>
      <c r="G1" s="187"/>
      <c r="H1" s="187"/>
      <c r="I1" s="187"/>
      <c r="J1" s="187"/>
      <c r="K1" s="187"/>
      <c r="L1" s="187"/>
      <c r="M1" s="187"/>
      <c r="N1" s="187"/>
      <c r="O1" s="187"/>
      <c r="P1" s="187"/>
      <c r="Q1" s="187"/>
    </row>
    <row r="2" spans="1:18" ht="31.5" customHeight="1">
      <c r="A2" s="9"/>
      <c r="B2" s="9"/>
      <c r="C2" s="9"/>
      <c r="D2" s="9"/>
      <c r="E2" s="9"/>
      <c r="F2" s="9"/>
      <c r="G2" s="9"/>
      <c r="H2" s="9"/>
      <c r="I2" s="9"/>
      <c r="J2" s="9"/>
      <c r="K2" s="9"/>
      <c r="L2" s="9"/>
      <c r="M2" s="9"/>
      <c r="N2" s="9"/>
      <c r="O2" s="9"/>
      <c r="P2" s="9"/>
      <c r="Q2" s="9"/>
    </row>
    <row r="3" spans="1:18" ht="38.25" customHeight="1" thickBot="1">
      <c r="A3" s="36" t="s">
        <v>94</v>
      </c>
      <c r="B3" s="188" t="s">
        <v>99</v>
      </c>
      <c r="C3" s="188"/>
      <c r="D3" s="188"/>
      <c r="E3" s="188"/>
      <c r="F3" s="188"/>
      <c r="G3" s="188"/>
      <c r="H3" s="188"/>
      <c r="I3" s="188"/>
      <c r="J3" s="188"/>
      <c r="K3" s="188"/>
      <c r="L3" s="188"/>
      <c r="M3" s="188"/>
      <c r="N3" s="188"/>
      <c r="O3" s="188"/>
      <c r="P3" s="188"/>
      <c r="Q3" s="188"/>
    </row>
    <row r="4" spans="1:18" s="9" customFormat="1" ht="23.25" customHeight="1" thickTop="1" thickBot="1">
      <c r="A4" s="124"/>
      <c r="B4" s="185">
        <v>2021</v>
      </c>
      <c r="C4" s="185"/>
      <c r="D4" s="185"/>
      <c r="E4" s="185"/>
      <c r="F4" s="186">
        <v>2022</v>
      </c>
      <c r="G4" s="186"/>
      <c r="H4" s="186"/>
      <c r="I4" s="186"/>
      <c r="J4" s="185">
        <v>2023</v>
      </c>
      <c r="K4" s="185"/>
      <c r="L4" s="185"/>
      <c r="M4" s="185"/>
      <c r="N4" s="185">
        <v>2024</v>
      </c>
      <c r="O4" s="185"/>
      <c r="P4" s="185"/>
      <c r="Q4" s="185"/>
      <c r="R4" s="125" t="s">
        <v>48</v>
      </c>
    </row>
    <row r="5" spans="1:18" ht="33.950000000000003" customHeight="1" thickBot="1">
      <c r="A5" s="126" t="s">
        <v>0</v>
      </c>
      <c r="B5" s="127" t="s">
        <v>1</v>
      </c>
      <c r="C5" s="128" t="s">
        <v>2</v>
      </c>
      <c r="D5" s="127" t="s">
        <v>3</v>
      </c>
      <c r="E5" s="127" t="s">
        <v>4</v>
      </c>
      <c r="F5" s="127" t="s">
        <v>1</v>
      </c>
      <c r="G5" s="128" t="s">
        <v>2</v>
      </c>
      <c r="H5" s="127" t="s">
        <v>3</v>
      </c>
      <c r="I5" s="127" t="s">
        <v>4</v>
      </c>
      <c r="J5" s="127" t="s">
        <v>1</v>
      </c>
      <c r="K5" s="128" t="s">
        <v>2</v>
      </c>
      <c r="L5" s="127" t="s">
        <v>3</v>
      </c>
      <c r="M5" s="127" t="s">
        <v>4</v>
      </c>
      <c r="N5" s="127" t="s">
        <v>1</v>
      </c>
      <c r="O5" s="128" t="s">
        <v>2</v>
      </c>
      <c r="P5" s="127" t="s">
        <v>3</v>
      </c>
      <c r="Q5" s="127" t="s">
        <v>4</v>
      </c>
      <c r="R5" s="129"/>
    </row>
    <row r="6" spans="1:18" s="6" customFormat="1" ht="51.95" customHeight="1" thickBot="1">
      <c r="A6" s="107" t="s">
        <v>29</v>
      </c>
      <c r="B6" s="108">
        <v>60000</v>
      </c>
      <c r="C6" s="109"/>
      <c r="D6" s="110"/>
      <c r="E6" s="110"/>
      <c r="F6" s="108">
        <v>80000</v>
      </c>
      <c r="G6" s="110"/>
      <c r="H6" s="110"/>
      <c r="I6" s="110"/>
      <c r="J6" s="108">
        <v>120000</v>
      </c>
      <c r="K6" s="110"/>
      <c r="L6" s="110"/>
      <c r="M6" s="110"/>
      <c r="N6" s="108">
        <v>150000</v>
      </c>
      <c r="O6" s="110"/>
      <c r="P6" s="88"/>
      <c r="Q6" s="88"/>
      <c r="R6" s="111" t="s">
        <v>89</v>
      </c>
    </row>
    <row r="7" spans="1:18" s="6" customFormat="1" ht="49.5" customHeight="1" thickBot="1">
      <c r="A7" s="112" t="s">
        <v>30</v>
      </c>
      <c r="B7" s="108">
        <v>50000</v>
      </c>
      <c r="C7" s="109"/>
      <c r="D7" s="110"/>
      <c r="E7" s="110"/>
      <c r="F7" s="108">
        <v>50000</v>
      </c>
      <c r="G7" s="110"/>
      <c r="H7" s="110"/>
      <c r="I7" s="110"/>
      <c r="J7" s="108">
        <f>F7</f>
        <v>50000</v>
      </c>
      <c r="K7" s="110"/>
      <c r="L7" s="110"/>
      <c r="M7" s="110"/>
      <c r="N7" s="108">
        <v>50000</v>
      </c>
      <c r="O7" s="110"/>
      <c r="P7" s="88"/>
      <c r="Q7" s="88"/>
      <c r="R7" s="113" t="s">
        <v>90</v>
      </c>
    </row>
    <row r="8" spans="1:18" ht="50.25" customHeight="1" thickBot="1">
      <c r="A8" s="107" t="s">
        <v>31</v>
      </c>
      <c r="B8" s="114">
        <v>60000</v>
      </c>
      <c r="C8" s="115"/>
      <c r="D8" s="114">
        <v>300000</v>
      </c>
      <c r="E8" s="114"/>
      <c r="F8" s="114">
        <v>60000</v>
      </c>
      <c r="G8" s="114">
        <v>60000</v>
      </c>
      <c r="H8" s="114">
        <v>300000</v>
      </c>
      <c r="I8" s="114"/>
      <c r="J8" s="114">
        <v>400000</v>
      </c>
      <c r="K8" s="114">
        <v>60000</v>
      </c>
      <c r="L8" s="114"/>
      <c r="M8" s="114"/>
      <c r="N8" s="114">
        <v>70000</v>
      </c>
      <c r="O8" s="114">
        <v>60000</v>
      </c>
      <c r="P8" s="98"/>
      <c r="Q8" s="88"/>
      <c r="R8" s="116" t="s">
        <v>91</v>
      </c>
    </row>
    <row r="9" spans="1:18" ht="51.75" customHeight="1" thickBot="1">
      <c r="A9" s="117" t="s">
        <v>32</v>
      </c>
      <c r="B9" s="114"/>
      <c r="C9" s="115">
        <v>180000</v>
      </c>
      <c r="D9" s="114"/>
      <c r="E9" s="114"/>
      <c r="F9" s="114"/>
      <c r="G9" s="115">
        <v>140000</v>
      </c>
      <c r="H9" s="114"/>
      <c r="I9" s="114"/>
      <c r="J9" s="114"/>
      <c r="K9" s="114">
        <v>240000</v>
      </c>
      <c r="L9" s="114"/>
      <c r="M9" s="114"/>
      <c r="N9" s="114"/>
      <c r="O9" s="114">
        <v>250000</v>
      </c>
      <c r="P9" s="98"/>
      <c r="Q9" s="88"/>
      <c r="R9" s="118" t="s">
        <v>92</v>
      </c>
    </row>
    <row r="10" spans="1:18" s="6" customFormat="1" ht="65.25" customHeight="1" thickBot="1">
      <c r="A10" s="117" t="s">
        <v>33</v>
      </c>
      <c r="B10" s="114">
        <v>650000</v>
      </c>
      <c r="C10" s="115">
        <v>2300000</v>
      </c>
      <c r="D10" s="114">
        <v>650000</v>
      </c>
      <c r="E10" s="114"/>
      <c r="F10" s="114">
        <v>300000</v>
      </c>
      <c r="G10" s="115">
        <v>4780000</v>
      </c>
      <c r="H10" s="114">
        <v>350000</v>
      </c>
      <c r="I10" s="114"/>
      <c r="J10" s="114">
        <v>300000</v>
      </c>
      <c r="K10" s="114">
        <v>5000000</v>
      </c>
      <c r="L10" s="114"/>
      <c r="M10" s="114"/>
      <c r="N10" s="114">
        <v>100000</v>
      </c>
      <c r="O10" s="115">
        <v>5357600.6769612953</v>
      </c>
      <c r="P10" s="98"/>
      <c r="Q10" s="88"/>
      <c r="R10" s="118" t="s">
        <v>92</v>
      </c>
    </row>
    <row r="11" spans="1:18" s="6" customFormat="1" ht="62.25" customHeight="1" thickBot="1">
      <c r="A11" s="119" t="s">
        <v>34</v>
      </c>
      <c r="B11" s="120"/>
      <c r="C11" s="120"/>
      <c r="D11" s="120">
        <v>50000</v>
      </c>
      <c r="E11" s="120"/>
      <c r="F11" s="120"/>
      <c r="G11" s="121"/>
      <c r="H11" s="120">
        <v>300000</v>
      </c>
      <c r="I11" s="120"/>
      <c r="J11" s="120">
        <v>350000</v>
      </c>
      <c r="K11" s="121">
        <v>50000</v>
      </c>
      <c r="L11" s="120"/>
      <c r="M11" s="120"/>
      <c r="N11" s="120"/>
      <c r="O11" s="121">
        <v>50000</v>
      </c>
      <c r="P11" s="122"/>
      <c r="Q11" s="123"/>
      <c r="R11" s="111" t="s">
        <v>93</v>
      </c>
    </row>
    <row r="12" spans="1:18" ht="26.1" customHeight="1" thickBot="1">
      <c r="A12" s="144" t="s">
        <v>47</v>
      </c>
      <c r="B12" s="145">
        <f>SUM(B6:B11)</f>
        <v>820000</v>
      </c>
      <c r="C12" s="145">
        <f>SUM(C6:C11)</f>
        <v>2480000</v>
      </c>
      <c r="D12" s="145">
        <f>SUM(D6:D11)</f>
        <v>1000000</v>
      </c>
      <c r="E12" s="145"/>
      <c r="F12" s="145">
        <f>SUM(F6:F11)</f>
        <v>490000</v>
      </c>
      <c r="G12" s="145">
        <f>SUM(G6:G11)</f>
        <v>4980000</v>
      </c>
      <c r="H12" s="145">
        <f>SUM(H6:H11)</f>
        <v>950000</v>
      </c>
      <c r="I12" s="145"/>
      <c r="J12" s="146">
        <f>SUM(J6:J11)</f>
        <v>1220000</v>
      </c>
      <c r="K12" s="146">
        <f>SUM(K6:K11)</f>
        <v>5350000</v>
      </c>
      <c r="L12" s="145"/>
      <c r="M12" s="145"/>
      <c r="N12" s="145">
        <f>SUM(N6:N11)</f>
        <v>370000</v>
      </c>
      <c r="O12" s="145">
        <f>SUM(O6:O11)</f>
        <v>5717600.6769612953</v>
      </c>
      <c r="P12" s="147"/>
      <c r="Q12" s="148"/>
      <c r="R12" s="149"/>
    </row>
    <row r="13" spans="1:18" ht="12" thickTop="1"/>
  </sheetData>
  <mergeCells count="6">
    <mergeCell ref="B4:E4"/>
    <mergeCell ref="F4:I4"/>
    <mergeCell ref="J4:M4"/>
    <mergeCell ref="N4:Q4"/>
    <mergeCell ref="A1:Q1"/>
    <mergeCell ref="B3:Q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32"/>
  <sheetViews>
    <sheetView workbookViewId="0">
      <selection activeCell="G30" sqref="G30"/>
    </sheetView>
  </sheetViews>
  <sheetFormatPr baseColWidth="10" defaultRowHeight="15"/>
  <cols>
    <col min="1" max="1" width="6" customWidth="1"/>
    <col min="2" max="2" width="25.85546875" customWidth="1"/>
    <col min="3" max="3" width="13" customWidth="1"/>
    <col min="4" max="4" width="12.5703125" customWidth="1"/>
    <col min="6" max="6" width="11.7109375" hidden="1" customWidth="1"/>
    <col min="7" max="7" width="13" customWidth="1"/>
    <col min="8" max="9" width="12.5703125" customWidth="1"/>
    <col min="10" max="10" width="0.5703125" hidden="1" customWidth="1"/>
    <col min="11" max="11" width="13" customWidth="1"/>
    <col min="12" max="12" width="12.5703125" customWidth="1"/>
    <col min="13" max="13" width="0" hidden="1" customWidth="1"/>
    <col min="14" max="14" width="12.42578125" hidden="1" customWidth="1"/>
    <col min="15" max="15" width="13" customWidth="1"/>
    <col min="16" max="16" width="12.5703125" customWidth="1"/>
    <col min="17" max="17" width="0.140625" customWidth="1"/>
    <col min="18" max="18" width="10.140625" customWidth="1"/>
    <col min="19" max="19" width="14.140625" customWidth="1"/>
    <col min="20" max="20" width="12.5703125" customWidth="1"/>
    <col min="21" max="21" width="6.42578125" customWidth="1"/>
  </cols>
  <sheetData>
    <row r="3" spans="2:21">
      <c r="B3" t="s">
        <v>63</v>
      </c>
    </row>
    <row r="4" spans="2:21">
      <c r="B4" s="28"/>
      <c r="C4" s="189">
        <v>2021</v>
      </c>
      <c r="D4" s="189"/>
      <c r="E4" s="189"/>
      <c r="F4" s="189"/>
      <c r="G4" s="189">
        <v>2022</v>
      </c>
      <c r="H4" s="189"/>
      <c r="I4" s="189"/>
      <c r="J4" s="189"/>
      <c r="K4" s="189">
        <v>2023</v>
      </c>
      <c r="L4" s="189"/>
      <c r="M4" s="189"/>
      <c r="N4" s="189"/>
      <c r="O4" s="189">
        <v>2024</v>
      </c>
      <c r="P4" s="189"/>
      <c r="Q4" s="189"/>
      <c r="R4" s="189"/>
      <c r="T4" s="190" t="s">
        <v>68</v>
      </c>
      <c r="U4" s="29"/>
    </row>
    <row r="5" spans="2:21">
      <c r="B5" s="28" t="s">
        <v>60</v>
      </c>
      <c r="C5" s="29" t="s">
        <v>61</v>
      </c>
      <c r="D5" s="29" t="s">
        <v>62</v>
      </c>
      <c r="E5" s="29" t="s">
        <v>3</v>
      </c>
      <c r="F5" s="29" t="s">
        <v>4</v>
      </c>
      <c r="G5" s="29" t="s">
        <v>61</v>
      </c>
      <c r="H5" s="29" t="s">
        <v>62</v>
      </c>
      <c r="I5" s="29" t="s">
        <v>3</v>
      </c>
      <c r="J5" s="29" t="s">
        <v>4</v>
      </c>
      <c r="K5" s="29" t="s">
        <v>61</v>
      </c>
      <c r="L5" s="29" t="s">
        <v>62</v>
      </c>
      <c r="M5" s="29" t="s">
        <v>3</v>
      </c>
      <c r="N5" s="29" t="s">
        <v>4</v>
      </c>
      <c r="O5" s="29" t="s">
        <v>61</v>
      </c>
      <c r="P5" s="29" t="s">
        <v>62</v>
      </c>
      <c r="Q5" s="29" t="s">
        <v>3</v>
      </c>
      <c r="R5" s="29" t="s">
        <v>4</v>
      </c>
      <c r="T5" s="191"/>
      <c r="U5" s="29" t="s">
        <v>69</v>
      </c>
    </row>
    <row r="6" spans="2:21">
      <c r="B6" s="25" t="s">
        <v>57</v>
      </c>
      <c r="C6" s="27">
        <f>'PRESU INST'!B18</f>
        <v>2780000</v>
      </c>
      <c r="D6" s="27">
        <f>'PRESU INST'!C18</f>
        <v>24212448.596000001</v>
      </c>
      <c r="E6" s="27">
        <f>'PRESU INST'!D18</f>
        <v>1420000</v>
      </c>
      <c r="F6" s="27">
        <f>'PRESU INST'!E18</f>
        <v>1000000</v>
      </c>
      <c r="G6" s="27">
        <f>'PRESU INST'!G18</f>
        <v>3346000</v>
      </c>
      <c r="H6" s="27">
        <f>'PRESU INST'!H18</f>
        <v>22569222.053880002</v>
      </c>
      <c r="I6" s="27">
        <f>'PRESU INST'!I18</f>
        <v>1000000</v>
      </c>
      <c r="J6" s="25"/>
      <c r="K6" s="27">
        <f>'PRESU INST'!L18</f>
        <v>2597010</v>
      </c>
      <c r="L6" s="27">
        <f>'PRESU INST'!M18</f>
        <v>23080198.715496402</v>
      </c>
      <c r="M6" s="27">
        <f>'PRESU INST'!N18</f>
        <v>300000</v>
      </c>
      <c r="N6" s="25"/>
      <c r="O6" s="27">
        <f>'PRESU INST'!R18</f>
        <v>3959080.3</v>
      </c>
      <c r="P6" s="27">
        <f>'PRESU INST'!S18</f>
        <v>23668504</v>
      </c>
      <c r="Q6" s="25"/>
      <c r="R6" s="25"/>
      <c r="T6" s="26">
        <f>SUM(C6:S6)</f>
        <v>109932463.66537641</v>
      </c>
      <c r="U6">
        <f>T6/T9</f>
        <v>0.74023578235052001</v>
      </c>
    </row>
    <row r="7" spans="2:21">
      <c r="B7" s="25" t="s">
        <v>58</v>
      </c>
      <c r="C7" s="27">
        <f>'PRES SOCIA'!B20</f>
        <v>3215000</v>
      </c>
      <c r="D7" s="27">
        <f>'PRES SOCIA'!C20</f>
        <v>200000</v>
      </c>
      <c r="E7" s="27">
        <f>'PRES SOCIA'!D20</f>
        <v>980000</v>
      </c>
      <c r="F7" s="27"/>
      <c r="G7" s="27">
        <f>'PRES SOCIA'!F20</f>
        <v>3475000</v>
      </c>
      <c r="H7" s="27">
        <f>'PRES SOCIA'!G20</f>
        <v>150000</v>
      </c>
      <c r="I7" s="27">
        <f>'PRES SOCIA'!H20</f>
        <v>150000</v>
      </c>
      <c r="J7" s="25"/>
      <c r="K7" s="27">
        <f>'PRES SOCIA'!J20</f>
        <v>3480000</v>
      </c>
      <c r="L7" s="27">
        <f>'PRES SOCIA'!K20</f>
        <v>100000</v>
      </c>
      <c r="M7" s="25"/>
      <c r="N7" s="25"/>
      <c r="O7" s="27">
        <f>'PRES SOCIA'!N20</f>
        <v>3450000</v>
      </c>
      <c r="P7" s="25"/>
      <c r="Q7" s="25"/>
      <c r="R7" s="25"/>
      <c r="T7" s="26">
        <f>SUM(C7:S7)</f>
        <v>15200000</v>
      </c>
      <c r="U7" s="63">
        <f>T7/T9</f>
        <v>0.10234996575694526</v>
      </c>
    </row>
    <row r="8" spans="2:21">
      <c r="B8" s="25" t="s">
        <v>59</v>
      </c>
      <c r="C8" s="27">
        <f>'PRES AMBI'!B12</f>
        <v>820000</v>
      </c>
      <c r="D8" s="27">
        <f>'PRES AMBI'!C12</f>
        <v>2480000</v>
      </c>
      <c r="E8" s="27">
        <f>'PRES AMBI'!D12</f>
        <v>1000000</v>
      </c>
      <c r="F8" s="25"/>
      <c r="G8" s="27">
        <f>'PRES AMBI'!F12</f>
        <v>490000</v>
      </c>
      <c r="H8" s="27">
        <f>'PRES AMBI'!G12</f>
        <v>4980000</v>
      </c>
      <c r="I8" s="27">
        <f>'PRES AMBI'!H12</f>
        <v>950000</v>
      </c>
      <c r="J8" s="25"/>
      <c r="K8" s="27">
        <f>'PRES AMBI'!J12</f>
        <v>1220000</v>
      </c>
      <c r="L8" s="27">
        <f>'PRES AMBI'!K12</f>
        <v>5350000</v>
      </c>
      <c r="M8" s="25"/>
      <c r="N8" s="25"/>
      <c r="O8" s="27">
        <f>'PRES AMBI'!N12</f>
        <v>370000</v>
      </c>
      <c r="P8" s="27">
        <f>'PRES AMBI'!O12</f>
        <v>5717600.6769612953</v>
      </c>
      <c r="Q8" s="25"/>
      <c r="R8" s="25"/>
      <c r="T8" s="26">
        <f>SUM(C8:S8)</f>
        <v>23377600.676961295</v>
      </c>
      <c r="U8" s="63">
        <f>T8/T9</f>
        <v>0.1574142518925348</v>
      </c>
    </row>
    <row r="9" spans="2:21" s="33" customFormat="1" ht="15.75" thickBot="1">
      <c r="B9" s="65" t="s">
        <v>64</v>
      </c>
      <c r="C9" s="66">
        <f>SUM(C6:C8)</f>
        <v>6815000</v>
      </c>
      <c r="D9" s="66">
        <f t="shared" ref="D9:R9" si="0">SUM(D6:D8)</f>
        <v>26892448.596000001</v>
      </c>
      <c r="E9" s="66">
        <f t="shared" si="0"/>
        <v>3400000</v>
      </c>
      <c r="F9" s="66">
        <f t="shared" si="0"/>
        <v>1000000</v>
      </c>
      <c r="G9" s="32">
        <f t="shared" si="0"/>
        <v>7311000</v>
      </c>
      <c r="H9" s="32">
        <f t="shared" si="0"/>
        <v>27699222.053880002</v>
      </c>
      <c r="I9" s="32">
        <f t="shared" si="0"/>
        <v>2100000</v>
      </c>
      <c r="J9" s="32">
        <f t="shared" si="0"/>
        <v>0</v>
      </c>
      <c r="K9" s="32">
        <f t="shared" si="0"/>
        <v>7297010</v>
      </c>
      <c r="L9" s="32">
        <f t="shared" si="0"/>
        <v>28530198.715496402</v>
      </c>
      <c r="M9" s="32">
        <f t="shared" si="0"/>
        <v>300000</v>
      </c>
      <c r="N9" s="32">
        <f t="shared" si="0"/>
        <v>0</v>
      </c>
      <c r="O9" s="32">
        <f t="shared" si="0"/>
        <v>7779080.2999999998</v>
      </c>
      <c r="P9" s="32">
        <f t="shared" si="0"/>
        <v>29386104.676961295</v>
      </c>
      <c r="Q9" s="32">
        <f t="shared" si="0"/>
        <v>0</v>
      </c>
      <c r="R9" s="32">
        <f t="shared" si="0"/>
        <v>0</v>
      </c>
      <c r="S9" s="54">
        <f>SUM(S6:S8)</f>
        <v>0</v>
      </c>
      <c r="T9" s="54">
        <f>SUM(C9:S9)</f>
        <v>148510064.3423377</v>
      </c>
      <c r="U9" s="33">
        <f>SUM(U6:U8)</f>
        <v>1</v>
      </c>
    </row>
    <row r="10" spans="2:21" s="33" customFormat="1" ht="15.75" thickBot="1">
      <c r="B10" s="67" t="s">
        <v>70</v>
      </c>
      <c r="C10" s="206">
        <f>C9+D9+E9+F9</f>
        <v>38107448.596000001</v>
      </c>
      <c r="D10" s="207"/>
      <c r="E10" s="207"/>
      <c r="F10" s="208"/>
      <c r="G10" s="64"/>
      <c r="H10" s="64"/>
      <c r="I10" s="64"/>
      <c r="J10" s="64"/>
      <c r="K10" s="64"/>
      <c r="L10" s="64"/>
      <c r="M10" s="64"/>
      <c r="N10" s="64"/>
      <c r="O10" s="64"/>
      <c r="P10" s="64"/>
      <c r="Q10" s="64"/>
      <c r="R10" s="64"/>
      <c r="S10" s="54"/>
      <c r="T10" s="54"/>
    </row>
    <row r="11" spans="2:21" s="33" customFormat="1">
      <c r="B11" s="34"/>
      <c r="C11" s="64"/>
      <c r="D11" s="64"/>
      <c r="E11" s="64"/>
      <c r="F11" s="64"/>
      <c r="G11" s="64"/>
      <c r="H11" s="64"/>
      <c r="I11" s="64"/>
      <c r="J11" s="64"/>
      <c r="K11" s="64"/>
      <c r="L11" s="64"/>
      <c r="M11" s="64"/>
      <c r="N11" s="64"/>
      <c r="O11" s="64"/>
      <c r="P11" s="64"/>
      <c r="Q11" s="64"/>
      <c r="R11" s="64"/>
      <c r="S11" s="54"/>
      <c r="T11" s="54"/>
    </row>
    <row r="12" spans="2:21">
      <c r="B12" s="30" t="s">
        <v>65</v>
      </c>
      <c r="C12" s="26">
        <f>'plan financiero'!B9</f>
        <v>10000000</v>
      </c>
      <c r="D12" s="26">
        <f>'plan financiero'!B6</f>
        <v>26892448.596000001</v>
      </c>
      <c r="E12" s="26">
        <f>'plan financiero'!B7</f>
        <v>3400000</v>
      </c>
      <c r="F12" s="26">
        <f>'plan financiero'!B8</f>
        <v>1000000</v>
      </c>
      <c r="G12" s="26">
        <f>'plan financiero'!C9</f>
        <v>10300000</v>
      </c>
      <c r="H12" s="26">
        <f>'plan financiero'!C6</f>
        <v>27699222.053880002</v>
      </c>
      <c r="I12" s="26">
        <f>D19</f>
        <v>2100000</v>
      </c>
      <c r="K12" s="26">
        <f>'plan financiero'!D9</f>
        <v>10609000</v>
      </c>
      <c r="L12" s="26">
        <f>'plan financiero'!D6</f>
        <v>28530198.715496402</v>
      </c>
      <c r="M12" s="26">
        <f>E20</f>
        <v>300000</v>
      </c>
      <c r="N12" s="26"/>
      <c r="O12" s="26">
        <f>'plan financiero'!E9</f>
        <v>10927270</v>
      </c>
      <c r="P12" s="26">
        <f>'plan financiero'!E6</f>
        <v>29386104.676961295</v>
      </c>
      <c r="S12" s="26">
        <f>SUM(C12:R12)</f>
        <v>161144244.04233772</v>
      </c>
    </row>
    <row r="13" spans="2:21">
      <c r="B13" s="34" t="s">
        <v>66</v>
      </c>
      <c r="C13" s="26">
        <f>C12-C9</f>
        <v>3185000</v>
      </c>
      <c r="D13" s="26">
        <f t="shared" ref="D13:R13" si="1">D12-D9</f>
        <v>0</v>
      </c>
      <c r="E13" s="37">
        <f t="shared" si="1"/>
        <v>0</v>
      </c>
      <c r="F13" s="37">
        <f t="shared" si="1"/>
        <v>0</v>
      </c>
      <c r="G13" s="26">
        <f t="shared" si="1"/>
        <v>2989000</v>
      </c>
      <c r="H13" s="26">
        <f t="shared" si="1"/>
        <v>0</v>
      </c>
      <c r="I13" s="26">
        <f t="shared" si="1"/>
        <v>0</v>
      </c>
      <c r="J13" s="26">
        <f t="shared" si="1"/>
        <v>0</v>
      </c>
      <c r="K13" s="26">
        <f t="shared" si="1"/>
        <v>3311990</v>
      </c>
      <c r="L13" s="26">
        <f t="shared" si="1"/>
        <v>0</v>
      </c>
      <c r="M13" s="26">
        <f t="shared" si="1"/>
        <v>0</v>
      </c>
      <c r="N13" s="26">
        <f t="shared" si="1"/>
        <v>0</v>
      </c>
      <c r="O13" s="26">
        <f t="shared" si="1"/>
        <v>3148189.7</v>
      </c>
      <c r="P13" s="26">
        <f t="shared" si="1"/>
        <v>0</v>
      </c>
      <c r="Q13" s="26">
        <f t="shared" si="1"/>
        <v>0</v>
      </c>
      <c r="R13" s="26">
        <f t="shared" si="1"/>
        <v>0</v>
      </c>
      <c r="S13" s="26">
        <f>C13+G13+K13+O13</f>
        <v>12634179.699999999</v>
      </c>
    </row>
    <row r="14" spans="2:21" ht="15.75" thickBot="1">
      <c r="E14" s="26"/>
      <c r="G14" s="26"/>
    </row>
    <row r="15" spans="2:21" ht="15.75" hidden="1" thickBot="1">
      <c r="B15" s="38"/>
      <c r="C15" s="38"/>
      <c r="D15" s="38"/>
      <c r="E15" s="38"/>
      <c r="F15" s="38"/>
    </row>
    <row r="16" spans="2:21" ht="15.75" hidden="1" thickBot="1">
      <c r="B16" s="192" t="s">
        <v>50</v>
      </c>
      <c r="C16" s="193"/>
      <c r="D16" s="193"/>
      <c r="E16" s="193"/>
      <c r="F16" s="194"/>
    </row>
    <row r="17" spans="2:14" hidden="1">
      <c r="B17" s="39" t="s">
        <v>51</v>
      </c>
      <c r="C17" s="40">
        <v>2021</v>
      </c>
      <c r="D17" s="40">
        <v>2022</v>
      </c>
      <c r="E17" s="40">
        <v>2023</v>
      </c>
      <c r="F17" s="41">
        <v>2024</v>
      </c>
    </row>
    <row r="18" spans="2:14" hidden="1">
      <c r="B18" s="42" t="s">
        <v>52</v>
      </c>
      <c r="C18" s="43">
        <v>26892448.596000001</v>
      </c>
      <c r="D18" s="44">
        <f>C18*1.03</f>
        <v>27699222.053880002</v>
      </c>
      <c r="E18" s="44">
        <f>D18*1.03</f>
        <v>28530198.715496402</v>
      </c>
      <c r="F18" s="45">
        <f>E18*1.03</f>
        <v>29386104.676961295</v>
      </c>
    </row>
    <row r="19" spans="2:14" ht="26.25" hidden="1">
      <c r="B19" s="46" t="s">
        <v>53</v>
      </c>
      <c r="C19" s="47">
        <v>3400000</v>
      </c>
      <c r="D19" s="47">
        <v>2100000</v>
      </c>
      <c r="E19" s="47"/>
      <c r="F19" s="48"/>
    </row>
    <row r="20" spans="2:14" hidden="1">
      <c r="B20" s="46" t="s">
        <v>67</v>
      </c>
      <c r="C20" s="47"/>
      <c r="D20" s="47"/>
      <c r="E20" s="47">
        <v>300000</v>
      </c>
      <c r="F20" s="48"/>
    </row>
    <row r="21" spans="2:14" hidden="1">
      <c r="B21" s="42" t="s">
        <v>54</v>
      </c>
      <c r="C21" s="47">
        <v>1000000</v>
      </c>
      <c r="D21" s="49"/>
      <c r="E21" s="47"/>
      <c r="F21" s="48"/>
    </row>
    <row r="22" spans="2:14" ht="15.75" hidden="1" thickBot="1">
      <c r="B22" s="42" t="s">
        <v>55</v>
      </c>
      <c r="C22" s="43">
        <v>10000000</v>
      </c>
      <c r="D22" s="44">
        <f>C22*1.03</f>
        <v>10300000</v>
      </c>
      <c r="E22" s="44">
        <f>D22*1.03</f>
        <v>10609000</v>
      </c>
      <c r="F22" s="45">
        <f>E22*1.03</f>
        <v>10927270</v>
      </c>
    </row>
    <row r="23" spans="2:14" ht="15.75" hidden="1" thickBot="1">
      <c r="B23" s="50" t="s">
        <v>5</v>
      </c>
      <c r="C23" s="51">
        <f>SUM(C18:C22)</f>
        <v>41292448.596000001</v>
      </c>
      <c r="D23" s="52">
        <f>SUM(D18:D22)</f>
        <v>40099222.053880006</v>
      </c>
      <c r="E23" s="52">
        <f>SUM(E18:E22)</f>
        <v>39439198.715496406</v>
      </c>
      <c r="F23" s="53">
        <f>SUM(F18:F22)</f>
        <v>40313374.676961295</v>
      </c>
    </row>
    <row r="24" spans="2:14" ht="15.75" hidden="1" thickBot="1">
      <c r="B24" s="50" t="s">
        <v>56</v>
      </c>
      <c r="C24" s="198">
        <f>C23+D23+E23+F23</f>
        <v>161144244.04233772</v>
      </c>
      <c r="D24" s="199"/>
      <c r="E24" s="199"/>
      <c r="F24" s="200"/>
    </row>
    <row r="25" spans="2:14" ht="15.75" hidden="1" thickBot="1"/>
    <row r="26" spans="2:14">
      <c r="B26" s="55"/>
      <c r="C26" s="201">
        <v>2022</v>
      </c>
      <c r="D26" s="202"/>
      <c r="E26" s="202"/>
      <c r="F26" s="203"/>
      <c r="G26" s="204">
        <v>2022</v>
      </c>
      <c r="H26" s="204"/>
      <c r="I26" s="204"/>
      <c r="J26" s="204"/>
      <c r="K26" s="204">
        <v>2024</v>
      </c>
      <c r="L26" s="204"/>
      <c r="M26" s="204"/>
      <c r="N26" s="205"/>
    </row>
    <row r="27" spans="2:14">
      <c r="B27" s="56" t="s">
        <v>60</v>
      </c>
      <c r="C27" s="29" t="s">
        <v>61</v>
      </c>
      <c r="D27" s="29" t="s">
        <v>62</v>
      </c>
      <c r="E27" s="29" t="s">
        <v>3</v>
      </c>
      <c r="F27" s="29" t="s">
        <v>4</v>
      </c>
      <c r="G27" s="29" t="s">
        <v>61</v>
      </c>
      <c r="H27" s="29" t="s">
        <v>62</v>
      </c>
      <c r="I27" s="29" t="s">
        <v>3</v>
      </c>
      <c r="J27" s="29" t="s">
        <v>4</v>
      </c>
      <c r="K27" s="29" t="s">
        <v>61</v>
      </c>
      <c r="L27" s="29" t="s">
        <v>62</v>
      </c>
      <c r="M27" s="29" t="s">
        <v>3</v>
      </c>
      <c r="N27" s="57" t="s">
        <v>4</v>
      </c>
    </row>
    <row r="28" spans="2:14">
      <c r="B28" s="58" t="s">
        <v>57</v>
      </c>
      <c r="C28" s="27">
        <v>3346000</v>
      </c>
      <c r="D28" s="27">
        <v>22569222.053880002</v>
      </c>
      <c r="E28" s="27">
        <v>1000000</v>
      </c>
      <c r="F28" s="25"/>
      <c r="G28" s="27">
        <v>2597010</v>
      </c>
      <c r="H28" s="27">
        <v>23080198.715496402</v>
      </c>
      <c r="I28" s="27">
        <v>300000</v>
      </c>
      <c r="J28" s="25"/>
      <c r="K28" s="27">
        <v>3959080.3</v>
      </c>
      <c r="L28" s="27">
        <v>23668504</v>
      </c>
      <c r="M28" s="25"/>
      <c r="N28" s="59"/>
    </row>
    <row r="29" spans="2:14">
      <c r="B29" s="58" t="s">
        <v>58</v>
      </c>
      <c r="C29" s="27">
        <v>3475000</v>
      </c>
      <c r="D29" s="27">
        <v>150000</v>
      </c>
      <c r="E29" s="27">
        <v>150000</v>
      </c>
      <c r="F29" s="25"/>
      <c r="G29" s="27">
        <v>3480000</v>
      </c>
      <c r="H29" s="27">
        <v>100000</v>
      </c>
      <c r="I29" s="27"/>
      <c r="J29" s="25"/>
      <c r="K29" s="27">
        <v>3450000</v>
      </c>
      <c r="L29" s="25"/>
      <c r="M29" s="25"/>
      <c r="N29" s="59"/>
    </row>
    <row r="30" spans="2:14">
      <c r="B30" s="58" t="s">
        <v>59</v>
      </c>
      <c r="C30" s="27">
        <v>490000</v>
      </c>
      <c r="D30" s="27">
        <v>4980000</v>
      </c>
      <c r="E30" s="27">
        <v>950000</v>
      </c>
      <c r="F30" s="25"/>
      <c r="G30" s="27">
        <v>1220000</v>
      </c>
      <c r="H30" s="27">
        <v>5350000</v>
      </c>
      <c r="I30" s="27"/>
      <c r="J30" s="25"/>
      <c r="K30" s="27">
        <v>370000</v>
      </c>
      <c r="L30" s="27">
        <v>5717600.6769612953</v>
      </c>
      <c r="M30" s="25"/>
      <c r="N30" s="59"/>
    </row>
    <row r="31" spans="2:14" ht="15.75" thickBot="1">
      <c r="B31" s="60" t="s">
        <v>64</v>
      </c>
      <c r="C31" s="61">
        <v>7311000</v>
      </c>
      <c r="D31" s="61">
        <v>27699222.053880002</v>
      </c>
      <c r="E31" s="61">
        <v>2100000</v>
      </c>
      <c r="F31" s="61">
        <f t="shared" ref="F31:N31" si="2">SUM(F28:F30)</f>
        <v>0</v>
      </c>
      <c r="G31" s="61">
        <v>7297010</v>
      </c>
      <c r="H31" s="61">
        <v>28530198.715496402</v>
      </c>
      <c r="I31" s="61">
        <v>300000</v>
      </c>
      <c r="J31" s="61">
        <f t="shared" si="2"/>
        <v>0</v>
      </c>
      <c r="K31" s="61">
        <v>7779080.2999999998</v>
      </c>
      <c r="L31" s="61">
        <v>29386104.676961295</v>
      </c>
      <c r="M31" s="61">
        <f t="shared" si="2"/>
        <v>0</v>
      </c>
      <c r="N31" s="62">
        <f t="shared" si="2"/>
        <v>0</v>
      </c>
    </row>
    <row r="32" spans="2:14" ht="15.75" thickBot="1">
      <c r="B32" s="68" t="s">
        <v>71</v>
      </c>
      <c r="C32" s="195">
        <f>C31+D31+E31</f>
        <v>37110222.053880006</v>
      </c>
      <c r="D32" s="196"/>
      <c r="E32" s="197"/>
      <c r="G32" s="69" t="s">
        <v>72</v>
      </c>
      <c r="H32" s="195">
        <f>G31+H31+I31</f>
        <v>36127208.715496406</v>
      </c>
      <c r="I32" s="197"/>
      <c r="J32" s="33"/>
      <c r="K32" s="69" t="s">
        <v>73</v>
      </c>
      <c r="L32" s="54">
        <f>K31+L31</f>
        <v>37165184.976961292</v>
      </c>
    </row>
  </sheetData>
  <mergeCells count="13">
    <mergeCell ref="O4:R4"/>
    <mergeCell ref="T4:T5"/>
    <mergeCell ref="B16:F16"/>
    <mergeCell ref="C32:E32"/>
    <mergeCell ref="H32:I32"/>
    <mergeCell ref="C4:F4"/>
    <mergeCell ref="G4:J4"/>
    <mergeCell ref="K4:N4"/>
    <mergeCell ref="C24:F24"/>
    <mergeCell ref="C26:F26"/>
    <mergeCell ref="G26:J26"/>
    <mergeCell ref="K26:N26"/>
    <mergeCell ref="C10:F10"/>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0"/>
  <sheetViews>
    <sheetView tabSelected="1" workbookViewId="0">
      <selection activeCell="I12" sqref="I12"/>
    </sheetView>
  </sheetViews>
  <sheetFormatPr baseColWidth="10" defaultRowHeight="15"/>
  <cols>
    <col min="1" max="1" width="6" customWidth="1"/>
    <col min="2" max="2" width="25.85546875" customWidth="1"/>
    <col min="3" max="3" width="13" customWidth="1"/>
    <col min="4" max="4" width="12.5703125" customWidth="1"/>
    <col min="6" max="6" width="11.7109375" customWidth="1"/>
    <col min="7" max="7" width="13" customWidth="1"/>
    <col min="8" max="8" width="12.5703125" customWidth="1"/>
    <col min="9" max="9" width="10.5703125" customWidth="1"/>
    <col min="10" max="10" width="2.42578125" customWidth="1"/>
    <col min="11" max="11" width="13" customWidth="1"/>
    <col min="12" max="12" width="12.5703125" customWidth="1"/>
    <col min="13" max="13" width="0" hidden="1" customWidth="1"/>
    <col min="14" max="14" width="12.42578125" hidden="1" customWidth="1"/>
    <col min="15" max="15" width="13" customWidth="1"/>
    <col min="16" max="16" width="12.5703125" customWidth="1"/>
    <col min="17" max="17" width="0.140625" customWidth="1"/>
    <col min="18" max="18" width="10.140625" hidden="1" customWidth="1"/>
    <col min="19" max="19" width="14.140625" hidden="1" customWidth="1"/>
    <col min="20" max="20" width="12.5703125" customWidth="1"/>
    <col min="21" max="21" width="6.42578125" customWidth="1"/>
  </cols>
  <sheetData>
    <row r="2" spans="2:21">
      <c r="B2" s="33" t="s">
        <v>74</v>
      </c>
    </row>
    <row r="3" spans="2:21" ht="15.75" thickBot="1">
      <c r="B3" t="s">
        <v>63</v>
      </c>
    </row>
    <row r="4" spans="2:21">
      <c r="B4" s="28"/>
      <c r="C4" s="189">
        <v>2021</v>
      </c>
      <c r="D4" s="189"/>
      <c r="E4" s="189"/>
      <c r="F4" s="189"/>
      <c r="G4" s="189">
        <v>2022</v>
      </c>
      <c r="H4" s="189"/>
      <c r="I4" s="189"/>
      <c r="J4" s="189"/>
      <c r="K4" s="189">
        <v>2023</v>
      </c>
      <c r="L4" s="189"/>
      <c r="M4" s="189"/>
      <c r="N4" s="189"/>
      <c r="O4" s="189">
        <v>2024</v>
      </c>
      <c r="P4" s="189"/>
      <c r="Q4" s="189"/>
      <c r="R4" s="189"/>
      <c r="T4" s="209" t="s">
        <v>68</v>
      </c>
      <c r="U4" s="70"/>
    </row>
    <row r="5" spans="2:21">
      <c r="B5" s="28" t="s">
        <v>60</v>
      </c>
      <c r="C5" s="29" t="s">
        <v>61</v>
      </c>
      <c r="D5" s="29" t="s">
        <v>62</v>
      </c>
      <c r="E5" s="29" t="s">
        <v>3</v>
      </c>
      <c r="F5" s="29" t="s">
        <v>4</v>
      </c>
      <c r="G5" s="29" t="s">
        <v>61</v>
      </c>
      <c r="H5" s="29" t="s">
        <v>62</v>
      </c>
      <c r="I5" s="29" t="s">
        <v>3</v>
      </c>
      <c r="J5" s="29" t="s">
        <v>4</v>
      </c>
      <c r="K5" s="29" t="s">
        <v>61</v>
      </c>
      <c r="L5" s="29" t="s">
        <v>62</v>
      </c>
      <c r="M5" s="29" t="s">
        <v>3</v>
      </c>
      <c r="N5" s="29" t="s">
        <v>4</v>
      </c>
      <c r="O5" s="29" t="s">
        <v>61</v>
      </c>
      <c r="P5" s="29" t="s">
        <v>62</v>
      </c>
      <c r="Q5" s="29" t="s">
        <v>3</v>
      </c>
      <c r="R5" s="29" t="s">
        <v>4</v>
      </c>
      <c r="T5" s="210"/>
      <c r="U5" s="57" t="s">
        <v>69</v>
      </c>
    </row>
    <row r="6" spans="2:21">
      <c r="B6" s="25" t="s">
        <v>57</v>
      </c>
      <c r="C6" s="27">
        <f>'PRESU INST'!B18</f>
        <v>2780000</v>
      </c>
      <c r="D6" s="27">
        <f>'PRESU INST'!C18</f>
        <v>24212448.596000001</v>
      </c>
      <c r="E6" s="27">
        <f>'PRESU INST'!D18</f>
        <v>1420000</v>
      </c>
      <c r="F6" s="27">
        <f>'PRESU INST'!E18</f>
        <v>1000000</v>
      </c>
      <c r="G6" s="27">
        <f>'PRESU INST'!G18</f>
        <v>3346000</v>
      </c>
      <c r="H6" s="27">
        <f>'PRESU INST'!H18</f>
        <v>22569222.053880002</v>
      </c>
      <c r="I6" s="27">
        <f>'PRESU INST'!I18</f>
        <v>1000000</v>
      </c>
      <c r="J6" s="25"/>
      <c r="K6" s="27">
        <f>'PRESU INST'!L18</f>
        <v>2597010</v>
      </c>
      <c r="L6" s="27">
        <f>'PRESU INST'!M18</f>
        <v>23080198.715496402</v>
      </c>
      <c r="M6" s="27">
        <f>'PRESU INST'!N18</f>
        <v>300000</v>
      </c>
      <c r="N6" s="25"/>
      <c r="O6" s="27">
        <f>'PRESU INST'!R18</f>
        <v>3959080.3</v>
      </c>
      <c r="P6" s="27">
        <f>'PRESU INST'!S18</f>
        <v>23668504</v>
      </c>
      <c r="Q6" s="25"/>
      <c r="R6" s="25"/>
      <c r="T6" s="71">
        <f>SUM(C6:S6)</f>
        <v>109932463.66537641</v>
      </c>
      <c r="U6" s="59">
        <f>T6/T9</f>
        <v>0.74023578235052001</v>
      </c>
    </row>
    <row r="7" spans="2:21">
      <c r="B7" s="25" t="s">
        <v>58</v>
      </c>
      <c r="C7" s="27">
        <f>'PRES SOCIA'!B20</f>
        <v>3215000</v>
      </c>
      <c r="D7" s="27">
        <f>'PRES SOCIA'!C20</f>
        <v>200000</v>
      </c>
      <c r="E7" s="27">
        <f>'PRES SOCIA'!D20</f>
        <v>980000</v>
      </c>
      <c r="F7" s="27"/>
      <c r="G7" s="27">
        <f>'PRES SOCIA'!F20</f>
        <v>3475000</v>
      </c>
      <c r="H7" s="27">
        <f>'PRES SOCIA'!G20</f>
        <v>150000</v>
      </c>
      <c r="I7" s="27">
        <f>'PRES SOCIA'!H20</f>
        <v>150000</v>
      </c>
      <c r="J7" s="25"/>
      <c r="K7" s="27">
        <f>'PRES SOCIA'!J20</f>
        <v>3480000</v>
      </c>
      <c r="L7" s="27">
        <f>'PRES SOCIA'!K20</f>
        <v>100000</v>
      </c>
      <c r="M7" s="25"/>
      <c r="N7" s="25"/>
      <c r="O7" s="27">
        <f>'PRES SOCIA'!N20</f>
        <v>3450000</v>
      </c>
      <c r="P7" s="25"/>
      <c r="Q7" s="25"/>
      <c r="R7" s="25"/>
      <c r="T7" s="71">
        <f>SUM(C7:S7)</f>
        <v>15200000</v>
      </c>
      <c r="U7" s="72">
        <f>T7/T9</f>
        <v>0.10234996575694526</v>
      </c>
    </row>
    <row r="8" spans="2:21">
      <c r="B8" s="25" t="s">
        <v>59</v>
      </c>
      <c r="C8" s="27">
        <f>'PRES AMBI'!B12</f>
        <v>820000</v>
      </c>
      <c r="D8" s="27">
        <f>'PRES AMBI'!C12</f>
        <v>2480000</v>
      </c>
      <c r="E8" s="27">
        <f>'PRES AMBI'!D12</f>
        <v>1000000</v>
      </c>
      <c r="F8" s="25"/>
      <c r="G8" s="27">
        <f>'PRES AMBI'!F12</f>
        <v>490000</v>
      </c>
      <c r="H8" s="27">
        <f>'PRES AMBI'!G12</f>
        <v>4980000</v>
      </c>
      <c r="I8" s="27">
        <f>'PRES AMBI'!H12</f>
        <v>950000</v>
      </c>
      <c r="J8" s="25"/>
      <c r="K8" s="27">
        <f>'PRES AMBI'!J12</f>
        <v>1220000</v>
      </c>
      <c r="L8" s="27">
        <f>'PRES AMBI'!K12</f>
        <v>5350000</v>
      </c>
      <c r="M8" s="25"/>
      <c r="N8" s="25"/>
      <c r="O8" s="27">
        <f>'PRES AMBI'!N12</f>
        <v>370000</v>
      </c>
      <c r="P8" s="27">
        <f>'PRES AMBI'!O12</f>
        <v>5717600.6769612953</v>
      </c>
      <c r="Q8" s="25"/>
      <c r="R8" s="25"/>
      <c r="T8" s="71">
        <f>SUM(C8:S8)</f>
        <v>23377600.676961295</v>
      </c>
      <c r="U8" s="72">
        <f>T8/T9</f>
        <v>0.1574142518925348</v>
      </c>
    </row>
    <row r="9" spans="2:21" s="33" customFormat="1" ht="15.75" thickBot="1">
      <c r="B9" s="31" t="s">
        <v>64</v>
      </c>
      <c r="C9" s="32">
        <f>SUM(C6:C8)</f>
        <v>6815000</v>
      </c>
      <c r="D9" s="32">
        <f t="shared" ref="D9:R9" si="0">SUM(D6:D8)</f>
        <v>26892448.596000001</v>
      </c>
      <c r="E9" s="32">
        <f t="shared" si="0"/>
        <v>3400000</v>
      </c>
      <c r="F9" s="32">
        <f t="shared" si="0"/>
        <v>1000000</v>
      </c>
      <c r="G9" s="32">
        <f t="shared" si="0"/>
        <v>7311000</v>
      </c>
      <c r="H9" s="32">
        <f t="shared" si="0"/>
        <v>27699222.053880002</v>
      </c>
      <c r="I9" s="32">
        <f t="shared" si="0"/>
        <v>2100000</v>
      </c>
      <c r="J9" s="32">
        <f t="shared" si="0"/>
        <v>0</v>
      </c>
      <c r="K9" s="32">
        <f t="shared" si="0"/>
        <v>7297010</v>
      </c>
      <c r="L9" s="32">
        <f t="shared" si="0"/>
        <v>28530198.715496402</v>
      </c>
      <c r="M9" s="32">
        <f t="shared" si="0"/>
        <v>300000</v>
      </c>
      <c r="N9" s="32">
        <f t="shared" si="0"/>
        <v>0</v>
      </c>
      <c r="O9" s="32">
        <f t="shared" si="0"/>
        <v>7779080.2999999998</v>
      </c>
      <c r="P9" s="32">
        <f t="shared" si="0"/>
        <v>29386104.676961295</v>
      </c>
      <c r="Q9" s="32">
        <f t="shared" si="0"/>
        <v>0</v>
      </c>
      <c r="R9" s="32">
        <f t="shared" si="0"/>
        <v>0</v>
      </c>
      <c r="S9" s="54">
        <f>SUM(S6:S8)</f>
        <v>0</v>
      </c>
      <c r="T9" s="73">
        <f>SUM(C9:S9)</f>
        <v>148510064.3423377</v>
      </c>
      <c r="U9" s="74">
        <f>SUM(U6:U8)</f>
        <v>1</v>
      </c>
    </row>
    <row r="10" spans="2:21" hidden="1">
      <c r="B10" s="30" t="s">
        <v>65</v>
      </c>
      <c r="C10" s="26">
        <f>'plan financiero'!B9</f>
        <v>10000000</v>
      </c>
      <c r="D10" s="26">
        <f>'plan financiero'!B6</f>
        <v>26892448.596000001</v>
      </c>
      <c r="E10" s="26">
        <f>'plan financiero'!B7</f>
        <v>3400000</v>
      </c>
      <c r="F10" s="26">
        <f>'plan financiero'!B8</f>
        <v>1000000</v>
      </c>
      <c r="G10" s="26">
        <f>'plan financiero'!C9</f>
        <v>10300000</v>
      </c>
      <c r="H10" s="26">
        <f>'plan financiero'!C6</f>
        <v>27699222.053880002</v>
      </c>
      <c r="I10" s="26">
        <f>D17</f>
        <v>2100000</v>
      </c>
      <c r="K10" s="26">
        <f>'plan financiero'!D9</f>
        <v>10609000</v>
      </c>
      <c r="L10" s="26">
        <f>'plan financiero'!D6</f>
        <v>28530198.715496402</v>
      </c>
      <c r="M10" s="26">
        <f>E18</f>
        <v>300000</v>
      </c>
      <c r="N10" s="26"/>
      <c r="O10" s="26">
        <f>'plan financiero'!E9</f>
        <v>10927270</v>
      </c>
      <c r="P10" s="26">
        <f>'plan financiero'!E6</f>
        <v>29386104.676961295</v>
      </c>
      <c r="S10" s="26">
        <f>SUM(C10:R10)</f>
        <v>161144244.04233772</v>
      </c>
    </row>
    <row r="11" spans="2:21" hidden="1">
      <c r="B11" s="34" t="s">
        <v>66</v>
      </c>
      <c r="C11" s="26">
        <f>C10-C9</f>
        <v>3185000</v>
      </c>
      <c r="D11" s="26">
        <f t="shared" ref="D11:R11" si="1">D10-D9</f>
        <v>0</v>
      </c>
      <c r="E11" s="37">
        <f t="shared" si="1"/>
        <v>0</v>
      </c>
      <c r="F11" s="37">
        <f t="shared" si="1"/>
        <v>0</v>
      </c>
      <c r="G11" s="26">
        <f t="shared" si="1"/>
        <v>2989000</v>
      </c>
      <c r="H11" s="26">
        <f t="shared" si="1"/>
        <v>0</v>
      </c>
      <c r="I11" s="26">
        <f t="shared" si="1"/>
        <v>0</v>
      </c>
      <c r="J11" s="26">
        <f t="shared" si="1"/>
        <v>0</v>
      </c>
      <c r="K11" s="26">
        <f t="shared" si="1"/>
        <v>3311990</v>
      </c>
      <c r="L11" s="26">
        <f t="shared" si="1"/>
        <v>0</v>
      </c>
      <c r="M11" s="26">
        <f t="shared" si="1"/>
        <v>0</v>
      </c>
      <c r="N11" s="26">
        <f t="shared" si="1"/>
        <v>0</v>
      </c>
      <c r="O11" s="26">
        <f t="shared" si="1"/>
        <v>3148189.7</v>
      </c>
      <c r="P11" s="26">
        <f t="shared" si="1"/>
        <v>0</v>
      </c>
      <c r="Q11" s="26">
        <f t="shared" si="1"/>
        <v>0</v>
      </c>
      <c r="R11" s="26">
        <f t="shared" si="1"/>
        <v>0</v>
      </c>
      <c r="S11" s="26">
        <f>C11+G11+K11+O11</f>
        <v>12634179.699999999</v>
      </c>
    </row>
    <row r="12" spans="2:21">
      <c r="E12" s="26"/>
      <c r="G12" s="26"/>
    </row>
    <row r="13" spans="2:21" ht="15.75" thickBot="1">
      <c r="B13" s="38"/>
      <c r="C13" s="38"/>
      <c r="D13" s="38"/>
      <c r="E13" s="38"/>
      <c r="F13" s="38"/>
    </row>
    <row r="14" spans="2:21" ht="15.75" thickBot="1">
      <c r="B14" s="192" t="s">
        <v>96</v>
      </c>
      <c r="C14" s="193"/>
      <c r="D14" s="193"/>
      <c r="E14" s="193"/>
      <c r="F14" s="194"/>
    </row>
    <row r="15" spans="2:21">
      <c r="B15" s="39" t="s">
        <v>51</v>
      </c>
      <c r="C15" s="40">
        <v>2021</v>
      </c>
      <c r="D15" s="40">
        <v>2022</v>
      </c>
      <c r="E15" s="40">
        <v>2023</v>
      </c>
      <c r="F15" s="41">
        <v>2024</v>
      </c>
    </row>
    <row r="16" spans="2:21">
      <c r="B16" s="42" t="s">
        <v>52</v>
      </c>
      <c r="C16" s="43">
        <v>26892448.596000001</v>
      </c>
      <c r="D16" s="44">
        <f>C16*1.03</f>
        <v>27699222.053880002</v>
      </c>
      <c r="E16" s="44">
        <f>D16*1.03</f>
        <v>28530198.715496402</v>
      </c>
      <c r="F16" s="45">
        <f>E16*1.03</f>
        <v>29386104.676961295</v>
      </c>
    </row>
    <row r="17" spans="2:14" ht="26.25">
      <c r="B17" s="46" t="s">
        <v>53</v>
      </c>
      <c r="C17" s="47">
        <v>3400000</v>
      </c>
      <c r="D17" s="47">
        <v>2100000</v>
      </c>
      <c r="E17" s="47"/>
      <c r="F17" s="48"/>
    </row>
    <row r="18" spans="2:14">
      <c r="B18" s="46" t="s">
        <v>67</v>
      </c>
      <c r="C18" s="47"/>
      <c r="D18" s="47"/>
      <c r="E18" s="47">
        <v>300000</v>
      </c>
      <c r="F18" s="48"/>
    </row>
    <row r="19" spans="2:14">
      <c r="B19" s="42" t="s">
        <v>54</v>
      </c>
      <c r="C19" s="47">
        <v>1000000</v>
      </c>
      <c r="D19" s="49"/>
      <c r="E19" s="47"/>
      <c r="F19" s="48"/>
    </row>
    <row r="20" spans="2:14" ht="15.75" thickBot="1">
      <c r="B20" s="42" t="s">
        <v>55</v>
      </c>
      <c r="C20" s="43">
        <v>10000000</v>
      </c>
      <c r="D20" s="44">
        <f>C20*1.03</f>
        <v>10300000</v>
      </c>
      <c r="E20" s="44">
        <f>D20*1.03</f>
        <v>10609000</v>
      </c>
      <c r="F20" s="45">
        <f>E20*1.03</f>
        <v>10927270</v>
      </c>
    </row>
    <row r="21" spans="2:14" ht="15.75" thickBot="1">
      <c r="B21" s="50" t="s">
        <v>5</v>
      </c>
      <c r="C21" s="51">
        <f>SUM(C16:C20)</f>
        <v>41292448.596000001</v>
      </c>
      <c r="D21" s="52">
        <f>SUM(D16:D20)</f>
        <v>40099222.053880006</v>
      </c>
      <c r="E21" s="52">
        <f>SUM(E16:E20)</f>
        <v>39439198.715496406</v>
      </c>
      <c r="F21" s="53">
        <f>SUM(F16:F20)</f>
        <v>40313374.676961295</v>
      </c>
    </row>
    <row r="22" spans="2:14" ht="15.75" thickBot="1">
      <c r="B22" s="50" t="s">
        <v>56</v>
      </c>
      <c r="C22" s="198">
        <f>C21+D21+E21+F21</f>
        <v>161144244.04233772</v>
      </c>
      <c r="D22" s="199"/>
      <c r="E22" s="199"/>
      <c r="F22" s="200"/>
    </row>
    <row r="24" spans="2:14" hidden="1">
      <c r="B24" s="55"/>
      <c r="C24" s="201">
        <v>2022</v>
      </c>
      <c r="D24" s="202"/>
      <c r="E24" s="202"/>
      <c r="F24" s="203"/>
      <c r="G24" s="204">
        <v>2022</v>
      </c>
      <c r="H24" s="204"/>
      <c r="I24" s="204"/>
      <c r="J24" s="204"/>
      <c r="K24" s="204">
        <v>2024</v>
      </c>
      <c r="L24" s="204"/>
      <c r="M24" s="204"/>
      <c r="N24" s="205"/>
    </row>
    <row r="25" spans="2:14" hidden="1">
      <c r="B25" s="56" t="s">
        <v>60</v>
      </c>
      <c r="C25" s="29" t="s">
        <v>61</v>
      </c>
      <c r="D25" s="29" t="s">
        <v>62</v>
      </c>
      <c r="E25" s="29" t="s">
        <v>3</v>
      </c>
      <c r="F25" s="29" t="s">
        <v>4</v>
      </c>
      <c r="G25" s="29" t="s">
        <v>61</v>
      </c>
      <c r="H25" s="29" t="s">
        <v>62</v>
      </c>
      <c r="I25" s="29" t="s">
        <v>3</v>
      </c>
      <c r="J25" s="29" t="s">
        <v>4</v>
      </c>
      <c r="K25" s="29" t="s">
        <v>61</v>
      </c>
      <c r="L25" s="29" t="s">
        <v>62</v>
      </c>
      <c r="M25" s="29" t="s">
        <v>3</v>
      </c>
      <c r="N25" s="57" t="s">
        <v>4</v>
      </c>
    </row>
    <row r="26" spans="2:14" hidden="1">
      <c r="B26" s="58" t="s">
        <v>57</v>
      </c>
      <c r="C26" s="27">
        <v>3346000</v>
      </c>
      <c r="D26" s="27">
        <v>22569222.053880002</v>
      </c>
      <c r="E26" s="27">
        <v>1000000</v>
      </c>
      <c r="F26" s="25"/>
      <c r="G26" s="27">
        <v>2597010</v>
      </c>
      <c r="H26" s="27">
        <v>23080198.715496402</v>
      </c>
      <c r="I26" s="27">
        <v>300000</v>
      </c>
      <c r="J26" s="25"/>
      <c r="K26" s="27">
        <v>3959080.3</v>
      </c>
      <c r="L26" s="27">
        <v>23668504</v>
      </c>
      <c r="M26" s="25"/>
      <c r="N26" s="59"/>
    </row>
    <row r="27" spans="2:14" hidden="1">
      <c r="B27" s="58" t="s">
        <v>58</v>
      </c>
      <c r="C27" s="27">
        <v>3475000</v>
      </c>
      <c r="D27" s="27">
        <v>150000</v>
      </c>
      <c r="E27" s="27">
        <v>150000</v>
      </c>
      <c r="F27" s="25"/>
      <c r="G27" s="27">
        <v>3480000</v>
      </c>
      <c r="H27" s="27">
        <v>100000</v>
      </c>
      <c r="I27" s="27"/>
      <c r="J27" s="25"/>
      <c r="K27" s="27">
        <v>3450000</v>
      </c>
      <c r="L27" s="25"/>
      <c r="M27" s="25"/>
      <c r="N27" s="59"/>
    </row>
    <row r="28" spans="2:14" hidden="1">
      <c r="B28" s="58" t="s">
        <v>59</v>
      </c>
      <c r="C28" s="27">
        <v>490000</v>
      </c>
      <c r="D28" s="27">
        <v>4980000</v>
      </c>
      <c r="E28" s="27">
        <v>950000</v>
      </c>
      <c r="F28" s="25"/>
      <c r="G28" s="27">
        <v>1220000</v>
      </c>
      <c r="H28" s="27">
        <v>5350000</v>
      </c>
      <c r="I28" s="27"/>
      <c r="J28" s="25"/>
      <c r="K28" s="27">
        <v>370000</v>
      </c>
      <c r="L28" s="27">
        <v>5717600.6769612953</v>
      </c>
      <c r="M28" s="25"/>
      <c r="N28" s="59"/>
    </row>
    <row r="29" spans="2:14" ht="15.75" hidden="1" thickBot="1">
      <c r="B29" s="60" t="s">
        <v>64</v>
      </c>
      <c r="C29" s="61">
        <v>7311000</v>
      </c>
      <c r="D29" s="61">
        <v>27699222.053880002</v>
      </c>
      <c r="E29" s="61">
        <v>2100000</v>
      </c>
      <c r="F29" s="61">
        <f t="shared" ref="F29:N29" si="2">SUM(F26:F28)</f>
        <v>0</v>
      </c>
      <c r="G29" s="61">
        <v>7297010</v>
      </c>
      <c r="H29" s="61">
        <v>28530198.715496402</v>
      </c>
      <c r="I29" s="61">
        <v>300000</v>
      </c>
      <c r="J29" s="61">
        <f t="shared" si="2"/>
        <v>0</v>
      </c>
      <c r="K29" s="61">
        <v>7779080.2999999998</v>
      </c>
      <c r="L29" s="61">
        <v>29386104.676961295</v>
      </c>
      <c r="M29" s="61">
        <f t="shared" si="2"/>
        <v>0</v>
      </c>
      <c r="N29" s="62">
        <f t="shared" si="2"/>
        <v>0</v>
      </c>
    </row>
    <row r="30" spans="2:14">
      <c r="B30" s="30"/>
    </row>
  </sheetData>
  <mergeCells count="10">
    <mergeCell ref="C24:F24"/>
    <mergeCell ref="G24:J24"/>
    <mergeCell ref="K24:N24"/>
    <mergeCell ref="T4:T5"/>
    <mergeCell ref="C4:F4"/>
    <mergeCell ref="G4:J4"/>
    <mergeCell ref="K4:N4"/>
    <mergeCell ref="O4:R4"/>
    <mergeCell ref="B14:F14"/>
    <mergeCell ref="C22:F22"/>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1"/>
  <sheetViews>
    <sheetView zoomScale="115" zoomScaleNormal="115" workbookViewId="0">
      <selection activeCell="E11" sqref="E11"/>
    </sheetView>
  </sheetViews>
  <sheetFormatPr baseColWidth="10" defaultRowHeight="15"/>
  <cols>
    <col min="1" max="1" width="6" customWidth="1"/>
    <col min="2" max="2" width="25.85546875" customWidth="1"/>
    <col min="3" max="3" width="13" customWidth="1"/>
    <col min="4" max="4" width="12.5703125" customWidth="1"/>
    <col min="7" max="7" width="13" customWidth="1"/>
    <col min="8" max="8" width="12.5703125" customWidth="1"/>
    <col min="10" max="10" width="4.5703125" customWidth="1"/>
    <col min="11" max="11" width="13" customWidth="1"/>
    <col min="12" max="12" width="12.5703125" customWidth="1"/>
    <col min="14" max="14" width="12.42578125" customWidth="1"/>
    <col min="15" max="15" width="13" customWidth="1"/>
    <col min="16" max="16" width="12.5703125" customWidth="1"/>
    <col min="17" max="17" width="7" customWidth="1"/>
    <col min="18" max="18" width="4.5703125" customWidth="1"/>
    <col min="19" max="19" width="14.42578125" customWidth="1"/>
  </cols>
  <sheetData>
    <row r="3" spans="2:19">
      <c r="B3" t="s">
        <v>63</v>
      </c>
    </row>
    <row r="4" spans="2:19">
      <c r="B4" s="28"/>
      <c r="C4" s="189">
        <v>2021</v>
      </c>
      <c r="D4" s="189"/>
      <c r="E4" s="189"/>
      <c r="F4" s="189"/>
      <c r="G4" s="189">
        <v>2022</v>
      </c>
      <c r="H4" s="189"/>
      <c r="I4" s="189"/>
      <c r="J4" s="189"/>
      <c r="K4" s="189">
        <v>2023</v>
      </c>
      <c r="L4" s="189"/>
      <c r="M4" s="189"/>
      <c r="N4" s="189"/>
      <c r="O4" s="189">
        <v>2024</v>
      </c>
      <c r="P4" s="189"/>
      <c r="Q4" s="189"/>
      <c r="R4" s="189"/>
    </row>
    <row r="5" spans="2:19">
      <c r="B5" s="28" t="s">
        <v>60</v>
      </c>
      <c r="C5" s="29" t="s">
        <v>61</v>
      </c>
      <c r="D5" s="29" t="s">
        <v>62</v>
      </c>
      <c r="E5" s="29" t="s">
        <v>3</v>
      </c>
      <c r="F5" s="29" t="s">
        <v>4</v>
      </c>
      <c r="G5" s="29" t="s">
        <v>61</v>
      </c>
      <c r="H5" s="29" t="s">
        <v>62</v>
      </c>
      <c r="I5" s="29" t="s">
        <v>3</v>
      </c>
      <c r="J5" s="29" t="s">
        <v>4</v>
      </c>
      <c r="K5" s="29" t="s">
        <v>61</v>
      </c>
      <c r="L5" s="29" t="s">
        <v>62</v>
      </c>
      <c r="M5" s="29" t="s">
        <v>3</v>
      </c>
      <c r="N5" s="29" t="s">
        <v>4</v>
      </c>
      <c r="O5" s="29" t="s">
        <v>61</v>
      </c>
      <c r="P5" s="29" t="s">
        <v>62</v>
      </c>
      <c r="Q5" s="29" t="s">
        <v>3</v>
      </c>
      <c r="R5" s="29" t="s">
        <v>4</v>
      </c>
    </row>
    <row r="6" spans="2:19">
      <c r="B6" s="25" t="s">
        <v>57</v>
      </c>
      <c r="C6" s="27">
        <f>'PRESU INST'!B18</f>
        <v>2780000</v>
      </c>
      <c r="D6" s="27">
        <f>'PRESU INST'!C18</f>
        <v>24212448.596000001</v>
      </c>
      <c r="E6" s="27">
        <f>'PRESU INST'!D18</f>
        <v>1420000</v>
      </c>
      <c r="F6" s="27">
        <f>'PRESU INST'!E18</f>
        <v>1000000</v>
      </c>
      <c r="G6" s="27">
        <f>'PRESU INST'!G18</f>
        <v>3346000</v>
      </c>
      <c r="H6" s="27">
        <f>'PRESU INST'!H18</f>
        <v>22569222.053880002</v>
      </c>
      <c r="I6" s="27">
        <f>'PRESU INST'!I18</f>
        <v>1000000</v>
      </c>
      <c r="J6" s="25"/>
      <c r="K6" s="27">
        <f>'PRESU INST'!L18</f>
        <v>2597010</v>
      </c>
      <c r="L6" s="27">
        <f>'PRESU INST'!M18</f>
        <v>23080198.715496402</v>
      </c>
      <c r="M6" s="27">
        <f>'PRESU INST'!N18</f>
        <v>300000</v>
      </c>
      <c r="N6" s="25"/>
      <c r="O6" s="27">
        <f>'PRESU INST'!R18</f>
        <v>3959080.3</v>
      </c>
      <c r="P6" s="27">
        <f>'PRESU INST'!S18</f>
        <v>23668504</v>
      </c>
      <c r="Q6" s="25"/>
      <c r="R6" s="25"/>
    </row>
    <row r="7" spans="2:19">
      <c r="B7" s="25" t="s">
        <v>58</v>
      </c>
      <c r="C7" s="27">
        <f>'PRES SOCIA'!B20</f>
        <v>3215000</v>
      </c>
      <c r="D7" s="27">
        <f>'PRES SOCIA'!C20</f>
        <v>200000</v>
      </c>
      <c r="E7" s="27">
        <f>'PRES SOCIA'!D20</f>
        <v>980000</v>
      </c>
      <c r="F7" s="27">
        <f>'PRES SOCIA'!E20</f>
        <v>100000</v>
      </c>
      <c r="G7" s="27">
        <f>'PRES SOCIA'!F20</f>
        <v>3475000</v>
      </c>
      <c r="H7" s="27">
        <f>'PRES SOCIA'!G20</f>
        <v>150000</v>
      </c>
      <c r="I7" s="27">
        <f>'PRES SOCIA'!H20</f>
        <v>150000</v>
      </c>
      <c r="J7" s="25"/>
      <c r="K7" s="27">
        <f>'PRES SOCIA'!J20</f>
        <v>3480000</v>
      </c>
      <c r="L7" s="27">
        <f>'PRES SOCIA'!K20</f>
        <v>100000</v>
      </c>
      <c r="M7" s="25"/>
      <c r="N7" s="25"/>
      <c r="O7" s="27">
        <f>'PRES SOCIA'!N20</f>
        <v>3450000</v>
      </c>
      <c r="P7" s="25"/>
      <c r="Q7" s="25"/>
      <c r="R7" s="25"/>
    </row>
    <row r="8" spans="2:19">
      <c r="B8" s="25" t="s">
        <v>59</v>
      </c>
      <c r="C8" s="27">
        <f>'PRES AMBI'!B12</f>
        <v>820000</v>
      </c>
      <c r="D8" s="27">
        <f>'PRES AMBI'!C12</f>
        <v>2480000</v>
      </c>
      <c r="E8" s="27">
        <f>'PRES AMBI'!D12</f>
        <v>1000000</v>
      </c>
      <c r="F8" s="25"/>
      <c r="G8" s="27">
        <f>'PRES AMBI'!F12</f>
        <v>490000</v>
      </c>
      <c r="H8" s="27">
        <f>'PRES AMBI'!G12</f>
        <v>4980000</v>
      </c>
      <c r="I8" s="27">
        <f>'PRES AMBI'!H12</f>
        <v>950000</v>
      </c>
      <c r="J8" s="25"/>
      <c r="K8" s="27">
        <f>'PRES AMBI'!J12</f>
        <v>1220000</v>
      </c>
      <c r="L8" s="27">
        <f>'PRES AMBI'!K12</f>
        <v>5350000</v>
      </c>
      <c r="M8" s="25"/>
      <c r="N8" s="25"/>
      <c r="O8" s="27">
        <f>'PRES AMBI'!N12</f>
        <v>370000</v>
      </c>
      <c r="P8" s="27">
        <f>'PRES AMBI'!O12</f>
        <v>5717600.6769612953</v>
      </c>
      <c r="Q8" s="25"/>
      <c r="R8" s="25"/>
    </row>
    <row r="9" spans="2:19" s="33" customFormat="1">
      <c r="B9" s="31" t="s">
        <v>64</v>
      </c>
      <c r="C9" s="32">
        <f>SUM(C6:C8)</f>
        <v>6815000</v>
      </c>
      <c r="D9" s="32">
        <f t="shared" ref="D9:E9" si="0">SUM(D6:D8)</f>
        <v>26892448.596000001</v>
      </c>
      <c r="E9" s="32">
        <f t="shared" si="0"/>
        <v>3400000</v>
      </c>
      <c r="F9" s="32">
        <f t="shared" ref="F9" si="1">SUM(F6:F8)</f>
        <v>1100000</v>
      </c>
      <c r="G9" s="32">
        <f t="shared" ref="G9" si="2">SUM(G6:G8)</f>
        <v>7311000</v>
      </c>
      <c r="H9" s="32">
        <f t="shared" ref="H9" si="3">SUM(H6:H8)</f>
        <v>27699222.053880002</v>
      </c>
      <c r="I9" s="32">
        <f t="shared" ref="I9" si="4">SUM(I6:I8)</f>
        <v>2100000</v>
      </c>
      <c r="J9" s="32">
        <f t="shared" ref="J9" si="5">SUM(J6:J8)</f>
        <v>0</v>
      </c>
      <c r="K9" s="32">
        <f t="shared" ref="K9" si="6">SUM(K6:K8)</f>
        <v>7297010</v>
      </c>
      <c r="L9" s="32">
        <f t="shared" ref="L9" si="7">SUM(L6:L8)</f>
        <v>28530198.715496402</v>
      </c>
      <c r="M9" s="32">
        <f t="shared" ref="M9" si="8">SUM(M6:M8)</f>
        <v>300000</v>
      </c>
      <c r="N9" s="32">
        <f t="shared" ref="N9" si="9">SUM(N6:N8)</f>
        <v>0</v>
      </c>
      <c r="O9" s="32">
        <f t="shared" ref="O9" si="10">SUM(O6:O8)</f>
        <v>7779080.2999999998</v>
      </c>
      <c r="P9" s="32">
        <f t="shared" ref="P9" si="11">SUM(P6:P8)</f>
        <v>29386104.676961295</v>
      </c>
      <c r="Q9" s="32">
        <f t="shared" ref="Q9" si="12">SUM(Q6:Q8)</f>
        <v>0</v>
      </c>
      <c r="R9" s="32">
        <f t="shared" ref="R9" si="13">SUM(R6:R8)</f>
        <v>0</v>
      </c>
    </row>
    <row r="10" spans="2:19">
      <c r="B10" s="30" t="s">
        <v>65</v>
      </c>
      <c r="C10" s="26">
        <f>'plan financiero'!B9</f>
        <v>10000000</v>
      </c>
      <c r="D10" s="26">
        <f>'plan financiero'!B6</f>
        <v>26892448.596000001</v>
      </c>
      <c r="E10" s="26">
        <f>'plan financiero'!B7</f>
        <v>3400000</v>
      </c>
      <c r="F10" s="26">
        <f>'plan financiero'!B8</f>
        <v>1000000</v>
      </c>
      <c r="G10" s="26">
        <f>'plan financiero'!C9</f>
        <v>10300000</v>
      </c>
      <c r="H10" s="26">
        <f>'plan financiero'!C6</f>
        <v>27699222.053880002</v>
      </c>
      <c r="I10" s="26">
        <f>'plan financiero'!C7</f>
        <v>3600000</v>
      </c>
      <c r="K10" s="26">
        <f>'plan financiero'!D9</f>
        <v>10609000</v>
      </c>
      <c r="L10" s="26">
        <f>'plan financiero'!D6</f>
        <v>28530198.715496402</v>
      </c>
      <c r="M10" s="26">
        <f>'plan financiero'!D7</f>
        <v>0</v>
      </c>
      <c r="N10" s="26">
        <f>'plan financiero'!D8</f>
        <v>1000000</v>
      </c>
      <c r="O10" s="26">
        <f>'plan financiero'!E9</f>
        <v>10927270</v>
      </c>
      <c r="P10" s="26">
        <f>'plan financiero'!E6</f>
        <v>29386104.676961295</v>
      </c>
      <c r="S10" s="26">
        <f>SUM(C10:R10)</f>
        <v>163344244.04233772</v>
      </c>
    </row>
    <row r="11" spans="2:19">
      <c r="B11" s="34" t="s">
        <v>66</v>
      </c>
      <c r="C11" s="26">
        <f>C10-C9</f>
        <v>3185000</v>
      </c>
      <c r="D11" s="26">
        <f t="shared" ref="D11:R11" si="14">D10-D9</f>
        <v>0</v>
      </c>
      <c r="E11" s="37">
        <f t="shared" si="14"/>
        <v>0</v>
      </c>
      <c r="F11" s="37">
        <f t="shared" si="14"/>
        <v>-100000</v>
      </c>
      <c r="G11" s="26">
        <f t="shared" si="14"/>
        <v>2989000</v>
      </c>
      <c r="H11" s="26">
        <f t="shared" si="14"/>
        <v>0</v>
      </c>
      <c r="I11" s="26">
        <f t="shared" si="14"/>
        <v>1500000</v>
      </c>
      <c r="J11" s="26">
        <f t="shared" si="14"/>
        <v>0</v>
      </c>
      <c r="K11" s="26">
        <f t="shared" si="14"/>
        <v>3311990</v>
      </c>
      <c r="L11" s="26">
        <f t="shared" si="14"/>
        <v>0</v>
      </c>
      <c r="M11" s="26">
        <f t="shared" si="14"/>
        <v>-300000</v>
      </c>
      <c r="N11" s="26">
        <f t="shared" si="14"/>
        <v>1000000</v>
      </c>
      <c r="O11" s="26">
        <f t="shared" si="14"/>
        <v>3148189.7</v>
      </c>
      <c r="P11" s="26">
        <f t="shared" si="14"/>
        <v>0</v>
      </c>
      <c r="Q11" s="26">
        <f t="shared" si="14"/>
        <v>0</v>
      </c>
      <c r="R11" s="26">
        <f t="shared" si="14"/>
        <v>0</v>
      </c>
    </row>
  </sheetData>
  <mergeCells count="4">
    <mergeCell ref="C4:F4"/>
    <mergeCell ref="G4:J4"/>
    <mergeCell ref="K4:N4"/>
    <mergeCell ref="O4:R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1"/>
  <sheetViews>
    <sheetView workbookViewId="0">
      <selection activeCell="C14" sqref="C14"/>
    </sheetView>
  </sheetViews>
  <sheetFormatPr baseColWidth="10" defaultRowHeight="15"/>
  <cols>
    <col min="1" max="1" width="48.140625" customWidth="1"/>
    <col min="2" max="2" width="16.85546875" customWidth="1"/>
    <col min="3" max="5" width="15.85546875" customWidth="1"/>
  </cols>
  <sheetData>
    <row r="3" spans="1:5" ht="15.75" thickBot="1"/>
    <row r="4" spans="1:5" ht="19.5" thickBot="1">
      <c r="A4" s="211" t="s">
        <v>50</v>
      </c>
      <c r="B4" s="212"/>
      <c r="C4" s="212"/>
      <c r="D4" s="212"/>
      <c r="E4" s="213"/>
    </row>
    <row r="5" spans="1:5" ht="18.75">
      <c r="A5" s="10" t="s">
        <v>51</v>
      </c>
      <c r="B5" s="11">
        <v>2021</v>
      </c>
      <c r="C5" s="11">
        <v>2022</v>
      </c>
      <c r="D5" s="11">
        <v>2023</v>
      </c>
      <c r="E5" s="12">
        <v>2024</v>
      </c>
    </row>
    <row r="6" spans="1:5" ht="18.75">
      <c r="A6" s="13" t="s">
        <v>52</v>
      </c>
      <c r="B6" s="14">
        <v>26892448.596000001</v>
      </c>
      <c r="C6" s="15">
        <f>B6*1.03</f>
        <v>27699222.053880002</v>
      </c>
      <c r="D6" s="15">
        <f>C6*1.03</f>
        <v>28530198.715496402</v>
      </c>
      <c r="E6" s="16">
        <f>D6*1.03</f>
        <v>29386104.676961295</v>
      </c>
    </row>
    <row r="7" spans="1:5" ht="37.5">
      <c r="A7" s="17" t="s">
        <v>53</v>
      </c>
      <c r="B7" s="18">
        <v>3400000</v>
      </c>
      <c r="C7" s="18">
        <v>3600000</v>
      </c>
      <c r="D7" s="18"/>
      <c r="E7" s="19"/>
    </row>
    <row r="8" spans="1:5" ht="18.75">
      <c r="A8" s="13" t="s">
        <v>54</v>
      </c>
      <c r="B8" s="18">
        <v>1000000</v>
      </c>
      <c r="C8" s="20"/>
      <c r="D8" s="18">
        <v>1000000</v>
      </c>
      <c r="E8" s="19"/>
    </row>
    <row r="9" spans="1:5" ht="19.5" thickBot="1">
      <c r="A9" s="13" t="s">
        <v>55</v>
      </c>
      <c r="B9" s="14">
        <v>10000000</v>
      </c>
      <c r="C9" s="15">
        <f>B9*1.03</f>
        <v>10300000</v>
      </c>
      <c r="D9" s="15">
        <f>C9*1.03</f>
        <v>10609000</v>
      </c>
      <c r="E9" s="16">
        <f>D9*1.03</f>
        <v>10927270</v>
      </c>
    </row>
    <row r="10" spans="1:5" ht="19.5" thickBot="1">
      <c r="A10" s="21" t="s">
        <v>5</v>
      </c>
      <c r="B10" s="22">
        <f>SUM(B6:B9)</f>
        <v>41292448.596000001</v>
      </c>
      <c r="C10" s="23">
        <f>SUM(C6:C9)</f>
        <v>41599222.053880006</v>
      </c>
      <c r="D10" s="23">
        <f>SUM(D6:D9)</f>
        <v>40139198.715496406</v>
      </c>
      <c r="E10" s="24">
        <f>SUM(E6:E9)</f>
        <v>40313374.676961295</v>
      </c>
    </row>
    <row r="11" spans="1:5" ht="19.5" thickBot="1">
      <c r="A11" s="21" t="s">
        <v>56</v>
      </c>
      <c r="B11" s="214">
        <f>B10+C10+D10+E10</f>
        <v>163344244.04233772</v>
      </c>
      <c r="C11" s="215"/>
      <c r="D11" s="215"/>
      <c r="E11" s="216"/>
    </row>
  </sheetData>
  <mergeCells count="2">
    <mergeCell ref="A4:E4"/>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PRESU INST</vt:lpstr>
      <vt:lpstr>PRES SOCIA</vt:lpstr>
      <vt:lpstr>PRES AMBI</vt:lpstr>
      <vt:lpstr>Hoja2</vt:lpstr>
      <vt:lpstr>real sumat finan</vt:lpstr>
      <vt:lpstr>Sumat estrate</vt:lpstr>
      <vt:lpstr>plan financiero</vt:lpstr>
      <vt:lpstr>'PRESU INST'!Área_de_impresión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 Dell</dc:creator>
  <cp:lastModifiedBy>Acreditación ETITC</cp:lastModifiedBy>
  <cp:lastPrinted>2020-12-15T14:56:46Z</cp:lastPrinted>
  <dcterms:created xsi:type="dcterms:W3CDTF">2020-10-12T02:13:52Z</dcterms:created>
  <dcterms:modified xsi:type="dcterms:W3CDTF">2020-12-16T21:22:21Z</dcterms:modified>
</cp:coreProperties>
</file>