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5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autoCompressPictures="0"/>
  <bookViews>
    <workbookView xWindow="0" yWindow="0" windowWidth="20490" windowHeight="7650"/>
  </bookViews>
  <sheets>
    <sheet name="Tablero Estratégico" sheetId="8" r:id="rId1"/>
    <sheet name="Hoja1" sheetId="18" state="hidden" r:id="rId2"/>
    <sheet name="Hoja2" sheetId="17" state="hidden" r:id="rId3"/>
    <sheet name="Tablero Eficacia - Eficiencia" sheetId="12" state="hidden" r:id="rId4"/>
    <sheet name="Tablero Objeivos de Calidad" sheetId="13" state="hidden" r:id="rId5"/>
    <sheet name="Hoja3" sheetId="16" state="hidden" r:id="rId6"/>
    <sheet name="Hoja4" sheetId="14" state="hidden" r:id="rId7"/>
    <sheet name="Tablero Maestro (2)" sheetId="11" state="hidden" r:id="rId8"/>
    <sheet name="DE" sheetId="9" state="hidden" r:id="rId9"/>
  </sheets>
  <externalReferences>
    <externalReference r:id="rId10"/>
    <externalReference r:id="rId11"/>
  </externalReferences>
  <definedNames>
    <definedName name="_xlnm._FilterDatabase" localSheetId="3" hidden="1">'Tablero Eficacia - Eficiencia'!$A$7:$BL$54</definedName>
    <definedName name="_xlnm._FilterDatabase" localSheetId="0" hidden="1">'Tablero Estratégico'!$A$4:$BL$12</definedName>
    <definedName name="_xlnm.Print_Area" localSheetId="3">'Tablero Eficacia - Eficiencia'!$A$1:$AL$51</definedName>
    <definedName name="_xlnm.Print_Area" localSheetId="0">'Tablero Estratégico'!$A$1:$AF$12</definedName>
    <definedName name="_xlnm.Print_Area" localSheetId="4">'Tablero Objeivos de Calidad'!$C$3:$F$29</definedName>
    <definedName name="CUMPLIMIENTO_METAS" localSheetId="8">#REF!</definedName>
    <definedName name="CUMPLIMIENTO_METAS" localSheetId="7">#REF!</definedName>
    <definedName name="CUMPLIMIENTO_METAS">#REF!</definedName>
    <definedName name="Datos_Nutricional" localSheetId="8">#REF!</definedName>
    <definedName name="Datos_Nutricional" localSheetId="7">#REF!</definedName>
    <definedName name="Datos_Nutricional">#REF!</definedName>
    <definedName name="EFICACIA_DEL_SGC" localSheetId="8">#REF!</definedName>
    <definedName name="EFICACIA_DEL_SGC" localSheetId="7">#REF!</definedName>
    <definedName name="EFICACIA_DEL_SGC">#REF!</definedName>
    <definedName name="Tabla_de_datos" localSheetId="8">'[1]Cubrimiento Cupos'!#REF!</definedName>
    <definedName name="Tabla_de_datos" localSheetId="7">'[1]Cubrimiento Cupos'!#REF!</definedName>
    <definedName name="Tabla_de_datos">'[1]Cubrimiento Cupos'!#REF!</definedName>
    <definedName name="Tabla_Logros" localSheetId="8">'[1]Logros alcanzados'!#REF!</definedName>
    <definedName name="Tabla_Logros" localSheetId="7">'[1]Logros alcanzados'!#REF!</definedName>
    <definedName name="Tabla_Logros">'[1]Logros alcanzados'!#REF!</definedName>
    <definedName name="_xlnm.Print_Titles" localSheetId="0">'Tablero Estratégico'!$1:$6</definedName>
  </definedNames>
  <calcPr calcId="162913" concurrentCalc="0"/>
  <fileRecoveryPr autoRecover="0"/>
  <extLst>
    <ext xmlns:x14="http://schemas.microsoft.com/office/spreadsheetml/2009/9/main" uri="{79F54976-1DA5-4618-B147-4CDE4B953A38}">
      <x14:workbookPr defaultImageDpi="330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G12" i="8" l="1"/>
  <c r="AG11" i="8"/>
  <c r="AG10" i="8"/>
  <c r="AG9" i="8"/>
  <c r="AG8" i="8"/>
  <c r="AG7" i="8"/>
  <c r="G8" i="18"/>
  <c r="F8" i="18"/>
  <c r="F18" i="18"/>
  <c r="E18" i="18"/>
  <c r="AH6" i="12"/>
  <c r="AG6" i="12"/>
  <c r="AE6" i="12"/>
  <c r="N6" i="12"/>
  <c r="L6" i="12"/>
  <c r="G40" i="12"/>
  <c r="AJ48" i="12"/>
  <c r="AJ46" i="12"/>
  <c r="AL48" i="12"/>
  <c r="AL46" i="12"/>
  <c r="J46" i="12"/>
  <c r="I46" i="12"/>
  <c r="AL33" i="12"/>
  <c r="AJ33" i="12"/>
  <c r="O33" i="12"/>
  <c r="AB33" i="12"/>
  <c r="AG33" i="12"/>
  <c r="AJ29" i="12"/>
  <c r="G15" i="17"/>
  <c r="E15" i="17"/>
  <c r="G17" i="17"/>
  <c r="F15" i="17"/>
  <c r="F17" i="17"/>
  <c r="AJ30" i="12"/>
  <c r="L13" i="16"/>
  <c r="M13" i="16"/>
  <c r="H13" i="16"/>
  <c r="I12" i="16"/>
  <c r="I8" i="16"/>
  <c r="I9" i="16"/>
  <c r="I10" i="16"/>
  <c r="I11" i="16"/>
  <c r="I13" i="16"/>
  <c r="F12" i="16"/>
  <c r="E12" i="16"/>
  <c r="F11" i="16"/>
  <c r="E11" i="16"/>
  <c r="F10" i="16"/>
  <c r="E10" i="16"/>
  <c r="F9" i="16"/>
  <c r="E9" i="16"/>
  <c r="F8" i="16"/>
  <c r="E8" i="16"/>
  <c r="AJ27" i="12"/>
  <c r="O25" i="12"/>
  <c r="F14" i="13"/>
  <c r="E5" i="13"/>
  <c r="E4" i="13"/>
  <c r="D5" i="13"/>
  <c r="D4" i="13"/>
  <c r="D19" i="13"/>
  <c r="F29" i="13"/>
  <c r="F28" i="13"/>
  <c r="E29" i="13"/>
  <c r="E28" i="13"/>
  <c r="D29" i="13"/>
  <c r="D28" i="13"/>
  <c r="F27" i="13"/>
  <c r="E27" i="13"/>
  <c r="D27" i="13"/>
  <c r="F26" i="13"/>
  <c r="E26" i="13"/>
  <c r="D26" i="13"/>
  <c r="F25" i="13"/>
  <c r="E25" i="13"/>
  <c r="D25" i="13"/>
  <c r="D24" i="13"/>
  <c r="F23" i="13"/>
  <c r="E23" i="13"/>
  <c r="F22" i="13"/>
  <c r="E22" i="13"/>
  <c r="D23" i="13"/>
  <c r="D22" i="13"/>
  <c r="F21" i="13"/>
  <c r="E21" i="13"/>
  <c r="D21" i="13"/>
  <c r="F20" i="13"/>
  <c r="E20" i="13"/>
  <c r="D20" i="13"/>
  <c r="F19" i="13"/>
  <c r="E19" i="13"/>
  <c r="F18" i="13"/>
  <c r="E18" i="13"/>
  <c r="D18" i="13"/>
  <c r="F17" i="13"/>
  <c r="F16" i="13"/>
  <c r="F15" i="13"/>
  <c r="E17" i="13"/>
  <c r="E16" i="13"/>
  <c r="E15" i="13"/>
  <c r="D17" i="13"/>
  <c r="D16" i="13"/>
  <c r="D15" i="13"/>
  <c r="F5" i="13"/>
  <c r="F4" i="13"/>
  <c r="F13" i="13"/>
  <c r="F12" i="13"/>
  <c r="I25" i="12"/>
  <c r="E14" i="13"/>
  <c r="I24" i="12"/>
  <c r="E13" i="13"/>
  <c r="E12" i="13"/>
  <c r="D14" i="13"/>
  <c r="D13" i="13"/>
  <c r="D12" i="13"/>
  <c r="F11" i="13"/>
  <c r="E11" i="13"/>
  <c r="D11" i="13"/>
  <c r="F9" i="13"/>
  <c r="F8" i="13"/>
  <c r="F10" i="13"/>
  <c r="E10" i="13"/>
  <c r="D10" i="13"/>
  <c r="O49" i="12"/>
  <c r="O40" i="12"/>
  <c r="F24" i="13"/>
  <c r="I40" i="12"/>
  <c r="E24" i="13"/>
  <c r="AB36" i="12"/>
  <c r="AG36" i="12"/>
  <c r="AD36" i="12"/>
  <c r="I33" i="12"/>
  <c r="AB19" i="12"/>
  <c r="AH19" i="12"/>
  <c r="AD19" i="12"/>
  <c r="E9" i="13"/>
  <c r="D9" i="13"/>
  <c r="E8" i="13"/>
  <c r="D8" i="13"/>
  <c r="F7" i="13"/>
  <c r="E7" i="13"/>
  <c r="D7" i="13"/>
  <c r="E6" i="13"/>
  <c r="D6" i="13"/>
  <c r="O21" i="12"/>
  <c r="I16" i="12"/>
  <c r="O9" i="12"/>
  <c r="F6" i="13"/>
  <c r="AE54" i="12"/>
  <c r="AF52" i="12"/>
  <c r="B50" i="12"/>
  <c r="AD48" i="12"/>
  <c r="AB48" i="12"/>
  <c r="AH48" i="12"/>
  <c r="AD47" i="12"/>
  <c r="AB47" i="12"/>
  <c r="AG47" i="12"/>
  <c r="B47" i="12"/>
  <c r="B48" i="12"/>
  <c r="B49" i="12"/>
  <c r="AD46" i="12"/>
  <c r="AB46" i="12"/>
  <c r="AH46" i="12"/>
  <c r="B46" i="12"/>
  <c r="AD44" i="12"/>
  <c r="AB44" i="12"/>
  <c r="AG44" i="12"/>
  <c r="AD43" i="12"/>
  <c r="AB43" i="12"/>
  <c r="AH43" i="12"/>
  <c r="AD42" i="12"/>
  <c r="AB42" i="12"/>
  <c r="AH42" i="12"/>
  <c r="AD41" i="12"/>
  <c r="AB41" i="12"/>
  <c r="AH41" i="12"/>
  <c r="AD40" i="12"/>
  <c r="AB40" i="12"/>
  <c r="AD39" i="12"/>
  <c r="AC39" i="12"/>
  <c r="AB39" i="12"/>
  <c r="AH39" i="12"/>
  <c r="AG39" i="12"/>
  <c r="AD38" i="12"/>
  <c r="AB38" i="12"/>
  <c r="AH38" i="12"/>
  <c r="AD37" i="12"/>
  <c r="AB37" i="12"/>
  <c r="AH37" i="12"/>
  <c r="AD35" i="12"/>
  <c r="AB35" i="12"/>
  <c r="AH35" i="12"/>
  <c r="AD33" i="12"/>
  <c r="B33" i="12"/>
  <c r="B35" i="12"/>
  <c r="AD32" i="12"/>
  <c r="AB32" i="12"/>
  <c r="AH32" i="12"/>
  <c r="AD31" i="12"/>
  <c r="AB31" i="12"/>
  <c r="AH31" i="12"/>
  <c r="AD30" i="12"/>
  <c r="AB30" i="12"/>
  <c r="AH30" i="12"/>
  <c r="AD29" i="12"/>
  <c r="AB29" i="12"/>
  <c r="AG29" i="12"/>
  <c r="AH29" i="12"/>
  <c r="AD27" i="12"/>
  <c r="AB27" i="12"/>
  <c r="AH27" i="12"/>
  <c r="AD26" i="12"/>
  <c r="AB26" i="12"/>
  <c r="AH26" i="12"/>
  <c r="B26" i="12"/>
  <c r="B27" i="12"/>
  <c r="B28" i="12"/>
  <c r="B29" i="12"/>
  <c r="B30" i="12"/>
  <c r="B31" i="12"/>
  <c r="B32" i="12"/>
  <c r="AD25" i="12"/>
  <c r="AB25" i="12"/>
  <c r="AD24" i="12"/>
  <c r="AB24" i="12"/>
  <c r="AG24" i="12"/>
  <c r="AH24" i="12"/>
  <c r="AD23" i="12"/>
  <c r="AB23" i="12"/>
  <c r="AH23" i="12"/>
  <c r="B23" i="12"/>
  <c r="B24" i="12"/>
  <c r="B25" i="12"/>
  <c r="AH22" i="12"/>
  <c r="AG22" i="12"/>
  <c r="AD20" i="12"/>
  <c r="AB20" i="12"/>
  <c r="AD18" i="12"/>
  <c r="AB18" i="12"/>
  <c r="AG18" i="12"/>
  <c r="AD17" i="12"/>
  <c r="AB17" i="12"/>
  <c r="AG17" i="12"/>
  <c r="AD16" i="12"/>
  <c r="AB16" i="12"/>
  <c r="AG16" i="12"/>
  <c r="AD14" i="12"/>
  <c r="AB14" i="12"/>
  <c r="AG14" i="12"/>
  <c r="AD13" i="12"/>
  <c r="AB13" i="12"/>
  <c r="AG13" i="12"/>
  <c r="AD12" i="12"/>
  <c r="AB12" i="12"/>
  <c r="AG12" i="12"/>
  <c r="AD11" i="12"/>
  <c r="AB11" i="12"/>
  <c r="AH11" i="12"/>
  <c r="AG11" i="12"/>
  <c r="AD10" i="12"/>
  <c r="AB10" i="12"/>
  <c r="AH10" i="12"/>
  <c r="AD9" i="12"/>
  <c r="AB9" i="12"/>
  <c r="AG9" i="12"/>
  <c r="AD8" i="12"/>
  <c r="AB8" i="12"/>
  <c r="AG8" i="12"/>
  <c r="B36" i="12"/>
  <c r="B37" i="12"/>
  <c r="B38" i="12"/>
  <c r="B39" i="12"/>
  <c r="B40" i="12"/>
  <c r="B41" i="12"/>
  <c r="B42" i="12"/>
  <c r="B43" i="12"/>
  <c r="B44" i="12"/>
  <c r="AH16" i="12"/>
  <c r="AG37" i="12"/>
  <c r="AH18" i="12"/>
  <c r="AH47" i="12"/>
  <c r="AG32" i="12"/>
  <c r="AG31" i="12"/>
  <c r="AG41" i="12"/>
  <c r="AH12" i="12"/>
  <c r="AG43" i="12"/>
  <c r="AG46" i="12"/>
  <c r="AH13" i="12"/>
  <c r="AG26" i="12"/>
  <c r="AG38" i="12"/>
  <c r="AG42" i="12"/>
  <c r="AG23" i="12"/>
  <c r="AG48" i="12"/>
  <c r="I49" i="12"/>
  <c r="AC19" i="11"/>
  <c r="AD17" i="11"/>
  <c r="AB16" i="11"/>
  <c r="Z16" i="11"/>
  <c r="AF16" i="11"/>
  <c r="AB15" i="11"/>
  <c r="Z15" i="11"/>
  <c r="AE15" i="11"/>
  <c r="AF15" i="11"/>
  <c r="AB14" i="11"/>
  <c r="Z14" i="11"/>
  <c r="AF14" i="11"/>
  <c r="AB13" i="11"/>
  <c r="Z13" i="11"/>
  <c r="AF13" i="11"/>
  <c r="AB12" i="11"/>
  <c r="Z12" i="11"/>
  <c r="AF12" i="11"/>
  <c r="AB11" i="11"/>
  <c r="Z11" i="11"/>
  <c r="AE11" i="11"/>
  <c r="AF11" i="11"/>
  <c r="AB10" i="11"/>
  <c r="Z10" i="11"/>
  <c r="AE10" i="11"/>
  <c r="AB9" i="11"/>
  <c r="Z9" i="11"/>
  <c r="Z8" i="11"/>
  <c r="AD19" i="11"/>
  <c r="AE19" i="11"/>
  <c r="AB8" i="11"/>
  <c r="AF8" i="11"/>
  <c r="B8" i="11"/>
  <c r="B9" i="11"/>
  <c r="B10" i="11"/>
  <c r="B11" i="11"/>
  <c r="B12" i="11"/>
  <c r="B13" i="11"/>
  <c r="B14" i="11"/>
  <c r="B15" i="11"/>
  <c r="B16" i="11"/>
  <c r="AE12" i="11"/>
  <c r="F39" i="9"/>
  <c r="F38" i="9"/>
  <c r="F37" i="9"/>
  <c r="F36" i="9"/>
  <c r="F35" i="9"/>
  <c r="F34" i="9"/>
  <c r="F33" i="9"/>
  <c r="F32" i="9"/>
  <c r="F31" i="9"/>
  <c r="F30" i="9"/>
  <c r="F29" i="9"/>
  <c r="F28" i="9"/>
  <c r="AF10" i="11"/>
  <c r="AE16" i="11"/>
  <c r="C39" i="9"/>
  <c r="AH17" i="12"/>
  <c r="D37" i="9"/>
  <c r="E37" i="9"/>
  <c r="AG27" i="12"/>
  <c r="AG30" i="12"/>
  <c r="AE8" i="11"/>
  <c r="AH36" i="12"/>
  <c r="M14" i="16"/>
  <c r="AE13" i="11"/>
  <c r="AH9" i="12"/>
  <c r="D36" i="9"/>
  <c r="E36" i="9"/>
  <c r="D29" i="9"/>
  <c r="E29" i="9"/>
  <c r="D30" i="9"/>
  <c r="E30" i="9"/>
  <c r="D35" i="9"/>
  <c r="E35" i="9"/>
  <c r="AE9" i="11"/>
  <c r="AH14" i="12"/>
  <c r="AG19" i="12"/>
  <c r="D28" i="9"/>
  <c r="E28" i="9"/>
  <c r="D34" i="9"/>
  <c r="E34" i="9"/>
  <c r="AF9" i="11"/>
  <c r="D38" i="9"/>
  <c r="E38" i="9"/>
  <c r="D33" i="9"/>
  <c r="E33" i="9"/>
  <c r="D31" i="9"/>
  <c r="E31" i="9"/>
  <c r="D32" i="9"/>
  <c r="E32" i="9"/>
  <c r="D39" i="9"/>
  <c r="AH40" i="12"/>
  <c r="AH25" i="12"/>
  <c r="AG40" i="12"/>
  <c r="G30" i="9"/>
  <c r="E39" i="9"/>
  <c r="E40" i="9"/>
  <c r="G29" i="9"/>
  <c r="G33" i="9"/>
  <c r="G32" i="9"/>
  <c r="G35" i="9"/>
  <c r="G34" i="9"/>
  <c r="G39" i="9"/>
  <c r="G36" i="9"/>
  <c r="AH33" i="12"/>
  <c r="G31" i="9"/>
  <c r="AE14" i="11"/>
  <c r="AE17" i="11"/>
  <c r="G37" i="9"/>
  <c r="G38" i="9"/>
  <c r="AF17" i="11"/>
  <c r="AH8" i="12"/>
  <c r="AF54" i="12"/>
  <c r="AG54" i="12"/>
  <c r="AG25" i="12"/>
  <c r="AG10" i="12"/>
  <c r="AG35" i="12"/>
  <c r="AG52" i="12"/>
  <c r="AH44" i="12"/>
  <c r="AH52" i="12"/>
</calcChain>
</file>

<file path=xl/sharedStrings.xml><?xml version="1.0" encoding="utf-8"?>
<sst xmlns="http://schemas.openxmlformats.org/spreadsheetml/2006/main" count="650" uniqueCount="386">
  <si>
    <t>TABLERO INDICADORES 2017</t>
  </si>
  <si>
    <t>OBJETIVO ESTRATÉGICO</t>
  </si>
  <si>
    <t>PROCESO</t>
  </si>
  <si>
    <t>PLAN DE ACCIÓN ASOCIADO</t>
  </si>
  <si>
    <t>INDICADOR</t>
  </si>
  <si>
    <t>TIPO DE INDICADOR</t>
  </si>
  <si>
    <t>FÓRMULA</t>
  </si>
  <si>
    <t>DESCRIPCIÓN</t>
  </si>
  <si>
    <t>MEJOR SI</t>
  </si>
  <si>
    <t>PERIODO</t>
  </si>
  <si>
    <t>LÍNEA BASE</t>
  </si>
  <si>
    <t>RESULTADO (ANTERIORES)</t>
  </si>
  <si>
    <t>META</t>
  </si>
  <si>
    <t>RANGO</t>
  </si>
  <si>
    <t>MEDICIÓN Y ANÁLISIS</t>
  </si>
  <si>
    <t>Bajo</t>
  </si>
  <si>
    <t>Medio</t>
  </si>
  <si>
    <t>Óptimo</t>
  </si>
  <si>
    <t>Agosto</t>
  </si>
  <si>
    <t>Febrero</t>
  </si>
  <si>
    <t>Marzo</t>
  </si>
  <si>
    <t>Abril</t>
  </si>
  <si>
    <t>Mayo</t>
  </si>
  <si>
    <t>Junio</t>
  </si>
  <si>
    <t>Julio</t>
  </si>
  <si>
    <t>Septiembre</t>
  </si>
  <si>
    <t>Octubre</t>
  </si>
  <si>
    <t>Noviembre</t>
  </si>
  <si>
    <t>Diciembre</t>
  </si>
  <si>
    <t>Observaciones</t>
  </si>
  <si>
    <t>Continuar con el proceso de acreditación de los programas</t>
  </si>
  <si>
    <t>Docencia PES</t>
  </si>
  <si>
    <t>- Proceso de autoevaluación institucional 2018-2019
- Continuidad al proceso de acreditación de programas de pregrado
- Ejecución de planes de mejoramiento
- Gestión de autoevaluación 
- Gestión de acreditación</t>
  </si>
  <si>
    <t>Activos de información en el SGSI</t>
  </si>
  <si>
    <t>Eficacia</t>
  </si>
  <si>
    <t>Porcentaje de revisión y actualización de activos de información</t>
  </si>
  <si>
    <t>El indicador permite determinar y hacer seguimiento al cubrimiento que se realiza a nivel de activos críticos de información de una entidad y los controles aplicados</t>
  </si>
  <si>
    <t>Tendencia Media</t>
  </si>
  <si>
    <t>Anual</t>
  </si>
  <si>
    <t>NA</t>
  </si>
  <si>
    <t>Los inventarios de activos de información tipo hardware, software y servicios se encuentran actualizados a la fecha.
El inventario de activos de información tipo documental se encuentra en proceso de actualización, se encuentra pendiente de recibir las novedades por parte de Gestión Documental.</t>
  </si>
  <si>
    <t>Incidentes de Seguridad de la Información</t>
  </si>
  <si>
    <t>Efectividad</t>
  </si>
  <si>
    <t>Total de incidentes de Seguridad de la Información criticos  / Total de incidentes de Seguridad de la Información registrados</t>
  </si>
  <si>
    <t>El indicador permite medir el impacto que generan los incidentes de Seguridad de la Información en la ETITC</t>
  </si>
  <si>
    <t>Baja</t>
  </si>
  <si>
    <t>Semestral</t>
  </si>
  <si>
    <t>En el primer semestre de 2019 se presentaron 4 incidentes de seguridad, de los cuales 1 resulto critico.</t>
  </si>
  <si>
    <t>Garantizar la pertinencia de los programas de ES ofrecidos por la ETITC, a partir de la identificación de las tendencias y necesidades de la sociedad, del mercado laboral y de los procesos de ES, tanto a nivel nacional como internacional</t>
  </si>
  <si>
    <t>Fortalecimiento del proceso de docencia</t>
  </si>
  <si>
    <t>Plan de Sensibilización y Entrenamiento</t>
  </si>
  <si>
    <t>Actividades de sensibilización y entrenamiento realizadas / Actividades de sensibilización y entrenamiento programadas</t>
  </si>
  <si>
    <t>El indicador permite medir la aplicación de los temas sensibilizados en seguridad de la información por  parte  de  los  usuarios  finales.</t>
  </si>
  <si>
    <t>Sube</t>
  </si>
  <si>
    <t>Todas las actividades programadas fueron ejecutadas.</t>
  </si>
  <si>
    <t>Aseguramiento en la adquisición y mantenimiento de software</t>
  </si>
  <si>
    <t>Sistemas de información auditados / Total de sistemas de información</t>
  </si>
  <si>
    <t>Grado de protección de los sistema de información de la entidad.</t>
  </si>
  <si>
    <t>No se ha contratado analisis de vulnerabilidades 2018 y 2019.</t>
  </si>
  <si>
    <t>Docencia Bachillerato</t>
  </si>
  <si>
    <t>Ciencias naturales</t>
  </si>
  <si>
    <t>Gestión de continuidad de negocio</t>
  </si>
  <si>
    <t>Incidentes de servicios retornados a la normalidad / total de incidentes de interrupción de servicios registrados</t>
  </si>
  <si>
    <t>El indicaor permite medir la cantidad de veces que se interrumpe la operación.</t>
  </si>
  <si>
    <t>Trimestral</t>
  </si>
  <si>
    <t>Todos los servicios se encuentran en normal funcionamiento.</t>
  </si>
  <si>
    <t>- Evaluación y seguimiento
- Disciplina</t>
  </si>
  <si>
    <t>Implementación de controles de Seguridad de la Información</t>
  </si>
  <si>
    <t>Porcentaje de cumplimiento de la declaración de aplicabilidad.</t>
  </si>
  <si>
    <t>Grado de avance en la implementación de controles de seguridad de la información.</t>
  </si>
  <si>
    <t>De los 112 controles de la declaración de aplicabilidad de la ETITC, 22 no estan implementados al 100%, de acuerdo al informe de pre-auditoria realizado por ICONTEC.</t>
  </si>
  <si>
    <t>Investigación</t>
  </si>
  <si>
    <t>Bienestar Universitario</t>
  </si>
  <si>
    <t>Gestión del Talento Humano</t>
  </si>
  <si>
    <t>Extensión y proyección social</t>
  </si>
  <si>
    <t>Gestión Financiera</t>
  </si>
  <si>
    <t>Gestión de Informática y comunicaciones</t>
  </si>
  <si>
    <t>((195+323+318)/3810)-((232+431+250)/3868)</t>
  </si>
  <si>
    <t>hay</t>
  </si>
  <si>
    <t>reparar</t>
  </si>
  <si>
    <t>uso</t>
  </si>
  <si>
    <t>Escuela Tecnológica
 Instituto Técnico Central</t>
  </si>
  <si>
    <t>TABLERO MAESTRO DE INDICADORES</t>
  </si>
  <si>
    <t>Version: 01</t>
  </si>
  <si>
    <t>SGC-Registro</t>
  </si>
  <si>
    <t>Pagina 1 de 1</t>
  </si>
  <si>
    <t>Proceso</t>
  </si>
  <si>
    <t>Indicador</t>
  </si>
  <si>
    <t>Tipo de indicador</t>
  </si>
  <si>
    <t>M</t>
  </si>
  <si>
    <t>V</t>
  </si>
  <si>
    <t>Formula</t>
  </si>
  <si>
    <t>Descripción</t>
  </si>
  <si>
    <t>Línea Base</t>
  </si>
  <si>
    <t>Frecuencia</t>
  </si>
  <si>
    <t>Mejor si…</t>
  </si>
  <si>
    <t>BAJO</t>
  </si>
  <si>
    <t>MEDIO</t>
  </si>
  <si>
    <t>ALTO</t>
  </si>
  <si>
    <t>Meta</t>
  </si>
  <si>
    <t>Resultado del Indicador</t>
  </si>
  <si>
    <t>EVOLUCIÓN</t>
  </si>
  <si>
    <t>Tendencia Acumulada</t>
  </si>
  <si>
    <t>Reporta</t>
  </si>
  <si>
    <t>Peso Relativo</t>
  </si>
  <si>
    <t>% Relativo de Cumplimiento</t>
  </si>
  <si>
    <t>% Cumplimiento - CUMPLIMIENTO METAS</t>
  </si>
  <si>
    <t>Responsable</t>
  </si>
  <si>
    <t>Fuente de datos</t>
  </si>
  <si>
    <t>Direccionamiento Institucional</t>
  </si>
  <si>
    <t>Programas acreditados</t>
  </si>
  <si>
    <t>( # Programas acreditados /  # programas acreditables )</t>
  </si>
  <si>
    <t xml:space="preserve">Medir el % de programas acreditados </t>
  </si>
  <si>
    <t>Si</t>
  </si>
  <si>
    <t xml:space="preserve">Variación de pruebas saber pro </t>
  </si>
  <si>
    <t xml:space="preserve">según fuente -MEN </t>
  </si>
  <si>
    <t>Medir desempeño de los estudiantes</t>
  </si>
  <si>
    <t>9.9925(2016)/9,9204(2015)</t>
  </si>
  <si>
    <t>Índice de empleabilidad</t>
  </si>
  <si>
    <t>Fuente observatorio laboral</t>
  </si>
  <si>
    <t>Medir el número  de egresados laborando</t>
  </si>
  <si>
    <t>95,7% (Medición del 2015, no hay datos 2016)</t>
  </si>
  <si>
    <t>&gt;= 96%</t>
  </si>
  <si>
    <t>Cumplimiento de actividades de movilidad</t>
  </si>
  <si>
    <t xml:space="preserve">Eficacia </t>
  </si>
  <si>
    <t>Actividades ejecutadas / actividades programadas</t>
  </si>
  <si>
    <t>Medir el cumplimiento de las actividades de movilidad.</t>
  </si>
  <si>
    <t xml:space="preserve">mensual </t>
  </si>
  <si>
    <t>Se recibieron 5 solicitudes de movilidad Internacional, se ven pocas solicitudes debido al receso académico de la entidad</t>
  </si>
  <si>
    <t>ORII</t>
  </si>
  <si>
    <t>Cumplimiento del Plan de Desarrollo Institucional</t>
  </si>
  <si>
    <t>% avance de cumplimiento del plan estratégico de desarrollo</t>
  </si>
  <si>
    <t>Medir el cumplimiento del plan estratégico de desarrollo a partir del informe presentado por los responsables de cada uno de los ejes estratégicos</t>
  </si>
  <si>
    <t>anual</t>
  </si>
  <si>
    <t>Satisfacción de los cursos de extensión</t>
  </si>
  <si>
    <t>Promedio de las evaluaciones de los cursos</t>
  </si>
  <si>
    <t>Medir la satisfacción de los estudiantes frente a los programas ofertados en el área</t>
  </si>
  <si>
    <t>No tiene, es la primera vez que se mide este impacto</t>
  </si>
  <si>
    <t>Semestre</t>
  </si>
  <si>
    <t xml:space="preserve">Egresados </t>
  </si>
  <si>
    <t>#de egresados vinculados / # de egresados totales *100</t>
  </si>
  <si>
    <t>Conocer la participación de los egresados en actividades de la ETITC.</t>
  </si>
  <si>
    <t>Permanencia en los cursos de extensión</t>
  </si>
  <si>
    <t>#Total de estudiantes que culminan / # de estudiantes que se matriculan *100</t>
  </si>
  <si>
    <t>Conocer la permanencia académica</t>
  </si>
  <si>
    <t>Presupuesto de ingresos de extensión</t>
  </si>
  <si>
    <t>Ingresos ejecutados / Ingresos programados</t>
  </si>
  <si>
    <t>Medir el cumplimiento del presupuesto de ingresos de extensión</t>
  </si>
  <si>
    <t xml:space="preserve">Anual </t>
  </si>
  <si>
    <t xml:space="preserve">Trabajos de grado con reconocimiento </t>
  </si>
  <si>
    <t xml:space="preserve"># trabajos de grado con distinciones  / # total, trabajos de grado  </t>
  </si>
  <si>
    <t>Medir la pertinencia de los trabajos de grado</t>
  </si>
  <si>
    <t>Un trabajo por cada facultad</t>
  </si>
  <si>
    <t>Participación en comunidades académicas</t>
  </si>
  <si>
    <t>Facultades con al menos 1 participación/ total de facultades</t>
  </si>
  <si>
    <t xml:space="preserve">Medir la visibilidad de la institución en comunidades académicas </t>
  </si>
  <si>
    <t xml:space="preserve">Promoción y participación de esas redes para la acreditación (Todas las facultades pertenezcan en cada una de la sredes), componente de redes </t>
  </si>
  <si>
    <t>Uso de talleres y laboratorios</t>
  </si>
  <si>
    <t>#de horas de uso de talleres y laboratorios/ #total de horas dispuestas por el taller</t>
  </si>
  <si>
    <t>Medir el uso de los talleres y laboratorios</t>
  </si>
  <si>
    <t>Uso de talleres al 100%</t>
  </si>
  <si>
    <t>Revisión de syllabus</t>
  </si>
  <si>
    <t># Syllabus revisados / # total de syllabus</t>
  </si>
  <si>
    <t>Medir la pertenecía de los syllabus</t>
  </si>
  <si>
    <t>75% (11/15)</t>
  </si>
  <si>
    <t>Variación pruebas saber PRO</t>
  </si>
  <si>
    <t xml:space="preserve">Pruebas saber pro vigencia actual  respecto Pruebas saber pro vigencia anterior </t>
  </si>
  <si>
    <t xml:space="preserve">Medir desempeño de los estudiantes </t>
  </si>
  <si>
    <t>Indice de empleabilidad</t>
  </si>
  <si>
    <t>Fuente MEN</t>
  </si>
  <si>
    <t>Medir la pertenencia de los programas con la industria</t>
  </si>
  <si>
    <t>&lt;= 96%</t>
  </si>
  <si>
    <t>Rendimiento académico periódico</t>
  </si>
  <si>
    <t>Eficiencia</t>
  </si>
  <si>
    <t>Nivel de desempeño de aprobación del bimestre actual vs. Nivel de desempeño de aprobación del bimestre anterior.</t>
  </si>
  <si>
    <t>Mejorar el desempeño académico de los estudiantes periódico</t>
  </si>
  <si>
    <t xml:space="preserve">Bimestral </t>
  </si>
  <si>
    <t>Por ser la primera medición, el rendimiento de 3,64 (Desempeño básico) es nuestra línea base para la siguiente evaluación</t>
  </si>
  <si>
    <t xml:space="preserve">Promoción escolar </t>
  </si>
  <si>
    <t>Estudiantes que pasaron el año n / Estudiantes matriculados en el año n</t>
  </si>
  <si>
    <t xml:space="preserve">Medir el avance de la promoción escolar </t>
  </si>
  <si>
    <t xml:space="preserve">Desempeño pruebas saber </t>
  </si>
  <si>
    <t>Desviación estándar año 2017 / Desviación estándar año 2016  - 1</t>
  </si>
  <si>
    <t>Mejorar el desempeño común de los estudiantes  (a mayor disminución, mejor desempeño)</t>
  </si>
  <si>
    <t>Proyectos de formación en actividades</t>
  </si>
  <si>
    <t># Proyectos de formación  actividad  en ejecución/ # de proyectos de formación actividad  programados*100</t>
  </si>
  <si>
    <t>Diseñar un programa de formación investigativa  que prepare  a la comunidad de investigación  para el desarrollo de actividad en el periodo  2017-  2019 a través de vínculos con el SNCTI</t>
  </si>
  <si>
    <t>Proyectos  de  apoyo a las actividades</t>
  </si>
  <si>
    <t># Proyectos  de apoyo a las ACTI  en ejecución/ # de proyectos de apoyo a las actividad programados*100</t>
  </si>
  <si>
    <t>Elaborar un  plan de apoyo a las actividades 2017- 2019  para los grupos de investigación  que responda a las políticas nacionales de ciencia, tecnología e innovación.</t>
  </si>
  <si>
    <t>En este índicador se da cumplimiento al 100%</t>
  </si>
  <si>
    <t>Programa  de transferencia de conocimiento</t>
  </si>
  <si>
    <t># de programas de transferencia de conocimiento en ejecución/ # de programas de transferencia de conocimiento  planeados*100</t>
  </si>
  <si>
    <t>Implementar  en 2018 un programa de  gestión  de transferencia del conocimiento  que provea a la ETITC   de  instrumentos para el uso, distribución y protección  del conocimiento.</t>
  </si>
  <si>
    <t>Ejecución presupuestal investigaciones</t>
  </si>
  <si>
    <t>Presupuesto ejecutado del plan de acción/ presupuesto aprobado en el plan de acción *100</t>
  </si>
  <si>
    <t>Conocer la ejecución del plan de acción</t>
  </si>
  <si>
    <t>Se lleva ejecutado 24% del presupuesto.</t>
  </si>
  <si>
    <t>Nivel de satisfacción</t>
  </si>
  <si>
    <t>Promedio de las encuestas de satisfacción</t>
  </si>
  <si>
    <t xml:space="preserve">Determinar el impacto de las actividad de bienestar en los estudiantes </t>
  </si>
  <si>
    <t>&lt;=97,6</t>
  </si>
  <si>
    <t>Última medición, Junio del 2017</t>
  </si>
  <si>
    <t xml:space="preserve">Beneficiados de actividad </t>
  </si>
  <si>
    <t xml:space="preserve">( # formato de asistencia o  actividades semestre vigente/asistente actividad semestre anterior) - 1 </t>
  </si>
  <si>
    <t>Identificar las participaciones de # de beneficiados en la actividad de bienestar</t>
  </si>
  <si>
    <t>Medición del mes de Junio del 2017, se toma este dato como línea base para la próxima medición</t>
  </si>
  <si>
    <t>Actividades de formación integral</t>
  </si>
  <si>
    <t xml:space="preserve"> # actividad formación integral ejecutadas/ + actividades formación integral planeadas</t>
  </si>
  <si>
    <t>Determinar el % de ejecución de actividades con base en plan de acción</t>
  </si>
  <si>
    <t>De las 64 actividades programadas se cumplen 52</t>
  </si>
  <si>
    <t>PQRSD atendidas oportunamente</t>
  </si>
  <si>
    <t xml:space="preserve">PQRSD atendidas oportunamente/ PQRSD recepcionadas </t>
  </si>
  <si>
    <t>atender oportunamente la PQRSD en la ETITC</t>
  </si>
  <si>
    <t xml:space="preserve">Mensual </t>
  </si>
  <si>
    <t>Entre 15 y 15 de cada periodo</t>
  </si>
  <si>
    <t>Mejorar la Seguridad en los sistemas de información y comunicacioés</t>
  </si>
  <si>
    <t xml:space="preserve">Sistemas de información y comunicación administrados vs Estandáres de seguridad </t>
  </si>
  <si>
    <t>Mantener los sistemas de información y comunicación con estándares de seguridad</t>
  </si>
  <si>
    <t>&lt;=80</t>
  </si>
  <si>
    <t>Se ha realizado el tema de la implementación del marco de seguridad de información y análisis de riesgo.</t>
  </si>
  <si>
    <t>TRD validadas</t>
  </si>
  <si>
    <t>TRD validadas / total TRD</t>
  </si>
  <si>
    <t xml:space="preserve">Mantener las TRD de la ETITC validadas y actualizadas </t>
  </si>
  <si>
    <t>Se aprobaron y validaron las tablas de retencipon documental al 100% en el consejo</t>
  </si>
  <si>
    <t>Gestión de recursos fisicos</t>
  </si>
  <si>
    <t>Nivel de satisfacciób a las solicitudes de planta física</t>
  </si>
  <si>
    <t>Promedio % de satisfacción</t>
  </si>
  <si>
    <t>Garantizar la calidad del servicio prestado</t>
  </si>
  <si>
    <t>&lt;=85</t>
  </si>
  <si>
    <t>Medición se realiza a Junio 30 del 2017</t>
  </si>
  <si>
    <t xml:space="preserve">Funcionalidad de máquinas, equipos y herramientas </t>
  </si>
  <si>
    <t xml:space="preserve">Eficiencia </t>
  </si>
  <si>
    <t xml:space="preserve">cantidad de equipos en operación / cantidad de equipos existentes </t>
  </si>
  <si>
    <t xml:space="preserve">Garantizar la operabilidad de máquinas, equipos, y herramientas </t>
  </si>
  <si>
    <t xml:space="preserve">Cuatrimestral </t>
  </si>
  <si>
    <t>Gestión de Control Interno</t>
  </si>
  <si>
    <t>Seguimiento a las hojas de vida de los funcionarios</t>
  </si>
  <si>
    <t xml:space="preserve"> # Hojas de vida actualizadas * 100/  # de funcionarios </t>
  </si>
  <si>
    <t>Realizar el seguimiento a las hojas de vida registradas en el Sigep (incluídos contratistas)</t>
  </si>
  <si>
    <t xml:space="preserve">Semestral </t>
  </si>
  <si>
    <t>x&lt;75%</t>
  </si>
  <si>
    <t>75%&lt;=x&lt;90%</t>
  </si>
  <si>
    <t>x&gt;=90%</t>
  </si>
  <si>
    <t>De auerdo al lider del proceso, este indicador se medira en el mes de Julio.</t>
  </si>
  <si>
    <t xml:space="preserve">Seguimiento al servicio permanente </t>
  </si>
  <si>
    <t># Seguimientos realizados * 100/ # Seguimientos establecidaos</t>
  </si>
  <si>
    <t>Satisfacer expectativas de usuarios asociados al servicio educativo</t>
  </si>
  <si>
    <t>Se evidencia este índicador a través de las actas realizadas a los seguimientos realizados de las PQRDS por el área</t>
  </si>
  <si>
    <t xml:space="preserve">Clima laboral </t>
  </si>
  <si>
    <t>Determinar el clima laboral a partir de mediciones anteriores</t>
  </si>
  <si>
    <t xml:space="preserve">Evaluación del desempeño laboral </t>
  </si>
  <si>
    <t xml:space="preserve"># Evaluaciones realizadas /# Total de funciones </t>
  </si>
  <si>
    <t>Evaluar las competencias de los servidores públicos de la ETITC</t>
  </si>
  <si>
    <t>Programas de seguridad y salud en el trabajo</t>
  </si>
  <si>
    <t xml:space="preserve"># actividades proyectados/ # actividades ejecutados </t>
  </si>
  <si>
    <t>medir el avance de los programas de SST</t>
  </si>
  <si>
    <t xml:space="preserve">Cumplimiento del programa de bienestar laboral </t>
  </si>
  <si>
    <t># actividades ejecutadas en el año/ # actividades programadas</t>
  </si>
  <si>
    <t xml:space="preserve">medir el cumplimiento de las actividades programadas </t>
  </si>
  <si>
    <t xml:space="preserve">Reinducción de funcionarios </t>
  </si>
  <si>
    <t># funcionarios que recibieron reinducción en el año  / # total de funcionarios vinculados a la entidad</t>
  </si>
  <si>
    <t>medir el número de personas capacitadas</t>
  </si>
  <si>
    <t>Cumplimiento del plan de capacitación</t>
  </si>
  <si>
    <t># servidores publicos capacitados  / # de servidores de la entidad * 100</t>
  </si>
  <si>
    <t>medir la participación de los servidores publicos en los PI-C</t>
  </si>
  <si>
    <t>Gestión de Adquisiciones</t>
  </si>
  <si>
    <t>Tasa de ejecución plan de compras</t>
  </si>
  <si>
    <t>Plan de compras ejecutado / Valor total de compras</t>
  </si>
  <si>
    <t>Priorizar el gasto</t>
  </si>
  <si>
    <t>Traslado cuenta única nacional -CUN</t>
  </si>
  <si>
    <t>Valor ingresos recibido cuenta bancaria / valor traslados CUN</t>
  </si>
  <si>
    <t>Medir la eficiencia en la identificación y traslado de recursos a la CUN</t>
  </si>
  <si>
    <t xml:space="preserve">Uso de recursos </t>
  </si>
  <si>
    <t>Pagos / Recaudo total * 100</t>
  </si>
  <si>
    <t xml:space="preserve">Verificar el ingreso recibido vs, pagos ejecutados </t>
  </si>
  <si>
    <t>Destinación del ingreso</t>
  </si>
  <si>
    <t>Recaudo / Compromisos</t>
  </si>
  <si>
    <t>Medir la efectividad en el recaudo para el respaldo de los compromisos</t>
  </si>
  <si>
    <t>Gestión de autoevaluación</t>
  </si>
  <si>
    <t>Avace del plan de trabajo de la coordinación</t>
  </si>
  <si>
    <t>(ACTIVIDADES DESARROLLADAS EN PERIODO / TOTAL DE ACTIVIDADES PLANEADAS *100 )</t>
  </si>
  <si>
    <t xml:space="preserve">MEDIR COMO AVANZA EL PLAN DE AUTOEVALUACIÓN </t>
  </si>
  <si>
    <t>Levantamiento de información física para los programas, identificación de % de deserción usando  como base la metodología SPADIES, calsificación de recursos bibliográficos por facultad.</t>
  </si>
  <si>
    <t>Avance de las actividades de la autoevaluación</t>
  </si>
  <si>
    <t>(Actividades desarrolladas en periodo / actividades programadas en el periodo *100 )</t>
  </si>
  <si>
    <t xml:space="preserve">Medir el avance del procesos de autoevaluación </t>
  </si>
  <si>
    <t>Cargue de de condiciones iniciales en un 80%  de la informaciómn</t>
  </si>
  <si>
    <t>TOTAL</t>
  </si>
  <si>
    <t>Indicador que reporta</t>
  </si>
  <si>
    <t>Indicador Reportado</t>
  </si>
  <si>
    <t>Porcentaje de indicador reportado</t>
  </si>
  <si>
    <t>Optimo</t>
  </si>
  <si>
    <t>(85-100)%</t>
  </si>
  <si>
    <t>Bueno</t>
  </si>
  <si>
    <t>(65-84)%</t>
  </si>
  <si>
    <t>Deficiente</t>
  </si>
  <si>
    <t>(0-64)%</t>
  </si>
  <si>
    <t>OBJETIVO DE CALIDAD</t>
  </si>
  <si>
    <t>Incrementar las actividades de formación en valores, vivenciando la práctica de los derechos humanos y deberes para lograr formación integral de calidad.</t>
  </si>
  <si>
    <t>Incrementar el mejoramiento académico y comportamental de los estudiantes con el fin de afianzar competencias necesarias para ser más productivos y competitivos.</t>
  </si>
  <si>
    <t>Desarrollar capacidades científicas, técnicas y tecnológicas que garanticen la formación de excelentes profesionales.</t>
  </si>
  <si>
    <t>Lograr la acreditación de los programas académicos e institucional en alta calidad.</t>
  </si>
  <si>
    <t>Incrementar las relaciones con el sector productivo, comunidades académicas y la sociedad, como soporte de una educación de calidad por ciclos propedéuticos.</t>
  </si>
  <si>
    <t>Promover el cambio en los integrantes de la comunidad educativa para lograr la eficacia en los procesos de gestión de calidad.</t>
  </si>
  <si>
    <t>Garantizar espacios de crecimiento personal y profesional que ayuden a mejorar la calidad de vida de los estudiantes</t>
  </si>
  <si>
    <t>Actividades</t>
  </si>
  <si>
    <t>Satisfaccion</t>
  </si>
  <si>
    <t>Beneficiados</t>
  </si>
  <si>
    <t>Realizadas</t>
  </si>
  <si>
    <t>Propuestas</t>
  </si>
  <si>
    <t>Artes</t>
  </si>
  <si>
    <t>Salud</t>
  </si>
  <si>
    <t>T Social</t>
  </si>
  <si>
    <t>Psicología</t>
  </si>
  <si>
    <t>Rec Deportes</t>
  </si>
  <si>
    <t>Pastoral PES</t>
  </si>
  <si>
    <t>Pastoral IBTI</t>
  </si>
  <si>
    <t>Movilidad internacional (1) 
Cantidad: 1 Docente, Destino: México
Movilidad nacional (2)
Cantidad: 1 Decano, 1 estudiante, Destino: Medellín</t>
  </si>
  <si>
    <t>Promedio del resultado de las encuestas de satisfacción</t>
  </si>
  <si>
    <t xml:space="preserve">Determinar el impacto de las actividades de bienestar en los estudiantes </t>
  </si>
  <si>
    <t>(Asistentes semestre actual / Asistentes semestre anterior) - 1 * 100</t>
  </si>
  <si>
    <t>Identificar la variación en el número de beneficiados en la actividad de bienestar</t>
  </si>
  <si>
    <t>Avance de las actividades del plan de Bienestar</t>
  </si>
  <si>
    <t>Determinar el porcentaje de ejecución de actividades con base en plan de acción</t>
  </si>
  <si>
    <t>Mensual</t>
  </si>
  <si>
    <t>Gestión Control Disciplinario</t>
  </si>
  <si>
    <t>TABLERO DE INDICADORES</t>
  </si>
  <si>
    <t>Direccionamiento Estrategico</t>
  </si>
  <si>
    <t>INDICADOR (ES)</t>
  </si>
  <si>
    <t>Efectividad del Sistema</t>
  </si>
  <si>
    <t>OBJETIVO ESTRATEGICO ASOCIADO</t>
  </si>
  <si>
    <t>Garantizar la participación de los docentes en comunidades academicas para la construcción, transferencia y socialización del conocimiento</t>
  </si>
  <si>
    <t>FÓRMULA (S)</t>
  </si>
  <si>
    <t>Sumatoria de indicadores de efectividad de todos los procesos</t>
  </si>
  <si>
    <t>FRECUENCIA</t>
  </si>
  <si>
    <t>Convenios activos de Internacionalización</t>
  </si>
  <si>
    <t>Numero de alianzas y convenios activos / numero total de alianzas y convenios de internacionalización</t>
  </si>
  <si>
    <t>Cumplimiento Plan de mejoramiento</t>
  </si>
  <si>
    <t>Porcentaje de cumplimiento del plan de mejoramiento definido</t>
  </si>
  <si>
    <t>Convenios Activos</t>
  </si>
  <si>
    <t>Numero de convenios que presentaron actividad / Numero de convenios vigentes</t>
  </si>
  <si>
    <t>Participación en eventos de Internacionalización</t>
  </si>
  <si>
    <t>Numero de eventos en los que ha participado la ORI</t>
  </si>
  <si>
    <t>Nuevos Proyectos</t>
  </si>
  <si>
    <t xml:space="preserve">Numero de proyectos nuevos ejecutados/numero de proyectos planteados </t>
  </si>
  <si>
    <t>RESPONSABLE</t>
  </si>
  <si>
    <t>Cumplimiento Plan de Acción</t>
  </si>
  <si>
    <t>Porcentaje de avance del plan de acción</t>
  </si>
  <si>
    <t>FUENTE DE DATOS</t>
  </si>
  <si>
    <t>Docentes participantes de Internacionalizaciòn</t>
  </si>
  <si>
    <t>Numero de docentes que participan activamente en comunidades academicas relacionadas con internacionalización / Numero total de docentes</t>
  </si>
  <si>
    <t>FECHA DE ELABORACION</t>
  </si>
  <si>
    <t>Oferta de cursos ORI</t>
  </si>
  <si>
    <t>Numero de cursos ofertados/Numero de cursos planeados</t>
  </si>
  <si>
    <t>Efect Sist</t>
  </si>
  <si>
    <t>ÓPTIMO</t>
  </si>
  <si>
    <t>ALARMA</t>
  </si>
  <si>
    <t>CRITICO</t>
  </si>
  <si>
    <t>SUBE</t>
  </si>
  <si>
    <t>Conv Internac</t>
  </si>
  <si>
    <t>Cump Plan Mej</t>
  </si>
  <si>
    <t>Conv Activos</t>
  </si>
  <si>
    <t>Eventos</t>
  </si>
  <si>
    <t>Nuevos proy</t>
  </si>
  <si>
    <t>Cump Plan acción</t>
  </si>
  <si>
    <t>Docent partic inter</t>
  </si>
  <si>
    <t>Oferta ORI</t>
  </si>
  <si>
    <t>Mes</t>
  </si>
  <si>
    <t>Σ Cumplim. ponderado de metas</t>
  </si>
  <si>
    <t xml:space="preserve"> Total indicadores reportados</t>
  </si>
  <si>
    <t>Tendencia</t>
  </si>
  <si>
    <t>N.A.</t>
  </si>
  <si>
    <t>ANALISIS DE RESULTADOS</t>
  </si>
  <si>
    <t>PROYECTO</t>
  </si>
  <si>
    <t>ACCIONES A TOMAR</t>
  </si>
  <si>
    <t>FECHA</t>
  </si>
  <si>
    <t>AC / AP</t>
  </si>
  <si>
    <t>SEGUIMIENTO</t>
  </si>
  <si>
    <t>CLASIF. DE CONFIDENCIALIDAD</t>
  </si>
  <si>
    <t>IPB</t>
  </si>
  <si>
    <t>CLASIF. DE INTEGRIDAD</t>
  </si>
  <si>
    <t>A</t>
  </si>
  <si>
    <t>CLASIF. DE DISPONIBILIDAD</t>
  </si>
  <si>
    <t>Escuela Tecnológica
Instituto Técnico Central</t>
  </si>
  <si>
    <t>INDICADORES 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</si>
</sst>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1" formatCode="_-* #,##0_-;\-* #,##0_-;_-* &quot;-&quot;_-;_-@_-"/>
    <numFmt numFmtId="43" formatCode="_-* #,##0.00_-;\-* #,##0.00_-;_-* &quot;-&quot;??_-;_-@_-"/>
    <numFmt numFmtId="164" formatCode="_(&quot;$&quot;\ * #,##0.00_);_(&quot;$&quot;\ * \(#,##0.00\);_(&quot;$&quot;\ * &quot;-&quot;??_);_(@_)"/>
    <numFmt numFmtId="165" formatCode="0.0%"/>
    <numFmt numFmtId="166" formatCode="0.000%"/>
    <numFmt numFmtId="167" formatCode="0.0"/>
    <numFmt numFmtId="168" formatCode="_-* #,##0.00_-;\-* #,##0.00_-;_-* &quot;-&quot;_-;_-@_-"/>
    <numFmt numFmtId="169" formatCode="0.000"/>
  </numFmts>
  <fonts count="4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</font>
    <font>
      <sz val="11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name val="Arial"/>
      <family val="2"/>
    </font>
    <font>
      <u/>
      <sz val="10"/>
      <color theme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b/>
      <u/>
      <sz val="10"/>
      <name val="Arial"/>
      <family val="2"/>
    </font>
    <font>
      <u/>
      <sz val="11"/>
      <color theme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rgb="FFFF0000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9.9"/>
      <color theme="1"/>
      <name val="RobotoLight"/>
    </font>
    <font>
      <b/>
      <sz val="16"/>
      <color theme="1"/>
      <name val="Calibri"/>
      <family val="2"/>
      <scheme val="minor"/>
    </font>
    <font>
      <b/>
      <sz val="16"/>
      <name val="Arial"/>
      <family val="2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sz val="16"/>
      <name val="Arial"/>
      <family val="2"/>
    </font>
    <font>
      <sz val="16"/>
      <color rgb="FF000000"/>
      <name val="Arial"/>
      <family val="2"/>
    </font>
    <font>
      <sz val="16"/>
      <name val="Calibri"/>
      <family val="2"/>
      <scheme val="minor"/>
    </font>
    <font>
      <sz val="16"/>
      <color rgb="FF000000"/>
      <name val="Lucida Sans"/>
      <family val="2"/>
    </font>
    <font>
      <sz val="16"/>
      <color theme="1"/>
      <name val="Calibri"/>
      <family val="2"/>
      <scheme val="minor"/>
    </font>
    <font>
      <sz val="16"/>
      <color rgb="FF000000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20"/>
      <name val="Calibri"/>
      <family val="2"/>
      <scheme val="minor"/>
    </font>
    <font>
      <sz val="20"/>
      <color rgb="FF000000"/>
      <name val="Calibri"/>
      <family val="2"/>
      <scheme val="minor"/>
    </font>
    <font>
      <b/>
      <sz val="15"/>
      <name val="Arial"/>
      <family val="2"/>
    </font>
    <font>
      <b/>
      <sz val="15"/>
      <color theme="1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-0.24994659260841701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6" tint="0.39997558519241921"/>
        <bgColor indexed="64"/>
      </patternFill>
    </fill>
    <fill>
      <gradientFill>
        <stop position="0">
          <color rgb="FFFF3300"/>
        </stop>
        <stop position="1">
          <color theme="6" tint="-0.25098422193060094"/>
        </stop>
      </gradientFill>
    </fill>
  </fills>
  <borders count="8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dashed">
        <color auto="1"/>
      </right>
      <top style="medium">
        <color auto="1"/>
      </top>
      <bottom style="medium">
        <color auto="1"/>
      </bottom>
      <diagonal/>
    </border>
    <border>
      <left/>
      <right style="dashed">
        <color auto="1"/>
      </right>
      <top style="medium">
        <color auto="1"/>
      </top>
      <bottom/>
      <diagonal/>
    </border>
    <border>
      <left/>
      <right style="dashed">
        <color auto="1"/>
      </right>
      <top/>
      <bottom style="medium">
        <color auto="1"/>
      </bottom>
      <diagonal/>
    </border>
    <border>
      <left style="medium">
        <color auto="1"/>
      </left>
      <right style="dashed">
        <color auto="1"/>
      </right>
      <top style="medium">
        <color auto="1"/>
      </top>
      <bottom/>
      <diagonal/>
    </border>
    <border>
      <left/>
      <right style="dashed">
        <color auto="1"/>
      </right>
      <top style="medium">
        <color auto="1"/>
      </top>
      <bottom style="medium">
        <color auto="1"/>
      </bottom>
      <diagonal/>
    </border>
  </borders>
  <cellStyleXfs count="43">
    <xf numFmtId="0" fontId="0" fillId="0" borderId="0"/>
    <xf numFmtId="9" fontId="1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43" fontId="7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785">
    <xf numFmtId="0" fontId="0" fillId="0" borderId="0" xfId="0"/>
    <xf numFmtId="0" fontId="0" fillId="0" borderId="0" xfId="0" applyAlignment="1">
      <alignment horizontal="center" vertical="center" wrapText="1"/>
    </xf>
    <xf numFmtId="165" fontId="0" fillId="0" borderId="0" xfId="0" applyNumberFormat="1" applyAlignment="1">
      <alignment vertical="center" wrapText="1"/>
    </xf>
    <xf numFmtId="9" fontId="7" fillId="0" borderId="7" xfId="1" applyFont="1" applyBorder="1" applyAlignment="1">
      <alignment horizontal="center" vertical="center" wrapText="1"/>
    </xf>
    <xf numFmtId="0" fontId="0" fillId="0" borderId="0" xfId="0" applyBorder="1"/>
    <xf numFmtId="0" fontId="10" fillId="0" borderId="0" xfId="0" applyFont="1" applyBorder="1" applyAlignment="1"/>
    <xf numFmtId="0" fontId="10" fillId="0" borderId="0" xfId="0" applyFont="1" applyBorder="1" applyAlignment="1">
      <alignment wrapText="1"/>
    </xf>
    <xf numFmtId="0" fontId="9" fillId="0" borderId="0" xfId="0" applyFont="1" applyFill="1" applyBorder="1" applyAlignment="1">
      <alignment horizontal="center" vertical="center" textRotation="90"/>
    </xf>
    <xf numFmtId="0" fontId="0" fillId="0" borderId="0" xfId="0" applyFill="1"/>
    <xf numFmtId="0" fontId="2" fillId="0" borderId="0" xfId="0" applyFont="1" applyFill="1"/>
    <xf numFmtId="1" fontId="0" fillId="0" borderId="7" xfId="0" applyNumberFormat="1" applyFill="1" applyBorder="1" applyAlignment="1">
      <alignment horizontal="center" vertical="center"/>
    </xf>
    <xf numFmtId="1" fontId="0" fillId="0" borderId="7" xfId="1" applyNumberFormat="1" applyFont="1" applyFill="1" applyBorder="1" applyAlignment="1">
      <alignment horizontal="center" vertical="center"/>
    </xf>
    <xf numFmtId="17" fontId="7" fillId="0" borderId="7" xfId="2" applyNumberFormat="1" applyBorder="1" applyAlignment="1">
      <alignment horizontal="center" vertical="center" wrapText="1"/>
    </xf>
    <xf numFmtId="0" fontId="14" fillId="0" borderId="0" xfId="0" applyFont="1" applyBorder="1" applyAlignment="1">
      <alignment horizontal="center" wrapText="1"/>
    </xf>
    <xf numFmtId="0" fontId="14" fillId="0" borderId="0" xfId="0" applyFont="1" applyBorder="1" applyAlignment="1">
      <alignment wrapText="1"/>
    </xf>
    <xf numFmtId="0" fontId="14" fillId="0" borderId="0" xfId="0" applyFont="1" applyAlignment="1">
      <alignment wrapText="1"/>
    </xf>
    <xf numFmtId="0" fontId="14" fillId="0" borderId="7" xfId="0" applyFont="1" applyFill="1" applyBorder="1" applyAlignment="1">
      <alignment vertical="center" wrapText="1"/>
    </xf>
    <xf numFmtId="9" fontId="14" fillId="0" borderId="7" xfId="0" applyNumberFormat="1" applyFont="1" applyFill="1" applyBorder="1" applyAlignment="1">
      <alignment horizontal="center" vertical="center" wrapText="1"/>
    </xf>
    <xf numFmtId="0" fontId="14" fillId="0" borderId="18" xfId="0" applyFont="1" applyFill="1" applyBorder="1" applyAlignment="1">
      <alignment vertical="center" wrapText="1"/>
    </xf>
    <xf numFmtId="0" fontId="14" fillId="0" borderId="0" xfId="0" applyFont="1" applyAlignment="1">
      <alignment horizontal="center" vertical="center" wrapText="1"/>
    </xf>
    <xf numFmtId="165" fontId="14" fillId="0" borderId="7" xfId="0" applyNumberFormat="1" applyFont="1" applyBorder="1" applyAlignment="1">
      <alignment vertical="center" wrapText="1"/>
    </xf>
    <xf numFmtId="1" fontId="14" fillId="0" borderId="7" xfId="0" applyNumberFormat="1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165" fontId="14" fillId="0" borderId="11" xfId="0" applyNumberFormat="1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1" fontId="14" fillId="0" borderId="13" xfId="1" applyNumberFormat="1" applyFont="1" applyBorder="1" applyAlignment="1">
      <alignment horizontal="center" vertical="center" wrapText="1"/>
    </xf>
    <xf numFmtId="9" fontId="14" fillId="0" borderId="14" xfId="1" applyFont="1" applyBorder="1" applyAlignment="1">
      <alignment horizontal="center" vertical="center" wrapText="1"/>
    </xf>
    <xf numFmtId="0" fontId="14" fillId="2" borderId="0" xfId="0" applyFont="1" applyFill="1" applyAlignment="1">
      <alignment horizontal="center" vertical="center" wrapText="1"/>
    </xf>
    <xf numFmtId="165" fontId="14" fillId="2" borderId="0" xfId="0" applyNumberFormat="1" applyFont="1" applyFill="1" applyAlignment="1">
      <alignment vertical="center" wrapText="1"/>
    </xf>
    <xf numFmtId="0" fontId="14" fillId="3" borderId="0" xfId="0" applyFont="1" applyFill="1" applyAlignment="1">
      <alignment horizontal="center" vertical="center" wrapText="1"/>
    </xf>
    <xf numFmtId="165" fontId="14" fillId="3" borderId="0" xfId="0" applyNumberFormat="1" applyFont="1" applyFill="1" applyAlignment="1">
      <alignment vertical="center" wrapText="1"/>
    </xf>
    <xf numFmtId="0" fontId="14" fillId="4" borderId="0" xfId="0" applyFont="1" applyFill="1" applyAlignment="1">
      <alignment horizontal="center" vertical="center" wrapText="1"/>
    </xf>
    <xf numFmtId="165" fontId="14" fillId="4" borderId="0" xfId="0" applyNumberFormat="1" applyFont="1" applyFill="1" applyAlignment="1">
      <alignment vertical="center" wrapText="1"/>
    </xf>
    <xf numFmtId="9" fontId="7" fillId="0" borderId="22" xfId="1" applyFont="1" applyBorder="1" applyAlignment="1">
      <alignment vertical="center" wrapText="1"/>
    </xf>
    <xf numFmtId="9" fontId="7" fillId="2" borderId="29" xfId="0" applyNumberFormat="1" applyFont="1" applyFill="1" applyBorder="1" applyAlignment="1">
      <alignment wrapText="1"/>
    </xf>
    <xf numFmtId="9" fontId="7" fillId="3" borderId="29" xfId="0" applyNumberFormat="1" applyFont="1" applyFill="1" applyBorder="1" applyAlignment="1">
      <alignment wrapText="1"/>
    </xf>
    <xf numFmtId="9" fontId="7" fillId="0" borderId="24" xfId="1" applyFont="1" applyBorder="1" applyAlignment="1">
      <alignment vertical="center" wrapText="1"/>
    </xf>
    <xf numFmtId="9" fontId="7" fillId="2" borderId="31" xfId="0" applyNumberFormat="1" applyFont="1" applyFill="1" applyBorder="1" applyAlignment="1">
      <alignment wrapText="1"/>
    </xf>
    <xf numFmtId="9" fontId="7" fillId="3" borderId="31" xfId="0" applyNumberFormat="1" applyFont="1" applyFill="1" applyBorder="1" applyAlignment="1">
      <alignment wrapText="1"/>
    </xf>
    <xf numFmtId="9" fontId="7" fillId="0" borderId="27" xfId="1" applyFont="1" applyBorder="1" applyAlignment="1">
      <alignment vertical="center" wrapText="1"/>
    </xf>
    <xf numFmtId="9" fontId="7" fillId="2" borderId="32" xfId="0" applyNumberFormat="1" applyFont="1" applyFill="1" applyBorder="1" applyAlignment="1">
      <alignment wrapText="1"/>
    </xf>
    <xf numFmtId="9" fontId="7" fillId="3" borderId="32" xfId="0" applyNumberFormat="1" applyFont="1" applyFill="1" applyBorder="1" applyAlignment="1">
      <alignment wrapText="1"/>
    </xf>
    <xf numFmtId="0" fontId="8" fillId="6" borderId="29" xfId="0" applyFont="1" applyFill="1" applyBorder="1" applyAlignment="1">
      <alignment wrapText="1"/>
    </xf>
    <xf numFmtId="0" fontId="8" fillId="6" borderId="31" xfId="0" applyFont="1" applyFill="1" applyBorder="1" applyAlignment="1">
      <alignment wrapText="1"/>
    </xf>
    <xf numFmtId="0" fontId="8" fillId="6" borderId="32" xfId="0" applyFont="1" applyFill="1" applyBorder="1" applyAlignment="1">
      <alignment wrapText="1"/>
    </xf>
    <xf numFmtId="0" fontId="8" fillId="6" borderId="29" xfId="0" applyFont="1" applyFill="1" applyBorder="1" applyAlignment="1">
      <alignment horizontal="center" wrapText="1"/>
    </xf>
    <xf numFmtId="0" fontId="14" fillId="0" borderId="39" xfId="0" applyFont="1" applyFill="1" applyBorder="1" applyAlignment="1">
      <alignment horizontal="center" wrapText="1"/>
    </xf>
    <xf numFmtId="0" fontId="14" fillId="0" borderId="35" xfId="0" applyFont="1" applyFill="1" applyBorder="1" applyAlignment="1">
      <alignment horizontal="center" wrapText="1"/>
    </xf>
    <xf numFmtId="0" fontId="14" fillId="0" borderId="42" xfId="0" applyFont="1" applyFill="1" applyBorder="1" applyAlignment="1">
      <alignment horizontal="center" wrapText="1"/>
    </xf>
    <xf numFmtId="0" fontId="7" fillId="0" borderId="41" xfId="4" applyFont="1" applyBorder="1" applyAlignment="1" applyProtection="1">
      <alignment vertical="center" wrapText="1"/>
    </xf>
    <xf numFmtId="0" fontId="7" fillId="0" borderId="37" xfId="4" applyFont="1" applyBorder="1" applyAlignment="1" applyProtection="1">
      <alignment vertical="center" wrapText="1"/>
    </xf>
    <xf numFmtId="0" fontId="7" fillId="0" borderId="43" xfId="4" applyFont="1" applyBorder="1" applyAlignment="1" applyProtection="1">
      <alignment vertical="center" wrapText="1"/>
    </xf>
    <xf numFmtId="0" fontId="12" fillId="0" borderId="41" xfId="4" applyFont="1" applyBorder="1" applyAlignment="1" applyProtection="1">
      <alignment vertical="center" wrapText="1"/>
    </xf>
    <xf numFmtId="0" fontId="12" fillId="0" borderId="37" xfId="4" applyFont="1" applyBorder="1" applyAlignment="1" applyProtection="1">
      <alignment vertical="center" wrapText="1"/>
    </xf>
    <xf numFmtId="0" fontId="12" fillId="0" borderId="43" xfId="4" applyFont="1" applyBorder="1" applyAlignment="1" applyProtection="1">
      <alignment vertical="center" wrapText="1"/>
    </xf>
    <xf numFmtId="0" fontId="14" fillId="0" borderId="39" xfId="0" applyFont="1" applyBorder="1" applyAlignment="1">
      <alignment wrapText="1"/>
    </xf>
    <xf numFmtId="0" fontId="14" fillId="0" borderId="35" xfId="0" applyFont="1" applyBorder="1" applyAlignment="1">
      <alignment wrapText="1"/>
    </xf>
    <xf numFmtId="0" fontId="14" fillId="0" borderId="42" xfId="0" applyFont="1" applyBorder="1" applyAlignment="1">
      <alignment wrapText="1"/>
    </xf>
    <xf numFmtId="0" fontId="14" fillId="0" borderId="40" xfId="0" applyFont="1" applyBorder="1" applyAlignment="1">
      <alignment wrapText="1"/>
    </xf>
    <xf numFmtId="0" fontId="14" fillId="0" borderId="36" xfId="0" applyFont="1" applyBorder="1" applyAlignment="1">
      <alignment wrapText="1"/>
    </xf>
    <xf numFmtId="0" fontId="14" fillId="0" borderId="8" xfId="0" applyFont="1" applyBorder="1" applyAlignment="1">
      <alignment wrapText="1"/>
    </xf>
    <xf numFmtId="0" fontId="0" fillId="0" borderId="7" xfId="0" applyBorder="1"/>
    <xf numFmtId="0" fontId="7" fillId="0" borderId="7" xfId="2" applyNumberFormat="1" applyBorder="1" applyAlignment="1">
      <alignment horizontal="center" vertical="center" wrapText="1"/>
    </xf>
    <xf numFmtId="0" fontId="14" fillId="0" borderId="0" xfId="0" applyFont="1" applyFill="1" applyBorder="1" applyAlignment="1">
      <alignment vertical="center" wrapText="1"/>
    </xf>
    <xf numFmtId="0" fontId="0" fillId="0" borderId="0" xfId="0" applyFill="1" applyBorder="1"/>
    <xf numFmtId="0" fontId="0" fillId="0" borderId="0" xfId="0" applyFill="1" applyBorder="1" applyAlignment="1">
      <alignment horizontal="center" vertical="center" wrapText="1"/>
    </xf>
    <xf numFmtId="9" fontId="14" fillId="0" borderId="7" xfId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/>
    </xf>
    <xf numFmtId="17" fontId="7" fillId="0" borderId="15" xfId="2" applyNumberFormat="1" applyBorder="1" applyAlignment="1">
      <alignment horizontal="center" vertical="center" wrapText="1"/>
    </xf>
    <xf numFmtId="0" fontId="8" fillId="0" borderId="33" xfId="2" applyNumberFormat="1" applyFont="1" applyBorder="1" applyAlignment="1">
      <alignment horizontal="center" vertical="center" wrapText="1"/>
    </xf>
    <xf numFmtId="0" fontId="14" fillId="0" borderId="45" xfId="0" applyFont="1" applyBorder="1" applyAlignment="1">
      <alignment horizontal="center" vertical="center" wrapText="1"/>
    </xf>
    <xf numFmtId="165" fontId="14" fillId="0" borderId="32" xfId="0" applyNumberFormat="1" applyFont="1" applyBorder="1" applyAlignment="1">
      <alignment horizontal="center" vertical="center" wrapText="1"/>
    </xf>
    <xf numFmtId="0" fontId="3" fillId="0" borderId="0" xfId="0" applyFont="1"/>
    <xf numFmtId="9" fontId="13" fillId="0" borderId="7" xfId="0" applyNumberFormat="1" applyFont="1" applyFill="1" applyBorder="1" applyAlignment="1">
      <alignment horizontal="center" vertical="center" wrapText="1"/>
    </xf>
    <xf numFmtId="0" fontId="8" fillId="6" borderId="17" xfId="2" applyNumberFormat="1" applyFont="1" applyFill="1" applyBorder="1" applyAlignment="1">
      <alignment horizontal="center" vertical="center" wrapText="1"/>
    </xf>
    <xf numFmtId="0" fontId="8" fillId="6" borderId="7" xfId="2" applyNumberFormat="1" applyFont="1" applyFill="1" applyBorder="1" applyAlignment="1">
      <alignment horizontal="center" vertical="center" wrapText="1"/>
    </xf>
    <xf numFmtId="0" fontId="8" fillId="6" borderId="34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14" fillId="0" borderId="15" xfId="0" applyFont="1" applyFill="1" applyBorder="1" applyAlignment="1">
      <alignment vertical="center" wrapText="1"/>
    </xf>
    <xf numFmtId="165" fontId="14" fillId="2" borderId="31" xfId="0" applyNumberFormat="1" applyFont="1" applyFill="1" applyBorder="1" applyAlignment="1">
      <alignment horizontal="center" vertical="center" wrapText="1"/>
    </xf>
    <xf numFmtId="9" fontId="14" fillId="0" borderId="46" xfId="0" applyNumberFormat="1" applyFont="1" applyBorder="1" applyAlignment="1">
      <alignment horizontal="center" vertical="center" wrapText="1"/>
    </xf>
    <xf numFmtId="166" fontId="14" fillId="0" borderId="7" xfId="0" applyNumberFormat="1" applyFont="1" applyFill="1" applyBorder="1" applyAlignment="1">
      <alignment vertical="center" wrapText="1"/>
    </xf>
    <xf numFmtId="0" fontId="20" fillId="0" borderId="7" xfId="0" applyFont="1" applyBorder="1" applyAlignment="1">
      <alignment horizontal="left" vertical="center" wrapText="1"/>
    </xf>
    <xf numFmtId="0" fontId="20" fillId="0" borderId="7" xfId="0" applyFont="1" applyFill="1" applyBorder="1" applyAlignment="1">
      <alignment vertical="center" wrapText="1"/>
    </xf>
    <xf numFmtId="0" fontId="21" fillId="0" borderId="33" xfId="0" applyFont="1" applyBorder="1" applyAlignment="1">
      <alignment horizontal="center" vertical="center" wrapText="1"/>
    </xf>
    <xf numFmtId="0" fontId="21" fillId="6" borderId="33" xfId="0" applyFont="1" applyFill="1" applyBorder="1" applyAlignment="1">
      <alignment horizontal="center" vertical="center" wrapText="1"/>
    </xf>
    <xf numFmtId="14" fontId="21" fillId="0" borderId="32" xfId="0" applyNumberFormat="1" applyFont="1" applyBorder="1" applyAlignment="1">
      <alignment horizontal="center" wrapText="1"/>
    </xf>
    <xf numFmtId="0" fontId="20" fillId="0" borderId="26" xfId="0" applyFont="1" applyFill="1" applyBorder="1" applyAlignment="1">
      <alignment vertical="center" wrapText="1"/>
    </xf>
    <xf numFmtId="0" fontId="20" fillId="0" borderId="14" xfId="0" applyFont="1" applyFill="1" applyBorder="1" applyAlignment="1">
      <alignment vertical="center" wrapText="1"/>
    </xf>
    <xf numFmtId="9" fontId="7" fillId="4" borderId="22" xfId="0" applyNumberFormat="1" applyFont="1" applyFill="1" applyBorder="1" applyAlignment="1">
      <alignment wrapText="1"/>
    </xf>
    <xf numFmtId="9" fontId="7" fillId="4" borderId="24" xfId="0" applyNumberFormat="1" applyFont="1" applyFill="1" applyBorder="1" applyAlignment="1">
      <alignment wrapText="1"/>
    </xf>
    <xf numFmtId="9" fontId="7" fillId="4" borderId="27" xfId="0" applyNumberFormat="1" applyFont="1" applyFill="1" applyBorder="1" applyAlignment="1">
      <alignment wrapText="1"/>
    </xf>
    <xf numFmtId="9" fontId="7" fillId="0" borderId="0" xfId="0" applyNumberFormat="1" applyFont="1" applyFill="1" applyBorder="1" applyAlignment="1">
      <alignment horizontal="center" wrapText="1"/>
    </xf>
    <xf numFmtId="9" fontId="7" fillId="0" borderId="29" xfId="0" applyNumberFormat="1" applyFont="1" applyFill="1" applyBorder="1" applyAlignment="1">
      <alignment horizontal="center" wrapText="1"/>
    </xf>
    <xf numFmtId="9" fontId="7" fillId="0" borderId="31" xfId="0" applyNumberFormat="1" applyFont="1" applyFill="1" applyBorder="1" applyAlignment="1">
      <alignment horizontal="center" wrapText="1"/>
    </xf>
    <xf numFmtId="9" fontId="7" fillId="0" borderId="32" xfId="0" applyNumberFormat="1" applyFont="1" applyFill="1" applyBorder="1" applyAlignment="1">
      <alignment horizontal="center" wrapText="1"/>
    </xf>
    <xf numFmtId="0" fontId="7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wrapText="1"/>
    </xf>
    <xf numFmtId="9" fontId="7" fillId="0" borderId="0" xfId="1" applyFont="1" applyFill="1" applyBorder="1" applyAlignment="1">
      <alignment vertical="center" wrapText="1"/>
    </xf>
    <xf numFmtId="9" fontId="7" fillId="0" borderId="0" xfId="0" applyNumberFormat="1" applyFont="1" applyFill="1" applyBorder="1" applyAlignment="1">
      <alignment wrapText="1"/>
    </xf>
    <xf numFmtId="0" fontId="8" fillId="0" borderId="0" xfId="2" applyNumberFormat="1" applyFont="1" applyBorder="1" applyAlignment="1">
      <alignment horizontal="center" vertical="center" wrapText="1"/>
    </xf>
    <xf numFmtId="9" fontId="7" fillId="0" borderId="16" xfId="1" applyFont="1" applyFill="1" applyBorder="1" applyAlignment="1">
      <alignment horizontal="center" vertical="center" wrapText="1"/>
    </xf>
    <xf numFmtId="0" fontId="8" fillId="0" borderId="0" xfId="2" applyNumberFormat="1" applyFont="1" applyBorder="1" applyAlignment="1">
      <alignment vertical="center" wrapText="1"/>
    </xf>
    <xf numFmtId="0" fontId="14" fillId="7" borderId="7" xfId="0" applyFont="1" applyFill="1" applyBorder="1" applyAlignment="1">
      <alignment vertical="center" wrapText="1"/>
    </xf>
    <xf numFmtId="0" fontId="14" fillId="0" borderId="7" xfId="0" applyFont="1" applyBorder="1" applyAlignment="1">
      <alignment horizontal="left" vertical="center" wrapText="1"/>
    </xf>
    <xf numFmtId="0" fontId="14" fillId="0" borderId="7" xfId="0" applyFont="1" applyBorder="1" applyAlignment="1">
      <alignment vertical="center" wrapText="1"/>
    </xf>
    <xf numFmtId="0" fontId="19" fillId="0" borderId="47" xfId="0" applyFont="1" applyBorder="1" applyAlignment="1">
      <alignment horizontal="center" vertical="center" wrapText="1"/>
    </xf>
    <xf numFmtId="0" fontId="14" fillId="0" borderId="25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14" fillId="0" borderId="48" xfId="0" applyFont="1" applyBorder="1" applyAlignment="1">
      <alignment horizontal="center" vertical="center" wrapText="1"/>
    </xf>
    <xf numFmtId="0" fontId="14" fillId="0" borderId="15" xfId="0" applyFont="1" applyBorder="1" applyAlignment="1">
      <alignment vertical="center" wrapText="1"/>
    </xf>
    <xf numFmtId="0" fontId="3" fillId="5" borderId="15" xfId="0" applyFont="1" applyFill="1" applyBorder="1" applyAlignment="1">
      <alignment horizontal="center" vertical="center" wrapText="1"/>
    </xf>
    <xf numFmtId="0" fontId="14" fillId="0" borderId="48" xfId="0" applyFont="1" applyBorder="1" applyAlignment="1">
      <alignment vertical="center" wrapText="1"/>
    </xf>
    <xf numFmtId="0" fontId="0" fillId="0" borderId="48" xfId="0" applyBorder="1"/>
    <xf numFmtId="0" fontId="14" fillId="0" borderId="48" xfId="0" applyFont="1" applyFill="1" applyBorder="1" applyAlignment="1">
      <alignment vertical="center" wrapText="1"/>
    </xf>
    <xf numFmtId="0" fontId="14" fillId="0" borderId="6" xfId="0" applyFont="1" applyFill="1" applyBorder="1" applyAlignment="1">
      <alignment vertical="center" wrapText="1"/>
    </xf>
    <xf numFmtId="0" fontId="14" fillId="7" borderId="48" xfId="0" applyFont="1" applyFill="1" applyBorder="1" applyAlignment="1">
      <alignment vertical="center" wrapText="1"/>
    </xf>
    <xf numFmtId="9" fontId="13" fillId="0" borderId="48" xfId="0" applyNumberFormat="1" applyFont="1" applyFill="1" applyBorder="1" applyAlignment="1">
      <alignment horizontal="center" vertical="center" wrapText="1"/>
    </xf>
    <xf numFmtId="9" fontId="14" fillId="0" borderId="48" xfId="0" applyNumberFormat="1" applyFont="1" applyFill="1" applyBorder="1" applyAlignment="1">
      <alignment horizontal="center" vertical="center" wrapText="1"/>
    </xf>
    <xf numFmtId="9" fontId="14" fillId="0" borderId="48" xfId="1" applyFont="1" applyFill="1" applyBorder="1" applyAlignment="1">
      <alignment horizontal="center" vertical="center" wrapText="1"/>
    </xf>
    <xf numFmtId="166" fontId="14" fillId="0" borderId="48" xfId="0" applyNumberFormat="1" applyFont="1" applyFill="1" applyBorder="1" applyAlignment="1">
      <alignment vertical="center" wrapText="1"/>
    </xf>
    <xf numFmtId="165" fontId="14" fillId="0" borderId="48" xfId="0" applyNumberFormat="1" applyFont="1" applyBorder="1" applyAlignment="1">
      <alignment vertical="center" wrapText="1"/>
    </xf>
    <xf numFmtId="1" fontId="14" fillId="0" borderId="48" xfId="0" applyNumberFormat="1" applyFont="1" applyBorder="1" applyAlignment="1">
      <alignment horizontal="center" vertical="center" wrapText="1"/>
    </xf>
    <xf numFmtId="0" fontId="14" fillId="0" borderId="10" xfId="0" applyFont="1" applyBorder="1" applyAlignment="1">
      <alignment vertical="center" wrapText="1"/>
    </xf>
    <xf numFmtId="0" fontId="0" fillId="0" borderId="10" xfId="0" applyBorder="1"/>
    <xf numFmtId="0" fontId="14" fillId="0" borderId="10" xfId="0" applyFont="1" applyFill="1" applyBorder="1" applyAlignment="1">
      <alignment vertical="center" wrapText="1"/>
    </xf>
    <xf numFmtId="0" fontId="14" fillId="0" borderId="52" xfId="0" applyFont="1" applyFill="1" applyBorder="1" applyAlignment="1">
      <alignment vertical="center" wrapText="1"/>
    </xf>
    <xf numFmtId="0" fontId="14" fillId="7" borderId="10" xfId="0" applyFont="1" applyFill="1" applyBorder="1" applyAlignment="1">
      <alignment vertical="center" wrapText="1"/>
    </xf>
    <xf numFmtId="9" fontId="13" fillId="0" borderId="10" xfId="0" applyNumberFormat="1" applyFont="1" applyFill="1" applyBorder="1" applyAlignment="1">
      <alignment horizontal="center" vertical="center" wrapText="1"/>
    </xf>
    <xf numFmtId="9" fontId="14" fillId="0" borderId="10" xfId="0" applyNumberFormat="1" applyFont="1" applyFill="1" applyBorder="1" applyAlignment="1">
      <alignment horizontal="center" vertical="center" wrapText="1"/>
    </xf>
    <xf numFmtId="9" fontId="14" fillId="0" borderId="10" xfId="1" applyFont="1" applyFill="1" applyBorder="1" applyAlignment="1">
      <alignment horizontal="center" vertical="center" wrapText="1"/>
    </xf>
    <xf numFmtId="166" fontId="14" fillId="0" borderId="10" xfId="0" applyNumberFormat="1" applyFont="1" applyFill="1" applyBorder="1" applyAlignment="1">
      <alignment vertical="center" wrapText="1"/>
    </xf>
    <xf numFmtId="165" fontId="14" fillId="0" borderId="10" xfId="0" applyNumberFormat="1" applyFont="1" applyBorder="1" applyAlignment="1">
      <alignment vertical="center" wrapText="1"/>
    </xf>
    <xf numFmtId="1" fontId="14" fillId="0" borderId="10" xfId="0" applyNumberFormat="1" applyFont="1" applyBorder="1" applyAlignment="1">
      <alignment horizontal="center" vertical="center" wrapText="1"/>
    </xf>
    <xf numFmtId="0" fontId="0" fillId="0" borderId="11" xfId="0" applyBorder="1"/>
    <xf numFmtId="0" fontId="0" fillId="0" borderId="26" xfId="0" applyBorder="1"/>
    <xf numFmtId="0" fontId="14" fillId="0" borderId="13" xfId="0" applyFont="1" applyBorder="1" applyAlignment="1">
      <alignment horizontal="center" vertical="center" wrapText="1"/>
    </xf>
    <xf numFmtId="0" fontId="14" fillId="0" borderId="13" xfId="0" applyFont="1" applyBorder="1" applyAlignment="1">
      <alignment vertical="center" wrapText="1"/>
    </xf>
    <xf numFmtId="0" fontId="14" fillId="0" borderId="13" xfId="0" applyFont="1" applyFill="1" applyBorder="1" applyAlignment="1">
      <alignment vertical="center" wrapText="1"/>
    </xf>
    <xf numFmtId="0" fontId="14" fillId="0" borderId="54" xfId="0" applyFont="1" applyFill="1" applyBorder="1" applyAlignment="1">
      <alignment vertical="center" wrapText="1"/>
    </xf>
    <xf numFmtId="0" fontId="14" fillId="7" borderId="13" xfId="0" applyFont="1" applyFill="1" applyBorder="1" applyAlignment="1">
      <alignment vertical="center" wrapText="1"/>
    </xf>
    <xf numFmtId="9" fontId="13" fillId="0" borderId="13" xfId="0" applyNumberFormat="1" applyFont="1" applyFill="1" applyBorder="1" applyAlignment="1">
      <alignment horizontal="center" vertical="center" wrapText="1"/>
    </xf>
    <xf numFmtId="9" fontId="14" fillId="0" borderId="13" xfId="0" applyNumberFormat="1" applyFont="1" applyFill="1" applyBorder="1" applyAlignment="1">
      <alignment horizontal="center" vertical="center" wrapText="1"/>
    </xf>
    <xf numFmtId="9" fontId="14" fillId="0" borderId="13" xfId="1" applyFont="1" applyFill="1" applyBorder="1" applyAlignment="1">
      <alignment horizontal="center" vertical="center" wrapText="1"/>
    </xf>
    <xf numFmtId="166" fontId="14" fillId="0" borderId="13" xfId="0" applyNumberFormat="1" applyFont="1" applyFill="1" applyBorder="1" applyAlignment="1">
      <alignment vertical="center" wrapText="1"/>
    </xf>
    <xf numFmtId="165" fontId="14" fillId="0" borderId="13" xfId="0" applyNumberFormat="1" applyFont="1" applyBorder="1" applyAlignment="1">
      <alignment vertical="center" wrapText="1"/>
    </xf>
    <xf numFmtId="1" fontId="14" fillId="0" borderId="13" xfId="0" applyNumberFormat="1" applyFont="1" applyBorder="1" applyAlignment="1">
      <alignment horizontal="center" vertical="center" wrapText="1"/>
    </xf>
    <xf numFmtId="0" fontId="0" fillId="0" borderId="13" xfId="0" applyBorder="1"/>
    <xf numFmtId="0" fontId="0" fillId="0" borderId="14" xfId="0" applyBorder="1"/>
    <xf numFmtId="0" fontId="14" fillId="0" borderId="10" xfId="0" applyFont="1" applyBorder="1" applyAlignment="1">
      <alignment horizontal="left" vertical="center" wrapText="1"/>
    </xf>
    <xf numFmtId="0" fontId="14" fillId="0" borderId="13" xfId="0" applyFont="1" applyBorder="1" applyAlignment="1">
      <alignment horizontal="left" vertical="center" wrapText="1"/>
    </xf>
    <xf numFmtId="0" fontId="0" fillId="0" borderId="15" xfId="0" applyBorder="1"/>
    <xf numFmtId="0" fontId="14" fillId="0" borderId="21" xfId="0" applyFont="1" applyFill="1" applyBorder="1" applyAlignment="1">
      <alignment vertical="center" wrapText="1"/>
    </xf>
    <xf numFmtId="0" fontId="14" fillId="7" borderId="15" xfId="0" applyFont="1" applyFill="1" applyBorder="1" applyAlignment="1">
      <alignment vertical="center" wrapText="1"/>
    </xf>
    <xf numFmtId="9" fontId="13" fillId="0" borderId="15" xfId="0" applyNumberFormat="1" applyFont="1" applyFill="1" applyBorder="1" applyAlignment="1">
      <alignment horizontal="center" vertical="center" wrapText="1"/>
    </xf>
    <xf numFmtId="9" fontId="14" fillId="0" borderId="15" xfId="0" applyNumberFormat="1" applyFont="1" applyFill="1" applyBorder="1" applyAlignment="1">
      <alignment horizontal="center" vertical="center" wrapText="1"/>
    </xf>
    <xf numFmtId="9" fontId="14" fillId="0" borderId="15" xfId="1" applyFont="1" applyFill="1" applyBorder="1" applyAlignment="1">
      <alignment horizontal="center" vertical="center" wrapText="1"/>
    </xf>
    <xf numFmtId="166" fontId="14" fillId="0" borderId="15" xfId="0" applyNumberFormat="1" applyFont="1" applyFill="1" applyBorder="1" applyAlignment="1">
      <alignment vertical="center" wrapText="1"/>
    </xf>
    <xf numFmtId="165" fontId="14" fillId="0" borderId="15" xfId="0" applyNumberFormat="1" applyFont="1" applyBorder="1" applyAlignment="1">
      <alignment vertical="center" wrapText="1"/>
    </xf>
    <xf numFmtId="1" fontId="14" fillId="0" borderId="15" xfId="0" applyNumberFormat="1" applyFont="1" applyBorder="1" applyAlignment="1">
      <alignment horizontal="center" vertical="center" wrapText="1"/>
    </xf>
    <xf numFmtId="0" fontId="14" fillId="0" borderId="23" xfId="0" applyFont="1" applyBorder="1" applyAlignment="1">
      <alignment horizontal="center" vertical="center" wrapText="1"/>
    </xf>
    <xf numFmtId="0" fontId="14" fillId="0" borderId="55" xfId="0" applyFont="1" applyBorder="1" applyAlignment="1">
      <alignment horizontal="center" vertical="center" wrapText="1"/>
    </xf>
    <xf numFmtId="17" fontId="8" fillId="5" borderId="15" xfId="2" applyNumberFormat="1" applyFont="1" applyFill="1" applyBorder="1" applyAlignment="1">
      <alignment horizontal="center" vertical="center" wrapText="1"/>
    </xf>
    <xf numFmtId="165" fontId="3" fillId="5" borderId="15" xfId="0" applyNumberFormat="1" applyFont="1" applyFill="1" applyBorder="1" applyAlignment="1">
      <alignment horizontal="center" vertical="center" wrapText="1"/>
    </xf>
    <xf numFmtId="0" fontId="3" fillId="5" borderId="59" xfId="0" applyFont="1" applyFill="1" applyBorder="1" applyAlignment="1">
      <alignment horizontal="center" vertical="center" wrapText="1"/>
    </xf>
    <xf numFmtId="9" fontId="0" fillId="0" borderId="0" xfId="1" applyFont="1"/>
    <xf numFmtId="0" fontId="24" fillId="0" borderId="33" xfId="0" applyFont="1" applyBorder="1" applyAlignment="1">
      <alignment vertical="center" wrapText="1"/>
    </xf>
    <xf numFmtId="10" fontId="0" fillId="8" borderId="7" xfId="0" applyNumberFormat="1" applyFont="1" applyFill="1" applyBorder="1" applyAlignment="1">
      <alignment horizontal="center" vertical="center"/>
    </xf>
    <xf numFmtId="10" fontId="0" fillId="8" borderId="26" xfId="0" applyNumberFormat="1" applyFont="1" applyFill="1" applyBorder="1" applyAlignment="1">
      <alignment horizontal="center" vertical="center"/>
    </xf>
    <xf numFmtId="0" fontId="22" fillId="0" borderId="52" xfId="0" applyFont="1" applyBorder="1"/>
    <xf numFmtId="0" fontId="0" fillId="0" borderId="0" xfId="0" applyFont="1" applyAlignment="1">
      <alignment horizontal="left"/>
    </xf>
    <xf numFmtId="0" fontId="0" fillId="0" borderId="0" xfId="0" applyFont="1" applyFill="1" applyBorder="1" applyAlignment="1">
      <alignment horizontal="left"/>
    </xf>
    <xf numFmtId="0" fontId="14" fillId="0" borderId="0" xfId="0" applyFont="1" applyFill="1" applyBorder="1" applyAlignment="1">
      <alignment horizontal="left" vertical="center" wrapText="1"/>
    </xf>
    <xf numFmtId="0" fontId="0" fillId="0" borderId="14" xfId="0" applyFont="1" applyBorder="1" applyAlignment="1">
      <alignment horizontal="left"/>
    </xf>
    <xf numFmtId="0" fontId="0" fillId="0" borderId="52" xfId="0" applyBorder="1"/>
    <xf numFmtId="0" fontId="0" fillId="0" borderId="66" xfId="0" applyBorder="1"/>
    <xf numFmtId="0" fontId="0" fillId="0" borderId="54" xfId="0" applyBorder="1"/>
    <xf numFmtId="0" fontId="0" fillId="0" borderId="0" xfId="0" applyAlignment="1">
      <alignment wrapText="1"/>
    </xf>
    <xf numFmtId="0" fontId="0" fillId="0" borderId="61" xfId="0" applyBorder="1"/>
    <xf numFmtId="165" fontId="14" fillId="0" borderId="0" xfId="0" applyNumberFormat="1" applyFont="1" applyBorder="1" applyAlignment="1">
      <alignment horizontal="center" vertical="center" wrapText="1"/>
    </xf>
    <xf numFmtId="12" fontId="0" fillId="0" borderId="0" xfId="0" applyNumberFormat="1"/>
    <xf numFmtId="9" fontId="0" fillId="0" borderId="0" xfId="0" applyNumberFormat="1"/>
    <xf numFmtId="0" fontId="3" fillId="5" borderId="61" xfId="0" applyFont="1" applyFill="1" applyBorder="1" applyAlignment="1">
      <alignment horizontal="center" vertical="center" wrapText="1"/>
    </xf>
    <xf numFmtId="10" fontId="0" fillId="0" borderId="7" xfId="0" applyNumberFormat="1" applyBorder="1" applyAlignment="1">
      <alignment horizontal="left" wrapText="1"/>
    </xf>
    <xf numFmtId="13" fontId="0" fillId="0" borderId="7" xfId="0" applyNumberFormat="1" applyBorder="1" applyAlignment="1">
      <alignment horizontal="left" wrapText="1"/>
    </xf>
    <xf numFmtId="9" fontId="0" fillId="0" borderId="7" xfId="0" applyNumberFormat="1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7" xfId="0" applyBorder="1" applyAlignment="1">
      <alignment horizontal="left" vertical="center"/>
    </xf>
    <xf numFmtId="0" fontId="3" fillId="5" borderId="67" xfId="0" applyFont="1" applyFill="1" applyBorder="1" applyAlignment="1">
      <alignment horizontal="center" vertical="center" wrapText="1"/>
    </xf>
    <xf numFmtId="13" fontId="0" fillId="0" borderId="10" xfId="0" applyNumberFormat="1" applyBorder="1" applyAlignment="1">
      <alignment horizontal="left" vertical="center" wrapText="1"/>
    </xf>
    <xf numFmtId="0" fontId="0" fillId="0" borderId="10" xfId="0" applyBorder="1" applyAlignment="1">
      <alignment horizontal="left" vertical="center"/>
    </xf>
    <xf numFmtId="13" fontId="0" fillId="0" borderId="10" xfId="0" applyNumberFormat="1" applyBorder="1" applyAlignment="1">
      <alignment horizontal="left" wrapText="1"/>
    </xf>
    <xf numFmtId="0" fontId="0" fillId="0" borderId="13" xfId="0" applyBorder="1" applyAlignment="1">
      <alignment horizontal="left" vertical="center"/>
    </xf>
    <xf numFmtId="0" fontId="0" fillId="0" borderId="7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3" xfId="0" applyBorder="1" applyAlignment="1">
      <alignment horizontal="left" wrapText="1"/>
    </xf>
    <xf numFmtId="0" fontId="0" fillId="0" borderId="10" xfId="0" applyBorder="1" applyAlignment="1">
      <alignment horizontal="left"/>
    </xf>
    <xf numFmtId="0" fontId="0" fillId="0" borderId="10" xfId="0" applyBorder="1" applyAlignment="1">
      <alignment horizontal="left" wrapText="1"/>
    </xf>
    <xf numFmtId="0" fontId="0" fillId="0" borderId="61" xfId="0" applyBorder="1" applyAlignment="1">
      <alignment horizontal="left" vertical="center"/>
    </xf>
    <xf numFmtId="13" fontId="0" fillId="0" borderId="61" xfId="0" applyNumberFormat="1" applyBorder="1" applyAlignment="1">
      <alignment horizontal="left" vertical="center" wrapText="1"/>
    </xf>
    <xf numFmtId="0" fontId="25" fillId="0" borderId="59" xfId="0" applyFont="1" applyBorder="1" applyAlignment="1">
      <alignment horizontal="left" vertical="center" wrapText="1"/>
    </xf>
    <xf numFmtId="9" fontId="0" fillId="0" borderId="26" xfId="0" applyNumberFormat="1" applyBorder="1" applyAlignment="1">
      <alignment horizontal="left"/>
    </xf>
    <xf numFmtId="9" fontId="0" fillId="0" borderId="14" xfId="0" applyNumberFormat="1" applyBorder="1" applyAlignment="1">
      <alignment horizontal="left"/>
    </xf>
    <xf numFmtId="9" fontId="0" fillId="0" borderId="11" xfId="0" applyNumberFormat="1" applyBorder="1" applyAlignment="1">
      <alignment horizontal="left"/>
    </xf>
    <xf numFmtId="9" fontId="0" fillId="0" borderId="67" xfId="0" applyNumberFormat="1" applyBorder="1" applyAlignment="1">
      <alignment horizontal="left" vertical="center"/>
    </xf>
    <xf numFmtId="0" fontId="0" fillId="0" borderId="26" xfId="0" applyBorder="1" applyAlignment="1">
      <alignment horizontal="left"/>
    </xf>
    <xf numFmtId="9" fontId="0" fillId="0" borderId="26" xfId="0" applyNumberFormat="1" applyBorder="1" applyAlignment="1">
      <alignment horizontal="left" vertical="center"/>
    </xf>
    <xf numFmtId="10" fontId="0" fillId="0" borderId="11" xfId="0" applyNumberFormat="1" applyBorder="1" applyAlignment="1">
      <alignment horizontal="left" vertical="center"/>
    </xf>
    <xf numFmtId="10" fontId="0" fillId="0" borderId="13" xfId="0" applyNumberFormat="1" applyBorder="1" applyAlignment="1">
      <alignment horizontal="left" wrapText="1"/>
    </xf>
    <xf numFmtId="9" fontId="0" fillId="0" borderId="10" xfId="1" applyFont="1" applyBorder="1" applyAlignment="1">
      <alignment horizontal="left" wrapText="1"/>
    </xf>
    <xf numFmtId="9" fontId="0" fillId="0" borderId="7" xfId="1" applyFont="1" applyBorder="1" applyAlignment="1">
      <alignment horizontal="left" vertical="center" wrapText="1"/>
    </xf>
    <xf numFmtId="9" fontId="0" fillId="0" borderId="13" xfId="1" applyFont="1" applyBorder="1" applyAlignment="1">
      <alignment horizontal="left" wrapText="1"/>
    </xf>
    <xf numFmtId="9" fontId="0" fillId="0" borderId="7" xfId="1" applyFont="1" applyBorder="1" applyAlignment="1">
      <alignment horizontal="left" wrapText="1"/>
    </xf>
    <xf numFmtId="9" fontId="0" fillId="0" borderId="10" xfId="0" applyNumberFormat="1" applyBorder="1" applyAlignment="1">
      <alignment horizontal="left" vertical="center" wrapText="1"/>
    </xf>
    <xf numFmtId="0" fontId="22" fillId="0" borderId="11" xfId="0" applyFont="1" applyBorder="1"/>
    <xf numFmtId="0" fontId="22" fillId="0" borderId="0" xfId="0" applyFont="1"/>
    <xf numFmtId="0" fontId="22" fillId="0" borderId="0" xfId="0" applyFont="1" applyFill="1" applyBorder="1"/>
    <xf numFmtId="0" fontId="7" fillId="0" borderId="0" xfId="0" applyFont="1" applyFill="1" applyBorder="1" applyAlignment="1">
      <alignment vertical="center" wrapText="1"/>
    </xf>
    <xf numFmtId="0" fontId="22" fillId="0" borderId="14" xfId="0" applyFont="1" applyBorder="1"/>
    <xf numFmtId="0" fontId="23" fillId="0" borderId="0" xfId="0" applyFont="1"/>
    <xf numFmtId="0" fontId="0" fillId="0" borderId="19" xfId="0" applyBorder="1"/>
    <xf numFmtId="165" fontId="3" fillId="5" borderId="21" xfId="0" applyNumberFormat="1" applyFont="1" applyFill="1" applyBorder="1" applyAlignment="1">
      <alignment horizontal="center" vertical="center" wrapText="1"/>
    </xf>
    <xf numFmtId="0" fontId="0" fillId="0" borderId="18" xfId="0" applyBorder="1"/>
    <xf numFmtId="0" fontId="0" fillId="0" borderId="54" xfId="0" applyFont="1" applyBorder="1" applyAlignment="1">
      <alignment horizontal="left"/>
    </xf>
    <xf numFmtId="0" fontId="0" fillId="0" borderId="21" xfId="0" applyBorder="1"/>
    <xf numFmtId="0" fontId="22" fillId="0" borderId="54" xfId="0" applyFont="1" applyBorder="1"/>
    <xf numFmtId="0" fontId="0" fillId="0" borderId="60" xfId="0" applyBorder="1"/>
    <xf numFmtId="168" fontId="0" fillId="0" borderId="7" xfId="40" applyNumberFormat="1" applyFont="1" applyBorder="1" applyAlignment="1">
      <alignment horizontal="left" wrapText="1"/>
    </xf>
    <xf numFmtId="0" fontId="0" fillId="0" borderId="18" xfId="0" applyBorder="1" applyAlignment="1">
      <alignment horizontal="center" vertical="center"/>
    </xf>
    <xf numFmtId="0" fontId="0" fillId="0" borderId="47" xfId="0" applyBorder="1"/>
    <xf numFmtId="0" fontId="0" fillId="0" borderId="25" xfId="0" applyBorder="1"/>
    <xf numFmtId="1" fontId="0" fillId="0" borderId="0" xfId="0" applyNumberFormat="1"/>
    <xf numFmtId="0" fontId="26" fillId="5" borderId="59" xfId="0" applyFont="1" applyFill="1" applyBorder="1" applyAlignment="1">
      <alignment horizontal="center" vertical="center" wrapText="1"/>
    </xf>
    <xf numFmtId="0" fontId="26" fillId="5" borderId="61" xfId="0" applyFont="1" applyFill="1" applyBorder="1" applyAlignment="1">
      <alignment horizontal="center" vertical="center" wrapText="1"/>
    </xf>
    <xf numFmtId="17" fontId="27" fillId="5" borderId="61" xfId="2" applyNumberFormat="1" applyFont="1" applyFill="1" applyBorder="1" applyAlignment="1">
      <alignment horizontal="center" vertical="center" wrapText="1"/>
    </xf>
    <xf numFmtId="165" fontId="26" fillId="5" borderId="61" xfId="0" applyNumberFormat="1" applyFont="1" applyFill="1" applyBorder="1" applyAlignment="1">
      <alignment horizontal="center" vertical="center" wrapText="1"/>
    </xf>
    <xf numFmtId="165" fontId="26" fillId="5" borderId="67" xfId="0" applyNumberFormat="1" applyFont="1" applyFill="1" applyBorder="1" applyAlignment="1">
      <alignment horizontal="center" vertical="center" wrapText="1"/>
    </xf>
    <xf numFmtId="165" fontId="26" fillId="5" borderId="33" xfId="0" applyNumberFormat="1" applyFont="1" applyFill="1" applyBorder="1" applyAlignment="1">
      <alignment horizontal="center" vertical="center" wrapText="1"/>
    </xf>
    <xf numFmtId="0" fontId="29" fillId="0" borderId="34" xfId="0" applyFont="1" applyBorder="1" applyAlignment="1">
      <alignment horizontal="center" vertical="center" wrapText="1"/>
    </xf>
    <xf numFmtId="0" fontId="30" fillId="0" borderId="10" xfId="0" applyFont="1" applyBorder="1" applyAlignment="1">
      <alignment vertical="center" wrapText="1"/>
    </xf>
    <xf numFmtId="0" fontId="31" fillId="0" borderId="10" xfId="0" applyFont="1" applyBorder="1" applyAlignment="1">
      <alignment vertical="center" wrapText="1"/>
    </xf>
    <xf numFmtId="0" fontId="32" fillId="0" borderId="52" xfId="0" applyFont="1" applyBorder="1"/>
    <xf numFmtId="0" fontId="32" fillId="0" borderId="56" xfId="0" applyFont="1" applyBorder="1"/>
    <xf numFmtId="13" fontId="30" fillId="0" borderId="52" xfId="0" applyNumberFormat="1" applyFont="1" applyBorder="1" applyAlignment="1">
      <alignment horizontal="center" vertical="center" wrapText="1"/>
    </xf>
    <xf numFmtId="0" fontId="30" fillId="0" borderId="52" xfId="0" applyFont="1" applyFill="1" applyBorder="1" applyAlignment="1">
      <alignment horizontal="center" vertical="center" wrapText="1"/>
    </xf>
    <xf numFmtId="0" fontId="30" fillId="7" borderId="10" xfId="0" applyFont="1" applyFill="1" applyBorder="1" applyAlignment="1">
      <alignment horizontal="center" vertical="center" wrapText="1"/>
    </xf>
    <xf numFmtId="9" fontId="27" fillId="0" borderId="10" xfId="0" applyNumberFormat="1" applyFont="1" applyFill="1" applyBorder="1" applyAlignment="1">
      <alignment horizontal="center" vertical="center" wrapText="1"/>
    </xf>
    <xf numFmtId="9" fontId="30" fillId="0" borderId="10" xfId="0" applyNumberFormat="1" applyFont="1" applyFill="1" applyBorder="1" applyAlignment="1">
      <alignment horizontal="center" vertical="center" wrapText="1"/>
    </xf>
    <xf numFmtId="9" fontId="30" fillId="0" borderId="10" xfId="1" applyFont="1" applyFill="1" applyBorder="1" applyAlignment="1">
      <alignment horizontal="center" vertical="center" wrapText="1"/>
    </xf>
    <xf numFmtId="0" fontId="30" fillId="0" borderId="10" xfId="0" applyFont="1" applyFill="1" applyBorder="1" applyAlignment="1">
      <alignment vertical="center" wrapText="1"/>
    </xf>
    <xf numFmtId="0" fontId="30" fillId="0" borderId="10" xfId="0" applyFont="1" applyBorder="1" applyAlignment="1">
      <alignment horizontal="center" vertical="center" wrapText="1"/>
    </xf>
    <xf numFmtId="166" fontId="30" fillId="0" borderId="10" xfId="0" applyNumberFormat="1" applyFont="1" applyFill="1" applyBorder="1" applyAlignment="1">
      <alignment horizontal="center" vertical="center" wrapText="1"/>
    </xf>
    <xf numFmtId="165" fontId="30" fillId="0" borderId="10" xfId="0" applyNumberFormat="1" applyFont="1" applyBorder="1" applyAlignment="1">
      <alignment vertical="center" wrapText="1"/>
    </xf>
    <xf numFmtId="1" fontId="30" fillId="0" borderId="10" xfId="0" applyNumberFormat="1" applyFont="1" applyBorder="1" applyAlignment="1">
      <alignment horizontal="center" vertical="center" wrapText="1"/>
    </xf>
    <xf numFmtId="1" fontId="30" fillId="0" borderId="56" xfId="0" applyNumberFormat="1" applyFont="1" applyBorder="1" applyAlignment="1">
      <alignment horizontal="center" vertical="center" wrapText="1"/>
    </xf>
    <xf numFmtId="1" fontId="29" fillId="0" borderId="11" xfId="0" applyNumberFormat="1" applyFont="1" applyBorder="1" applyAlignment="1">
      <alignment horizontal="center" vertical="center" wrapText="1"/>
    </xf>
    <xf numFmtId="0" fontId="29" fillId="0" borderId="0" xfId="0" applyFont="1" applyBorder="1" applyAlignment="1">
      <alignment horizontal="center" vertical="center" wrapText="1"/>
    </xf>
    <xf numFmtId="0" fontId="30" fillId="0" borderId="7" xfId="0" applyFont="1" applyBorder="1" applyAlignment="1">
      <alignment vertical="center" wrapText="1"/>
    </xf>
    <xf numFmtId="0" fontId="31" fillId="0" borderId="7" xfId="0" applyFont="1" applyBorder="1" applyAlignment="1">
      <alignment vertical="center" wrapText="1"/>
    </xf>
    <xf numFmtId="0" fontId="32" fillId="0" borderId="18" xfId="0" applyFont="1" applyBorder="1"/>
    <xf numFmtId="0" fontId="32" fillId="0" borderId="16" xfId="0" applyFont="1" applyBorder="1"/>
    <xf numFmtId="0" fontId="30" fillId="0" borderId="18" xfId="0" applyFont="1" applyBorder="1" applyAlignment="1">
      <alignment horizontal="center" vertical="center" wrapText="1"/>
    </xf>
    <xf numFmtId="0" fontId="30" fillId="0" borderId="18" xfId="0" applyFont="1" applyFill="1" applyBorder="1" applyAlignment="1">
      <alignment horizontal="center" vertical="center" wrapText="1"/>
    </xf>
    <xf numFmtId="0" fontId="30" fillId="7" borderId="7" xfId="0" applyFont="1" applyFill="1" applyBorder="1" applyAlignment="1">
      <alignment horizontal="center" vertical="center" wrapText="1"/>
    </xf>
    <xf numFmtId="10" fontId="27" fillId="0" borderId="7" xfId="0" applyNumberFormat="1" applyFont="1" applyFill="1" applyBorder="1" applyAlignment="1">
      <alignment horizontal="center" vertical="center" wrapText="1"/>
    </xf>
    <xf numFmtId="9" fontId="30" fillId="0" borderId="7" xfId="0" applyNumberFormat="1" applyFont="1" applyFill="1" applyBorder="1" applyAlignment="1">
      <alignment horizontal="center" vertical="center" wrapText="1"/>
    </xf>
    <xf numFmtId="9" fontId="30" fillId="0" borderId="7" xfId="1" applyFont="1" applyFill="1" applyBorder="1" applyAlignment="1">
      <alignment horizontal="center" vertical="center" wrapText="1"/>
    </xf>
    <xf numFmtId="0" fontId="30" fillId="0" borderId="7" xfId="0" applyFont="1" applyFill="1" applyBorder="1" applyAlignment="1">
      <alignment vertical="center" wrapText="1"/>
    </xf>
    <xf numFmtId="0" fontId="30" fillId="0" borderId="7" xfId="0" applyFont="1" applyBorder="1" applyAlignment="1">
      <alignment horizontal="center" vertical="center" wrapText="1"/>
    </xf>
    <xf numFmtId="166" fontId="30" fillId="0" borderId="7" xfId="0" applyNumberFormat="1" applyFont="1" applyFill="1" applyBorder="1" applyAlignment="1">
      <alignment horizontal="center" vertical="center" wrapText="1"/>
    </xf>
    <xf numFmtId="165" fontId="30" fillId="0" borderId="7" xfId="0" applyNumberFormat="1" applyFont="1" applyBorder="1" applyAlignment="1">
      <alignment vertical="center" wrapText="1"/>
    </xf>
    <xf numFmtId="1" fontId="30" fillId="0" borderId="7" xfId="0" applyNumberFormat="1" applyFont="1" applyBorder="1" applyAlignment="1">
      <alignment horizontal="center" vertical="center" wrapText="1"/>
    </xf>
    <xf numFmtId="1" fontId="30" fillId="0" borderId="16" xfId="0" applyNumberFormat="1" applyFont="1" applyBorder="1" applyAlignment="1">
      <alignment horizontal="center" vertical="center" wrapText="1"/>
    </xf>
    <xf numFmtId="1" fontId="29" fillId="0" borderId="26" xfId="0" applyNumberFormat="1" applyFont="1" applyBorder="1" applyAlignment="1">
      <alignment horizontal="center" vertical="center" wrapText="1"/>
    </xf>
    <xf numFmtId="10" fontId="33" fillId="0" borderId="0" xfId="0" applyNumberFormat="1" applyFont="1" applyBorder="1" applyAlignment="1">
      <alignment horizontal="center" vertical="center" wrapText="1"/>
    </xf>
    <xf numFmtId="0" fontId="30" fillId="0" borderId="7" xfId="0" applyFont="1" applyFill="1" applyBorder="1" applyAlignment="1">
      <alignment horizontal="center" vertical="center" wrapText="1"/>
    </xf>
    <xf numFmtId="9" fontId="27" fillId="0" borderId="7" xfId="0" applyNumberFormat="1" applyFont="1" applyFill="1" applyBorder="1" applyAlignment="1">
      <alignment horizontal="center" vertical="center" wrapText="1"/>
    </xf>
    <xf numFmtId="0" fontId="30" fillId="0" borderId="16" xfId="0" applyFont="1" applyBorder="1" applyAlignment="1">
      <alignment horizontal="center" vertical="center" wrapText="1"/>
    </xf>
    <xf numFmtId="9" fontId="30" fillId="0" borderId="7" xfId="1" applyFont="1" applyBorder="1" applyAlignment="1">
      <alignment horizontal="center" vertical="center" wrapText="1"/>
    </xf>
    <xf numFmtId="9" fontId="29" fillId="0" borderId="26" xfId="1" applyFont="1" applyBorder="1" applyAlignment="1">
      <alignment horizontal="center" vertical="center" wrapText="1"/>
    </xf>
    <xf numFmtId="0" fontId="29" fillId="0" borderId="55" xfId="0" applyFont="1" applyBorder="1" applyAlignment="1">
      <alignment horizontal="left" vertical="center" wrapText="1"/>
    </xf>
    <xf numFmtId="0" fontId="29" fillId="0" borderId="13" xfId="0" applyFont="1" applyBorder="1" applyAlignment="1">
      <alignment horizontal="left" vertical="center" wrapText="1"/>
    </xf>
    <xf numFmtId="0" fontId="31" fillId="0" borderId="13" xfId="0" applyFont="1" applyBorder="1" applyAlignment="1">
      <alignment vertical="center" wrapText="1"/>
    </xf>
    <xf numFmtId="0" fontId="29" fillId="0" borderId="13" xfId="0" applyFont="1" applyFill="1" applyBorder="1" applyAlignment="1">
      <alignment horizontal="left" vertical="center" wrapText="1"/>
    </xf>
    <xf numFmtId="9" fontId="29" fillId="0" borderId="13" xfId="0" applyNumberFormat="1" applyFont="1" applyFill="1" applyBorder="1" applyAlignment="1">
      <alignment horizontal="center" vertical="center" wrapText="1"/>
    </xf>
    <xf numFmtId="0" fontId="30" fillId="0" borderId="13" xfId="0" applyFont="1" applyFill="1" applyBorder="1" applyAlignment="1">
      <alignment horizontal="center" vertical="center" wrapText="1"/>
    </xf>
    <xf numFmtId="0" fontId="30" fillId="7" borderId="13" xfId="0" applyFont="1" applyFill="1" applyBorder="1" applyAlignment="1">
      <alignment horizontal="center" vertical="center" wrapText="1"/>
    </xf>
    <xf numFmtId="9" fontId="27" fillId="0" borderId="13" xfId="0" applyNumberFormat="1" applyFont="1" applyFill="1" applyBorder="1" applyAlignment="1">
      <alignment horizontal="center" vertical="center" wrapText="1"/>
    </xf>
    <xf numFmtId="9" fontId="30" fillId="0" borderId="13" xfId="0" applyNumberFormat="1" applyFont="1" applyFill="1" applyBorder="1" applyAlignment="1">
      <alignment horizontal="left" vertical="center" wrapText="1"/>
    </xf>
    <xf numFmtId="9" fontId="30" fillId="0" borderId="13" xfId="1" applyFont="1" applyFill="1" applyBorder="1" applyAlignment="1">
      <alignment horizontal="left" vertical="center" wrapText="1"/>
    </xf>
    <xf numFmtId="0" fontId="30" fillId="0" borderId="13" xfId="0" applyFont="1" applyFill="1" applyBorder="1" applyAlignment="1">
      <alignment horizontal="left" vertical="center" wrapText="1"/>
    </xf>
    <xf numFmtId="0" fontId="30" fillId="0" borderId="13" xfId="0" applyFont="1" applyBorder="1" applyAlignment="1">
      <alignment horizontal="center" vertical="center" wrapText="1"/>
    </xf>
    <xf numFmtId="166" fontId="30" fillId="0" borderId="13" xfId="0" applyNumberFormat="1" applyFont="1" applyFill="1" applyBorder="1" applyAlignment="1">
      <alignment horizontal="center" vertical="center" wrapText="1"/>
    </xf>
    <xf numFmtId="165" fontId="30" fillId="0" borderId="13" xfId="0" applyNumberFormat="1" applyFont="1" applyBorder="1" applyAlignment="1">
      <alignment horizontal="left" vertical="center" wrapText="1"/>
    </xf>
    <xf numFmtId="1" fontId="30" fillId="0" borderId="13" xfId="0" applyNumberFormat="1" applyFont="1" applyBorder="1" applyAlignment="1">
      <alignment horizontal="left" vertical="center" wrapText="1"/>
    </xf>
    <xf numFmtId="1" fontId="30" fillId="0" borderId="64" xfId="0" applyNumberFormat="1" applyFont="1" applyBorder="1" applyAlignment="1">
      <alignment horizontal="left" vertical="center" wrapText="1"/>
    </xf>
    <xf numFmtId="1" fontId="29" fillId="0" borderId="14" xfId="0" applyNumberFormat="1" applyFont="1" applyBorder="1" applyAlignment="1">
      <alignment horizontal="left" vertical="center" wrapText="1"/>
    </xf>
    <xf numFmtId="0" fontId="34" fillId="0" borderId="7" xfId="0" applyFont="1" applyBorder="1"/>
    <xf numFmtId="0" fontId="29" fillId="0" borderId="13" xfId="0" applyFont="1" applyFill="1" applyBorder="1" applyAlignment="1">
      <alignment horizontal="center" vertical="center" wrapText="1"/>
    </xf>
    <xf numFmtId="166" fontId="30" fillId="0" borderId="7" xfId="0" applyNumberFormat="1" applyFont="1" applyFill="1" applyBorder="1" applyAlignment="1">
      <alignment vertical="center" wrapText="1"/>
    </xf>
    <xf numFmtId="0" fontId="31" fillId="0" borderId="15" xfId="0" applyFont="1" applyBorder="1" applyAlignment="1">
      <alignment vertical="center" wrapText="1"/>
    </xf>
    <xf numFmtId="0" fontId="34" fillId="0" borderId="15" xfId="0" applyFont="1" applyBorder="1"/>
    <xf numFmtId="0" fontId="30" fillId="7" borderId="15" xfId="0" applyFont="1" applyFill="1" applyBorder="1" applyAlignment="1">
      <alignment horizontal="center" vertical="center" wrapText="1"/>
    </xf>
    <xf numFmtId="9" fontId="27" fillId="0" borderId="15" xfId="0" applyNumberFormat="1" applyFont="1" applyFill="1" applyBorder="1" applyAlignment="1">
      <alignment horizontal="center" vertical="center" wrapText="1"/>
    </xf>
    <xf numFmtId="9" fontId="30" fillId="0" borderId="15" xfId="0" applyNumberFormat="1" applyFont="1" applyFill="1" applyBorder="1" applyAlignment="1">
      <alignment horizontal="center" vertical="center" wrapText="1"/>
    </xf>
    <xf numFmtId="9" fontId="30" fillId="0" borderId="15" xfId="1" applyFont="1" applyFill="1" applyBorder="1" applyAlignment="1">
      <alignment horizontal="center" vertical="center" wrapText="1"/>
    </xf>
    <xf numFmtId="0" fontId="30" fillId="0" borderId="15" xfId="0" applyFont="1" applyFill="1" applyBorder="1" applyAlignment="1">
      <alignment vertical="center" wrapText="1"/>
    </xf>
    <xf numFmtId="0" fontId="30" fillId="0" borderId="15" xfId="0" applyFont="1" applyBorder="1" applyAlignment="1">
      <alignment horizontal="center" vertical="center" wrapText="1"/>
    </xf>
    <xf numFmtId="166" fontId="30" fillId="0" borderId="15" xfId="0" applyNumberFormat="1" applyFont="1" applyFill="1" applyBorder="1" applyAlignment="1">
      <alignment vertical="center" wrapText="1"/>
    </xf>
    <xf numFmtId="165" fontId="30" fillId="0" borderId="15" xfId="0" applyNumberFormat="1" applyFont="1" applyBorder="1" applyAlignment="1">
      <alignment vertical="center" wrapText="1"/>
    </xf>
    <xf numFmtId="1" fontId="30" fillId="0" borderId="15" xfId="0" applyNumberFormat="1" applyFont="1" applyBorder="1" applyAlignment="1">
      <alignment horizontal="center" vertical="center" wrapText="1"/>
    </xf>
    <xf numFmtId="1" fontId="30" fillId="0" borderId="20" xfId="0" applyNumberFormat="1" applyFont="1" applyBorder="1" applyAlignment="1">
      <alignment horizontal="center" vertical="center" wrapText="1"/>
    </xf>
    <xf numFmtId="1" fontId="29" fillId="0" borderId="66" xfId="0" applyNumberFormat="1" applyFont="1" applyBorder="1" applyAlignment="1">
      <alignment horizontal="center" vertical="center" wrapText="1"/>
    </xf>
    <xf numFmtId="0" fontId="29" fillId="0" borderId="28" xfId="0" applyFont="1" applyBorder="1" applyAlignment="1">
      <alignment horizontal="center" vertical="center" wrapText="1"/>
    </xf>
    <xf numFmtId="0" fontId="34" fillId="0" borderId="13" xfId="0" applyFont="1" applyBorder="1"/>
    <xf numFmtId="165" fontId="28" fillId="0" borderId="13" xfId="0" applyNumberFormat="1" applyFont="1" applyFill="1" applyBorder="1" applyAlignment="1">
      <alignment horizontal="center" vertical="center" wrapText="1"/>
    </xf>
    <xf numFmtId="165" fontId="27" fillId="0" borderId="13" xfId="0" applyNumberFormat="1" applyFont="1" applyFill="1" applyBorder="1" applyAlignment="1">
      <alignment horizontal="center" vertical="center" wrapText="1"/>
    </xf>
    <xf numFmtId="9" fontId="30" fillId="0" borderId="13" xfId="0" applyNumberFormat="1" applyFont="1" applyFill="1" applyBorder="1" applyAlignment="1">
      <alignment horizontal="center" vertical="center" wrapText="1"/>
    </xf>
    <xf numFmtId="9" fontId="30" fillId="0" borderId="13" xfId="1" applyFont="1" applyFill="1" applyBorder="1" applyAlignment="1">
      <alignment horizontal="center" vertical="center" wrapText="1"/>
    </xf>
    <xf numFmtId="0" fontId="30" fillId="0" borderId="13" xfId="0" applyFont="1" applyFill="1" applyBorder="1" applyAlignment="1">
      <alignment vertical="center" wrapText="1"/>
    </xf>
    <xf numFmtId="166" fontId="30" fillId="0" borderId="13" xfId="0" applyNumberFormat="1" applyFont="1" applyFill="1" applyBorder="1" applyAlignment="1">
      <alignment vertical="center" wrapText="1"/>
    </xf>
    <xf numFmtId="165" fontId="30" fillId="0" borderId="13" xfId="0" applyNumberFormat="1" applyFont="1" applyBorder="1" applyAlignment="1">
      <alignment vertical="center" wrapText="1"/>
    </xf>
    <xf numFmtId="1" fontId="30" fillId="0" borderId="13" xfId="0" applyNumberFormat="1" applyFont="1" applyBorder="1" applyAlignment="1">
      <alignment horizontal="center" vertical="center" wrapText="1"/>
    </xf>
    <xf numFmtId="1" fontId="30" fillId="0" borderId="64" xfId="0" applyNumberFormat="1" applyFont="1" applyBorder="1" applyAlignment="1">
      <alignment horizontal="center" vertical="center" wrapText="1"/>
    </xf>
    <xf numFmtId="1" fontId="29" fillId="0" borderId="14" xfId="0" applyNumberFormat="1" applyFont="1" applyBorder="1" applyAlignment="1">
      <alignment horizontal="center" vertical="center" wrapText="1"/>
    </xf>
    <xf numFmtId="0" fontId="29" fillId="0" borderId="34" xfId="0" applyFont="1" applyBorder="1" applyAlignment="1">
      <alignment horizontal="center" vertical="center"/>
    </xf>
    <xf numFmtId="0" fontId="34" fillId="0" borderId="52" xfId="0" applyFont="1" applyBorder="1"/>
    <xf numFmtId="0" fontId="34" fillId="0" borderId="56" xfId="0" applyFont="1" applyBorder="1"/>
    <xf numFmtId="0" fontId="31" fillId="0" borderId="52" xfId="0" applyFont="1" applyBorder="1" applyAlignment="1">
      <alignment horizontal="center" vertical="center" wrapText="1"/>
    </xf>
    <xf numFmtId="166" fontId="30" fillId="0" borderId="10" xfId="0" applyNumberFormat="1" applyFont="1" applyFill="1" applyBorder="1" applyAlignment="1">
      <alignment vertical="center" wrapText="1"/>
    </xf>
    <xf numFmtId="0" fontId="29" fillId="0" borderId="0" xfId="0" applyFont="1" applyBorder="1" applyAlignment="1">
      <alignment horizontal="center" vertical="center"/>
    </xf>
    <xf numFmtId="0" fontId="30" fillId="8" borderId="7" xfId="0" applyFont="1" applyFill="1" applyBorder="1" applyAlignment="1">
      <alignment vertical="center" wrapText="1"/>
    </xf>
    <xf numFmtId="0" fontId="34" fillId="0" borderId="16" xfId="0" applyFont="1" applyBorder="1"/>
    <xf numFmtId="0" fontId="31" fillId="0" borderId="7" xfId="0" applyFont="1" applyBorder="1" applyAlignment="1">
      <alignment horizontal="center" vertical="center" wrapText="1"/>
    </xf>
    <xf numFmtId="0" fontId="31" fillId="8" borderId="7" xfId="0" applyFont="1" applyFill="1" applyBorder="1" applyAlignment="1">
      <alignment vertical="center" wrapText="1"/>
    </xf>
    <xf numFmtId="0" fontId="34" fillId="0" borderId="20" xfId="0" applyFont="1" applyBorder="1"/>
    <xf numFmtId="9" fontId="31" fillId="0" borderId="7" xfId="0" applyNumberFormat="1" applyFont="1" applyBorder="1" applyAlignment="1">
      <alignment horizontal="center" vertical="center" wrapText="1"/>
    </xf>
    <xf numFmtId="0" fontId="29" fillId="0" borderId="28" xfId="0" applyFont="1" applyBorder="1" applyAlignment="1">
      <alignment horizontal="center" vertical="center"/>
    </xf>
    <xf numFmtId="0" fontId="34" fillId="0" borderId="64" xfId="0" applyFont="1" applyBorder="1"/>
    <xf numFmtId="0" fontId="34" fillId="0" borderId="10" xfId="0" applyFont="1" applyBorder="1"/>
    <xf numFmtId="0" fontId="31" fillId="0" borderId="10" xfId="0" applyFont="1" applyBorder="1" applyAlignment="1">
      <alignment horizontal="center" vertical="center" wrapText="1"/>
    </xf>
    <xf numFmtId="0" fontId="30" fillId="0" borderId="10" xfId="0" applyFont="1" applyFill="1" applyBorder="1" applyAlignment="1">
      <alignment horizontal="center" vertical="center" wrapText="1"/>
    </xf>
    <xf numFmtId="167" fontId="29" fillId="0" borderId="11" xfId="0" applyNumberFormat="1" applyFont="1" applyBorder="1" applyAlignment="1">
      <alignment horizontal="center" vertical="center" wrapText="1"/>
    </xf>
    <xf numFmtId="0" fontId="29" fillId="0" borderId="44" xfId="0" applyFont="1" applyBorder="1" applyAlignment="1">
      <alignment horizontal="center" vertical="center" wrapText="1"/>
    </xf>
    <xf numFmtId="0" fontId="31" fillId="0" borderId="48" xfId="0" applyFont="1" applyBorder="1" applyAlignment="1">
      <alignment vertical="center" wrapText="1"/>
    </xf>
    <xf numFmtId="0" fontId="35" fillId="0" borderId="13" xfId="0" applyFont="1" applyBorder="1" applyAlignment="1">
      <alignment vertical="center" wrapText="1"/>
    </xf>
    <xf numFmtId="10" fontId="34" fillId="0" borderId="8" xfId="1" applyNumberFormat="1" applyFont="1" applyBorder="1" applyAlignment="1">
      <alignment horizontal="center" vertical="center" wrapText="1"/>
    </xf>
    <xf numFmtId="0" fontId="29" fillId="0" borderId="50" xfId="0" applyFont="1" applyBorder="1" applyAlignment="1">
      <alignment horizontal="center" vertical="center" wrapText="1"/>
    </xf>
    <xf numFmtId="0" fontId="31" fillId="0" borderId="65" xfId="0" applyFont="1" applyBorder="1" applyAlignment="1">
      <alignment vertical="center" wrapText="1"/>
    </xf>
    <xf numFmtId="0" fontId="35" fillId="0" borderId="7" xfId="0" applyFont="1" applyFill="1" applyBorder="1" applyAlignment="1">
      <alignment vertical="center" wrapText="1"/>
    </xf>
    <xf numFmtId="10" fontId="34" fillId="0" borderId="36" xfId="1" applyNumberFormat="1" applyFont="1" applyFill="1" applyBorder="1" applyAlignment="1">
      <alignment horizontal="center" vertical="center" wrapText="1"/>
    </xf>
    <xf numFmtId="0" fontId="32" fillId="0" borderId="10" xfId="0" applyFont="1" applyBorder="1"/>
    <xf numFmtId="9" fontId="30" fillId="0" borderId="10" xfId="0" applyNumberFormat="1" applyFont="1" applyBorder="1" applyAlignment="1">
      <alignment horizontal="center" vertical="center" wrapText="1"/>
    </xf>
    <xf numFmtId="0" fontId="32" fillId="0" borderId="7" xfId="0" applyFont="1" applyBorder="1"/>
    <xf numFmtId="9" fontId="30" fillId="0" borderId="7" xfId="0" applyNumberFormat="1" applyFont="1" applyBorder="1" applyAlignment="1">
      <alignment horizontal="center" vertical="center" wrapText="1"/>
    </xf>
    <xf numFmtId="165" fontId="29" fillId="0" borderId="26" xfId="1" applyNumberFormat="1" applyFont="1" applyBorder="1" applyAlignment="1">
      <alignment horizontal="center" vertical="center" wrapText="1"/>
    </xf>
    <xf numFmtId="0" fontId="30" fillId="8" borderId="13" xfId="0" applyFont="1" applyFill="1" applyBorder="1" applyAlignment="1">
      <alignment vertical="center" wrapText="1"/>
    </xf>
    <xf numFmtId="0" fontId="30" fillId="0" borderId="13" xfId="0" applyFont="1" applyBorder="1" applyAlignment="1">
      <alignment vertical="center" wrapText="1"/>
    </xf>
    <xf numFmtId="0" fontId="32" fillId="0" borderId="13" xfId="0" applyFont="1" applyBorder="1"/>
    <xf numFmtId="165" fontId="31" fillId="0" borderId="13" xfId="0" applyNumberFormat="1" applyFont="1" applyBorder="1" applyAlignment="1">
      <alignment horizontal="center" vertical="center" wrapText="1"/>
    </xf>
    <xf numFmtId="9" fontId="29" fillId="0" borderId="14" xfId="1" applyFont="1" applyBorder="1" applyAlignment="1">
      <alignment horizontal="center" vertical="center" wrapText="1"/>
    </xf>
    <xf numFmtId="0" fontId="29" fillId="0" borderId="10" xfId="0" applyFont="1" applyBorder="1" applyAlignment="1">
      <alignment horizontal="center" vertical="center" wrapText="1"/>
    </xf>
    <xf numFmtId="0" fontId="31" fillId="0" borderId="56" xfId="0" applyFont="1" applyBorder="1" applyAlignment="1">
      <alignment vertical="center" wrapText="1"/>
    </xf>
    <xf numFmtId="10" fontId="31" fillId="0" borderId="52" xfId="0" applyNumberFormat="1" applyFont="1" applyBorder="1" applyAlignment="1">
      <alignment horizontal="center" vertical="center" wrapText="1"/>
    </xf>
    <xf numFmtId="9" fontId="29" fillId="0" borderId="11" xfId="1" applyFont="1" applyBorder="1" applyAlignment="1">
      <alignment horizontal="center" vertical="center" wrapText="1"/>
    </xf>
    <xf numFmtId="0" fontId="29" fillId="0" borderId="7" xfId="0" applyFont="1" applyBorder="1" applyAlignment="1">
      <alignment horizontal="center" vertical="center" wrapText="1"/>
    </xf>
    <xf numFmtId="0" fontId="31" fillId="0" borderId="18" xfId="0" applyFont="1" applyBorder="1" applyAlignment="1">
      <alignment horizontal="center" vertical="center" wrapText="1"/>
    </xf>
    <xf numFmtId="0" fontId="29" fillId="0" borderId="15" xfId="0" applyFont="1" applyBorder="1" applyAlignment="1">
      <alignment horizontal="center" vertical="center" wrapText="1"/>
    </xf>
    <xf numFmtId="9" fontId="31" fillId="0" borderId="21" xfId="0" applyNumberFormat="1" applyFont="1" applyBorder="1" applyAlignment="1">
      <alignment horizontal="center" vertical="center" wrapText="1"/>
    </xf>
    <xf numFmtId="0" fontId="30" fillId="0" borderId="21" xfId="0" applyFont="1" applyFill="1" applyBorder="1" applyAlignment="1">
      <alignment horizontal="center" vertical="center" wrapText="1"/>
    </xf>
    <xf numFmtId="9" fontId="29" fillId="0" borderId="66" xfId="1" applyFont="1" applyBorder="1" applyAlignment="1">
      <alignment horizontal="center" vertical="center" wrapText="1"/>
    </xf>
    <xf numFmtId="10" fontId="29" fillId="0" borderId="70" xfId="1" applyNumberFormat="1" applyFont="1" applyBorder="1" applyAlignment="1">
      <alignment horizontal="center" vertical="center" wrapText="1"/>
    </xf>
    <xf numFmtId="0" fontId="29" fillId="0" borderId="47" xfId="0" applyFont="1" applyBorder="1" applyAlignment="1">
      <alignment horizontal="center" vertical="center" wrapText="1"/>
    </xf>
    <xf numFmtId="0" fontId="31" fillId="0" borderId="47" xfId="0" applyFont="1" applyBorder="1" applyAlignment="1">
      <alignment vertical="center" wrapText="1"/>
    </xf>
    <xf numFmtId="0" fontId="34" fillId="0" borderId="47" xfId="0" applyFont="1" applyBorder="1"/>
    <xf numFmtId="0" fontId="31" fillId="0" borderId="19" xfId="0" applyFont="1" applyBorder="1" applyAlignment="1">
      <alignment vertical="center" wrapText="1"/>
    </xf>
    <xf numFmtId="10" fontId="31" fillId="0" borderId="25" xfId="0" applyNumberFormat="1" applyFont="1" applyBorder="1" applyAlignment="1">
      <alignment horizontal="center" vertical="center" wrapText="1"/>
    </xf>
    <xf numFmtId="0" fontId="30" fillId="0" borderId="25" xfId="0" applyFont="1" applyFill="1" applyBorder="1" applyAlignment="1">
      <alignment horizontal="center" vertical="center" wrapText="1"/>
    </xf>
    <xf numFmtId="0" fontId="30" fillId="7" borderId="47" xfId="0" applyFont="1" applyFill="1" applyBorder="1" applyAlignment="1">
      <alignment horizontal="center" vertical="center" wrapText="1"/>
    </xf>
    <xf numFmtId="9" fontId="30" fillId="0" borderId="47" xfId="0" applyNumberFormat="1" applyFont="1" applyFill="1" applyBorder="1" applyAlignment="1">
      <alignment horizontal="center" vertical="center" wrapText="1"/>
    </xf>
    <xf numFmtId="9" fontId="30" fillId="0" borderId="47" xfId="1" applyFont="1" applyFill="1" applyBorder="1" applyAlignment="1">
      <alignment horizontal="center" vertical="center" wrapText="1"/>
    </xf>
    <xf numFmtId="0" fontId="30" fillId="0" borderId="47" xfId="0" applyFont="1" applyFill="1" applyBorder="1" applyAlignment="1">
      <alignment vertical="center" wrapText="1"/>
    </xf>
    <xf numFmtId="0" fontId="30" fillId="0" borderId="47" xfId="0" applyFont="1" applyBorder="1" applyAlignment="1">
      <alignment horizontal="center" vertical="center" wrapText="1"/>
    </xf>
    <xf numFmtId="166" fontId="30" fillId="0" borderId="47" xfId="0" applyNumberFormat="1" applyFont="1" applyFill="1" applyBorder="1" applyAlignment="1">
      <alignment vertical="center" wrapText="1"/>
    </xf>
    <xf numFmtId="165" fontId="30" fillId="0" borderId="47" xfId="0" applyNumberFormat="1" applyFont="1" applyBorder="1" applyAlignment="1">
      <alignment vertical="center" wrapText="1"/>
    </xf>
    <xf numFmtId="1" fontId="30" fillId="0" borderId="47" xfId="0" applyNumberFormat="1" applyFont="1" applyBorder="1" applyAlignment="1">
      <alignment horizontal="center" vertical="center" wrapText="1"/>
    </xf>
    <xf numFmtId="1" fontId="30" fillId="0" borderId="19" xfId="0" applyNumberFormat="1" applyFont="1" applyBorder="1" applyAlignment="1">
      <alignment horizontal="center" vertical="center" wrapText="1"/>
    </xf>
    <xf numFmtId="9" fontId="29" fillId="0" borderId="70" xfId="1" applyNumberFormat="1" applyFont="1" applyBorder="1" applyAlignment="1">
      <alignment horizontal="center" vertical="center" wrapText="1"/>
    </xf>
    <xf numFmtId="0" fontId="29" fillId="0" borderId="13" xfId="0" applyFont="1" applyBorder="1" applyAlignment="1">
      <alignment horizontal="center" vertical="center" wrapText="1"/>
    </xf>
    <xf numFmtId="0" fontId="31" fillId="0" borderId="64" xfId="0" applyFont="1" applyBorder="1" applyAlignment="1">
      <alignment vertical="center" wrapText="1"/>
    </xf>
    <xf numFmtId="0" fontId="31" fillId="0" borderId="54" xfId="0" applyFont="1" applyBorder="1" applyAlignment="1">
      <alignment horizontal="center" vertical="center" wrapText="1"/>
    </xf>
    <xf numFmtId="0" fontId="30" fillId="0" borderId="54" xfId="0" applyFont="1" applyFill="1" applyBorder="1" applyAlignment="1">
      <alignment horizontal="center" vertical="center" wrapText="1"/>
    </xf>
    <xf numFmtId="0" fontId="30" fillId="0" borderId="49" xfId="0" applyFont="1" applyBorder="1" applyAlignment="1">
      <alignment horizontal="center" vertical="center" wrapText="1"/>
    </xf>
    <xf numFmtId="9" fontId="30" fillId="0" borderId="52" xfId="0" applyNumberFormat="1" applyFont="1" applyBorder="1" applyAlignment="1">
      <alignment horizontal="center" vertical="center" wrapText="1"/>
    </xf>
    <xf numFmtId="0" fontId="30" fillId="0" borderId="50" xfId="0" applyFont="1" applyBorder="1" applyAlignment="1">
      <alignment horizontal="center" vertical="center" wrapText="1"/>
    </xf>
    <xf numFmtId="0" fontId="30" fillId="0" borderId="54" xfId="0" applyFont="1" applyBorder="1" applyAlignment="1">
      <alignment horizontal="center" vertical="center" wrapText="1"/>
    </xf>
    <xf numFmtId="1" fontId="30" fillId="0" borderId="14" xfId="0" applyNumberFormat="1" applyFont="1" applyBorder="1" applyAlignment="1">
      <alignment horizontal="center" vertical="center" wrapText="1"/>
    </xf>
    <xf numFmtId="0" fontId="30" fillId="0" borderId="56" xfId="0" applyFont="1" applyBorder="1" applyAlignment="1">
      <alignment vertical="center" wrapText="1"/>
    </xf>
    <xf numFmtId="0" fontId="34" fillId="0" borderId="54" xfId="0" applyFont="1" applyBorder="1"/>
    <xf numFmtId="0" fontId="29" fillId="0" borderId="49" xfId="0" applyFont="1" applyBorder="1" applyAlignment="1">
      <alignment horizontal="center" vertical="center" wrapText="1"/>
    </xf>
    <xf numFmtId="0" fontId="30" fillId="8" borderId="10" xfId="0" applyFont="1" applyFill="1" applyBorder="1" applyAlignment="1">
      <alignment vertical="center" wrapText="1"/>
    </xf>
    <xf numFmtId="0" fontId="32" fillId="8" borderId="52" xfId="0" applyFont="1" applyFill="1" applyBorder="1" applyAlignment="1">
      <alignment horizontal="left"/>
    </xf>
    <xf numFmtId="0" fontId="32" fillId="8" borderId="10" xfId="0" applyFont="1" applyFill="1" applyBorder="1" applyAlignment="1">
      <alignment horizontal="left"/>
    </xf>
    <xf numFmtId="0" fontId="32" fillId="8" borderId="10" xfId="0" applyFont="1" applyFill="1" applyBorder="1" applyAlignment="1">
      <alignment vertical="center" wrapText="1"/>
    </xf>
    <xf numFmtId="0" fontId="27" fillId="0" borderId="10" xfId="1" applyNumberFormat="1" applyFont="1" applyFill="1" applyBorder="1" applyAlignment="1">
      <alignment horizontal="center" vertical="center" wrapText="1"/>
    </xf>
    <xf numFmtId="0" fontId="29" fillId="0" borderId="17" xfId="0" applyFont="1" applyBorder="1" applyAlignment="1">
      <alignment horizontal="center" vertical="center" wrapText="1"/>
    </xf>
    <xf numFmtId="0" fontId="32" fillId="8" borderId="18" xfId="0" applyFont="1" applyFill="1" applyBorder="1"/>
    <xf numFmtId="0" fontId="32" fillId="8" borderId="7" xfId="0" applyFont="1" applyFill="1" applyBorder="1"/>
    <xf numFmtId="0" fontId="32" fillId="8" borderId="7" xfId="0" applyFont="1" applyFill="1" applyBorder="1" applyAlignment="1">
      <alignment vertical="center" wrapText="1"/>
    </xf>
    <xf numFmtId="0" fontId="30" fillId="8" borderId="15" xfId="0" applyFont="1" applyFill="1" applyBorder="1" applyAlignment="1">
      <alignment vertical="center" wrapText="1"/>
    </xf>
    <xf numFmtId="0" fontId="32" fillId="0" borderId="15" xfId="0" applyFont="1" applyBorder="1"/>
    <xf numFmtId="0" fontId="28" fillId="0" borderId="59" xfId="0" applyFont="1" applyBorder="1" applyAlignment="1">
      <alignment horizontal="left" vertical="center" wrapText="1"/>
    </xf>
    <xf numFmtId="0" fontId="29" fillId="0" borderId="2" xfId="0" applyFont="1" applyBorder="1" applyAlignment="1">
      <alignment horizontal="center" vertical="center" wrapText="1"/>
    </xf>
    <xf numFmtId="0" fontId="31" fillId="0" borderId="61" xfId="0" applyFont="1" applyBorder="1" applyAlignment="1">
      <alignment vertical="center" wrapText="1"/>
    </xf>
    <xf numFmtId="0" fontId="34" fillId="0" borderId="61" xfId="0" applyFont="1" applyBorder="1"/>
    <xf numFmtId="9" fontId="27" fillId="0" borderId="61" xfId="0" applyNumberFormat="1" applyFont="1" applyFill="1" applyBorder="1" applyAlignment="1">
      <alignment horizontal="center" vertical="center" wrapText="1"/>
    </xf>
    <xf numFmtId="9" fontId="30" fillId="0" borderId="61" xfId="0" applyNumberFormat="1" applyFont="1" applyFill="1" applyBorder="1" applyAlignment="1">
      <alignment horizontal="center" vertical="center" wrapText="1"/>
    </xf>
    <xf numFmtId="9" fontId="30" fillId="0" borderId="61" xfId="1" applyFont="1" applyFill="1" applyBorder="1" applyAlignment="1">
      <alignment horizontal="center" vertical="center" wrapText="1"/>
    </xf>
    <xf numFmtId="0" fontId="30" fillId="0" borderId="61" xfId="0" applyFont="1" applyFill="1" applyBorder="1" applyAlignment="1">
      <alignment vertical="center" wrapText="1"/>
    </xf>
    <xf numFmtId="0" fontId="30" fillId="0" borderId="61" xfId="0" applyFont="1" applyBorder="1" applyAlignment="1">
      <alignment horizontal="center" vertical="center" wrapText="1"/>
    </xf>
    <xf numFmtId="166" fontId="30" fillId="0" borderId="61" xfId="0" applyNumberFormat="1" applyFont="1" applyFill="1" applyBorder="1" applyAlignment="1">
      <alignment vertical="center" wrapText="1"/>
    </xf>
    <xf numFmtId="165" fontId="30" fillId="0" borderId="61" xfId="0" applyNumberFormat="1" applyFont="1" applyBorder="1" applyAlignment="1">
      <alignment vertical="center" wrapText="1"/>
    </xf>
    <xf numFmtId="1" fontId="30" fillId="0" borderId="61" xfId="0" applyNumberFormat="1" applyFont="1" applyBorder="1" applyAlignment="1">
      <alignment horizontal="center" vertical="center" wrapText="1"/>
    </xf>
    <xf numFmtId="1" fontId="30" fillId="0" borderId="62" xfId="0" applyNumberFormat="1" applyFont="1" applyBorder="1" applyAlignment="1">
      <alignment horizontal="center" vertical="center" wrapText="1"/>
    </xf>
    <xf numFmtId="1" fontId="29" fillId="0" borderId="67" xfId="0" applyNumberFormat="1" applyFont="1" applyBorder="1" applyAlignment="1">
      <alignment horizontal="center" vertical="center" wrapText="1"/>
    </xf>
    <xf numFmtId="169" fontId="29" fillId="0" borderId="26" xfId="0" applyNumberFormat="1" applyFont="1" applyBorder="1" applyAlignment="1">
      <alignment horizontal="center" vertical="center" wrapText="1"/>
    </xf>
    <xf numFmtId="0" fontId="29" fillId="0" borderId="6" xfId="0" applyFont="1" applyBorder="1" applyAlignment="1">
      <alignment horizontal="center" vertical="center" wrapText="1"/>
    </xf>
    <xf numFmtId="0" fontId="29" fillId="0" borderId="48" xfId="0" applyFont="1" applyFill="1" applyBorder="1" applyAlignment="1">
      <alignment horizontal="left" vertical="center" wrapText="1"/>
    </xf>
    <xf numFmtId="0" fontId="29" fillId="0" borderId="48" xfId="0" applyFont="1" applyBorder="1" applyAlignment="1">
      <alignment vertical="center" wrapText="1"/>
    </xf>
    <xf numFmtId="0" fontId="34" fillId="0" borderId="48" xfId="0" applyFont="1" applyBorder="1"/>
    <xf numFmtId="9" fontId="27" fillId="0" borderId="47" xfId="0" applyNumberFormat="1" applyFont="1" applyFill="1" applyBorder="1" applyAlignment="1">
      <alignment horizontal="center" vertical="center" wrapText="1"/>
    </xf>
    <xf numFmtId="9" fontId="30" fillId="0" borderId="48" xfId="0" applyNumberFormat="1" applyFont="1" applyFill="1" applyBorder="1" applyAlignment="1">
      <alignment horizontal="center" vertical="center" wrapText="1"/>
    </xf>
    <xf numFmtId="9" fontId="30" fillId="0" borderId="48" xfId="1" applyFont="1" applyFill="1" applyBorder="1" applyAlignment="1">
      <alignment horizontal="center" vertical="center" wrapText="1"/>
    </xf>
    <xf numFmtId="0" fontId="30" fillId="0" borderId="48" xfId="0" applyFont="1" applyFill="1" applyBorder="1" applyAlignment="1">
      <alignment vertical="center" wrapText="1"/>
    </xf>
    <xf numFmtId="0" fontId="30" fillId="0" borderId="48" xfId="0" applyFont="1" applyBorder="1" applyAlignment="1">
      <alignment horizontal="center" vertical="center" wrapText="1"/>
    </xf>
    <xf numFmtId="166" fontId="30" fillId="0" borderId="48" xfId="0" applyNumberFormat="1" applyFont="1" applyFill="1" applyBorder="1" applyAlignment="1">
      <alignment vertical="center" wrapText="1"/>
    </xf>
    <xf numFmtId="165" fontId="30" fillId="0" borderId="48" xfId="0" applyNumberFormat="1" applyFont="1" applyBorder="1" applyAlignment="1">
      <alignment vertical="center" wrapText="1"/>
    </xf>
    <xf numFmtId="1" fontId="30" fillId="0" borderId="48" xfId="0" applyNumberFormat="1" applyFont="1" applyBorder="1" applyAlignment="1">
      <alignment horizontal="center" vertical="center" wrapText="1"/>
    </xf>
    <xf numFmtId="1" fontId="30" fillId="0" borderId="4" xfId="0" applyNumberFormat="1" applyFont="1" applyBorder="1" applyAlignment="1">
      <alignment horizontal="center" vertical="center" wrapText="1"/>
    </xf>
    <xf numFmtId="9" fontId="29" fillId="0" borderId="68" xfId="1" applyFont="1" applyBorder="1" applyAlignment="1">
      <alignment horizontal="center" vertical="center" wrapText="1"/>
    </xf>
    <xf numFmtId="0" fontId="29" fillId="0" borderId="54" xfId="0" applyFont="1" applyBorder="1" applyAlignment="1">
      <alignment horizontal="center" vertical="center" wrapText="1"/>
    </xf>
    <xf numFmtId="0" fontId="29" fillId="0" borderId="13" xfId="0" applyFont="1" applyBorder="1" applyAlignment="1">
      <alignment vertical="center" wrapText="1"/>
    </xf>
    <xf numFmtId="9" fontId="30" fillId="0" borderId="54" xfId="0" applyNumberFormat="1" applyFont="1" applyFill="1" applyBorder="1" applyAlignment="1">
      <alignment horizontal="center" vertical="center" wrapText="1"/>
    </xf>
    <xf numFmtId="165" fontId="3" fillId="5" borderId="3" xfId="0" applyNumberFormat="1" applyFont="1" applyFill="1" applyBorder="1" applyAlignment="1">
      <alignment horizontal="center" vertical="center" wrapText="1"/>
    </xf>
    <xf numFmtId="1" fontId="29" fillId="0" borderId="41" xfId="0" applyNumberFormat="1" applyFont="1" applyBorder="1" applyAlignment="1">
      <alignment horizontal="center" vertical="center" wrapText="1"/>
    </xf>
    <xf numFmtId="1" fontId="29" fillId="0" borderId="37" xfId="0" applyNumberFormat="1" applyFont="1" applyBorder="1" applyAlignment="1">
      <alignment horizontal="center" vertical="center" wrapText="1"/>
    </xf>
    <xf numFmtId="1" fontId="29" fillId="0" borderId="37" xfId="0" applyNumberFormat="1" applyFont="1" applyBorder="1" applyAlignment="1">
      <alignment horizontal="left" vertical="center" wrapText="1"/>
    </xf>
    <xf numFmtId="1" fontId="29" fillId="0" borderId="43" xfId="0" applyNumberFormat="1" applyFont="1" applyBorder="1" applyAlignment="1">
      <alignment horizontal="left" vertical="center" wrapText="1"/>
    </xf>
    <xf numFmtId="1" fontId="29" fillId="0" borderId="73" xfId="0" applyNumberFormat="1" applyFont="1" applyBorder="1" applyAlignment="1">
      <alignment horizontal="center" vertical="center" wrapText="1"/>
    </xf>
    <xf numFmtId="1" fontId="29" fillId="0" borderId="43" xfId="0" applyNumberFormat="1" applyFont="1" applyBorder="1" applyAlignment="1">
      <alignment horizontal="center" vertical="center" wrapText="1"/>
    </xf>
    <xf numFmtId="1" fontId="29" fillId="0" borderId="41" xfId="0" applyNumberFormat="1" applyFont="1" applyBorder="1" applyAlignment="1">
      <alignment horizontal="left" vertical="center" wrapText="1"/>
    </xf>
    <xf numFmtId="1" fontId="29" fillId="0" borderId="73" xfId="0" applyNumberFormat="1" applyFont="1" applyBorder="1" applyAlignment="1">
      <alignment horizontal="left" vertical="center" wrapText="1"/>
    </xf>
    <xf numFmtId="1" fontId="29" fillId="0" borderId="72" xfId="0" applyNumberFormat="1" applyFont="1" applyBorder="1" applyAlignment="1">
      <alignment horizontal="left" vertical="center" wrapText="1"/>
    </xf>
    <xf numFmtId="1" fontId="30" fillId="0" borderId="41" xfId="0" applyNumberFormat="1" applyFont="1" applyBorder="1" applyAlignment="1">
      <alignment horizontal="left" vertical="center" wrapText="1"/>
    </xf>
    <xf numFmtId="1" fontId="30" fillId="0" borderId="43" xfId="0" applyNumberFormat="1" applyFont="1" applyBorder="1" applyAlignment="1">
      <alignment horizontal="center" vertical="center" wrapText="1"/>
    </xf>
    <xf numFmtId="1" fontId="29" fillId="0" borderId="3" xfId="0" applyNumberFormat="1" applyFont="1" applyBorder="1" applyAlignment="1">
      <alignment horizontal="center" vertical="center" wrapText="1"/>
    </xf>
    <xf numFmtId="1" fontId="29" fillId="0" borderId="74" xfId="0" applyNumberFormat="1" applyFont="1" applyBorder="1" applyAlignment="1">
      <alignment horizontal="left" vertical="center" wrapText="1"/>
    </xf>
    <xf numFmtId="9" fontId="27" fillId="0" borderId="63" xfId="0" applyNumberFormat="1" applyFont="1" applyFill="1" applyBorder="1" applyAlignment="1">
      <alignment horizontal="center" vertical="center" wrapText="1"/>
    </xf>
    <xf numFmtId="0" fontId="30" fillId="7" borderId="63" xfId="0" applyFont="1" applyFill="1" applyBorder="1" applyAlignment="1">
      <alignment horizontal="center" vertical="center" wrapText="1"/>
    </xf>
    <xf numFmtId="0" fontId="30" fillId="0" borderId="15" xfId="0" applyFont="1" applyFill="1" applyBorder="1" applyAlignment="1">
      <alignment horizontal="center" vertical="center" wrapText="1"/>
    </xf>
    <xf numFmtId="0" fontId="30" fillId="0" borderId="61" xfId="0" applyFont="1" applyFill="1" applyBorder="1" applyAlignment="1">
      <alignment horizontal="center" vertical="center" wrapText="1"/>
    </xf>
    <xf numFmtId="0" fontId="30" fillId="0" borderId="47" xfId="0" applyFont="1" applyFill="1" applyBorder="1" applyAlignment="1">
      <alignment horizontal="center" vertical="center" wrapText="1"/>
    </xf>
    <xf numFmtId="0" fontId="30" fillId="0" borderId="64" xfId="0" applyFont="1" applyFill="1" applyBorder="1" applyAlignment="1">
      <alignment horizontal="center" vertical="center" wrapText="1"/>
    </xf>
    <xf numFmtId="10" fontId="34" fillId="4" borderId="57" xfId="0" applyNumberFormat="1" applyFont="1" applyFill="1" applyBorder="1" applyAlignment="1">
      <alignment horizontal="center" vertical="center"/>
    </xf>
    <xf numFmtId="10" fontId="34" fillId="3" borderId="7" xfId="0" applyNumberFormat="1" applyFont="1" applyFill="1" applyBorder="1" applyAlignment="1">
      <alignment horizontal="center" vertical="center"/>
    </xf>
    <xf numFmtId="10" fontId="34" fillId="2" borderId="26" xfId="0" applyNumberFormat="1" applyFont="1" applyFill="1" applyBorder="1" applyAlignment="1">
      <alignment horizontal="center" vertical="center"/>
    </xf>
    <xf numFmtId="0" fontId="32" fillId="0" borderId="10" xfId="0" applyFont="1" applyBorder="1" applyAlignment="1">
      <alignment vertical="center" wrapText="1"/>
    </xf>
    <xf numFmtId="9" fontId="32" fillId="0" borderId="52" xfId="0" applyNumberFormat="1" applyFont="1" applyBorder="1" applyAlignment="1">
      <alignment horizontal="center" vertical="center" wrapText="1"/>
    </xf>
    <xf numFmtId="0" fontId="32" fillId="0" borderId="52" xfId="0" applyFont="1" applyFill="1" applyBorder="1" applyAlignment="1">
      <alignment horizontal="center" vertical="center" wrapText="1"/>
    </xf>
    <xf numFmtId="0" fontId="32" fillId="7" borderId="10" xfId="0" applyFont="1" applyFill="1" applyBorder="1" applyAlignment="1">
      <alignment horizontal="center" vertical="center" wrapText="1"/>
    </xf>
    <xf numFmtId="0" fontId="34" fillId="0" borderId="64" xfId="0" applyFont="1" applyFill="1" applyBorder="1" applyAlignment="1">
      <alignment vertical="center" wrapText="1"/>
    </xf>
    <xf numFmtId="9" fontId="35" fillId="0" borderId="54" xfId="0" applyNumberFormat="1" applyFont="1" applyBorder="1" applyAlignment="1">
      <alignment horizontal="center" vertical="center" wrapText="1"/>
    </xf>
    <xf numFmtId="0" fontId="32" fillId="0" borderId="54" xfId="0" applyFont="1" applyFill="1" applyBorder="1" applyAlignment="1">
      <alignment horizontal="center" vertical="center" wrapText="1"/>
    </xf>
    <xf numFmtId="0" fontId="32" fillId="7" borderId="13" xfId="0" applyFont="1" applyFill="1" applyBorder="1" applyAlignment="1">
      <alignment horizontal="center" vertical="center" wrapText="1"/>
    </xf>
    <xf numFmtId="0" fontId="32" fillId="8" borderId="52" xfId="0" applyFont="1" applyFill="1" applyBorder="1" applyAlignment="1">
      <alignment horizontal="center" vertical="center" wrapText="1"/>
    </xf>
    <xf numFmtId="0" fontId="32" fillId="8" borderId="18" xfId="0" applyFont="1" applyFill="1" applyBorder="1" applyAlignment="1">
      <alignment horizontal="center" vertical="center" wrapText="1"/>
    </xf>
    <xf numFmtId="0" fontId="32" fillId="7" borderId="7" xfId="0" applyFont="1" applyFill="1" applyBorder="1" applyAlignment="1">
      <alignment horizontal="center" vertical="center" wrapText="1"/>
    </xf>
    <xf numFmtId="0" fontId="32" fillId="0" borderId="18" xfId="0" applyFont="1" applyFill="1" applyBorder="1" applyAlignment="1">
      <alignment horizontal="center" vertical="center" wrapText="1"/>
    </xf>
    <xf numFmtId="9" fontId="32" fillId="8" borderId="18" xfId="0" applyNumberFormat="1" applyFont="1" applyFill="1" applyBorder="1" applyAlignment="1">
      <alignment horizontal="center" vertical="center" wrapText="1"/>
    </xf>
    <xf numFmtId="0" fontId="32" fillId="0" borderId="15" xfId="0" applyFont="1" applyBorder="1" applyAlignment="1">
      <alignment vertical="center" wrapText="1"/>
    </xf>
    <xf numFmtId="9" fontId="32" fillId="0" borderId="21" xfId="0" applyNumberFormat="1" applyFont="1" applyBorder="1" applyAlignment="1">
      <alignment horizontal="center" vertical="center" wrapText="1"/>
    </xf>
    <xf numFmtId="0" fontId="32" fillId="8" borderId="21" xfId="0" applyFont="1" applyFill="1" applyBorder="1" applyAlignment="1">
      <alignment horizontal="center" vertical="center" wrapText="1"/>
    </xf>
    <xf numFmtId="0" fontId="32" fillId="7" borderId="15" xfId="0" applyFont="1" applyFill="1" applyBorder="1" applyAlignment="1">
      <alignment horizontal="center" vertical="center" wrapText="1"/>
    </xf>
    <xf numFmtId="0" fontId="35" fillId="0" borderId="61" xfId="0" applyFont="1" applyBorder="1" applyAlignment="1">
      <alignment vertical="center" wrapText="1"/>
    </xf>
    <xf numFmtId="10" fontId="35" fillId="0" borderId="60" xfId="0" applyNumberFormat="1" applyFont="1" applyBorder="1" applyAlignment="1">
      <alignment horizontal="center" vertical="center" wrapText="1"/>
    </xf>
    <xf numFmtId="0" fontId="32" fillId="0" borderId="60" xfId="0" applyFont="1" applyFill="1" applyBorder="1" applyAlignment="1">
      <alignment horizontal="center" vertical="center" wrapText="1"/>
    </xf>
    <xf numFmtId="0" fontId="32" fillId="7" borderId="61" xfId="0" applyFont="1" applyFill="1" applyBorder="1" applyAlignment="1">
      <alignment horizontal="center" vertical="center" wrapText="1"/>
    </xf>
    <xf numFmtId="0" fontId="35" fillId="0" borderId="10" xfId="0" applyFont="1" applyBorder="1" applyAlignment="1">
      <alignment vertical="center" wrapText="1"/>
    </xf>
    <xf numFmtId="0" fontId="35" fillId="0" borderId="52" xfId="0" applyFont="1" applyBorder="1" applyAlignment="1">
      <alignment horizontal="center" vertical="center" wrapText="1"/>
    </xf>
    <xf numFmtId="0" fontId="35" fillId="0" borderId="7" xfId="0" applyFont="1" applyBorder="1" applyAlignment="1">
      <alignment vertical="center" wrapText="1"/>
    </xf>
    <xf numFmtId="0" fontId="35" fillId="0" borderId="18" xfId="0" applyFont="1" applyBorder="1" applyAlignment="1">
      <alignment horizontal="center" vertical="center" wrapText="1"/>
    </xf>
    <xf numFmtId="2" fontId="35" fillId="0" borderId="54" xfId="0" applyNumberFormat="1" applyFont="1" applyBorder="1" applyAlignment="1">
      <alignment horizontal="center" vertical="center" wrapText="1"/>
    </xf>
    <xf numFmtId="0" fontId="34" fillId="0" borderId="48" xfId="0" applyFont="1" applyFill="1" applyBorder="1" applyAlignment="1">
      <alignment vertical="center" wrapText="1"/>
    </xf>
    <xf numFmtId="9" fontId="34" fillId="0" borderId="48" xfId="0" applyNumberFormat="1" applyFont="1" applyFill="1" applyBorder="1" applyAlignment="1">
      <alignment horizontal="center" vertical="center" wrapText="1"/>
    </xf>
    <xf numFmtId="0" fontId="32" fillId="0" borderId="48" xfId="0" applyFont="1" applyFill="1" applyBorder="1" applyAlignment="1">
      <alignment horizontal="center" vertical="center" wrapText="1"/>
    </xf>
    <xf numFmtId="0" fontId="32" fillId="7" borderId="48" xfId="0" applyFont="1" applyFill="1" applyBorder="1" applyAlignment="1">
      <alignment horizontal="center" vertical="center" wrapText="1"/>
    </xf>
    <xf numFmtId="0" fontId="34" fillId="0" borderId="13" xfId="0" applyFont="1" applyFill="1" applyBorder="1" applyAlignment="1">
      <alignment vertical="center" wrapText="1"/>
    </xf>
    <xf numFmtId="9" fontId="34" fillId="0" borderId="54" xfId="0" applyNumberFormat="1" applyFont="1" applyFill="1" applyBorder="1" applyAlignment="1">
      <alignment horizontal="center" vertical="center" wrapText="1"/>
    </xf>
    <xf numFmtId="0" fontId="32" fillId="8" borderId="54" xfId="0" applyFont="1" applyFill="1" applyBorder="1" applyAlignment="1">
      <alignment horizontal="center" vertical="center" wrapText="1"/>
    </xf>
    <xf numFmtId="0" fontId="32" fillId="7" borderId="64" xfId="0" applyFont="1" applyFill="1" applyBorder="1" applyAlignment="1">
      <alignment horizontal="center" vertical="center" wrapText="1"/>
    </xf>
    <xf numFmtId="165" fontId="26" fillId="5" borderId="3" xfId="0" applyNumberFormat="1" applyFont="1" applyFill="1" applyBorder="1" applyAlignment="1">
      <alignment horizontal="center" vertical="center" wrapText="1"/>
    </xf>
    <xf numFmtId="9" fontId="29" fillId="0" borderId="37" xfId="1" applyFont="1" applyBorder="1" applyAlignment="1">
      <alignment horizontal="center" vertical="center" wrapText="1"/>
    </xf>
    <xf numFmtId="167" fontId="29" fillId="0" borderId="41" xfId="0" applyNumberFormat="1" applyFont="1" applyBorder="1" applyAlignment="1">
      <alignment horizontal="center" vertical="center" wrapText="1"/>
    </xf>
    <xf numFmtId="165" fontId="29" fillId="0" borderId="37" xfId="1" applyNumberFormat="1" applyFont="1" applyBorder="1" applyAlignment="1">
      <alignment horizontal="center" vertical="center" wrapText="1"/>
    </xf>
    <xf numFmtId="9" fontId="29" fillId="0" borderId="43" xfId="1" applyFont="1" applyBorder="1" applyAlignment="1">
      <alignment horizontal="center" vertical="center" wrapText="1"/>
    </xf>
    <xf numFmtId="9" fontId="29" fillId="0" borderId="41" xfId="1" applyFont="1" applyBorder="1" applyAlignment="1">
      <alignment horizontal="center" vertical="center" wrapText="1"/>
    </xf>
    <xf numFmtId="9" fontId="29" fillId="0" borderId="73" xfId="1" applyFont="1" applyBorder="1" applyAlignment="1">
      <alignment horizontal="center" vertical="center" wrapText="1"/>
    </xf>
    <xf numFmtId="10" fontId="29" fillId="0" borderId="72" xfId="1" applyNumberFormat="1" applyFont="1" applyBorder="1" applyAlignment="1">
      <alignment horizontal="center" vertical="center" wrapText="1"/>
    </xf>
    <xf numFmtId="9" fontId="29" fillId="0" borderId="72" xfId="1" applyNumberFormat="1" applyFont="1" applyBorder="1" applyAlignment="1">
      <alignment horizontal="center" vertical="center" wrapText="1"/>
    </xf>
    <xf numFmtId="169" fontId="29" fillId="0" borderId="37" xfId="0" applyNumberFormat="1" applyFont="1" applyBorder="1" applyAlignment="1">
      <alignment horizontal="center" vertical="center" wrapText="1"/>
    </xf>
    <xf numFmtId="9" fontId="29" fillId="0" borderId="74" xfId="1" applyFont="1" applyBorder="1" applyAlignment="1">
      <alignment horizontal="center" vertical="center" wrapText="1"/>
    </xf>
    <xf numFmtId="0" fontId="36" fillId="0" borderId="0" xfId="0" applyFont="1"/>
    <xf numFmtId="0" fontId="36" fillId="0" borderId="0" xfId="0" applyFont="1" applyAlignment="1">
      <alignment horizontal="center"/>
    </xf>
    <xf numFmtId="0" fontId="36" fillId="0" borderId="0" xfId="0" applyFont="1" applyAlignment="1">
      <alignment wrapText="1"/>
    </xf>
    <xf numFmtId="0" fontId="36" fillId="0" borderId="0" xfId="0" applyFont="1" applyFill="1" applyBorder="1"/>
    <xf numFmtId="0" fontId="36" fillId="0" borderId="0" xfId="0" applyFont="1" applyAlignment="1"/>
    <xf numFmtId="0" fontId="36" fillId="0" borderId="0" xfId="0" applyFont="1" applyFill="1" applyBorder="1" applyAlignment="1"/>
    <xf numFmtId="0" fontId="36" fillId="0" borderId="0" xfId="0" applyFont="1" applyFill="1" applyBorder="1" applyAlignment="1">
      <alignment horizontal="center" vertical="center"/>
    </xf>
    <xf numFmtId="165" fontId="37" fillId="12" borderId="9" xfId="0" applyNumberFormat="1" applyFont="1" applyFill="1" applyBorder="1" applyAlignment="1">
      <alignment horizontal="center" vertical="center"/>
    </xf>
    <xf numFmtId="165" fontId="37" fillId="12" borderId="10" xfId="0" applyNumberFormat="1" applyFont="1" applyFill="1" applyBorder="1" applyAlignment="1">
      <alignment horizontal="center" vertical="center"/>
    </xf>
    <xf numFmtId="165" fontId="37" fillId="12" borderId="11" xfId="0" applyNumberFormat="1" applyFont="1" applyFill="1" applyBorder="1" applyAlignment="1">
      <alignment horizontal="center" vertical="center"/>
    </xf>
    <xf numFmtId="0" fontId="36" fillId="0" borderId="0" xfId="0" applyFont="1" applyFill="1" applyBorder="1" applyAlignment="1">
      <alignment vertical="center" wrapText="1"/>
    </xf>
    <xf numFmtId="10" fontId="36" fillId="6" borderId="67" xfId="1" applyNumberFormat="1" applyFont="1" applyFill="1" applyBorder="1" applyAlignment="1">
      <alignment horizontal="center" vertical="center"/>
    </xf>
    <xf numFmtId="164" fontId="36" fillId="0" borderId="0" xfId="1" applyNumberFormat="1" applyFont="1"/>
    <xf numFmtId="10" fontId="36" fillId="0" borderId="0" xfId="1" applyNumberFormat="1" applyFont="1"/>
    <xf numFmtId="0" fontId="36" fillId="0" borderId="78" xfId="0" applyFont="1" applyBorder="1" applyAlignment="1">
      <alignment horizontal="center" vertical="center" wrapText="1"/>
    </xf>
    <xf numFmtId="165" fontId="36" fillId="0" borderId="33" xfId="0" applyNumberFormat="1" applyFont="1" applyBorder="1" applyAlignment="1">
      <alignment horizontal="center" vertical="center" wrapText="1"/>
    </xf>
    <xf numFmtId="10" fontId="36" fillId="0" borderId="33" xfId="1" applyNumberFormat="1" applyFont="1" applyBorder="1" applyAlignment="1">
      <alignment horizontal="center" vertical="center" wrapText="1"/>
    </xf>
    <xf numFmtId="10" fontId="36" fillId="0" borderId="59" xfId="0" applyNumberFormat="1" applyFont="1" applyBorder="1" applyAlignment="1">
      <alignment horizontal="center" vertical="center"/>
    </xf>
    <xf numFmtId="10" fontId="36" fillId="0" borderId="61" xfId="0" applyNumberFormat="1" applyFont="1" applyBorder="1" applyAlignment="1">
      <alignment horizontal="center" vertical="center"/>
    </xf>
    <xf numFmtId="0" fontId="36" fillId="0" borderId="3" xfId="0" applyFont="1" applyBorder="1" applyAlignment="1">
      <alignment vertical="center" wrapText="1"/>
    </xf>
    <xf numFmtId="10" fontId="36" fillId="0" borderId="31" xfId="1" applyNumberFormat="1" applyFont="1" applyBorder="1" applyAlignment="1">
      <alignment horizontal="center" vertical="center" wrapText="1"/>
    </xf>
    <xf numFmtId="10" fontId="36" fillId="6" borderId="70" xfId="1" applyNumberFormat="1" applyFont="1" applyFill="1" applyBorder="1" applyAlignment="1">
      <alignment horizontal="center" vertical="center"/>
    </xf>
    <xf numFmtId="0" fontId="36" fillId="0" borderId="72" xfId="0" applyFont="1" applyBorder="1" applyAlignment="1">
      <alignment vertical="center" wrapText="1"/>
    </xf>
    <xf numFmtId="0" fontId="36" fillId="0" borderId="61" xfId="0" applyFont="1" applyBorder="1" applyAlignment="1">
      <alignment horizontal="center" vertical="center"/>
    </xf>
    <xf numFmtId="10" fontId="36" fillId="0" borderId="67" xfId="1" applyNumberFormat="1" applyFont="1" applyBorder="1" applyAlignment="1">
      <alignment horizontal="center" vertical="center"/>
    </xf>
    <xf numFmtId="165" fontId="36" fillId="0" borderId="31" xfId="0" applyNumberFormat="1" applyFont="1" applyBorder="1" applyAlignment="1">
      <alignment horizontal="center" vertical="center" wrapText="1"/>
    </xf>
    <xf numFmtId="0" fontId="36" fillId="0" borderId="82" xfId="0" applyFont="1" applyBorder="1" applyAlignment="1">
      <alignment horizontal="center" vertical="center" wrapText="1"/>
    </xf>
    <xf numFmtId="10" fontId="36" fillId="6" borderId="69" xfId="1" applyNumberFormat="1" applyFont="1" applyFill="1" applyBorder="1" applyAlignment="1">
      <alignment horizontal="center" vertical="center"/>
    </xf>
    <xf numFmtId="9" fontId="36" fillId="4" borderId="51" xfId="0" applyNumberFormat="1" applyFont="1" applyFill="1" applyBorder="1" applyAlignment="1">
      <alignment horizontal="center" vertical="center" wrapText="1"/>
    </xf>
    <xf numFmtId="0" fontId="36" fillId="0" borderId="30" xfId="0" applyFont="1" applyBorder="1" applyAlignment="1">
      <alignment vertical="center" wrapText="1"/>
    </xf>
    <xf numFmtId="165" fontId="36" fillId="0" borderId="33" xfId="0" applyNumberFormat="1" applyFont="1" applyFill="1" applyBorder="1" applyAlignment="1">
      <alignment horizontal="center" vertical="center" wrapText="1"/>
    </xf>
    <xf numFmtId="9" fontId="36" fillId="0" borderId="33" xfId="0" applyNumberFormat="1" applyFont="1" applyBorder="1" applyAlignment="1">
      <alignment horizontal="center" vertical="center"/>
    </xf>
    <xf numFmtId="165" fontId="37" fillId="13" borderId="12" xfId="0" applyNumberFormat="1" applyFont="1" applyFill="1" applyBorder="1" applyAlignment="1">
      <alignment horizontal="center" vertical="center"/>
    </xf>
    <xf numFmtId="165" fontId="37" fillId="13" borderId="13" xfId="0" applyNumberFormat="1" applyFont="1" applyFill="1" applyBorder="1" applyAlignment="1">
      <alignment horizontal="center" vertical="center"/>
    </xf>
    <xf numFmtId="165" fontId="37" fillId="13" borderId="14" xfId="0" applyNumberFormat="1" applyFont="1" applyFill="1" applyBorder="1" applyAlignment="1">
      <alignment horizontal="center" vertical="center"/>
    </xf>
    <xf numFmtId="9" fontId="36" fillId="2" borderId="59" xfId="0" applyNumberFormat="1" applyFont="1" applyFill="1" applyBorder="1" applyAlignment="1">
      <alignment horizontal="center" vertical="center"/>
    </xf>
    <xf numFmtId="9" fontId="36" fillId="2" borderId="67" xfId="0" applyNumberFormat="1" applyFont="1" applyFill="1" applyBorder="1" applyAlignment="1">
      <alignment horizontal="center" vertical="center"/>
    </xf>
    <xf numFmtId="9" fontId="36" fillId="3" borderId="63" xfId="0" applyNumberFormat="1" applyFont="1" applyFill="1" applyBorder="1" applyAlignment="1">
      <alignment horizontal="center" vertical="center" wrapText="1"/>
    </xf>
    <xf numFmtId="9" fontId="36" fillId="10" borderId="69" xfId="0" applyNumberFormat="1" applyFont="1" applyFill="1" applyBorder="1" applyAlignment="1">
      <alignment horizontal="center" vertical="center" wrapText="1"/>
    </xf>
    <xf numFmtId="9" fontId="36" fillId="4" borderId="59" xfId="0" applyNumberFormat="1" applyFont="1" applyFill="1" applyBorder="1" applyAlignment="1">
      <alignment horizontal="center" vertical="center" wrapText="1"/>
    </xf>
    <xf numFmtId="9" fontId="36" fillId="3" borderId="61" xfId="0" applyNumberFormat="1" applyFont="1" applyFill="1" applyBorder="1" applyAlignment="1">
      <alignment horizontal="center" vertical="center" wrapText="1"/>
    </xf>
    <xf numFmtId="9" fontId="36" fillId="10" borderId="67" xfId="0" applyNumberFormat="1" applyFont="1" applyFill="1" applyBorder="1" applyAlignment="1">
      <alignment horizontal="center" vertical="center" wrapText="1"/>
    </xf>
    <xf numFmtId="0" fontId="36" fillId="0" borderId="33" xfId="40" applyNumberFormat="1" applyFont="1" applyFill="1" applyBorder="1" applyAlignment="1">
      <alignment horizontal="center" vertical="center" wrapText="1"/>
    </xf>
    <xf numFmtId="0" fontId="36" fillId="6" borderId="67" xfId="40" applyNumberFormat="1" applyFont="1" applyFill="1" applyBorder="1" applyAlignment="1">
      <alignment horizontal="center" vertical="center"/>
    </xf>
    <xf numFmtId="0" fontId="36" fillId="0" borderId="33" xfId="40" applyNumberFormat="1" applyFont="1" applyFill="1" applyBorder="1" applyAlignment="1">
      <alignment horizontal="center" vertical="center"/>
    </xf>
    <xf numFmtId="0" fontId="36" fillId="0" borderId="61" xfId="1" applyNumberFormat="1" applyFont="1" applyBorder="1" applyAlignment="1">
      <alignment horizontal="center" vertical="center"/>
    </xf>
    <xf numFmtId="0" fontId="36" fillId="0" borderId="59" xfId="1" applyNumberFormat="1" applyFont="1" applyFill="1" applyBorder="1" applyAlignment="1">
      <alignment horizontal="center" vertical="center"/>
    </xf>
    <xf numFmtId="0" fontId="36" fillId="0" borderId="61" xfId="1" applyNumberFormat="1" applyFont="1" applyFill="1" applyBorder="1" applyAlignment="1">
      <alignment horizontal="center" vertical="center"/>
    </xf>
    <xf numFmtId="0" fontId="36" fillId="0" borderId="67" xfId="1" applyNumberFormat="1" applyFont="1" applyFill="1" applyBorder="1" applyAlignment="1">
      <alignment horizontal="center" vertical="center"/>
    </xf>
    <xf numFmtId="9" fontId="36" fillId="0" borderId="61" xfId="1" applyFont="1" applyBorder="1" applyAlignment="1">
      <alignment horizontal="center" vertical="center"/>
    </xf>
    <xf numFmtId="3" fontId="36" fillId="0" borderId="0" xfId="0" applyNumberFormat="1" applyFont="1"/>
    <xf numFmtId="41" fontId="36" fillId="0" borderId="0" xfId="40" applyFont="1"/>
    <xf numFmtId="9" fontId="36" fillId="0" borderId="33" xfId="1" applyFont="1" applyBorder="1" applyAlignment="1">
      <alignment horizontal="center" vertical="center" wrapText="1"/>
    </xf>
    <xf numFmtId="9" fontId="36" fillId="4" borderId="53" xfId="0" applyNumberFormat="1" applyFont="1" applyFill="1" applyBorder="1" applyAlignment="1">
      <alignment horizontal="center" vertical="center" wrapText="1"/>
    </xf>
    <xf numFmtId="9" fontId="36" fillId="3" borderId="47" xfId="0" applyNumberFormat="1" applyFont="1" applyFill="1" applyBorder="1" applyAlignment="1">
      <alignment horizontal="center" vertical="center" wrapText="1"/>
    </xf>
    <xf numFmtId="9" fontId="36" fillId="10" borderId="70" xfId="0" applyNumberFormat="1" applyFont="1" applyFill="1" applyBorder="1" applyAlignment="1">
      <alignment horizontal="center" vertical="center" wrapText="1"/>
    </xf>
    <xf numFmtId="9" fontId="36" fillId="0" borderId="29" xfId="0" applyNumberFormat="1" applyFont="1" applyBorder="1" applyAlignment="1">
      <alignment horizontal="center" vertical="center"/>
    </xf>
    <xf numFmtId="9" fontId="36" fillId="0" borderId="31" xfId="1" applyNumberFormat="1" applyFont="1" applyBorder="1" applyAlignment="1">
      <alignment horizontal="center" vertical="center"/>
    </xf>
    <xf numFmtId="0" fontId="39" fillId="0" borderId="63" xfId="0" applyFont="1" applyBorder="1" applyAlignment="1">
      <alignment horizontal="center" vertical="center" wrapText="1"/>
    </xf>
    <xf numFmtId="0" fontId="39" fillId="0" borderId="61" xfId="0" applyFont="1" applyBorder="1" applyAlignment="1">
      <alignment horizontal="center" vertical="center" wrapText="1"/>
    </xf>
    <xf numFmtId="0" fontId="40" fillId="0" borderId="61" xfId="0" applyFont="1" applyBorder="1" applyAlignment="1">
      <alignment horizontal="center" vertical="center" wrapText="1"/>
    </xf>
    <xf numFmtId="0" fontId="40" fillId="0" borderId="65" xfId="0" applyFont="1" applyBorder="1" applyAlignment="1">
      <alignment horizontal="center" vertical="center" wrapText="1"/>
    </xf>
    <xf numFmtId="0" fontId="39" fillId="0" borderId="23" xfId="0" applyFont="1" applyBorder="1" applyAlignment="1">
      <alignment horizontal="center" vertical="center" wrapText="1"/>
    </xf>
    <xf numFmtId="0" fontId="39" fillId="0" borderId="38" xfId="0" applyFont="1" applyBorder="1" applyAlignment="1">
      <alignment horizontal="center" vertical="center" wrapText="1"/>
    </xf>
    <xf numFmtId="0" fontId="39" fillId="7" borderId="29" xfId="0" applyFont="1" applyFill="1" applyBorder="1" applyAlignment="1">
      <alignment horizontal="center" vertical="center" wrapText="1"/>
    </xf>
    <xf numFmtId="0" fontId="39" fillId="0" borderId="60" xfId="0" applyFont="1" applyBorder="1" applyAlignment="1">
      <alignment horizontal="center" vertical="center" wrapText="1"/>
    </xf>
    <xf numFmtId="0" fontId="39" fillId="0" borderId="62" xfId="0" applyFont="1" applyBorder="1" applyAlignment="1">
      <alignment horizontal="center" vertical="center" wrapText="1"/>
    </xf>
    <xf numFmtId="0" fontId="39" fillId="7" borderId="33" xfId="0" applyFont="1" applyFill="1" applyBorder="1" applyAlignment="1">
      <alignment horizontal="center" vertical="center" wrapText="1"/>
    </xf>
    <xf numFmtId="0" fontId="40" fillId="0" borderId="60" xfId="0" applyFont="1" applyBorder="1" applyAlignment="1">
      <alignment horizontal="center" vertical="center" wrapText="1"/>
    </xf>
    <xf numFmtId="0" fontId="40" fillId="0" borderId="61" xfId="0" applyFont="1" applyFill="1" applyBorder="1" applyAlignment="1">
      <alignment horizontal="center" vertical="center" wrapText="1"/>
    </xf>
    <xf numFmtId="0" fontId="40" fillId="0" borderId="62" xfId="0" applyFont="1" applyFill="1" applyBorder="1" applyAlignment="1">
      <alignment horizontal="center" vertical="center" wrapText="1"/>
    </xf>
    <xf numFmtId="0" fontId="40" fillId="0" borderId="55" xfId="0" applyFont="1" applyBorder="1" applyAlignment="1">
      <alignment horizontal="center" vertical="center" wrapText="1"/>
    </xf>
    <xf numFmtId="0" fontId="40" fillId="0" borderId="71" xfId="0" applyFont="1" applyBorder="1" applyAlignment="1">
      <alignment horizontal="center" vertical="center" wrapText="1"/>
    </xf>
    <xf numFmtId="0" fontId="36" fillId="7" borderId="32" xfId="0" applyFont="1" applyFill="1" applyBorder="1" applyAlignment="1">
      <alignment horizontal="center" vertical="center" wrapText="1"/>
    </xf>
    <xf numFmtId="10" fontId="36" fillId="0" borderId="29" xfId="1" applyNumberFormat="1" applyFont="1" applyBorder="1" applyAlignment="1">
      <alignment horizontal="center" vertical="center" wrapText="1"/>
    </xf>
    <xf numFmtId="10" fontId="36" fillId="0" borderId="32" xfId="1" applyNumberFormat="1" applyFont="1" applyBorder="1" applyAlignment="1">
      <alignment horizontal="center" vertical="center" wrapText="1"/>
    </xf>
    <xf numFmtId="165" fontId="36" fillId="0" borderId="29" xfId="0" applyNumberFormat="1" applyFont="1" applyBorder="1" applyAlignment="1">
      <alignment horizontal="center" vertical="center" wrapText="1"/>
    </xf>
    <xf numFmtId="165" fontId="36" fillId="0" borderId="32" xfId="0" applyNumberFormat="1" applyFont="1" applyBorder="1" applyAlignment="1">
      <alignment horizontal="center" vertical="center" wrapText="1"/>
    </xf>
    <xf numFmtId="0" fontId="36" fillId="0" borderId="32" xfId="0" quotePrefix="1" applyFont="1" applyBorder="1" applyAlignment="1">
      <alignment horizontal="left" vertical="center" wrapText="1"/>
    </xf>
    <xf numFmtId="10" fontId="36" fillId="0" borderId="61" xfId="1" applyNumberFormat="1" applyFont="1" applyBorder="1" applyAlignment="1">
      <alignment horizontal="center" vertical="center"/>
    </xf>
    <xf numFmtId="0" fontId="36" fillId="0" borderId="33" xfId="0" applyFont="1" applyBorder="1" applyAlignment="1">
      <alignment horizontal="left" vertical="center" wrapText="1"/>
    </xf>
    <xf numFmtId="0" fontId="36" fillId="0" borderId="81" xfId="0" applyFont="1" applyBorder="1" applyAlignment="1">
      <alignment horizontal="center" vertical="center" wrapText="1"/>
    </xf>
    <xf numFmtId="0" fontId="36" fillId="0" borderId="79" xfId="0" applyFont="1" applyBorder="1" applyAlignment="1">
      <alignment horizontal="center" vertical="center" wrapText="1"/>
    </xf>
    <xf numFmtId="0" fontId="36" fillId="0" borderId="80" xfId="0" applyFont="1" applyBorder="1" applyAlignment="1">
      <alignment horizontal="center" vertical="center" wrapText="1"/>
    </xf>
    <xf numFmtId="9" fontId="36" fillId="6" borderId="46" xfId="1" applyFont="1" applyFill="1" applyBorder="1" applyAlignment="1">
      <alignment horizontal="center" vertical="center"/>
    </xf>
    <xf numFmtId="9" fontId="36" fillId="2" borderId="59" xfId="1" applyFont="1" applyFill="1" applyBorder="1" applyAlignment="1">
      <alignment horizontal="center" vertical="center"/>
    </xf>
    <xf numFmtId="10" fontId="36" fillId="2" borderId="61" xfId="1" applyNumberFormat="1" applyFont="1" applyFill="1" applyBorder="1" applyAlignment="1">
      <alignment horizontal="center" vertical="center"/>
    </xf>
    <xf numFmtId="10" fontId="36" fillId="2" borderId="67" xfId="1" applyNumberFormat="1" applyFont="1" applyFill="1" applyBorder="1" applyAlignment="1">
      <alignment horizontal="center" vertical="center"/>
    </xf>
    <xf numFmtId="10" fontId="36" fillId="0" borderId="59" xfId="1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21" fillId="6" borderId="32" xfId="0" applyFont="1" applyFill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9" fontId="36" fillId="0" borderId="3" xfId="1" applyFont="1" applyBorder="1" applyAlignment="1">
      <alignment vertical="center" wrapText="1"/>
    </xf>
    <xf numFmtId="9" fontId="36" fillId="0" borderId="58" xfId="1" applyFont="1" applyBorder="1" applyAlignment="1">
      <alignment vertical="center" wrapText="1"/>
    </xf>
    <xf numFmtId="10" fontId="36" fillId="0" borderId="59" xfId="1" applyNumberFormat="1" applyFont="1" applyBorder="1" applyAlignment="1">
      <alignment horizontal="center" vertical="center"/>
    </xf>
    <xf numFmtId="0" fontId="37" fillId="0" borderId="0" xfId="0" applyFont="1"/>
    <xf numFmtId="0" fontId="37" fillId="0" borderId="0" xfId="0" applyFont="1" applyAlignment="1">
      <alignment wrapText="1"/>
    </xf>
    <xf numFmtId="0" fontId="41" fillId="0" borderId="7" xfId="0" applyFont="1" applyBorder="1" applyAlignment="1">
      <alignment horizontal="center" vertical="center" wrapText="1"/>
    </xf>
    <xf numFmtId="0" fontId="42" fillId="0" borderId="7" xfId="0" applyFont="1" applyBorder="1" applyAlignment="1">
      <alignment horizontal="center" vertical="center"/>
    </xf>
    <xf numFmtId="0" fontId="37" fillId="0" borderId="7" xfId="0" applyFont="1" applyBorder="1" applyAlignment="1">
      <alignment horizontal="center" wrapText="1"/>
    </xf>
    <xf numFmtId="41" fontId="37" fillId="0" borderId="0" xfId="40" applyFont="1"/>
    <xf numFmtId="0" fontId="37" fillId="0" borderId="7" xfId="0" applyFont="1" applyBorder="1" applyAlignment="1">
      <alignment horizontal="center"/>
    </xf>
    <xf numFmtId="0" fontId="37" fillId="0" borderId="7" xfId="0" applyFont="1" applyBorder="1" applyAlignment="1">
      <alignment horizontal="center" wrapText="1"/>
    </xf>
    <xf numFmtId="0" fontId="38" fillId="11" borderId="29" xfId="40" applyNumberFormat="1" applyFont="1" applyFill="1" applyBorder="1" applyAlignment="1">
      <alignment horizontal="center" vertical="center" wrapText="1"/>
    </xf>
    <xf numFmtId="0" fontId="38" fillId="11" borderId="31" xfId="40" applyNumberFormat="1" applyFont="1" applyFill="1" applyBorder="1" applyAlignment="1">
      <alignment horizontal="center" vertical="center"/>
    </xf>
    <xf numFmtId="165" fontId="37" fillId="13" borderId="77" xfId="0" applyNumberFormat="1" applyFont="1" applyFill="1" applyBorder="1" applyAlignment="1">
      <alignment horizontal="center" vertical="center"/>
    </xf>
    <xf numFmtId="165" fontId="37" fillId="13" borderId="44" xfId="0" applyNumberFormat="1" applyFont="1" applyFill="1" applyBorder="1" applyAlignment="1">
      <alignment horizontal="center" vertical="center"/>
    </xf>
    <xf numFmtId="165" fontId="37" fillId="13" borderId="73" xfId="0" applyNumberFormat="1" applyFont="1" applyFill="1" applyBorder="1" applyAlignment="1">
      <alignment horizontal="center" vertical="center"/>
    </xf>
    <xf numFmtId="0" fontId="38" fillId="11" borderId="63" xfId="0" applyFont="1" applyFill="1" applyBorder="1" applyAlignment="1">
      <alignment horizontal="center" vertical="center"/>
    </xf>
    <xf numFmtId="0" fontId="38" fillId="11" borderId="47" xfId="0" applyFont="1" applyFill="1" applyBorder="1" applyAlignment="1">
      <alignment horizontal="center" vertical="center"/>
    </xf>
    <xf numFmtId="165" fontId="37" fillId="12" borderId="30" xfId="0" applyNumberFormat="1" applyFont="1" applyFill="1" applyBorder="1" applyAlignment="1">
      <alignment horizontal="center" vertical="center"/>
    </xf>
    <xf numFmtId="165" fontId="37" fillId="12" borderId="72" xfId="0" applyNumberFormat="1" applyFont="1" applyFill="1" applyBorder="1" applyAlignment="1">
      <alignment horizontal="center" vertical="center"/>
    </xf>
    <xf numFmtId="0" fontId="38" fillId="11" borderId="38" xfId="0" applyFont="1" applyFill="1" applyBorder="1" applyAlignment="1">
      <alignment horizontal="center" vertical="center"/>
    </xf>
    <xf numFmtId="0" fontId="38" fillId="11" borderId="19" xfId="0" applyFont="1" applyFill="1" applyBorder="1" applyAlignment="1">
      <alignment horizontal="center" vertical="center"/>
    </xf>
    <xf numFmtId="165" fontId="38" fillId="11" borderId="29" xfId="0" applyNumberFormat="1" applyFont="1" applyFill="1" applyBorder="1" applyAlignment="1">
      <alignment horizontal="center" vertical="center"/>
    </xf>
    <xf numFmtId="165" fontId="38" fillId="11" borderId="31" xfId="0" applyNumberFormat="1" applyFont="1" applyFill="1" applyBorder="1" applyAlignment="1">
      <alignment horizontal="center" vertical="center"/>
    </xf>
    <xf numFmtId="165" fontId="38" fillId="11" borderId="29" xfId="0" applyNumberFormat="1" applyFont="1" applyFill="1" applyBorder="1" applyAlignment="1">
      <alignment horizontal="center" vertical="center" wrapText="1"/>
    </xf>
    <xf numFmtId="165" fontId="38" fillId="11" borderId="31" xfId="0" applyNumberFormat="1" applyFont="1" applyFill="1" applyBorder="1" applyAlignment="1">
      <alignment horizontal="center" vertical="center" wrapText="1"/>
    </xf>
    <xf numFmtId="165" fontId="38" fillId="11" borderId="1" xfId="0" applyNumberFormat="1" applyFont="1" applyFill="1" applyBorder="1" applyAlignment="1">
      <alignment horizontal="center" vertical="center"/>
    </xf>
    <xf numFmtId="165" fontId="38" fillId="11" borderId="2" xfId="0" applyNumberFormat="1" applyFont="1" applyFill="1" applyBorder="1" applyAlignment="1">
      <alignment horizontal="center" vertical="center"/>
    </xf>
    <xf numFmtId="165" fontId="38" fillId="11" borderId="3" xfId="0" applyNumberFormat="1" applyFont="1" applyFill="1" applyBorder="1" applyAlignment="1">
      <alignment horizontal="center" vertical="center"/>
    </xf>
    <xf numFmtId="0" fontId="38" fillId="11" borderId="29" xfId="0" applyFont="1" applyFill="1" applyBorder="1" applyAlignment="1">
      <alignment horizontal="center" vertical="center" wrapText="1"/>
    </xf>
    <xf numFmtId="0" fontId="38" fillId="11" borderId="31" xfId="0" applyFont="1" applyFill="1" applyBorder="1" applyAlignment="1">
      <alignment horizontal="center" vertical="center" wrapText="1"/>
    </xf>
    <xf numFmtId="0" fontId="38" fillId="11" borderId="32" xfId="0" applyFont="1" applyFill="1" applyBorder="1" applyAlignment="1">
      <alignment horizontal="center" vertical="center" wrapText="1"/>
    </xf>
    <xf numFmtId="165" fontId="38" fillId="11" borderId="22" xfId="0" applyNumberFormat="1" applyFont="1" applyFill="1" applyBorder="1" applyAlignment="1">
      <alignment horizontal="center" vertical="center"/>
    </xf>
    <xf numFmtId="165" fontId="38" fillId="11" borderId="34" xfId="0" applyNumberFormat="1" applyFont="1" applyFill="1" applyBorder="1" applyAlignment="1">
      <alignment horizontal="center" vertical="center"/>
    </xf>
    <xf numFmtId="165" fontId="37" fillId="5" borderId="22" xfId="0" applyNumberFormat="1" applyFont="1" applyFill="1" applyBorder="1" applyAlignment="1">
      <alignment horizontal="center" vertical="center"/>
    </xf>
    <xf numFmtId="165" fontId="37" fillId="5" borderId="34" xfId="0" applyNumberFormat="1" applyFont="1" applyFill="1" applyBorder="1" applyAlignment="1">
      <alignment horizontal="center" vertical="center"/>
    </xf>
    <xf numFmtId="165" fontId="37" fillId="5" borderId="30" xfId="0" applyNumberFormat="1" applyFont="1" applyFill="1" applyBorder="1" applyAlignment="1">
      <alignment horizontal="center" vertical="center"/>
    </xf>
    <xf numFmtId="165" fontId="37" fillId="5" borderId="24" xfId="0" applyNumberFormat="1" applyFont="1" applyFill="1" applyBorder="1" applyAlignment="1">
      <alignment horizontal="center" vertical="center"/>
    </xf>
    <xf numFmtId="165" fontId="37" fillId="5" borderId="0" xfId="0" applyNumberFormat="1" applyFont="1" applyFill="1" applyBorder="1" applyAlignment="1">
      <alignment horizontal="center" vertical="center"/>
    </xf>
    <xf numFmtId="165" fontId="37" fillId="5" borderId="72" xfId="0" applyNumberFormat="1" applyFont="1" applyFill="1" applyBorder="1" applyAlignment="1">
      <alignment horizontal="center" vertical="center"/>
    </xf>
    <xf numFmtId="165" fontId="37" fillId="5" borderId="27" xfId="0" applyNumberFormat="1" applyFont="1" applyFill="1" applyBorder="1" applyAlignment="1">
      <alignment horizontal="center" vertical="center"/>
    </xf>
    <xf numFmtId="165" fontId="37" fillId="5" borderId="28" xfId="0" applyNumberFormat="1" applyFont="1" applyFill="1" applyBorder="1" applyAlignment="1">
      <alignment horizontal="center" vertical="center"/>
    </xf>
    <xf numFmtId="165" fontId="37" fillId="5" borderId="58" xfId="0" applyNumberFormat="1" applyFont="1" applyFill="1" applyBorder="1" applyAlignment="1">
      <alignment horizontal="center" vertical="center"/>
    </xf>
    <xf numFmtId="0" fontId="37" fillId="9" borderId="1" xfId="0" applyFont="1" applyFill="1" applyBorder="1" applyAlignment="1">
      <alignment horizontal="center" vertical="center"/>
    </xf>
    <xf numFmtId="0" fontId="37" fillId="9" borderId="2" xfId="0" applyFont="1" applyFill="1" applyBorder="1" applyAlignment="1">
      <alignment horizontal="center" vertical="center"/>
    </xf>
    <xf numFmtId="0" fontId="37" fillId="9" borderId="3" xfId="0" applyFont="1" applyFill="1" applyBorder="1" applyAlignment="1">
      <alignment horizontal="center" vertical="center"/>
    </xf>
    <xf numFmtId="0" fontId="36" fillId="0" borderId="76" xfId="0" applyFont="1" applyBorder="1" applyAlignment="1">
      <alignment horizontal="left" vertical="center" wrapText="1"/>
    </xf>
    <xf numFmtId="0" fontId="36" fillId="0" borderId="42" xfId="0" applyFont="1" applyBorder="1" applyAlignment="1">
      <alignment horizontal="left" vertical="center" wrapText="1"/>
    </xf>
    <xf numFmtId="0" fontId="36" fillId="0" borderId="39" xfId="0" applyFont="1" applyBorder="1" applyAlignment="1">
      <alignment horizontal="left" vertical="center" wrapText="1"/>
    </xf>
    <xf numFmtId="0" fontId="36" fillId="0" borderId="35" xfId="0" applyFont="1" applyBorder="1" applyAlignment="1">
      <alignment horizontal="left" vertical="center" wrapText="1"/>
    </xf>
    <xf numFmtId="0" fontId="36" fillId="0" borderId="75" xfId="0" applyFont="1" applyBorder="1" applyAlignment="1">
      <alignment horizontal="left" vertical="center" wrapText="1"/>
    </xf>
    <xf numFmtId="0" fontId="36" fillId="0" borderId="36" xfId="0" applyFont="1" applyBorder="1" applyAlignment="1">
      <alignment horizontal="left" vertical="center" wrapText="1"/>
    </xf>
    <xf numFmtId="0" fontId="36" fillId="0" borderId="8" xfId="0" applyFont="1" applyBorder="1" applyAlignment="1">
      <alignment horizontal="left" vertical="center" wrapText="1"/>
    </xf>
    <xf numFmtId="0" fontId="38" fillId="11" borderId="23" xfId="0" applyFont="1" applyFill="1" applyBorder="1" applyAlignment="1">
      <alignment horizontal="center" vertical="center"/>
    </xf>
    <xf numFmtId="0" fontId="38" fillId="11" borderId="25" xfId="0" applyFont="1" applyFill="1" applyBorder="1" applyAlignment="1">
      <alignment horizontal="center" vertical="center"/>
    </xf>
    <xf numFmtId="0" fontId="36" fillId="0" borderId="29" xfId="0" applyFont="1" applyBorder="1" applyAlignment="1">
      <alignment horizontal="left" vertical="center" wrapText="1"/>
    </xf>
    <xf numFmtId="0" fontId="36" fillId="0" borderId="33" xfId="0" applyFont="1" applyBorder="1" applyAlignment="1">
      <alignment horizontal="left" vertical="center" wrapText="1"/>
    </xf>
    <xf numFmtId="0" fontId="38" fillId="11" borderId="63" xfId="0" applyFont="1" applyFill="1" applyBorder="1" applyAlignment="1">
      <alignment horizontal="center" vertical="center" wrapText="1"/>
    </xf>
    <xf numFmtId="0" fontId="38" fillId="11" borderId="47" xfId="0" applyFont="1" applyFill="1" applyBorder="1" applyAlignment="1">
      <alignment horizontal="center" vertical="center" wrapText="1"/>
    </xf>
    <xf numFmtId="0" fontId="38" fillId="11" borderId="51" xfId="0" applyFont="1" applyFill="1" applyBorder="1" applyAlignment="1">
      <alignment horizontal="center" vertical="center"/>
    </xf>
    <xf numFmtId="0" fontId="38" fillId="11" borderId="53" xfId="0" applyFont="1" applyFill="1" applyBorder="1" applyAlignment="1">
      <alignment horizontal="center" vertical="center"/>
    </xf>
    <xf numFmtId="0" fontId="38" fillId="11" borderId="51" xfId="0" applyFont="1" applyFill="1" applyBorder="1" applyAlignment="1">
      <alignment horizontal="center" vertical="center" wrapText="1"/>
    </xf>
    <xf numFmtId="0" fontId="38" fillId="11" borderId="53" xfId="0" applyFont="1" applyFill="1" applyBorder="1" applyAlignment="1">
      <alignment horizontal="center" vertical="center" wrapText="1"/>
    </xf>
    <xf numFmtId="0" fontId="36" fillId="0" borderId="29" xfId="0" quotePrefix="1" applyFont="1" applyBorder="1" applyAlignment="1">
      <alignment horizontal="left" vertical="center" wrapText="1"/>
    </xf>
    <xf numFmtId="0" fontId="36" fillId="0" borderId="32" xfId="0" quotePrefix="1" applyFont="1" applyBorder="1" applyAlignment="1">
      <alignment horizontal="left" vertical="center" wrapText="1"/>
    </xf>
    <xf numFmtId="0" fontId="36" fillId="0" borderId="31" xfId="0" applyFont="1" applyBorder="1" applyAlignment="1">
      <alignment horizontal="left" vertical="center" wrapText="1"/>
    </xf>
    <xf numFmtId="0" fontId="36" fillId="0" borderId="32" xfId="0" applyFont="1" applyBorder="1" applyAlignment="1">
      <alignment horizontal="left" vertical="center" wrapText="1"/>
    </xf>
    <xf numFmtId="0" fontId="28" fillId="0" borderId="53" xfId="0" applyFont="1" applyBorder="1" applyAlignment="1">
      <alignment horizontal="left" vertical="center" wrapText="1"/>
    </xf>
    <xf numFmtId="0" fontId="28" fillId="0" borderId="45" xfId="0" applyFont="1" applyBorder="1" applyAlignment="1">
      <alignment horizontal="left" vertical="center" wrapText="1"/>
    </xf>
    <xf numFmtId="0" fontId="15" fillId="0" borderId="7" xfId="0" applyFont="1" applyFill="1" applyBorder="1" applyAlignment="1">
      <alignment horizontal="center" wrapText="1"/>
    </xf>
    <xf numFmtId="0" fontId="15" fillId="0" borderId="7" xfId="0" applyFont="1" applyFill="1" applyBorder="1" applyAlignment="1">
      <alignment horizontal="center"/>
    </xf>
    <xf numFmtId="0" fontId="11" fillId="0" borderId="20" xfId="0" applyFont="1" applyBorder="1" applyAlignment="1">
      <alignment horizontal="center" vertical="center" wrapText="1"/>
    </xf>
    <xf numFmtId="0" fontId="11" fillId="0" borderId="44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25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27" fillId="0" borderId="51" xfId="0" applyFont="1" applyBorder="1" applyAlignment="1">
      <alignment horizontal="left" vertical="center" wrapText="1"/>
    </xf>
    <xf numFmtId="0" fontId="27" fillId="0" borderId="45" xfId="0" applyFont="1" applyBorder="1" applyAlignment="1">
      <alignment horizontal="left" vertical="center" wrapText="1"/>
    </xf>
    <xf numFmtId="0" fontId="28" fillId="0" borderId="9" xfId="0" applyFont="1" applyBorder="1" applyAlignment="1">
      <alignment horizontal="left" vertical="center" wrapText="1"/>
    </xf>
    <xf numFmtId="0" fontId="28" fillId="0" borderId="12" xfId="0" applyFont="1" applyBorder="1" applyAlignment="1">
      <alignment horizontal="left" vertical="center" wrapText="1"/>
    </xf>
    <xf numFmtId="0" fontId="28" fillId="0" borderId="57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1" fillId="0" borderId="44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14" fontId="6" fillId="0" borderId="7" xfId="0" applyNumberFormat="1" applyFont="1" applyFill="1" applyBorder="1" applyAlignment="1">
      <alignment horizontal="center" vertical="center"/>
    </xf>
    <xf numFmtId="0" fontId="28" fillId="0" borderId="51" xfId="0" applyFont="1" applyBorder="1" applyAlignment="1">
      <alignment horizontal="left" vertical="center" wrapText="1"/>
    </xf>
    <xf numFmtId="0" fontId="28" fillId="0" borderId="9" xfId="0" applyFont="1" applyBorder="1" applyAlignment="1">
      <alignment horizontal="left" vertical="center"/>
    </xf>
    <xf numFmtId="0" fontId="28" fillId="0" borderId="57" xfId="0" applyFont="1" applyBorder="1" applyAlignment="1">
      <alignment horizontal="left" vertical="center"/>
    </xf>
    <xf numFmtId="0" fontId="28" fillId="0" borderId="12" xfId="0" applyFont="1" applyBorder="1" applyAlignment="1">
      <alignment horizontal="left" vertical="center"/>
    </xf>
    <xf numFmtId="0" fontId="28" fillId="0" borderId="51" xfId="0" applyFont="1" applyBorder="1" applyAlignment="1">
      <alignment horizontal="center" vertical="center" wrapText="1"/>
    </xf>
    <xf numFmtId="0" fontId="28" fillId="0" borderId="53" xfId="0" applyFont="1" applyBorder="1" applyAlignment="1">
      <alignment horizontal="center" vertical="center" wrapText="1"/>
    </xf>
    <xf numFmtId="0" fontId="28" fillId="0" borderId="45" xfId="0" applyFont="1" applyBorder="1" applyAlignment="1">
      <alignment horizontal="center" vertical="center" wrapText="1"/>
    </xf>
    <xf numFmtId="0" fontId="25" fillId="0" borderId="9" xfId="0" applyFont="1" applyBorder="1" applyAlignment="1">
      <alignment horizontal="left" vertical="center" wrapText="1"/>
    </xf>
    <xf numFmtId="0" fontId="25" fillId="0" borderId="57" xfId="0" applyFont="1" applyBorder="1" applyAlignment="1">
      <alignment horizontal="left" vertical="center" wrapText="1"/>
    </xf>
    <xf numFmtId="0" fontId="25" fillId="0" borderId="12" xfId="0" applyFont="1" applyBorder="1" applyAlignment="1">
      <alignment horizontal="left" vertical="center" wrapText="1"/>
    </xf>
    <xf numFmtId="0" fontId="25" fillId="0" borderId="9" xfId="0" applyFont="1" applyBorder="1" applyAlignment="1">
      <alignment horizontal="center" vertical="center" wrapText="1"/>
    </xf>
    <xf numFmtId="0" fontId="25" fillId="0" borderId="12" xfId="0" applyFont="1" applyBorder="1" applyAlignment="1">
      <alignment horizontal="center" vertical="center" wrapText="1"/>
    </xf>
    <xf numFmtId="0" fontId="25" fillId="0" borderId="57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9" fillId="0" borderId="47" xfId="0" applyFont="1" applyBorder="1" applyAlignment="1">
      <alignment horizontal="left" vertical="center" wrapText="1"/>
    </xf>
    <xf numFmtId="0" fontId="14" fillId="0" borderId="51" xfId="0" applyFont="1" applyBorder="1" applyAlignment="1">
      <alignment horizontal="left" vertical="center" wrapText="1"/>
    </xf>
    <xf numFmtId="0" fontId="14" fillId="0" borderId="53" xfId="0" applyFont="1" applyBorder="1" applyAlignment="1">
      <alignment horizontal="left" vertical="center" wrapText="1"/>
    </xf>
    <xf numFmtId="0" fontId="14" fillId="0" borderId="45" xfId="0" applyFont="1" applyBorder="1" applyAlignment="1">
      <alignment horizontal="left" vertical="center" wrapText="1"/>
    </xf>
    <xf numFmtId="0" fontId="8" fillId="6" borderId="1" xfId="0" applyFont="1" applyFill="1" applyBorder="1" applyAlignment="1">
      <alignment horizontal="center" wrapText="1"/>
    </xf>
    <xf numFmtId="0" fontId="8" fillId="6" borderId="2" xfId="0" applyFont="1" applyFill="1" applyBorder="1" applyAlignment="1">
      <alignment horizontal="center" wrapText="1"/>
    </xf>
    <xf numFmtId="0" fontId="8" fillId="6" borderId="3" xfId="0" applyFont="1" applyFill="1" applyBorder="1" applyAlignment="1">
      <alignment horizontal="center" wrapText="1"/>
    </xf>
    <xf numFmtId="0" fontId="15" fillId="0" borderId="22" xfId="0" applyFont="1" applyFill="1" applyBorder="1" applyAlignment="1">
      <alignment horizontal="center" wrapText="1"/>
    </xf>
    <xf numFmtId="0" fontId="15" fillId="0" borderId="23" xfId="0" applyFont="1" applyFill="1" applyBorder="1" applyAlignment="1">
      <alignment horizontal="center"/>
    </xf>
    <xf numFmtId="0" fontId="15" fillId="0" borderId="24" xfId="0" applyFont="1" applyFill="1" applyBorder="1" applyAlignment="1">
      <alignment horizontal="center"/>
    </xf>
    <xf numFmtId="0" fontId="15" fillId="0" borderId="25" xfId="0" applyFont="1" applyFill="1" applyBorder="1" applyAlignment="1">
      <alignment horizontal="center"/>
    </xf>
    <xf numFmtId="0" fontId="8" fillId="0" borderId="38" xfId="0" applyFont="1" applyBorder="1" applyAlignment="1">
      <alignment horizontal="center" vertical="center" wrapText="1"/>
    </xf>
    <xf numFmtId="0" fontId="8" fillId="0" borderId="34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2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14" fillId="0" borderId="7" xfId="0" applyFont="1" applyFill="1" applyBorder="1" applyAlignment="1">
      <alignment horizontal="center" vertical="center" wrapText="1"/>
    </xf>
    <xf numFmtId="0" fontId="14" fillId="0" borderId="26" xfId="0" applyFont="1" applyFill="1" applyBorder="1" applyAlignment="1">
      <alignment horizontal="center" vertical="center" wrapText="1"/>
    </xf>
    <xf numFmtId="14" fontId="14" fillId="0" borderId="13" xfId="0" applyNumberFormat="1" applyFont="1" applyFill="1" applyBorder="1" applyAlignment="1">
      <alignment horizontal="center" vertical="center" wrapText="1"/>
    </xf>
    <xf numFmtId="14" fontId="14" fillId="0" borderId="14" xfId="0" applyNumberFormat="1" applyFont="1" applyFill="1" applyBorder="1" applyAlignment="1">
      <alignment horizontal="center" vertical="center" wrapText="1"/>
    </xf>
    <xf numFmtId="0" fontId="4" fillId="0" borderId="31" xfId="0" applyFont="1" applyFill="1" applyBorder="1" applyAlignment="1">
      <alignment horizontal="center" vertical="center" textRotation="90"/>
    </xf>
    <xf numFmtId="0" fontId="4" fillId="0" borderId="32" xfId="0" applyFont="1" applyFill="1" applyBorder="1" applyAlignment="1">
      <alignment horizontal="center" vertical="center" textRotation="90"/>
    </xf>
    <xf numFmtId="0" fontId="16" fillId="6" borderId="1" xfId="4" applyFont="1" applyFill="1" applyBorder="1" applyAlignment="1" applyProtection="1">
      <alignment horizontal="center" wrapText="1"/>
    </xf>
    <xf numFmtId="0" fontId="16" fillId="6" borderId="3" xfId="4" applyFont="1" applyFill="1" applyBorder="1" applyAlignment="1" applyProtection="1">
      <alignment horizontal="center" wrapText="1"/>
    </xf>
    <xf numFmtId="0" fontId="21" fillId="6" borderId="29" xfId="0" applyFont="1" applyFill="1" applyBorder="1" applyAlignment="1">
      <alignment horizontal="center" vertical="center" wrapText="1"/>
    </xf>
    <xf numFmtId="0" fontId="21" fillId="6" borderId="31" xfId="0" applyFont="1" applyFill="1" applyBorder="1" applyAlignment="1">
      <alignment horizontal="center" vertical="center" wrapText="1"/>
    </xf>
    <xf numFmtId="0" fontId="21" fillId="6" borderId="32" xfId="0" applyFont="1" applyFill="1" applyBorder="1" applyAlignment="1">
      <alignment horizontal="center" vertical="center" wrapText="1"/>
    </xf>
    <xf numFmtId="0" fontId="21" fillId="0" borderId="29" xfId="0" applyFont="1" applyBorder="1" applyAlignment="1">
      <alignment horizontal="center" vertical="center" wrapText="1"/>
    </xf>
    <xf numFmtId="0" fontId="21" fillId="0" borderId="31" xfId="0" applyFont="1" applyBorder="1" applyAlignment="1">
      <alignment horizontal="center" vertical="center" wrapText="1"/>
    </xf>
    <xf numFmtId="0" fontId="21" fillId="0" borderId="32" xfId="0" applyFont="1" applyBorder="1" applyAlignment="1">
      <alignment horizontal="center" wrapText="1"/>
    </xf>
    <xf numFmtId="0" fontId="21" fillId="0" borderId="32" xfId="0" applyFont="1" applyBorder="1" applyAlignment="1">
      <alignment horizontal="center" vertical="center" wrapText="1"/>
    </xf>
    <xf numFmtId="0" fontId="8" fillId="0" borderId="1" xfId="2" applyNumberFormat="1" applyFont="1" applyBorder="1" applyAlignment="1">
      <alignment horizontal="center" vertical="center" wrapText="1"/>
    </xf>
    <xf numFmtId="0" fontId="8" fillId="0" borderId="2" xfId="2" applyNumberFormat="1" applyFont="1" applyBorder="1" applyAlignment="1">
      <alignment horizontal="center" vertical="center" wrapText="1"/>
    </xf>
    <xf numFmtId="0" fontId="8" fillId="0" borderId="3" xfId="2" applyNumberFormat="1" applyFont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wrapText="1"/>
    </xf>
    <xf numFmtId="0" fontId="7" fillId="6" borderId="0" xfId="0" applyFont="1" applyFill="1" applyBorder="1" applyAlignment="1">
      <alignment horizontal="center" wrapText="1"/>
    </xf>
    <xf numFmtId="0" fontId="7" fillId="6" borderId="2" xfId="0" applyFont="1" applyFill="1" applyBorder="1" applyAlignment="1">
      <alignment horizontal="center" wrapText="1"/>
    </xf>
    <xf numFmtId="0" fontId="7" fillId="6" borderId="34" xfId="0" applyFont="1" applyFill="1" applyBorder="1" applyAlignment="1">
      <alignment horizontal="center" wrapText="1"/>
    </xf>
    <xf numFmtId="0" fontId="7" fillId="6" borderId="30" xfId="0" applyFont="1" applyFill="1" applyBorder="1" applyAlignment="1">
      <alignment horizontal="center" wrapText="1"/>
    </xf>
    <xf numFmtId="0" fontId="7" fillId="0" borderId="29" xfId="0" applyFont="1" applyBorder="1" applyAlignment="1">
      <alignment horizontal="center" vertical="center" wrapText="1"/>
    </xf>
    <xf numFmtId="0" fontId="7" fillId="0" borderId="31" xfId="0" applyFont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 wrapText="1"/>
    </xf>
    <xf numFmtId="0" fontId="7" fillId="0" borderId="34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14" fillId="0" borderId="42" xfId="0" applyFont="1" applyBorder="1" applyAlignment="1">
      <alignment horizontal="left" wrapText="1"/>
    </xf>
    <xf numFmtId="0" fontId="14" fillId="0" borderId="50" xfId="0" applyFont="1" applyBorder="1" applyAlignment="1">
      <alignment horizontal="left" wrapText="1"/>
    </xf>
    <xf numFmtId="0" fontId="14" fillId="0" borderId="43" xfId="0" applyFont="1" applyBorder="1" applyAlignment="1">
      <alignment horizontal="left" wrapText="1"/>
    </xf>
    <xf numFmtId="0" fontId="14" fillId="0" borderId="39" xfId="0" applyFont="1" applyBorder="1" applyAlignment="1">
      <alignment horizontal="left" wrapText="1"/>
    </xf>
    <xf numFmtId="0" fontId="14" fillId="0" borderId="49" xfId="0" applyFont="1" applyBorder="1" applyAlignment="1">
      <alignment horizontal="left" wrapText="1"/>
    </xf>
    <xf numFmtId="0" fontId="14" fillId="0" borderId="41" xfId="0" applyFont="1" applyBorder="1" applyAlignment="1">
      <alignment horizontal="left" wrapText="1"/>
    </xf>
    <xf numFmtId="0" fontId="14" fillId="0" borderId="35" xfId="0" applyFont="1" applyBorder="1" applyAlignment="1">
      <alignment horizontal="left" wrapText="1"/>
    </xf>
    <xf numFmtId="0" fontId="14" fillId="0" borderId="17" xfId="0" applyFont="1" applyBorder="1" applyAlignment="1">
      <alignment horizontal="left" wrapText="1"/>
    </xf>
    <xf numFmtId="0" fontId="14" fillId="0" borderId="37" xfId="0" applyFont="1" applyBorder="1" applyAlignment="1">
      <alignment horizontal="left" wrapText="1"/>
    </xf>
    <xf numFmtId="0" fontId="14" fillId="0" borderId="35" xfId="0" applyFont="1" applyBorder="1" applyAlignment="1">
      <alignment horizontal="center" wrapText="1"/>
    </xf>
    <xf numFmtId="0" fontId="14" fillId="0" borderId="17" xfId="0" applyFont="1" applyBorder="1" applyAlignment="1">
      <alignment horizontal="center" wrapText="1"/>
    </xf>
    <xf numFmtId="0" fontId="14" fillId="0" borderId="37" xfId="0" applyFont="1" applyBorder="1" applyAlignment="1">
      <alignment horizontal="center" wrapText="1"/>
    </xf>
    <xf numFmtId="0" fontId="14" fillId="0" borderId="1" xfId="0" applyFont="1" applyBorder="1" applyAlignment="1">
      <alignment horizontal="left" vertical="center" wrapText="1"/>
    </xf>
    <xf numFmtId="0" fontId="14" fillId="0" borderId="2" xfId="0" applyFont="1" applyBorder="1" applyAlignment="1">
      <alignment horizontal="left" vertical="center" wrapText="1"/>
    </xf>
    <xf numFmtId="0" fontId="14" fillId="0" borderId="3" xfId="0" applyFont="1" applyBorder="1" applyAlignment="1">
      <alignment horizontal="left" vertical="center" wrapText="1"/>
    </xf>
    <xf numFmtId="0" fontId="36" fillId="0" borderId="28" xfId="0" applyFont="1" applyBorder="1" applyAlignment="1">
      <alignment horizontal="center" wrapText="1"/>
    </xf>
    <xf numFmtId="0" fontId="36" fillId="0" borderId="28" xfId="0" applyFont="1" applyBorder="1" applyAlignment="1">
      <alignment horizontal="center"/>
    </xf>
    <xf numFmtId="0" fontId="37" fillId="0" borderId="28" xfId="0" applyFont="1" applyBorder="1" applyAlignment="1">
      <alignment horizontal="center" vertical="center"/>
    </xf>
  </cellXfs>
  <cellStyles count="43">
    <cellStyle name="Hipervínculo" xfId="29" builtinId="8" hidden="1"/>
    <cellStyle name="Hipervínculo" xfId="31" builtinId="8" hidden="1"/>
    <cellStyle name="Hipervínculo" xfId="33" builtinId="8" hidden="1"/>
    <cellStyle name="Hipervínculo" xfId="37" builtinId="8" hidden="1"/>
    <cellStyle name="Hipervínculo" xfId="35" builtinId="8" hidden="1"/>
    <cellStyle name="Hipervínculo" xfId="27" builtinId="8" hidden="1"/>
    <cellStyle name="Hipervínculo" xfId="15" builtinId="8" hidden="1"/>
    <cellStyle name="Hipervínculo" xfId="17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19" builtinId="8" hidden="1"/>
    <cellStyle name="Hipervínculo" xfId="11" builtinId="8" hidden="1"/>
    <cellStyle name="Hipervínculo" xfId="13" builtinId="8" hidden="1"/>
    <cellStyle name="Hipervínculo" xfId="9" builtinId="8" hidden="1"/>
    <cellStyle name="Hipervínculo" xfId="7" builtinId="8" hidden="1"/>
    <cellStyle name="Hipervínculo 2" xfId="4"/>
    <cellStyle name="Hipervínculo visitado" xfId="36" builtinId="9" hidden="1"/>
    <cellStyle name="Hipervínculo visitado" xfId="38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2" builtinId="9" hidden="1"/>
    <cellStyle name="Hipervínculo visitado" xfId="34" builtinId="9" hidden="1"/>
    <cellStyle name="Hipervínculo visitado" xfId="30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6" builtinId="9" hidden="1"/>
    <cellStyle name="Hipervínculo visitado" xfId="8" builtinId="9" hidden="1"/>
    <cellStyle name="Hipervínculo visitado" xfId="5" builtinId="9" hidden="1"/>
    <cellStyle name="Millares [0]" xfId="40" builtinId="6"/>
    <cellStyle name="Millares [0] 2" xfId="42"/>
    <cellStyle name="Millares 2" xfId="39"/>
    <cellStyle name="Millares 2 2" xfId="41"/>
    <cellStyle name="Normal" xfId="0" builtinId="0"/>
    <cellStyle name="Normal 2" xfId="2"/>
    <cellStyle name="Porcentaje" xfId="1" builtinId="5"/>
    <cellStyle name="Porcentual 2" xfId="3"/>
  </cellStyles>
  <dxfs count="20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9" defaultPivotStyle="PivotStyleLight16"/>
  <colors>
    <mruColors>
      <color rgb="FFFF3300"/>
      <color rgb="FFFFFF99"/>
      <color rgb="FFDEEE1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Efectividad del Sistema</a:t>
            </a:r>
          </a:p>
        </c:rich>
      </c:tx>
      <c:layout>
        <c:manualLayout>
          <c:xMode val="edge"/>
          <c:yMode val="edge"/>
          <c:x val="0.77215826691019995"/>
          <c:y val="1.5334937111064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69543015387563"/>
          <c:y val="0.18890037735182399"/>
          <c:w val="0.809522844390128"/>
          <c:h val="0.556475693063624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DE!$E$27</c:f>
              <c:strCache>
                <c:ptCount val="1"/>
                <c:pt idx="0">
                  <c:v>Efectividad del Sistema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numRef>
              <c:f>DE!$B$28:$B$39</c:f>
              <c:numCache>
                <c:formatCode>mmm\-yy</c:formatCode>
                <c:ptCount val="12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</c:numCache>
            </c:numRef>
          </c:cat>
          <c:val>
            <c:numRef>
              <c:f>DE!$E$28:$E$39</c:f>
              <c:numCache>
                <c:formatCode>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73-4AC0-BFB5-F62706EA2A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398697088"/>
        <c:axId val="-1386076864"/>
      </c:barChart>
      <c:lineChart>
        <c:grouping val="standard"/>
        <c:varyColors val="0"/>
        <c:ser>
          <c:idx val="1"/>
          <c:order val="1"/>
          <c:tx>
            <c:strRef>
              <c:f>DE!$F$27</c:f>
              <c:strCache>
                <c:ptCount val="1"/>
                <c:pt idx="0">
                  <c:v>Meta</c:v>
                </c:pt>
              </c:strCache>
            </c:strRef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DE!$B$28:$B$39</c:f>
              <c:numCache>
                <c:formatCode>mmm\-yy</c:formatCode>
                <c:ptCount val="12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</c:numCache>
            </c:numRef>
          </c:cat>
          <c:val>
            <c:numRef>
              <c:f>DE!$F$28:$F$39</c:f>
              <c:numCache>
                <c:formatCode>0%</c:formatCode>
                <c:ptCount val="12"/>
                <c:pt idx="0">
                  <c:v>0.1</c:v>
                </c:pt>
                <c:pt idx="1">
                  <c:v>0.1</c:v>
                </c:pt>
                <c:pt idx="2">
                  <c:v>0.1</c:v>
                </c:pt>
                <c:pt idx="3">
                  <c:v>0.1</c:v>
                </c:pt>
                <c:pt idx="4">
                  <c:v>0.1</c:v>
                </c:pt>
                <c:pt idx="5">
                  <c:v>0.1</c:v>
                </c:pt>
                <c:pt idx="6">
                  <c:v>0.1</c:v>
                </c:pt>
                <c:pt idx="7">
                  <c:v>0.1</c:v>
                </c:pt>
                <c:pt idx="8">
                  <c:v>0.1</c:v>
                </c:pt>
                <c:pt idx="9">
                  <c:v>0.1</c:v>
                </c:pt>
                <c:pt idx="10">
                  <c:v>0.1</c:v>
                </c:pt>
                <c:pt idx="11">
                  <c:v>0.1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B73-4AC0-BFB5-F62706EA2A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98697088"/>
        <c:axId val="-1386076864"/>
      </c:lineChart>
      <c:dateAx>
        <c:axId val="-1398697088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386076864"/>
        <c:crosses val="autoZero"/>
        <c:auto val="1"/>
        <c:lblOffset val="100"/>
        <c:baseTimeUnit val="months"/>
      </c:dateAx>
      <c:valAx>
        <c:axId val="-1386076864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39869708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799" l="0.70000000000000095" r="0.70000000000000095" t="0.75000000000000799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5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432706</xdr:colOff>
      <xdr:row>0</xdr:row>
      <xdr:rowOff>81642</xdr:rowOff>
    </xdr:from>
    <xdr:to>
      <xdr:col>6</xdr:col>
      <xdr:colOff>321035</xdr:colOff>
      <xdr:row>0</xdr:row>
      <xdr:rowOff>4827761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2706" y="81642"/>
          <a:ext cx="4634594" cy="4746119"/>
        </a:xfrm>
        <a:prstGeom prst="rect">
          <a:avLst/>
        </a:prstGeom>
      </xdr:spPr>
    </xdr:pic>
    <xdr:clientData/>
  </xdr:twoCellAnchor>
  <xdr:twoCellAnchor editAs="oneCell">
    <xdr:from>
      <xdr:col>5</xdr:col>
      <xdr:colOff>95251</xdr:colOff>
      <xdr:row>2</xdr:row>
      <xdr:rowOff>95250</xdr:rowOff>
    </xdr:from>
    <xdr:to>
      <xdr:col>6</xdr:col>
      <xdr:colOff>254001</xdr:colOff>
      <xdr:row>2</xdr:row>
      <xdr:rowOff>1555750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DA03864-DB95-C94F-BECB-896FD81B2F02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21001" y="5635625"/>
          <a:ext cx="1714500" cy="14605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983521</xdr:colOff>
      <xdr:row>0</xdr:row>
      <xdr:rowOff>50800</xdr:rowOff>
    </xdr:from>
    <xdr:to>
      <xdr:col>0</xdr:col>
      <xdr:colOff>2145094</xdr:colOff>
      <xdr:row>3</xdr:row>
      <xdr:rowOff>127000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83521" y="50800"/>
          <a:ext cx="1151368" cy="6477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983521</xdr:colOff>
      <xdr:row>0</xdr:row>
      <xdr:rowOff>50800</xdr:rowOff>
    </xdr:from>
    <xdr:to>
      <xdr:col>2</xdr:col>
      <xdr:colOff>1039514</xdr:colOff>
      <xdr:row>3</xdr:row>
      <xdr:rowOff>127000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83521" y="50800"/>
          <a:ext cx="1151368" cy="6477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85163</xdr:colOff>
      <xdr:row>25</xdr:row>
      <xdr:rowOff>61634</xdr:rowOff>
    </xdr:from>
    <xdr:to>
      <xdr:col>14</xdr:col>
      <xdr:colOff>38100</xdr:colOff>
      <xdr:row>40</xdr:row>
      <xdr:rowOff>38100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822231</xdr:colOff>
      <xdr:row>0</xdr:row>
      <xdr:rowOff>56030</xdr:rowOff>
    </xdr:from>
    <xdr:to>
      <xdr:col>2</xdr:col>
      <xdr:colOff>520886</xdr:colOff>
      <xdr:row>3</xdr:row>
      <xdr:rowOff>71605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31781" y="56030"/>
          <a:ext cx="679730" cy="701375"/>
        </a:xfrm>
        <a:prstGeom prst="rect">
          <a:avLst/>
        </a:prstGeom>
      </xdr:spPr>
    </xdr:pic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0.05196</cdr:x>
      <cdr:y>0.38222</cdr:y>
    </cdr:from>
    <cdr:to>
      <cdr:x>0.12556</cdr:x>
      <cdr:y>0.68838</cdr:y>
    </cdr:to>
    <cdr:sp macro="" textlink="">
      <cdr:nvSpPr>
        <cdr:cNvPr id="2" name="2 Flecha arriba"/>
        <cdr:cNvSpPr/>
      </cdr:nvSpPr>
      <cdr:spPr>
        <a:xfrm xmlns:a="http://schemas.openxmlformats.org/drawingml/2006/main">
          <a:off x="374651" y="1203326"/>
          <a:ext cx="530786" cy="963890"/>
        </a:xfrm>
        <a:prstGeom xmlns:a="http://schemas.openxmlformats.org/drawingml/2006/main" prst="upArrow">
          <a:avLst>
            <a:gd name="adj1" fmla="val 50000"/>
            <a:gd name="adj2" fmla="val 47398"/>
          </a:avLst>
        </a:prstGeom>
      </cdr:spPr>
      <cdr:style>
        <a:lnRef xmlns:a="http://schemas.openxmlformats.org/drawingml/2006/main" idx="0">
          <a:schemeClr val="accent1"/>
        </a:lnRef>
        <a:fillRef xmlns:a="http://schemas.openxmlformats.org/drawingml/2006/main" idx="3">
          <a:schemeClr val="accent1"/>
        </a:fillRef>
        <a:effectRef xmlns:a="http://schemas.openxmlformats.org/drawingml/2006/main" idx="3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="vert270" lIns="0" tIns="0" rIns="0" bIns="0" rtlCol="0" anchor="ctr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CO" sz="1000" b="1"/>
            <a:t>Mejor</a:t>
          </a:r>
          <a:r>
            <a:rPr lang="es-CO" sz="1100" b="1"/>
            <a:t> si sube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:\Users\Zoonambulo\Documents\ETITC\2017\Presupuesto\D:\C\Registros_Calidad\INDICADORES\Guia_indicadores_Proceso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:\Users\plandeaccion\Downloads\INDICADORES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brimiento Cupos"/>
      <sheetName val="Logros alcanzados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QUIPO "/>
      <sheetName val="ARTES-MUSICA "/>
      <sheetName val="SALUD "/>
      <sheetName val="TRABAJO SOCIAL"/>
      <sheetName val="PSICOLOGIA "/>
      <sheetName val="REC. DEPORTES "/>
      <sheetName val="PASTORAL PES"/>
      <sheetName val="PASTORAL BTO "/>
    </sheetNames>
    <sheetDataSet>
      <sheetData sheetId="0"/>
      <sheetData sheetId="1">
        <row r="30">
          <cell r="AC30">
            <v>0.98</v>
          </cell>
          <cell r="AE30">
            <v>14677</v>
          </cell>
        </row>
      </sheetData>
      <sheetData sheetId="2">
        <row r="15">
          <cell r="AC15">
            <v>1</v>
          </cell>
          <cell r="AE15">
            <v>74</v>
          </cell>
        </row>
      </sheetData>
      <sheetData sheetId="3">
        <row r="20">
          <cell r="AC20">
            <v>97.6</v>
          </cell>
          <cell r="AE20">
            <v>1741</v>
          </cell>
        </row>
      </sheetData>
      <sheetData sheetId="4">
        <row r="22">
          <cell r="AC22">
            <v>92.142857142857139</v>
          </cell>
          <cell r="AE22">
            <v>1056</v>
          </cell>
        </row>
      </sheetData>
      <sheetData sheetId="5">
        <row r="18">
          <cell r="AC18">
            <v>99</v>
          </cell>
          <cell r="AE18">
            <v>154</v>
          </cell>
        </row>
      </sheetData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BD26"/>
  <sheetViews>
    <sheetView tabSelected="1" topLeftCell="A3" zoomScale="60" zoomScaleNormal="60" zoomScalePageLayoutView="40" workbookViewId="0">
      <pane xSplit="7" ySplit="4" topLeftCell="H7" activePane="bottomRight" state="frozen"/>
      <selection pane="topRight" activeCell="I3" sqref="I3"/>
      <selection pane="bottomLeft" activeCell="A6" sqref="A6"/>
      <selection pane="bottomRight" activeCell="M7" sqref="M7"/>
    </sheetView>
  </sheetViews>
  <sheetFormatPr baseColWidth="10" defaultColWidth="10.85546875" defaultRowHeight="26.25"/>
  <cols>
    <col min="1" max="1" width="36.28515625" style="511" hidden="1" customWidth="1"/>
    <col min="2" max="2" width="48" style="511" hidden="1" customWidth="1"/>
    <col min="3" max="3" width="58.42578125" style="513" hidden="1" customWidth="1"/>
    <col min="4" max="4" width="6.42578125" style="511" customWidth="1"/>
    <col min="5" max="5" width="35.85546875" style="511" customWidth="1"/>
    <col min="6" max="6" width="23.42578125" style="512" customWidth="1"/>
    <col min="7" max="7" width="47.42578125" style="511" customWidth="1"/>
    <col min="8" max="8" width="42.42578125" style="511" customWidth="1"/>
    <col min="9" max="9" width="14.140625" style="511" customWidth="1"/>
    <col min="10" max="10" width="19.7109375" style="511" customWidth="1"/>
    <col min="11" max="11" width="23.28515625" style="511" customWidth="1"/>
    <col min="12" max="12" width="30.140625" style="511" bestFit="1" customWidth="1"/>
    <col min="13" max="13" width="20.42578125" style="511" customWidth="1"/>
    <col min="14" max="14" width="18.85546875" style="513" customWidth="1"/>
    <col min="15" max="15" width="23.42578125" style="513" customWidth="1"/>
    <col min="16" max="16" width="20.7109375" style="513" customWidth="1"/>
    <col min="17" max="19" width="17.42578125" style="511" hidden="1" customWidth="1"/>
    <col min="20" max="20" width="31.7109375" style="511" customWidth="1"/>
    <col min="21" max="30" width="31.7109375" style="511" hidden="1" customWidth="1"/>
    <col min="31" max="31" width="39.7109375" style="511" customWidth="1"/>
    <col min="32" max="32" width="145" style="513" customWidth="1"/>
    <col min="33" max="33" width="13" style="511" hidden="1" customWidth="1"/>
    <col min="34" max="36" width="24.85546875" style="511" hidden="1" customWidth="1"/>
    <col min="37" max="43" width="26.7109375" style="511" hidden="1" customWidth="1"/>
    <col min="44" max="45" width="27" style="511" hidden="1" customWidth="1"/>
    <col min="46" max="46" width="21.85546875" style="511" hidden="1" customWidth="1"/>
    <col min="47" max="47" width="10.85546875" style="511"/>
    <col min="48" max="49" width="27.7109375" style="511" bestFit="1" customWidth="1"/>
    <col min="50" max="50" width="34.140625" style="511" customWidth="1"/>
    <col min="51" max="51" width="37.28515625" style="511" customWidth="1"/>
    <col min="52" max="53" width="10.85546875" style="511"/>
    <col min="54" max="54" width="33.42578125" style="511" bestFit="1" customWidth="1"/>
    <col min="55" max="55" width="34.140625" style="511" bestFit="1" customWidth="1"/>
    <col min="56" max="56" width="30.140625" style="511" bestFit="1" customWidth="1"/>
    <col min="57" max="66" width="32.28515625" style="511" bestFit="1" customWidth="1"/>
    <col min="67" max="16384" width="10.85546875" style="511"/>
  </cols>
  <sheetData>
    <row r="1" spans="1:56" ht="409.5" customHeight="1" thickBot="1">
      <c r="A1" s="647" t="s">
        <v>0</v>
      </c>
      <c r="B1" s="648"/>
      <c r="C1" s="648"/>
      <c r="D1" s="648"/>
      <c r="E1" s="648"/>
      <c r="F1" s="648"/>
      <c r="G1" s="648"/>
      <c r="H1" s="648"/>
      <c r="I1" s="648"/>
      <c r="J1" s="648"/>
      <c r="K1" s="648"/>
      <c r="L1" s="648"/>
      <c r="M1" s="648"/>
      <c r="N1" s="648"/>
      <c r="O1" s="648"/>
      <c r="P1" s="648"/>
      <c r="Q1" s="648"/>
      <c r="R1" s="648"/>
      <c r="S1" s="648"/>
      <c r="T1" s="648"/>
      <c r="U1" s="648"/>
      <c r="V1" s="648"/>
      <c r="W1" s="648"/>
      <c r="X1" s="648"/>
      <c r="Y1" s="648"/>
      <c r="Z1" s="648"/>
      <c r="AA1" s="648"/>
      <c r="AB1" s="648"/>
      <c r="AC1" s="648"/>
      <c r="AD1" s="648"/>
      <c r="AE1" s="648"/>
      <c r="AF1" s="649"/>
    </row>
    <row r="2" spans="1:56">
      <c r="AG2" s="514"/>
      <c r="AH2" s="514"/>
      <c r="AI2" s="514"/>
      <c r="AJ2" s="514"/>
      <c r="AK2" s="514"/>
      <c r="AL2" s="514"/>
      <c r="AM2" s="514"/>
      <c r="AN2" s="514"/>
      <c r="AO2" s="514"/>
      <c r="AP2" s="514"/>
    </row>
    <row r="3" spans="1:56" ht="178.5" customHeight="1" thickBot="1">
      <c r="A3" s="511" t="s">
        <v>1</v>
      </c>
      <c r="D3" s="782" t="s">
        <v>384</v>
      </c>
      <c r="E3" s="783"/>
      <c r="F3" s="783"/>
      <c r="G3" s="783"/>
      <c r="H3" s="784" t="s">
        <v>385</v>
      </c>
      <c r="I3" s="784"/>
      <c r="J3" s="784"/>
      <c r="K3" s="784"/>
      <c r="L3" s="784"/>
      <c r="M3" s="784"/>
      <c r="N3" s="784"/>
      <c r="O3" s="784"/>
      <c r="P3" s="784"/>
      <c r="Q3" s="784"/>
      <c r="R3" s="784"/>
      <c r="S3" s="784"/>
      <c r="T3" s="784"/>
      <c r="U3" s="784"/>
      <c r="V3" s="784"/>
      <c r="W3" s="784"/>
      <c r="X3" s="784"/>
      <c r="Y3" s="784"/>
      <c r="Z3" s="784"/>
      <c r="AA3" s="784"/>
      <c r="AB3" s="784"/>
      <c r="AC3" s="784"/>
      <c r="AD3" s="784"/>
      <c r="AE3" s="784"/>
      <c r="AF3" s="784"/>
      <c r="AG3" s="514"/>
      <c r="AH3" s="514"/>
      <c r="AI3" s="514"/>
      <c r="AJ3" s="514"/>
      <c r="AK3" s="514"/>
      <c r="AL3" s="514"/>
      <c r="AM3" s="514"/>
      <c r="AN3" s="514"/>
      <c r="AO3" s="514"/>
      <c r="AP3" s="514"/>
    </row>
    <row r="4" spans="1:56" s="515" customFormat="1" ht="54.75" customHeight="1" thickBot="1">
      <c r="A4" s="633" t="s">
        <v>1</v>
      </c>
      <c r="B4" s="663" t="s">
        <v>2</v>
      </c>
      <c r="C4" s="665" t="s">
        <v>3</v>
      </c>
      <c r="D4" s="624" t="s">
        <v>4</v>
      </c>
      <c r="E4" s="657"/>
      <c r="F4" s="661" t="s">
        <v>5</v>
      </c>
      <c r="G4" s="620" t="s">
        <v>6</v>
      </c>
      <c r="H4" s="624" t="s">
        <v>7</v>
      </c>
      <c r="I4" s="633" t="s">
        <v>8</v>
      </c>
      <c r="J4" s="626" t="s">
        <v>9</v>
      </c>
      <c r="K4" s="628" t="s">
        <v>10</v>
      </c>
      <c r="L4" s="615" t="s">
        <v>11</v>
      </c>
      <c r="M4" s="626" t="s">
        <v>12</v>
      </c>
      <c r="N4" s="630" t="s">
        <v>13</v>
      </c>
      <c r="O4" s="631"/>
      <c r="P4" s="632"/>
      <c r="Q4" s="638"/>
      <c r="R4" s="639"/>
      <c r="S4" s="640"/>
      <c r="T4" s="636" t="s">
        <v>14</v>
      </c>
      <c r="U4" s="637"/>
      <c r="V4" s="637"/>
      <c r="W4" s="637"/>
      <c r="X4" s="637"/>
      <c r="Y4" s="637"/>
      <c r="Z4" s="637"/>
      <c r="AA4" s="637"/>
      <c r="AB4" s="637"/>
      <c r="AC4" s="637"/>
      <c r="AD4" s="637"/>
      <c r="AE4" s="637"/>
      <c r="AF4" s="632"/>
      <c r="AG4" s="517"/>
      <c r="AH4" s="517"/>
      <c r="AI4" s="517"/>
      <c r="AJ4" s="517"/>
      <c r="AK4" s="517"/>
      <c r="AL4" s="517"/>
      <c r="AM4" s="517"/>
      <c r="AN4" s="516"/>
      <c r="AO4" s="516"/>
    </row>
    <row r="5" spans="1:56" s="515" customFormat="1">
      <c r="A5" s="634"/>
      <c r="B5" s="664"/>
      <c r="C5" s="666"/>
      <c r="D5" s="625"/>
      <c r="E5" s="658"/>
      <c r="F5" s="662"/>
      <c r="G5" s="621"/>
      <c r="H5" s="625"/>
      <c r="I5" s="634"/>
      <c r="J5" s="627"/>
      <c r="K5" s="629"/>
      <c r="L5" s="616"/>
      <c r="M5" s="627"/>
      <c r="N5" s="518" t="s">
        <v>15</v>
      </c>
      <c r="O5" s="519" t="s">
        <v>16</v>
      </c>
      <c r="P5" s="520" t="s">
        <v>17</v>
      </c>
      <c r="Q5" s="641"/>
      <c r="R5" s="642"/>
      <c r="S5" s="643"/>
      <c r="T5" s="518" t="s">
        <v>18</v>
      </c>
      <c r="U5" s="519" t="s">
        <v>19</v>
      </c>
      <c r="V5" s="519" t="s">
        <v>20</v>
      </c>
      <c r="W5" s="519" t="s">
        <v>21</v>
      </c>
      <c r="X5" s="519" t="s">
        <v>22</v>
      </c>
      <c r="Y5" s="519" t="s">
        <v>23</v>
      </c>
      <c r="Z5" s="519" t="s">
        <v>24</v>
      </c>
      <c r="AA5" s="519" t="s">
        <v>18</v>
      </c>
      <c r="AB5" s="519" t="s">
        <v>25</v>
      </c>
      <c r="AC5" s="519" t="s">
        <v>26</v>
      </c>
      <c r="AD5" s="519" t="s">
        <v>27</v>
      </c>
      <c r="AE5" s="520" t="s">
        <v>28</v>
      </c>
      <c r="AF5" s="622" t="s">
        <v>29</v>
      </c>
      <c r="AG5" s="517"/>
      <c r="AH5" s="517"/>
      <c r="AI5" s="517"/>
      <c r="AJ5" s="517"/>
      <c r="AK5" s="517"/>
      <c r="AL5" s="517"/>
      <c r="AM5" s="517"/>
      <c r="AN5" s="516"/>
      <c r="AO5" s="516"/>
    </row>
    <row r="6" spans="1:56" s="515" customFormat="1" ht="27" thickBot="1">
      <c r="A6" s="635"/>
      <c r="B6" s="664"/>
      <c r="C6" s="666"/>
      <c r="D6" s="625"/>
      <c r="E6" s="658"/>
      <c r="F6" s="662"/>
      <c r="G6" s="621"/>
      <c r="H6" s="625"/>
      <c r="I6" s="635"/>
      <c r="J6" s="627"/>
      <c r="K6" s="629"/>
      <c r="L6" s="616"/>
      <c r="M6" s="627"/>
      <c r="N6" s="617"/>
      <c r="O6" s="618"/>
      <c r="P6" s="619"/>
      <c r="Q6" s="644"/>
      <c r="R6" s="645"/>
      <c r="S6" s="646"/>
      <c r="T6" s="543"/>
      <c r="U6" s="544"/>
      <c r="V6" s="544"/>
      <c r="W6" s="544"/>
      <c r="X6" s="544"/>
      <c r="Y6" s="544"/>
      <c r="Z6" s="544"/>
      <c r="AA6" s="544"/>
      <c r="AB6" s="544"/>
      <c r="AC6" s="544"/>
      <c r="AD6" s="544"/>
      <c r="AE6" s="545"/>
      <c r="AF6" s="623"/>
      <c r="AG6" s="517"/>
      <c r="AH6" s="517"/>
      <c r="AI6" s="517"/>
      <c r="AJ6" s="517"/>
      <c r="AK6" s="517"/>
      <c r="AL6" s="517"/>
      <c r="AM6" s="517"/>
      <c r="AN6" s="516"/>
      <c r="AO6" s="516"/>
    </row>
    <row r="7" spans="1:56" ht="184.5" customHeight="1" thickBot="1">
      <c r="A7" s="659" t="s">
        <v>30</v>
      </c>
      <c r="B7" s="652" t="s">
        <v>31</v>
      </c>
      <c r="C7" s="667" t="s">
        <v>32</v>
      </c>
      <c r="D7" s="592">
        <v>1</v>
      </c>
      <c r="E7" s="573" t="s">
        <v>33</v>
      </c>
      <c r="F7" s="569" t="s">
        <v>34</v>
      </c>
      <c r="G7" s="569" t="s">
        <v>35</v>
      </c>
      <c r="H7" s="574" t="s">
        <v>36</v>
      </c>
      <c r="I7" s="575" t="s">
        <v>37</v>
      </c>
      <c r="J7" s="587" t="s">
        <v>38</v>
      </c>
      <c r="K7" s="585" t="s">
        <v>39</v>
      </c>
      <c r="L7" s="538" t="s">
        <v>39</v>
      </c>
      <c r="M7" s="567">
        <v>0.9</v>
      </c>
      <c r="N7" s="539">
        <v>0.3</v>
      </c>
      <c r="O7" s="548">
        <v>0.6</v>
      </c>
      <c r="P7" s="549">
        <v>0.9</v>
      </c>
      <c r="Q7" s="596"/>
      <c r="R7" s="597"/>
      <c r="S7" s="547"/>
      <c r="T7" s="528">
        <v>0.7</v>
      </c>
      <c r="U7" s="529"/>
      <c r="V7" s="529"/>
      <c r="W7" s="590"/>
      <c r="X7" s="590"/>
      <c r="Y7" s="590"/>
      <c r="Z7" s="590"/>
      <c r="AA7" s="590"/>
      <c r="AB7" s="590"/>
      <c r="AC7" s="590"/>
      <c r="AD7" s="590"/>
      <c r="AE7" s="528">
        <v>0.7</v>
      </c>
      <c r="AF7" s="540" t="s">
        <v>40</v>
      </c>
      <c r="AG7" s="521">
        <f>+IF(T7="","",IFERROR(T7/S7,0))</f>
        <v>0</v>
      </c>
      <c r="AH7" s="521"/>
      <c r="AI7" s="521"/>
      <c r="AJ7" s="521"/>
      <c r="AK7" s="521"/>
      <c r="AL7" s="521"/>
      <c r="AM7" s="514"/>
      <c r="AN7" s="514"/>
      <c r="AO7" s="514"/>
    </row>
    <row r="8" spans="1:56" ht="258.75" customHeight="1" thickBot="1">
      <c r="A8" s="660"/>
      <c r="B8" s="650"/>
      <c r="C8" s="668"/>
      <c r="D8" s="525">
        <v>2</v>
      </c>
      <c r="E8" s="576" t="s">
        <v>41</v>
      </c>
      <c r="F8" s="570" t="s">
        <v>42</v>
      </c>
      <c r="G8" s="570" t="s">
        <v>43</v>
      </c>
      <c r="H8" s="577" t="s">
        <v>44</v>
      </c>
      <c r="I8" s="578" t="s">
        <v>45</v>
      </c>
      <c r="J8" s="563" t="s">
        <v>46</v>
      </c>
      <c r="K8" s="527" t="s">
        <v>39</v>
      </c>
      <c r="L8" s="522" t="s">
        <v>39</v>
      </c>
      <c r="M8" s="542">
        <v>0.1</v>
      </c>
      <c r="N8" s="550">
        <v>0.9</v>
      </c>
      <c r="O8" s="551">
        <v>0.6</v>
      </c>
      <c r="P8" s="552">
        <v>0.3</v>
      </c>
      <c r="Q8" s="546"/>
      <c r="R8" s="597"/>
      <c r="S8" s="598"/>
      <c r="T8" s="528">
        <v>0.25</v>
      </c>
      <c r="U8" s="529"/>
      <c r="V8" s="529"/>
      <c r="W8" s="590"/>
      <c r="X8" s="590"/>
      <c r="Y8" s="590"/>
      <c r="Z8" s="590"/>
      <c r="AA8" s="590"/>
      <c r="AB8" s="590"/>
      <c r="AC8" s="590"/>
      <c r="AD8" s="590"/>
      <c r="AE8" s="528">
        <v>0.25</v>
      </c>
      <c r="AF8" s="604" t="s">
        <v>47</v>
      </c>
      <c r="AG8" s="521">
        <f t="shared" ref="AG8:AG12" si="0">+IF(T8="","",IFERROR(T8/S8,0))</f>
        <v>0</v>
      </c>
      <c r="AH8" s="521"/>
      <c r="AI8" s="521"/>
      <c r="AJ8" s="521"/>
      <c r="AK8" s="521"/>
      <c r="AL8" s="521"/>
      <c r="AM8" s="514"/>
      <c r="AN8" s="514"/>
      <c r="AO8" s="514"/>
    </row>
    <row r="9" spans="1:56" ht="158.25" thickBot="1">
      <c r="A9" s="654" t="s">
        <v>48</v>
      </c>
      <c r="B9" s="653"/>
      <c r="C9" s="669" t="s">
        <v>49</v>
      </c>
      <c r="D9" s="593">
        <v>3</v>
      </c>
      <c r="E9" s="573" t="s">
        <v>50</v>
      </c>
      <c r="F9" s="569" t="s">
        <v>34</v>
      </c>
      <c r="G9" s="569" t="s">
        <v>51</v>
      </c>
      <c r="H9" s="574" t="s">
        <v>52</v>
      </c>
      <c r="I9" s="575" t="s">
        <v>53</v>
      </c>
      <c r="J9" s="536" t="s">
        <v>38</v>
      </c>
      <c r="K9" s="531" t="s">
        <v>39</v>
      </c>
      <c r="L9" s="532" t="s">
        <v>39</v>
      </c>
      <c r="M9" s="568">
        <v>0.9</v>
      </c>
      <c r="N9" s="564">
        <v>0.3</v>
      </c>
      <c r="O9" s="565">
        <v>0.6</v>
      </c>
      <c r="P9" s="566">
        <v>0.9</v>
      </c>
      <c r="Q9" s="596"/>
      <c r="R9" s="597"/>
      <c r="S9" s="598"/>
      <c r="T9" s="599">
        <v>1</v>
      </c>
      <c r="U9" s="590"/>
      <c r="V9" s="590"/>
      <c r="W9" s="590"/>
      <c r="X9" s="590"/>
      <c r="Y9" s="590"/>
      <c r="Z9" s="590"/>
      <c r="AA9" s="590"/>
      <c r="AB9" s="590"/>
      <c r="AC9" s="590"/>
      <c r="AD9" s="590"/>
      <c r="AE9" s="606">
        <v>1</v>
      </c>
      <c r="AF9" s="533" t="s">
        <v>54</v>
      </c>
      <c r="AG9" s="521">
        <f t="shared" si="0"/>
        <v>0</v>
      </c>
      <c r="AH9" s="521"/>
      <c r="AI9" s="521"/>
      <c r="AJ9" s="521"/>
      <c r="AK9" s="521"/>
      <c r="AL9" s="521"/>
      <c r="AM9" s="514"/>
      <c r="AN9" s="514"/>
      <c r="AO9" s="514"/>
    </row>
    <row r="10" spans="1:56" ht="105.75" thickBot="1">
      <c r="A10" s="655"/>
      <c r="B10" s="651"/>
      <c r="C10" s="670"/>
      <c r="D10" s="537">
        <v>4</v>
      </c>
      <c r="E10" s="576" t="s">
        <v>55</v>
      </c>
      <c r="F10" s="570" t="s">
        <v>34</v>
      </c>
      <c r="G10" s="570" t="s">
        <v>56</v>
      </c>
      <c r="H10" s="577" t="s">
        <v>57</v>
      </c>
      <c r="I10" s="578" t="s">
        <v>53</v>
      </c>
      <c r="J10" s="526" t="s">
        <v>38</v>
      </c>
      <c r="K10" s="527" t="s">
        <v>39</v>
      </c>
      <c r="L10" s="522" t="s">
        <v>39</v>
      </c>
      <c r="M10" s="542">
        <v>0.7</v>
      </c>
      <c r="N10" s="550">
        <v>0.1</v>
      </c>
      <c r="O10" s="551">
        <v>0.4</v>
      </c>
      <c r="P10" s="552">
        <v>0.7</v>
      </c>
      <c r="Q10" s="596"/>
      <c r="R10" s="597"/>
      <c r="S10" s="598"/>
      <c r="T10" s="528">
        <v>0</v>
      </c>
      <c r="U10" s="534"/>
      <c r="V10" s="534"/>
      <c r="W10" s="590"/>
      <c r="X10" s="590"/>
      <c r="Y10" s="590"/>
      <c r="Z10" s="590"/>
      <c r="AA10" s="590"/>
      <c r="AB10" s="590"/>
      <c r="AC10" s="590"/>
      <c r="AD10" s="590"/>
      <c r="AE10" s="535">
        <v>0.8</v>
      </c>
      <c r="AF10" s="530" t="s">
        <v>58</v>
      </c>
      <c r="AG10" s="521">
        <f t="shared" si="0"/>
        <v>0</v>
      </c>
      <c r="AH10" s="521"/>
      <c r="AI10" s="521"/>
      <c r="AJ10" s="521"/>
      <c r="AK10" s="521"/>
      <c r="AL10" s="521"/>
      <c r="AM10" s="514"/>
      <c r="AN10" s="514"/>
      <c r="AO10" s="514"/>
    </row>
    <row r="11" spans="1:56" ht="132" thickBot="1">
      <c r="A11" s="655"/>
      <c r="B11" s="650" t="s">
        <v>59</v>
      </c>
      <c r="C11" s="591" t="s">
        <v>60</v>
      </c>
      <c r="D11" s="537">
        <v>5</v>
      </c>
      <c r="E11" s="579" t="s">
        <v>61</v>
      </c>
      <c r="F11" s="571" t="s">
        <v>34</v>
      </c>
      <c r="G11" s="580" t="s">
        <v>62</v>
      </c>
      <c r="H11" s="581" t="s">
        <v>63</v>
      </c>
      <c r="I11" s="578" t="s">
        <v>45</v>
      </c>
      <c r="J11" s="541" t="s">
        <v>64</v>
      </c>
      <c r="K11" s="553" t="s">
        <v>39</v>
      </c>
      <c r="L11" s="554" t="s">
        <v>39</v>
      </c>
      <c r="M11" s="555">
        <v>70</v>
      </c>
      <c r="N11" s="550">
        <v>0.1</v>
      </c>
      <c r="O11" s="551">
        <v>0.4</v>
      </c>
      <c r="P11" s="552">
        <v>0.7</v>
      </c>
      <c r="Q11" s="557"/>
      <c r="R11" s="558"/>
      <c r="S11" s="559"/>
      <c r="T11" s="599">
        <v>1</v>
      </c>
      <c r="U11" s="556"/>
      <c r="V11" s="556"/>
      <c r="W11" s="556"/>
      <c r="X11" s="556"/>
      <c r="Y11" s="556"/>
      <c r="Z11" s="556"/>
      <c r="AA11" s="556"/>
      <c r="AB11" s="556"/>
      <c r="AC11" s="556"/>
      <c r="AD11" s="556"/>
      <c r="AE11" s="606">
        <v>1</v>
      </c>
      <c r="AF11" s="530" t="s">
        <v>65</v>
      </c>
      <c r="AG11" s="521">
        <f t="shared" si="0"/>
        <v>0</v>
      </c>
      <c r="AH11" s="521"/>
      <c r="AI11" s="521"/>
      <c r="AJ11" s="521"/>
      <c r="AK11" s="521"/>
      <c r="AL11" s="521"/>
      <c r="AM11" s="514"/>
      <c r="AN11" s="514"/>
      <c r="AO11" s="514"/>
    </row>
    <row r="12" spans="1:56" ht="105.75" thickBot="1">
      <c r="A12" s="656"/>
      <c r="B12" s="651"/>
      <c r="C12" s="589" t="s">
        <v>66</v>
      </c>
      <c r="D12" s="594">
        <v>6</v>
      </c>
      <c r="E12" s="582" t="s">
        <v>67</v>
      </c>
      <c r="F12" s="572" t="s">
        <v>34</v>
      </c>
      <c r="G12" s="572" t="s">
        <v>68</v>
      </c>
      <c r="H12" s="583" t="s">
        <v>69</v>
      </c>
      <c r="I12" s="584" t="s">
        <v>53</v>
      </c>
      <c r="J12" s="588" t="s">
        <v>38</v>
      </c>
      <c r="K12" s="586" t="s">
        <v>39</v>
      </c>
      <c r="L12" s="595" t="s">
        <v>39</v>
      </c>
      <c r="M12" s="555">
        <v>70</v>
      </c>
      <c r="N12" s="550">
        <v>0.1</v>
      </c>
      <c r="O12" s="551">
        <v>0.4</v>
      </c>
      <c r="P12" s="552">
        <v>0.7</v>
      </c>
      <c r="Q12" s="596"/>
      <c r="R12" s="597"/>
      <c r="S12" s="598"/>
      <c r="T12" s="528">
        <v>0.8</v>
      </c>
      <c r="U12" s="560"/>
      <c r="V12" s="560"/>
      <c r="W12" s="560"/>
      <c r="X12" s="560"/>
      <c r="Y12" s="560"/>
      <c r="Z12" s="560"/>
      <c r="AA12" s="560"/>
      <c r="AB12" s="560"/>
      <c r="AC12" s="560"/>
      <c r="AD12" s="560"/>
      <c r="AE12" s="528">
        <v>0.8</v>
      </c>
      <c r="AF12" s="605" t="s">
        <v>70</v>
      </c>
      <c r="AG12" s="521">
        <f t="shared" si="0"/>
        <v>0</v>
      </c>
      <c r="AH12" s="521"/>
      <c r="AI12" s="521"/>
      <c r="AJ12" s="521"/>
      <c r="AK12" s="521"/>
      <c r="AL12" s="521"/>
      <c r="AM12" s="514"/>
      <c r="AN12" s="514"/>
      <c r="AO12" s="514"/>
    </row>
    <row r="13" spans="1:56">
      <c r="AF13" s="511"/>
      <c r="AH13" s="521"/>
      <c r="AI13" s="521"/>
      <c r="AJ13" s="521"/>
      <c r="AK13" s="521"/>
      <c r="AL13" s="521"/>
      <c r="AM13" s="514"/>
      <c r="AN13" s="514"/>
      <c r="AO13" s="514"/>
    </row>
    <row r="14" spans="1:56">
      <c r="G14" s="523"/>
      <c r="H14" s="523"/>
      <c r="W14" s="523"/>
      <c r="X14" s="523"/>
      <c r="Y14" s="523"/>
      <c r="Z14" s="523"/>
      <c r="AA14" s="523"/>
      <c r="AB14" s="523"/>
      <c r="AC14" s="523"/>
      <c r="AD14" s="523"/>
      <c r="AE14" s="523"/>
      <c r="AF14" s="523"/>
    </row>
    <row r="15" spans="1:56" s="607" customFormat="1">
      <c r="C15" s="608"/>
      <c r="D15" s="613" t="s">
        <v>379</v>
      </c>
      <c r="E15" s="613"/>
      <c r="F15" s="613"/>
      <c r="G15" s="613"/>
      <c r="H15" s="613"/>
      <c r="I15" s="609" t="s">
        <v>380</v>
      </c>
      <c r="J15" s="613" t="s">
        <v>381</v>
      </c>
      <c r="K15" s="613"/>
      <c r="L15" s="613"/>
      <c r="M15" s="613"/>
      <c r="N15" s="613"/>
      <c r="O15" s="610" t="s">
        <v>382</v>
      </c>
      <c r="P15" s="614" t="s">
        <v>383</v>
      </c>
      <c r="Q15" s="614"/>
      <c r="R15" s="614"/>
      <c r="S15" s="614"/>
      <c r="T15" s="614"/>
      <c r="U15" s="614"/>
      <c r="V15" s="614"/>
      <c r="W15" s="614"/>
      <c r="X15" s="614"/>
      <c r="Y15" s="614"/>
      <c r="Z15" s="614"/>
      <c r="AA15" s="614"/>
      <c r="AB15" s="614"/>
      <c r="AC15" s="614"/>
      <c r="AD15" s="614"/>
      <c r="AE15" s="614"/>
      <c r="AF15" s="611">
        <v>1</v>
      </c>
      <c r="BC15" s="612"/>
      <c r="BD15" s="612"/>
    </row>
    <row r="16" spans="1:56">
      <c r="BC16" s="562"/>
      <c r="BD16" s="562"/>
    </row>
    <row r="17" spans="5:56">
      <c r="BC17" s="562"/>
      <c r="BD17" s="562"/>
    </row>
    <row r="18" spans="5:56">
      <c r="BC18" s="561"/>
      <c r="BD18" s="561"/>
    </row>
    <row r="19" spans="5:56">
      <c r="E19" s="524"/>
      <c r="BC19" s="561"/>
      <c r="BD19" s="561"/>
    </row>
    <row r="20" spans="5:56">
      <c r="BC20" s="561"/>
      <c r="BD20" s="561"/>
    </row>
    <row r="21" spans="5:56">
      <c r="BC21" s="561"/>
      <c r="BD21" s="561"/>
    </row>
    <row r="22" spans="5:56">
      <c r="BC22" s="561"/>
      <c r="BD22" s="561"/>
    </row>
    <row r="23" spans="5:56">
      <c r="BC23" s="561"/>
      <c r="BD23" s="561"/>
    </row>
    <row r="24" spans="5:56">
      <c r="BC24" s="561"/>
      <c r="BD24" s="561"/>
    </row>
    <row r="25" spans="5:56">
      <c r="BC25" s="561"/>
      <c r="BD25" s="561"/>
    </row>
    <row r="26" spans="5:56">
      <c r="BC26" s="561"/>
      <c r="BD26" s="561"/>
    </row>
  </sheetData>
  <protectedRanges>
    <protectedRange password="CA9C" sqref="I15" name="SOLO_CON_18_1_1"/>
    <protectedRange password="CA9C" sqref="O15" name="SOLO_CON_16_1_1"/>
  </protectedRanges>
  <mergeCells count="29">
    <mergeCell ref="A1:AF1"/>
    <mergeCell ref="B11:B12"/>
    <mergeCell ref="B7:B10"/>
    <mergeCell ref="A9:A12"/>
    <mergeCell ref="A4:A6"/>
    <mergeCell ref="D4:E6"/>
    <mergeCell ref="A7:A8"/>
    <mergeCell ref="F4:F6"/>
    <mergeCell ref="B4:B6"/>
    <mergeCell ref="C4:C6"/>
    <mergeCell ref="C7:C8"/>
    <mergeCell ref="C9:C10"/>
    <mergeCell ref="D3:G3"/>
    <mergeCell ref="H3:AF3"/>
    <mergeCell ref="AF5:AF6"/>
    <mergeCell ref="H4:H6"/>
    <mergeCell ref="J4:J6"/>
    <mergeCell ref="K4:K6"/>
    <mergeCell ref="M4:M6"/>
    <mergeCell ref="N4:P4"/>
    <mergeCell ref="I4:I6"/>
    <mergeCell ref="T4:AF4"/>
    <mergeCell ref="Q4:S6"/>
    <mergeCell ref="D15:H15"/>
    <mergeCell ref="J15:N15"/>
    <mergeCell ref="P15:AE15"/>
    <mergeCell ref="L4:L6"/>
    <mergeCell ref="N6:P6"/>
    <mergeCell ref="G4:G6"/>
  </mergeCells>
  <conditionalFormatting sqref="Q8:AE8">
    <cfRule type="colorScale" priority="67">
      <colorScale>
        <cfvo type="num" val="$Q$8"/>
        <cfvo type="num" val="$R$8"/>
        <cfvo type="num" val="$S$8"/>
        <color rgb="FFFF0000"/>
        <color rgb="FFFFEB84"/>
        <color theme="6" tint="-0.249977111117893"/>
      </colorScale>
    </cfRule>
  </conditionalFormatting>
  <conditionalFormatting sqref="Q9:AE9">
    <cfRule type="colorScale" priority="61">
      <colorScale>
        <cfvo type="num" val="$Q$9"/>
        <cfvo type="num" val="$R$9"/>
        <cfvo type="num" val="$S$9"/>
        <color rgb="FFFF0000"/>
        <color rgb="FFFFEB84"/>
        <color theme="6" tint="-0.249977111117893"/>
      </colorScale>
    </cfRule>
  </conditionalFormatting>
  <conditionalFormatting sqref="Q10:S10 U10:AE10">
    <cfRule type="colorScale" priority="60">
      <colorScale>
        <cfvo type="num" val="$Q$10"/>
        <cfvo type="num" val="$R$10"/>
        <cfvo type="num" val="$S$10"/>
        <color rgb="FFFF0000"/>
        <color rgb="FFFFEB84"/>
        <color theme="6" tint="-0.249977111117893"/>
      </colorScale>
    </cfRule>
  </conditionalFormatting>
  <conditionalFormatting sqref="U11:AD11">
    <cfRule type="colorScale" priority="59">
      <colorScale>
        <cfvo type="num" val="$Q$11"/>
        <cfvo type="num" val="$R$11"/>
        <cfvo type="num" val="$S$11"/>
        <color theme="6" tint="-0.249977111117893"/>
        <color rgb="FFFFEB84"/>
        <color rgb="FFFF0000"/>
      </colorScale>
    </cfRule>
  </conditionalFormatting>
  <conditionalFormatting sqref="Q12:S12 U12:AD12">
    <cfRule type="colorScale" priority="58">
      <colorScale>
        <cfvo type="num" val="$Q$12"/>
        <cfvo type="num" val="$R$12"/>
        <cfvo type="num" val="$S$12"/>
        <color rgb="FFFF0000"/>
        <color rgb="FFFFEB84"/>
        <color theme="6" tint="-0.249977111117893"/>
      </colorScale>
    </cfRule>
  </conditionalFormatting>
  <conditionalFormatting sqref="S7:AE7 Q7">
    <cfRule type="colorScale" priority="41">
      <colorScale>
        <cfvo type="num" val="$N$7"/>
        <cfvo type="num" val="$O$7"/>
        <cfvo type="num" val="$P$7"/>
        <color rgb="FFFF0000"/>
        <color rgb="FFFFEB84"/>
        <color theme="6" tint="-0.249977111117893"/>
      </colorScale>
    </cfRule>
  </conditionalFormatting>
  <conditionalFormatting sqref="W7:AB7">
    <cfRule type="cellIs" dxfId="19" priority="155" operator="greaterThan">
      <formula>S7</formula>
    </cfRule>
  </conditionalFormatting>
  <conditionalFormatting sqref="AE7">
    <cfRule type="cellIs" dxfId="18" priority="157" operator="greaterThan">
      <formula>X7</formula>
    </cfRule>
  </conditionalFormatting>
  <conditionalFormatting sqref="AD7">
    <cfRule type="cellIs" dxfId="17" priority="159" operator="greaterThan">
      <formula>X7</formula>
    </cfRule>
  </conditionalFormatting>
  <conditionalFormatting sqref="AC7">
    <cfRule type="cellIs" dxfId="16" priority="161" operator="greaterThan">
      <formula>X7</formula>
    </cfRule>
  </conditionalFormatting>
  <conditionalFormatting sqref="R7">
    <cfRule type="colorScale" priority="14">
      <colorScale>
        <cfvo type="num" val="$Q$8"/>
        <cfvo type="num" val="$R$8"/>
        <cfvo type="num" val="$S$8"/>
        <color rgb="FFFF0000"/>
        <color rgb="FFFFEB84"/>
        <color theme="6" tint="-0.249977111117893"/>
      </colorScale>
    </cfRule>
  </conditionalFormatting>
  <conditionalFormatting sqref="Q11:S11">
    <cfRule type="colorScale" priority="10">
      <colorScale>
        <cfvo type="min"/>
        <cfvo type="percentile" val="50"/>
        <cfvo type="max"/>
        <color theme="6" tint="-0.249977111117893"/>
        <color rgb="FFFFEB84"/>
        <color rgb="FFFF0000"/>
      </colorScale>
    </cfRule>
  </conditionalFormatting>
  <conditionalFormatting sqref="T10">
    <cfRule type="colorScale" priority="5">
      <colorScale>
        <cfvo type="num" val="$N$7"/>
        <cfvo type="num" val="$O$7"/>
        <cfvo type="num" val="$P$7"/>
        <color rgb="FFFF0000"/>
        <color rgb="FFFFEB84"/>
        <color theme="6" tint="-0.249977111117893"/>
      </colorScale>
    </cfRule>
  </conditionalFormatting>
  <conditionalFormatting sqref="T11">
    <cfRule type="colorScale" priority="4">
      <colorScale>
        <cfvo type="num" val="$Q$9"/>
        <cfvo type="num" val="$R$9"/>
        <cfvo type="num" val="$S$9"/>
        <color rgb="FFFF0000"/>
        <color rgb="FFFFEB84"/>
        <color theme="6" tint="-0.249977111117893"/>
      </colorScale>
    </cfRule>
  </conditionalFormatting>
  <conditionalFormatting sqref="T12">
    <cfRule type="colorScale" priority="3">
      <colorScale>
        <cfvo type="num" val="$N$7"/>
        <cfvo type="num" val="$O$7"/>
        <cfvo type="num" val="$P$7"/>
        <color rgb="FFFF0000"/>
        <color rgb="FFFFEB84"/>
        <color theme="6" tint="-0.249977111117893"/>
      </colorScale>
    </cfRule>
  </conditionalFormatting>
  <conditionalFormatting sqref="AE11">
    <cfRule type="colorScale" priority="2">
      <colorScale>
        <cfvo type="num" val="$Q$9"/>
        <cfvo type="num" val="$R$9"/>
        <cfvo type="num" val="$S$9"/>
        <color rgb="FFFF0000"/>
        <color rgb="FFFFEB84"/>
        <color theme="6" tint="-0.249977111117893"/>
      </colorScale>
    </cfRule>
  </conditionalFormatting>
  <conditionalFormatting sqref="AE12">
    <cfRule type="colorScale" priority="1">
      <colorScale>
        <cfvo type="num" val="$N$7"/>
        <cfvo type="num" val="$O$7"/>
        <cfvo type="num" val="$P$7"/>
        <color rgb="FFFF0000"/>
        <color rgb="FFFFEB84"/>
        <color theme="6" tint="-0.249977111117893"/>
      </colorScale>
    </cfRule>
  </conditionalFormatting>
  <dataValidations count="1">
    <dataValidation type="list" allowBlank="1" showInputMessage="1" showErrorMessage="1" sqref="I7:I12">
      <formula1>"Sube,Baja,Tendencia Media"</formula1>
    </dataValidation>
  </dataValidations>
  <pageMargins left="0.19685039370078741" right="0" top="0.19685039370078741" bottom="0" header="0.31496062992125984" footer="0.31496062992125984"/>
  <pageSetup paperSize="300" scale="10" fitToHeight="2" orientation="landscape" verticalDpi="4294967292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E6:G18"/>
  <sheetViews>
    <sheetView workbookViewId="0">
      <selection activeCell="F11" sqref="F11"/>
    </sheetView>
  </sheetViews>
  <sheetFormatPr baseColWidth="10" defaultColWidth="11.42578125" defaultRowHeight="15"/>
  <cols>
    <col min="6" max="6" width="39.85546875" bestFit="1" customWidth="1"/>
  </cols>
  <sheetData>
    <row r="6" spans="6:7">
      <c r="F6" t="s">
        <v>77</v>
      </c>
    </row>
    <row r="8" spans="6:7">
      <c r="F8">
        <f>195+323+318</f>
        <v>836</v>
      </c>
      <c r="G8">
        <f>232+431+250</f>
        <v>913</v>
      </c>
    </row>
    <row r="9" spans="6:7">
      <c r="F9">
        <v>2017</v>
      </c>
      <c r="G9">
        <v>2016</v>
      </c>
    </row>
    <row r="17" spans="5:6">
      <c r="E17">
        <v>2016</v>
      </c>
      <c r="F17">
        <v>2017</v>
      </c>
    </row>
    <row r="18" spans="5:6">
      <c r="E18">
        <f>2417+111+1340</f>
        <v>3868</v>
      </c>
      <c r="F18">
        <f>2479+1331</f>
        <v>3810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E6:G17"/>
  <sheetViews>
    <sheetView workbookViewId="0">
      <selection activeCell="J9" sqref="J9"/>
    </sheetView>
  </sheetViews>
  <sheetFormatPr baseColWidth="10" defaultColWidth="11.42578125" defaultRowHeight="15"/>
  <sheetData>
    <row r="6" spans="5:7">
      <c r="E6" t="s">
        <v>78</v>
      </c>
      <c r="F6" t="s">
        <v>79</v>
      </c>
      <c r="G6" t="s">
        <v>80</v>
      </c>
    </row>
    <row r="7" spans="5:7">
      <c r="E7">
        <v>20</v>
      </c>
      <c r="F7">
        <v>8</v>
      </c>
      <c r="G7">
        <v>12</v>
      </c>
    </row>
    <row r="8" spans="5:7">
      <c r="E8">
        <v>8</v>
      </c>
      <c r="F8">
        <v>5</v>
      </c>
      <c r="G8">
        <v>3</v>
      </c>
    </row>
    <row r="9" spans="5:7">
      <c r="E9">
        <v>20</v>
      </c>
      <c r="F9">
        <v>8</v>
      </c>
      <c r="G9">
        <v>12</v>
      </c>
    </row>
    <row r="10" spans="5:7">
      <c r="E10">
        <v>6</v>
      </c>
      <c r="F10">
        <v>3</v>
      </c>
      <c r="G10">
        <v>3</v>
      </c>
    </row>
    <row r="11" spans="5:7">
      <c r="E11">
        <v>20</v>
      </c>
      <c r="F11">
        <v>0</v>
      </c>
      <c r="G11">
        <v>20</v>
      </c>
    </row>
    <row r="12" spans="5:7">
      <c r="E12">
        <v>11</v>
      </c>
      <c r="F12">
        <v>0</v>
      </c>
      <c r="G12">
        <v>11</v>
      </c>
    </row>
    <row r="13" spans="5:7">
      <c r="E13">
        <v>12</v>
      </c>
      <c r="F13">
        <v>0</v>
      </c>
      <c r="G13">
        <v>12</v>
      </c>
    </row>
    <row r="14" spans="5:7">
      <c r="E14">
        <v>1</v>
      </c>
      <c r="F14">
        <v>0</v>
      </c>
      <c r="G14">
        <v>1</v>
      </c>
    </row>
    <row r="15" spans="5:7">
      <c r="E15">
        <f>SUM(E7:E14)</f>
        <v>98</v>
      </c>
      <c r="F15">
        <f>SUM(F7:F14)</f>
        <v>24</v>
      </c>
      <c r="G15">
        <f>SUM(G7:G14)</f>
        <v>74</v>
      </c>
    </row>
    <row r="17" spans="6:7">
      <c r="F17" s="165">
        <f>+F15/E15</f>
        <v>0.24489795918367346</v>
      </c>
      <c r="G17" s="165">
        <f>+G15/E15</f>
        <v>0.75510204081632648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 filterMode="1">
    <pageSetUpPr fitToPage="1"/>
  </sheetPr>
  <dimension ref="A1:BL60"/>
  <sheetViews>
    <sheetView zoomScale="55" zoomScaleNormal="55" zoomScalePageLayoutView="55" workbookViewId="0">
      <pane xSplit="2" ySplit="7" topLeftCell="C36" activePane="bottomRight" state="frozen"/>
      <selection pane="topRight" activeCell="H17" sqref="H17"/>
      <selection pane="bottomLeft" activeCell="H17" sqref="H17"/>
      <selection pane="bottomRight" activeCell="H62" sqref="H62"/>
    </sheetView>
  </sheetViews>
  <sheetFormatPr baseColWidth="10" defaultColWidth="11.42578125" defaultRowHeight="15" outlineLevelCol="1"/>
  <cols>
    <col min="1" max="1" width="34.42578125" customWidth="1"/>
    <col min="2" max="2" width="16.42578125" hidden="1" customWidth="1"/>
    <col min="3" max="3" width="56.140625" customWidth="1"/>
    <col min="4" max="4" width="40.140625" style="77" customWidth="1"/>
    <col min="5" max="6" width="4.42578125" hidden="1" customWidth="1"/>
    <col min="7" max="7" width="51" customWidth="1"/>
    <col min="8" max="8" width="48.42578125" customWidth="1"/>
    <col min="9" max="9" width="35.140625" customWidth="1"/>
    <col min="10" max="10" width="16" customWidth="1"/>
    <col min="11" max="11" width="9.42578125" customWidth="1"/>
    <col min="12" max="14" width="17.85546875" customWidth="1"/>
    <col min="15" max="15" width="16.42578125" style="72" customWidth="1"/>
    <col min="16" max="27" width="7.85546875" hidden="1" customWidth="1" outlineLevel="1"/>
    <col min="28" max="28" width="11.42578125" style="67" hidden="1" customWidth="1"/>
    <col min="29" max="29" width="31.42578125" hidden="1" customWidth="1"/>
    <col min="30" max="30" width="11.42578125" hidden="1" customWidth="1"/>
    <col min="31" max="31" width="16.42578125" customWidth="1"/>
    <col min="32" max="32" width="19.140625" customWidth="1"/>
    <col min="33" max="33" width="14.140625" customWidth="1"/>
    <col min="34" max="35" width="16.140625" customWidth="1"/>
    <col min="36" max="37" width="13.85546875" customWidth="1"/>
    <col min="38" max="38" width="88.140625" customWidth="1"/>
    <col min="39" max="39" width="34.85546875" customWidth="1"/>
    <col min="40" max="40" width="13.140625" hidden="1" customWidth="1"/>
    <col min="41" max="41" width="27.140625" bestFit="1" customWidth="1"/>
    <col min="50" max="50" width="7" bestFit="1" customWidth="1"/>
    <col min="51" max="51" width="8.85546875" bestFit="1" customWidth="1"/>
    <col min="52" max="52" width="7.42578125" bestFit="1" customWidth="1"/>
    <col min="53" max="53" width="6" bestFit="1" customWidth="1"/>
    <col min="54" max="55" width="6.42578125" bestFit="1" customWidth="1"/>
    <col min="56" max="56" width="5.85546875" bestFit="1" customWidth="1"/>
    <col min="57" max="57" width="8.42578125" bestFit="1" customWidth="1"/>
    <col min="58" max="58" width="11.85546875" customWidth="1"/>
    <col min="59" max="59" width="9.140625" bestFit="1" customWidth="1"/>
    <col min="60" max="60" width="11.85546875" customWidth="1"/>
    <col min="61" max="61" width="10.42578125" bestFit="1" customWidth="1"/>
    <col min="75" max="80" width="9.42578125" customWidth="1"/>
  </cols>
  <sheetData>
    <row r="1" spans="1:64" ht="15" customHeight="1">
      <c r="A1" s="673" t="s">
        <v>81</v>
      </c>
      <c r="B1" s="673"/>
      <c r="C1" s="674"/>
      <c r="D1" s="675" t="s">
        <v>82</v>
      </c>
      <c r="E1" s="676"/>
      <c r="F1" s="676"/>
      <c r="G1" s="676"/>
      <c r="H1" s="676"/>
      <c r="I1" s="676"/>
      <c r="J1" s="676"/>
      <c r="K1" s="676"/>
      <c r="L1" s="676"/>
      <c r="M1" s="676"/>
      <c r="N1" s="676"/>
      <c r="O1" s="676"/>
      <c r="P1" s="676"/>
      <c r="Q1" s="676"/>
      <c r="R1" s="676"/>
      <c r="S1" s="676"/>
      <c r="T1" s="676"/>
      <c r="U1" s="676"/>
      <c r="V1" s="676"/>
      <c r="W1" s="676"/>
      <c r="X1" s="676"/>
      <c r="Y1" s="676"/>
      <c r="Z1" s="676"/>
      <c r="AA1" s="676"/>
      <c r="AB1" s="676"/>
      <c r="AC1" s="676"/>
      <c r="AD1" s="676"/>
      <c r="AE1" s="677"/>
      <c r="AF1" s="689" t="s">
        <v>83</v>
      </c>
      <c r="AG1" s="689"/>
    </row>
    <row r="2" spans="1:64" ht="15" customHeight="1">
      <c r="A2" s="674"/>
      <c r="B2" s="674"/>
      <c r="C2" s="674"/>
      <c r="D2" s="678"/>
      <c r="E2" s="679"/>
      <c r="F2" s="679"/>
      <c r="G2" s="679"/>
      <c r="H2" s="679"/>
      <c r="I2" s="679"/>
      <c r="J2" s="679"/>
      <c r="K2" s="679"/>
      <c r="L2" s="679"/>
      <c r="M2" s="679"/>
      <c r="N2" s="679"/>
      <c r="O2" s="679"/>
      <c r="P2" s="679"/>
      <c r="Q2" s="679"/>
      <c r="R2" s="679"/>
      <c r="S2" s="679"/>
      <c r="T2" s="679"/>
      <c r="U2" s="679"/>
      <c r="V2" s="679"/>
      <c r="W2" s="679"/>
      <c r="X2" s="679"/>
      <c r="Y2" s="679"/>
      <c r="Z2" s="679"/>
      <c r="AA2" s="679"/>
      <c r="AB2" s="679"/>
      <c r="AC2" s="679"/>
      <c r="AD2" s="679"/>
      <c r="AE2" s="680"/>
      <c r="AF2" s="689"/>
      <c r="AG2" s="689"/>
    </row>
    <row r="3" spans="1:64" ht="15" customHeight="1">
      <c r="A3" s="674"/>
      <c r="B3" s="674"/>
      <c r="C3" s="674"/>
      <c r="D3" s="681"/>
      <c r="E3" s="682"/>
      <c r="F3" s="682"/>
      <c r="G3" s="682"/>
      <c r="H3" s="682"/>
      <c r="I3" s="682"/>
      <c r="J3" s="682"/>
      <c r="K3" s="682"/>
      <c r="L3" s="682"/>
      <c r="M3" s="682"/>
      <c r="N3" s="682"/>
      <c r="O3" s="682"/>
      <c r="P3" s="682"/>
      <c r="Q3" s="682"/>
      <c r="R3" s="682"/>
      <c r="S3" s="682"/>
      <c r="T3" s="682"/>
      <c r="U3" s="682"/>
      <c r="V3" s="682"/>
      <c r="W3" s="682"/>
      <c r="X3" s="682"/>
      <c r="Y3" s="682"/>
      <c r="Z3" s="682"/>
      <c r="AA3" s="682"/>
      <c r="AB3" s="682"/>
      <c r="AC3" s="682"/>
      <c r="AD3" s="682"/>
      <c r="AE3" s="683"/>
      <c r="AF3" s="689"/>
      <c r="AG3" s="689"/>
    </row>
    <row r="4" spans="1:64" ht="15" customHeight="1">
      <c r="A4" s="674"/>
      <c r="B4" s="674"/>
      <c r="C4" s="674"/>
      <c r="D4" s="690" t="s">
        <v>84</v>
      </c>
      <c r="E4" s="691"/>
      <c r="F4" s="691"/>
      <c r="G4" s="691"/>
      <c r="H4" s="691"/>
      <c r="I4" s="691"/>
      <c r="J4" s="691"/>
      <c r="K4" s="691"/>
      <c r="L4" s="691"/>
      <c r="M4" s="691"/>
      <c r="N4" s="691"/>
      <c r="O4" s="691"/>
      <c r="P4" s="691"/>
      <c r="Q4" s="691"/>
      <c r="R4" s="691"/>
      <c r="S4" s="691"/>
      <c r="T4" s="691"/>
      <c r="U4" s="691"/>
      <c r="V4" s="691"/>
      <c r="W4" s="691"/>
      <c r="X4" s="691"/>
      <c r="Y4" s="691"/>
      <c r="Z4" s="691"/>
      <c r="AA4" s="691"/>
      <c r="AB4" s="691"/>
      <c r="AC4" s="691"/>
      <c r="AD4" s="691"/>
      <c r="AE4" s="692"/>
      <c r="AF4" s="696" t="s">
        <v>85</v>
      </c>
      <c r="AG4" s="696"/>
      <c r="AW4" s="64"/>
      <c r="AX4" s="64"/>
      <c r="AY4" s="64"/>
      <c r="AZ4" s="64"/>
      <c r="BA4" s="64"/>
      <c r="BB4" s="64"/>
      <c r="BC4" s="64"/>
      <c r="BD4" s="64"/>
      <c r="BE4" s="64"/>
      <c r="BF4" s="64"/>
      <c r="BG4" s="64"/>
      <c r="BH4" s="64"/>
      <c r="BI4" s="64"/>
      <c r="BJ4" s="64"/>
      <c r="BK4" s="64"/>
      <c r="BL4" s="64"/>
    </row>
    <row r="5" spans="1:64" ht="15" customHeight="1">
      <c r="A5" s="674"/>
      <c r="B5" s="674"/>
      <c r="C5" s="674"/>
      <c r="D5" s="693"/>
      <c r="E5" s="694"/>
      <c r="F5" s="694"/>
      <c r="G5" s="694"/>
      <c r="H5" s="694"/>
      <c r="I5" s="694"/>
      <c r="J5" s="694"/>
      <c r="K5" s="694"/>
      <c r="L5" s="694"/>
      <c r="M5" s="694"/>
      <c r="N5" s="694"/>
      <c r="O5" s="694"/>
      <c r="P5" s="694"/>
      <c r="Q5" s="694"/>
      <c r="R5" s="694"/>
      <c r="S5" s="694"/>
      <c r="T5" s="694"/>
      <c r="U5" s="694"/>
      <c r="V5" s="694"/>
      <c r="W5" s="694"/>
      <c r="X5" s="694"/>
      <c r="Y5" s="694"/>
      <c r="Z5" s="694"/>
      <c r="AA5" s="694"/>
      <c r="AB5" s="694"/>
      <c r="AC5" s="694"/>
      <c r="AD5" s="694"/>
      <c r="AE5" s="695"/>
      <c r="AF5" s="697">
        <v>42731</v>
      </c>
      <c r="AG5" s="697"/>
      <c r="AW5" s="64"/>
      <c r="AX5" s="64"/>
      <c r="AY5" s="64"/>
      <c r="AZ5" s="64"/>
      <c r="BA5" s="64"/>
      <c r="BB5" s="64"/>
      <c r="BC5" s="64"/>
      <c r="BD5" s="64"/>
      <c r="BE5" s="64"/>
      <c r="BF5" s="64"/>
      <c r="BG5" s="64"/>
      <c r="BH5" s="64"/>
      <c r="BI5" s="64"/>
      <c r="BJ5" s="64"/>
      <c r="BK5" s="64"/>
      <c r="BL5" s="64"/>
    </row>
    <row r="6" spans="1:64" ht="15.75" thickBot="1">
      <c r="D6" s="600"/>
      <c r="J6">
        <v>400</v>
      </c>
      <c r="K6">
        <v>0.3</v>
      </c>
      <c r="L6">
        <f>+K6*J6</f>
        <v>120</v>
      </c>
      <c r="M6">
        <v>285</v>
      </c>
      <c r="N6">
        <f>+M6/J6</f>
        <v>0.71250000000000002</v>
      </c>
      <c r="O6" s="72">
        <v>100</v>
      </c>
      <c r="AE6">
        <f>+O6/J6</f>
        <v>0.25</v>
      </c>
      <c r="AF6">
        <v>50</v>
      </c>
      <c r="AG6">
        <f>+AF6/J6</f>
        <v>0.125</v>
      </c>
      <c r="AH6">
        <f>0.9*400</f>
        <v>360</v>
      </c>
      <c r="AW6" s="64"/>
      <c r="AX6" s="64"/>
      <c r="AY6" s="64"/>
      <c r="AZ6" s="64"/>
      <c r="BA6" s="64"/>
      <c r="BB6" s="64"/>
      <c r="BC6" s="64"/>
      <c r="BD6" s="64"/>
      <c r="BE6" s="64"/>
      <c r="BF6" s="64"/>
      <c r="BG6" s="64"/>
      <c r="BH6" s="64"/>
      <c r="BI6" s="64"/>
      <c r="BJ6" s="64"/>
      <c r="BK6" s="64"/>
      <c r="BL6" s="64"/>
    </row>
    <row r="7" spans="1:64" ht="105.75" thickBot="1">
      <c r="A7" s="232" t="s">
        <v>86</v>
      </c>
      <c r="B7" s="233"/>
      <c r="C7" s="233" t="s">
        <v>87</v>
      </c>
      <c r="D7" s="233" t="s">
        <v>88</v>
      </c>
      <c r="E7" s="233" t="s">
        <v>89</v>
      </c>
      <c r="F7" s="233" t="s">
        <v>90</v>
      </c>
      <c r="G7" s="233" t="s">
        <v>91</v>
      </c>
      <c r="H7" s="233" t="s">
        <v>92</v>
      </c>
      <c r="I7" s="233" t="s">
        <v>93</v>
      </c>
      <c r="J7" s="233" t="s">
        <v>94</v>
      </c>
      <c r="K7" s="233" t="s">
        <v>95</v>
      </c>
      <c r="L7" s="233" t="s">
        <v>96</v>
      </c>
      <c r="M7" s="233" t="s">
        <v>97</v>
      </c>
      <c r="N7" s="233" t="s">
        <v>98</v>
      </c>
      <c r="O7" s="233" t="s">
        <v>99</v>
      </c>
      <c r="P7" s="234">
        <v>42736</v>
      </c>
      <c r="Q7" s="234">
        <v>42767</v>
      </c>
      <c r="R7" s="234">
        <v>42795</v>
      </c>
      <c r="S7" s="234">
        <v>42826</v>
      </c>
      <c r="T7" s="234">
        <v>42856</v>
      </c>
      <c r="U7" s="234">
        <v>42887</v>
      </c>
      <c r="V7" s="234">
        <v>42917</v>
      </c>
      <c r="W7" s="234">
        <v>42948</v>
      </c>
      <c r="X7" s="234">
        <v>42979</v>
      </c>
      <c r="Y7" s="234">
        <v>43009</v>
      </c>
      <c r="Z7" s="234">
        <v>43040</v>
      </c>
      <c r="AA7" s="234">
        <v>43070</v>
      </c>
      <c r="AB7" s="233" t="s">
        <v>100</v>
      </c>
      <c r="AC7" s="233" t="s">
        <v>101</v>
      </c>
      <c r="AD7" s="233" t="s">
        <v>102</v>
      </c>
      <c r="AE7" s="233" t="s">
        <v>103</v>
      </c>
      <c r="AF7" s="235" t="s">
        <v>104</v>
      </c>
      <c r="AG7" s="235" t="s">
        <v>105</v>
      </c>
      <c r="AH7" s="235" t="s">
        <v>106</v>
      </c>
      <c r="AI7" s="236" t="s">
        <v>22</v>
      </c>
      <c r="AJ7" s="236" t="s">
        <v>23</v>
      </c>
      <c r="AK7" s="500" t="s">
        <v>24</v>
      </c>
      <c r="AL7" s="237" t="s">
        <v>29</v>
      </c>
      <c r="AM7" s="443" t="s">
        <v>107</v>
      </c>
      <c r="AN7" s="221" t="s">
        <v>108</v>
      </c>
      <c r="AV7" s="64"/>
      <c r="AW7" s="65"/>
      <c r="AX7" s="65"/>
      <c r="AY7" s="65"/>
      <c r="AZ7" s="65"/>
      <c r="BA7" s="65"/>
      <c r="BB7" s="65"/>
      <c r="BC7" s="65"/>
      <c r="BD7" s="65"/>
      <c r="BE7" s="65"/>
      <c r="BF7" s="65"/>
      <c r="BG7" s="65"/>
      <c r="BH7" s="65"/>
      <c r="BI7" s="65"/>
      <c r="BJ7" s="64"/>
      <c r="BK7" s="64"/>
    </row>
    <row r="8" spans="1:64" ht="36.75" hidden="1" customHeight="1">
      <c r="A8" s="698" t="s">
        <v>109</v>
      </c>
      <c r="B8" s="238">
        <v>1</v>
      </c>
      <c r="C8" s="239" t="s">
        <v>110</v>
      </c>
      <c r="D8" s="240" t="s">
        <v>42</v>
      </c>
      <c r="E8" s="241"/>
      <c r="F8" s="242"/>
      <c r="G8" s="239" t="s">
        <v>111</v>
      </c>
      <c r="H8" s="239" t="s">
        <v>112</v>
      </c>
      <c r="I8" s="243">
        <v>0.1111111111111111</v>
      </c>
      <c r="J8" s="244" t="s">
        <v>38</v>
      </c>
      <c r="K8" s="245" t="s">
        <v>45</v>
      </c>
      <c r="L8" s="245"/>
      <c r="M8" s="245"/>
      <c r="N8" s="245"/>
      <c r="O8" s="246">
        <v>0.1111111111111111</v>
      </c>
      <c r="P8" s="247"/>
      <c r="Q8" s="247"/>
      <c r="R8" s="247"/>
      <c r="S8" s="247"/>
      <c r="T8" s="247"/>
      <c r="U8" s="247"/>
      <c r="V8" s="247"/>
      <c r="W8" s="247"/>
      <c r="X8" s="247"/>
      <c r="Y8" s="247"/>
      <c r="Z8" s="247"/>
      <c r="AA8" s="247"/>
      <c r="AB8" s="248" t="e">
        <f>LOOKUP(1000000000,P8:AA8)</f>
        <v>#N/A</v>
      </c>
      <c r="AC8" s="249"/>
      <c r="AD8" s="247" t="e">
        <f t="shared" ref="AD8:AD27" si="0">+IF(SLOPE(P8:AA8,$P$7:$AA$7)&gt;0,"Al alza",IF(SLOPE(P8:AA8,$P$7:$AA$7)&lt;0,"A la baja","Sin cambio"))</f>
        <v>#DIV/0!</v>
      </c>
      <c r="AE8" s="250" t="s">
        <v>113</v>
      </c>
      <c r="AF8" s="251">
        <v>9.6100000000000005E-3</v>
      </c>
      <c r="AG8" s="252" t="str">
        <f>IF($K$8="Sube",IF(ISERROR(AB8/$O$8)=TRUE,"",IF(AB8&gt;$O$8,AF8,AB8/$O$8*AF8)),IF(ISERROR($O$8/AB8)=TRUE,"",IF($O$8&lt;AB8,$O$8/AB8*AF8,AF8)))</f>
        <v/>
      </c>
      <c r="AH8" s="253" t="str">
        <f>IF($K$8="Sube",IF(ISERROR(AB8/$O$8)=TRUE,"",IF(AB8&gt;=$O$8,1,0)),IF(ISERROR($O$8/AB8)=TRUE,"",IF($O$8&lt;AB8,0,1)))</f>
        <v/>
      </c>
      <c r="AI8" s="254"/>
      <c r="AJ8" s="255"/>
      <c r="AK8" s="444"/>
      <c r="AL8" s="444"/>
      <c r="AM8" s="174"/>
      <c r="AN8" s="134"/>
      <c r="AV8" s="64"/>
      <c r="AW8" s="63"/>
      <c r="AX8" s="63"/>
      <c r="AY8" s="63"/>
      <c r="AZ8" s="63"/>
      <c r="BA8" s="63"/>
      <c r="BB8" s="63"/>
      <c r="BC8" s="63"/>
      <c r="BD8" s="63"/>
      <c r="BE8" s="63"/>
      <c r="BF8" s="63"/>
      <c r="BG8" s="63"/>
      <c r="BH8" s="63"/>
      <c r="BI8" s="64"/>
      <c r="BJ8" s="64"/>
      <c r="BK8" s="64"/>
    </row>
    <row r="9" spans="1:64" ht="41.25" hidden="1" thickBot="1">
      <c r="A9" s="671"/>
      <c r="B9" s="256">
        <v>2</v>
      </c>
      <c r="C9" s="257" t="s">
        <v>114</v>
      </c>
      <c r="D9" s="258" t="s">
        <v>42</v>
      </c>
      <c r="E9" s="259"/>
      <c r="F9" s="260"/>
      <c r="G9" s="257" t="s">
        <v>115</v>
      </c>
      <c r="H9" s="257" t="s">
        <v>116</v>
      </c>
      <c r="I9" s="261" t="s">
        <v>117</v>
      </c>
      <c r="J9" s="262" t="s">
        <v>38</v>
      </c>
      <c r="K9" s="263"/>
      <c r="L9" s="263"/>
      <c r="M9" s="263"/>
      <c r="N9" s="263"/>
      <c r="O9" s="264">
        <f>+(9.9925/9.9204)-1</f>
        <v>7.2678521027376153E-3</v>
      </c>
      <c r="P9" s="265"/>
      <c r="Q9" s="265"/>
      <c r="R9" s="265"/>
      <c r="S9" s="265"/>
      <c r="T9" s="265"/>
      <c r="U9" s="265"/>
      <c r="V9" s="265"/>
      <c r="W9" s="265"/>
      <c r="X9" s="265"/>
      <c r="Y9" s="265"/>
      <c r="Z9" s="265"/>
      <c r="AA9" s="265"/>
      <c r="AB9" s="266" t="e">
        <f>LOOKUP(1000000000,P9:AA9)</f>
        <v>#N/A</v>
      </c>
      <c r="AC9" s="267"/>
      <c r="AD9" s="265" t="e">
        <f t="shared" si="0"/>
        <v>#DIV/0!</v>
      </c>
      <c r="AE9" s="268" t="s">
        <v>113</v>
      </c>
      <c r="AF9" s="269">
        <v>9.6100000000000005E-3</v>
      </c>
      <c r="AG9" s="270" t="str">
        <f>IF($K$9="Sube",IF(ISERROR(AB9/$O$9)=TRUE,"",IF(AB9&gt;$O$9,AF9,AB9/$O$9*AF9)),IF(ISERROR($O$9/AB9)=TRUE,"",IF($O$9&lt;AB9,$O$9/AB9*AF9,AF9)))</f>
        <v/>
      </c>
      <c r="AH9" s="271" t="str">
        <f>IF($K$9="Sube",IF(ISERROR(AB9/$O$9)=TRUE,"",IF(AB9&gt;=$O$9,1,0)),IF(ISERROR($O$9/AB9)=TRUE,"",IF($O$9&lt;AB9,0,1)))</f>
        <v/>
      </c>
      <c r="AI9" s="272"/>
      <c r="AJ9" s="273"/>
      <c r="AK9" s="445"/>
      <c r="AL9" s="445"/>
      <c r="AM9" s="222"/>
      <c r="AN9" s="135"/>
      <c r="AV9" s="64"/>
      <c r="AW9" s="63"/>
      <c r="AX9" s="63"/>
      <c r="AY9" s="63"/>
      <c r="AZ9" s="63"/>
      <c r="BA9" s="63"/>
      <c r="BB9" s="63"/>
      <c r="BC9" s="63"/>
      <c r="BD9" s="63"/>
      <c r="BE9" s="63"/>
      <c r="BF9" s="63"/>
      <c r="BG9" s="63"/>
      <c r="BH9" s="63"/>
      <c r="BI9" s="64"/>
      <c r="BJ9" s="64"/>
      <c r="BK9" s="64"/>
    </row>
    <row r="10" spans="1:64" ht="61.5" hidden="1" thickBot="1">
      <c r="A10" s="671"/>
      <c r="B10" s="256">
        <v>3</v>
      </c>
      <c r="C10" s="257" t="s">
        <v>118</v>
      </c>
      <c r="D10" s="258" t="s">
        <v>42</v>
      </c>
      <c r="E10" s="259"/>
      <c r="F10" s="260"/>
      <c r="G10" s="257" t="s">
        <v>119</v>
      </c>
      <c r="H10" s="257" t="s">
        <v>120</v>
      </c>
      <c r="I10" s="274" t="s">
        <v>121</v>
      </c>
      <c r="J10" s="275" t="s">
        <v>46</v>
      </c>
      <c r="K10" s="263"/>
      <c r="L10" s="263"/>
      <c r="M10" s="263"/>
      <c r="N10" s="263"/>
      <c r="O10" s="276" t="s">
        <v>122</v>
      </c>
      <c r="P10" s="265"/>
      <c r="Q10" s="265"/>
      <c r="R10" s="265"/>
      <c r="S10" s="265"/>
      <c r="T10" s="265"/>
      <c r="U10" s="265"/>
      <c r="V10" s="265"/>
      <c r="W10" s="265"/>
      <c r="X10" s="265"/>
      <c r="Y10" s="265"/>
      <c r="Z10" s="265"/>
      <c r="AA10" s="265"/>
      <c r="AB10" s="266" t="e">
        <f t="shared" ref="AB10:AB48" si="1">LOOKUP(1000000000,P10:AA10)</f>
        <v>#N/A</v>
      </c>
      <c r="AC10" s="267"/>
      <c r="AD10" s="265" t="e">
        <f t="shared" si="0"/>
        <v>#DIV/0!</v>
      </c>
      <c r="AE10" s="268" t="s">
        <v>113</v>
      </c>
      <c r="AF10" s="269">
        <v>9.6100000000000005E-3</v>
      </c>
      <c r="AG10" s="270" t="str">
        <f>IF($K$10="Sube",IF(ISERROR(AB10/$O$10)=TRUE,"",IF(AB10&gt;$O$10,AF10,AB10/$O$10*AF10)),IF(ISERROR($O$10/AB10)=TRUE,"",IF($O$10&lt;AB10,$O$10/AB10*AF10,AF10)))</f>
        <v/>
      </c>
      <c r="AH10" s="271" t="str">
        <f>IF($K$10="Sube",IF(ISERROR(AB10/$O$10)=TRUE,"",IF(AB10&gt;=$O$10,1,0)),IF(ISERROR($O$10/AB10)=TRUE,"",IF($O$10&lt;AB10,0,1)))</f>
        <v/>
      </c>
      <c r="AI10" s="272"/>
      <c r="AJ10" s="273"/>
      <c r="AK10" s="445"/>
      <c r="AL10" s="445"/>
      <c r="AM10" s="222"/>
      <c r="AN10" s="135"/>
      <c r="AV10" s="64"/>
      <c r="AW10" s="63"/>
      <c r="AX10" s="63"/>
      <c r="AY10" s="63"/>
      <c r="AZ10" s="63"/>
      <c r="BA10" s="63"/>
      <c r="BB10" s="63"/>
      <c r="BC10" s="63"/>
      <c r="BD10" s="63"/>
      <c r="BE10" s="63"/>
      <c r="BF10" s="63"/>
      <c r="BG10" s="63"/>
      <c r="BH10" s="63"/>
      <c r="BI10" s="64"/>
      <c r="BJ10" s="64"/>
      <c r="BK10" s="64"/>
    </row>
    <row r="11" spans="1:64" ht="41.25" hidden="1" thickBot="1">
      <c r="A11" s="671"/>
      <c r="B11" s="256"/>
      <c r="C11" s="257" t="s">
        <v>123</v>
      </c>
      <c r="D11" s="258" t="s">
        <v>124</v>
      </c>
      <c r="E11" s="261"/>
      <c r="F11" s="277"/>
      <c r="G11" s="257" t="s">
        <v>125</v>
      </c>
      <c r="H11" s="257" t="s">
        <v>126</v>
      </c>
      <c r="I11" s="278">
        <v>0.94169999999999998</v>
      </c>
      <c r="J11" s="275" t="s">
        <v>127</v>
      </c>
      <c r="K11" s="263"/>
      <c r="L11" s="263"/>
      <c r="M11" s="263"/>
      <c r="N11" s="263"/>
      <c r="O11" s="276">
        <v>1</v>
      </c>
      <c r="P11" s="265"/>
      <c r="Q11" s="265"/>
      <c r="R11" s="265"/>
      <c r="S11" s="265"/>
      <c r="T11" s="265"/>
      <c r="U11" s="265"/>
      <c r="V11" s="265"/>
      <c r="W11" s="265"/>
      <c r="X11" s="265"/>
      <c r="Y11" s="265"/>
      <c r="Z11" s="265"/>
      <c r="AA11" s="265"/>
      <c r="AB11" s="266" t="e">
        <f t="shared" si="1"/>
        <v>#N/A</v>
      </c>
      <c r="AC11" s="267"/>
      <c r="AD11" s="265" t="e">
        <f t="shared" si="0"/>
        <v>#DIV/0!</v>
      </c>
      <c r="AE11" s="268" t="s">
        <v>113</v>
      </c>
      <c r="AF11" s="269">
        <v>9.6100000000000005E-3</v>
      </c>
      <c r="AG11" s="270" t="str">
        <f>IF($K$11="Sube",IF(ISERROR(AB11/$O$11)=TRUE,"",IF(AB11&gt;$O$11,AF11,AB11/$O$11*AF11)),IF(ISERROR($O$11/AB11)=TRUE,"",IF($O$11&lt;AB11,$O$11/AB11*AF11,AF11)))</f>
        <v/>
      </c>
      <c r="AH11" s="271" t="str">
        <f>IF($K$11="Sube",IF(ISERROR(AB11/$O$11)=TRUE,"",IF(AB11&gt;=$O$11,1,0)),IF(ISERROR($O$11/AB11)=TRUE,"",IF($O$11&lt;AB11,0,1)))</f>
        <v/>
      </c>
      <c r="AI11" s="272"/>
      <c r="AJ11" s="279">
        <v>0.96</v>
      </c>
      <c r="AK11" s="501"/>
      <c r="AL11" s="446" t="s">
        <v>128</v>
      </c>
      <c r="AM11" s="228" t="s">
        <v>129</v>
      </c>
      <c r="AN11" s="135"/>
      <c r="AV11" s="64"/>
      <c r="AW11" s="63"/>
      <c r="AX11" s="63"/>
      <c r="AY11" s="63"/>
      <c r="AZ11" s="63"/>
      <c r="BA11" s="63"/>
      <c r="BB11" s="63"/>
      <c r="BC11" s="63"/>
      <c r="BD11" s="63"/>
      <c r="BE11" s="63"/>
      <c r="BF11" s="63"/>
      <c r="BG11" s="63"/>
      <c r="BH11" s="63"/>
      <c r="BI11" s="64"/>
      <c r="BJ11" s="64"/>
      <c r="BK11" s="64"/>
    </row>
    <row r="12" spans="1:64" s="170" customFormat="1" ht="102" hidden="1" thickBot="1">
      <c r="A12" s="672"/>
      <c r="B12" s="280"/>
      <c r="C12" s="281" t="s">
        <v>130</v>
      </c>
      <c r="D12" s="282" t="s">
        <v>124</v>
      </c>
      <c r="E12" s="281"/>
      <c r="F12" s="281"/>
      <c r="G12" s="283" t="s">
        <v>131</v>
      </c>
      <c r="H12" s="283" t="s">
        <v>132</v>
      </c>
      <c r="I12" s="284">
        <v>0.97</v>
      </c>
      <c r="J12" s="285" t="s">
        <v>133</v>
      </c>
      <c r="K12" s="286"/>
      <c r="L12" s="286"/>
      <c r="M12" s="286"/>
      <c r="N12" s="286"/>
      <c r="O12" s="287">
        <v>0.98</v>
      </c>
      <c r="P12" s="288"/>
      <c r="Q12" s="288"/>
      <c r="R12" s="288"/>
      <c r="S12" s="288"/>
      <c r="T12" s="288"/>
      <c r="U12" s="288"/>
      <c r="V12" s="288"/>
      <c r="W12" s="288"/>
      <c r="X12" s="288"/>
      <c r="Y12" s="288"/>
      <c r="Z12" s="288"/>
      <c r="AA12" s="288"/>
      <c r="AB12" s="289" t="e">
        <f t="shared" si="1"/>
        <v>#N/A</v>
      </c>
      <c r="AC12" s="290"/>
      <c r="AD12" s="288" t="e">
        <f t="shared" si="0"/>
        <v>#DIV/0!</v>
      </c>
      <c r="AE12" s="291" t="s">
        <v>113</v>
      </c>
      <c r="AF12" s="292">
        <v>9.6100000000000005E-3</v>
      </c>
      <c r="AG12" s="293" t="str">
        <f>IF($K$12="Sube",IF(ISERROR(AB12/$O$12)=TRUE,"",IF(AB12&gt;$O$12,AF12,AB12/$O$12*AF12)),IF(ISERROR($O$12/AB12)=TRUE,"",IF($O$12&lt;AB12,$O$12/AB12*AF12,AF12)))</f>
        <v/>
      </c>
      <c r="AH12" s="294" t="str">
        <f>IF($K$12="Sube",IF(ISERROR(AB12/$O$12)=TRUE,"",IF(AB12&gt;=$O$12,1,0)),IF(ISERROR($O$12/AB12)=TRUE,"",IF($O$12&lt;AB12,0,1)))</f>
        <v/>
      </c>
      <c r="AI12" s="295"/>
      <c r="AJ12" s="296"/>
      <c r="AK12" s="447"/>
      <c r="AL12" s="447"/>
      <c r="AM12" s="223"/>
      <c r="AN12" s="173"/>
      <c r="AV12" s="171"/>
      <c r="AW12" s="172"/>
      <c r="AX12" s="172"/>
      <c r="AY12" s="172"/>
      <c r="AZ12" s="172"/>
      <c r="BA12" s="172"/>
      <c r="BB12" s="172"/>
      <c r="BC12" s="172"/>
      <c r="BD12" s="172"/>
      <c r="BE12" s="172"/>
      <c r="BF12" s="172"/>
      <c r="BG12" s="172"/>
      <c r="BH12" s="172"/>
      <c r="BI12" s="171"/>
      <c r="BJ12" s="171"/>
      <c r="BK12" s="171"/>
    </row>
    <row r="13" spans="1:64" ht="61.5" hidden="1" thickBot="1">
      <c r="A13" s="702" t="s">
        <v>74</v>
      </c>
      <c r="B13" s="256">
        <v>5</v>
      </c>
      <c r="C13" s="258" t="s">
        <v>134</v>
      </c>
      <c r="D13" s="258" t="s">
        <v>34</v>
      </c>
      <c r="E13" s="297"/>
      <c r="F13" s="297"/>
      <c r="G13" s="258" t="s">
        <v>135</v>
      </c>
      <c r="H13" s="258" t="s">
        <v>136</v>
      </c>
      <c r="I13" s="298" t="s">
        <v>137</v>
      </c>
      <c r="J13" s="275" t="s">
        <v>138</v>
      </c>
      <c r="K13" s="263" t="s">
        <v>53</v>
      </c>
      <c r="L13" s="263"/>
      <c r="M13" s="263"/>
      <c r="N13" s="263"/>
      <c r="O13" s="276"/>
      <c r="P13" s="265"/>
      <c r="Q13" s="265"/>
      <c r="R13" s="265"/>
      <c r="S13" s="265"/>
      <c r="T13" s="265"/>
      <c r="U13" s="265"/>
      <c r="V13" s="265"/>
      <c r="W13" s="265"/>
      <c r="X13" s="265"/>
      <c r="Y13" s="265"/>
      <c r="Z13" s="265"/>
      <c r="AA13" s="265"/>
      <c r="AB13" s="266" t="e">
        <f t="shared" si="1"/>
        <v>#N/A</v>
      </c>
      <c r="AC13" s="267"/>
      <c r="AD13" s="265" t="e">
        <f t="shared" si="0"/>
        <v>#DIV/0!</v>
      </c>
      <c r="AE13" s="268" t="s">
        <v>113</v>
      </c>
      <c r="AF13" s="299">
        <v>9.6100000000000005E-3</v>
      </c>
      <c r="AG13" s="270" t="str">
        <f>IF($K$13="Sube",IF(ISERROR(AB13/$O$13)=TRUE,"",IF(AB13&gt;$O$13,AF13,AB13/$O$13*AF13)),IF(ISERROR($O$13/AB13)=TRUE,"",IF($O$13&lt;AB13,$O$13/AB13*AF13,AF13)))</f>
        <v/>
      </c>
      <c r="AH13" s="271" t="str">
        <f>IF($K$13="Sube",IF(ISERROR(AB13/$O$13)=TRUE,"",IF(AB13&gt;=$O$13,1,0)),IF(ISERROR($O$13/AB13)=TRUE,"",IF($O$13&lt;AB13,0,1)))</f>
        <v/>
      </c>
      <c r="AI13" s="272"/>
      <c r="AJ13" s="273"/>
      <c r="AK13" s="445"/>
      <c r="AL13" s="445"/>
      <c r="AM13" s="222"/>
      <c r="AN13" s="135"/>
      <c r="AV13" s="64"/>
      <c r="AW13" s="63"/>
      <c r="AX13" s="63"/>
      <c r="AY13" s="63"/>
      <c r="AZ13" s="63"/>
      <c r="BA13" s="63"/>
      <c r="BB13" s="63"/>
      <c r="BC13" s="63"/>
      <c r="BD13" s="63"/>
      <c r="BE13" s="63"/>
      <c r="BF13" s="63"/>
      <c r="BG13" s="63"/>
      <c r="BH13" s="63"/>
      <c r="BI13" s="64"/>
      <c r="BJ13" s="64"/>
      <c r="BK13" s="64"/>
    </row>
    <row r="14" spans="1:64" ht="66.75" hidden="1" customHeight="1" thickBot="1">
      <c r="A14" s="703"/>
      <c r="B14" s="256">
        <v>6</v>
      </c>
      <c r="C14" s="258" t="s">
        <v>139</v>
      </c>
      <c r="D14" s="258" t="s">
        <v>124</v>
      </c>
      <c r="E14" s="297"/>
      <c r="F14" s="297"/>
      <c r="G14" s="258" t="s">
        <v>140</v>
      </c>
      <c r="H14" s="258" t="s">
        <v>141</v>
      </c>
      <c r="I14" s="298" t="s">
        <v>137</v>
      </c>
      <c r="J14" s="275" t="s">
        <v>138</v>
      </c>
      <c r="K14" s="263" t="s">
        <v>53</v>
      </c>
      <c r="L14" s="263"/>
      <c r="M14" s="263"/>
      <c r="N14" s="263"/>
      <c r="O14" s="276"/>
      <c r="P14" s="265"/>
      <c r="Q14" s="265"/>
      <c r="R14" s="265"/>
      <c r="S14" s="265"/>
      <c r="T14" s="265"/>
      <c r="U14" s="265"/>
      <c r="V14" s="265"/>
      <c r="W14" s="265"/>
      <c r="X14" s="265"/>
      <c r="Y14" s="265"/>
      <c r="Z14" s="265"/>
      <c r="AA14" s="265"/>
      <c r="AB14" s="266" t="e">
        <f t="shared" si="1"/>
        <v>#N/A</v>
      </c>
      <c r="AC14" s="267"/>
      <c r="AD14" s="265" t="e">
        <f t="shared" si="0"/>
        <v>#DIV/0!</v>
      </c>
      <c r="AE14" s="268" t="s">
        <v>113</v>
      </c>
      <c r="AF14" s="299">
        <v>9.6100000000000005E-3</v>
      </c>
      <c r="AG14" s="270" t="str">
        <f>IF($K$14="Sube",IF(ISERROR(AB14/$O$14)=TRUE,"",IF(AB14&gt;$O$14,AF14,AB14/$O$14*AF14)),IF(ISERROR($O$14/AB14)=TRUE,"",IF($O$14&lt;AB14,$O$14/AB14*AF14,AF14)))</f>
        <v/>
      </c>
      <c r="AH14" s="271" t="str">
        <f>IF($K$14="Sube",IF(ISERROR(AB14/$O$14)=TRUE,"",IF(AB14&gt;=$O$14,1,0)),IF(ISERROR($O$14/AB14)=TRUE,"",IF($O$14&lt;AB14,0,1)))</f>
        <v/>
      </c>
      <c r="AI14" s="272"/>
      <c r="AJ14" s="273"/>
      <c r="AK14" s="445"/>
      <c r="AL14" s="445"/>
      <c r="AM14" s="222"/>
      <c r="AN14" s="135"/>
      <c r="AV14" s="64"/>
      <c r="AW14" s="63"/>
      <c r="AX14" s="63"/>
      <c r="AY14" s="63"/>
      <c r="AZ14" s="63"/>
      <c r="BA14" s="63"/>
      <c r="BB14" s="63"/>
      <c r="BC14" s="63"/>
      <c r="BD14" s="63"/>
      <c r="BE14" s="63"/>
      <c r="BF14" s="63"/>
      <c r="BG14" s="63"/>
      <c r="BH14" s="63"/>
      <c r="BI14" s="64"/>
      <c r="BJ14" s="64"/>
      <c r="BK14" s="64"/>
    </row>
    <row r="15" spans="1:64" ht="66.75" hidden="1" customHeight="1" thickBot="1">
      <c r="A15" s="703"/>
      <c r="B15" s="256"/>
      <c r="C15" s="300" t="s">
        <v>142</v>
      </c>
      <c r="D15" s="300" t="s">
        <v>34</v>
      </c>
      <c r="E15" s="301"/>
      <c r="F15" s="301"/>
      <c r="G15" s="300" t="s">
        <v>143</v>
      </c>
      <c r="H15" s="300" t="s">
        <v>144</v>
      </c>
      <c r="I15" s="298" t="s">
        <v>137</v>
      </c>
      <c r="J15" s="275" t="s">
        <v>138</v>
      </c>
      <c r="K15" s="302"/>
      <c r="L15" s="302"/>
      <c r="M15" s="302"/>
      <c r="N15" s="302"/>
      <c r="O15" s="303"/>
      <c r="P15" s="304"/>
      <c r="Q15" s="304"/>
      <c r="R15" s="304"/>
      <c r="S15" s="304"/>
      <c r="T15" s="304"/>
      <c r="U15" s="304"/>
      <c r="V15" s="304"/>
      <c r="W15" s="304"/>
      <c r="X15" s="304"/>
      <c r="Y15" s="304"/>
      <c r="Z15" s="304"/>
      <c r="AA15" s="304"/>
      <c r="AB15" s="305"/>
      <c r="AC15" s="306"/>
      <c r="AD15" s="304"/>
      <c r="AE15" s="307"/>
      <c r="AF15" s="308"/>
      <c r="AG15" s="309"/>
      <c r="AH15" s="310"/>
      <c r="AI15" s="311"/>
      <c r="AJ15" s="312"/>
      <c r="AK15" s="448"/>
      <c r="AL15" s="448"/>
      <c r="AM15" s="224"/>
      <c r="AN15" s="175"/>
      <c r="AV15" s="64"/>
      <c r="AW15" s="63"/>
      <c r="AX15" s="63"/>
      <c r="AY15" s="63"/>
      <c r="AZ15" s="63"/>
      <c r="BA15" s="63"/>
      <c r="BB15" s="63"/>
      <c r="BC15" s="63"/>
      <c r="BD15" s="63"/>
      <c r="BE15" s="63"/>
      <c r="BF15" s="63"/>
      <c r="BG15" s="63"/>
      <c r="BH15" s="63"/>
      <c r="BI15" s="64"/>
      <c r="BJ15" s="64"/>
      <c r="BK15" s="64"/>
    </row>
    <row r="16" spans="1:64" ht="61.5" hidden="1" thickBot="1">
      <c r="A16" s="704"/>
      <c r="B16" s="313">
        <v>7</v>
      </c>
      <c r="C16" s="282" t="s">
        <v>145</v>
      </c>
      <c r="D16" s="282" t="s">
        <v>42</v>
      </c>
      <c r="E16" s="314"/>
      <c r="F16" s="314"/>
      <c r="G16" s="282" t="s">
        <v>146</v>
      </c>
      <c r="H16" s="282" t="s">
        <v>147</v>
      </c>
      <c r="I16" s="315">
        <f>44099470/60000000</f>
        <v>0.73499116666666664</v>
      </c>
      <c r="J16" s="285" t="s">
        <v>148</v>
      </c>
      <c r="K16" s="286" t="s">
        <v>53</v>
      </c>
      <c r="L16" s="286"/>
      <c r="M16" s="286"/>
      <c r="N16" s="286"/>
      <c r="O16" s="316">
        <v>0.8</v>
      </c>
      <c r="P16" s="317"/>
      <c r="Q16" s="317"/>
      <c r="R16" s="317"/>
      <c r="S16" s="317"/>
      <c r="T16" s="317"/>
      <c r="U16" s="317"/>
      <c r="V16" s="317"/>
      <c r="W16" s="317"/>
      <c r="X16" s="317"/>
      <c r="Y16" s="317"/>
      <c r="Z16" s="317"/>
      <c r="AA16" s="317"/>
      <c r="AB16" s="318" t="e">
        <f t="shared" si="1"/>
        <v>#N/A</v>
      </c>
      <c r="AC16" s="319"/>
      <c r="AD16" s="317" t="e">
        <f t="shared" si="0"/>
        <v>#DIV/0!</v>
      </c>
      <c r="AE16" s="291" t="s">
        <v>113</v>
      </c>
      <c r="AF16" s="320">
        <v>9.6100000000000005E-3</v>
      </c>
      <c r="AG16" s="321" t="str">
        <f>IF($K$16="Sube",IF(ISERROR(AB16/$O$16)=TRUE,"",IF(AB16&gt;$O$16,AF16,AB16/$O$16*AF16)),IF(ISERROR($O$16/AB16)=TRUE,"",IF($O$16&lt;AB16,$O$16/AB16*AF16,AF16)))</f>
        <v/>
      </c>
      <c r="AH16" s="322" t="str">
        <f>IF($K$16="Sube",IF(ISERROR(AB16/$O$16)=TRUE,"",IF(AB16&gt;=$O$16,1,0)),IF(ISERROR($O$16/AB16)=TRUE,"",IF($O$16&lt;AB16,0,1)))</f>
        <v/>
      </c>
      <c r="AI16" s="323"/>
      <c r="AJ16" s="324"/>
      <c r="AK16" s="449"/>
      <c r="AL16" s="449"/>
      <c r="AM16" s="176"/>
      <c r="AN16" s="148"/>
      <c r="AV16" s="64"/>
      <c r="AW16" s="63"/>
      <c r="AX16" s="63"/>
      <c r="AY16" s="63"/>
      <c r="AZ16" s="63"/>
      <c r="BA16" s="63"/>
      <c r="BB16" s="63"/>
      <c r="BC16" s="63"/>
      <c r="BD16" s="63"/>
      <c r="BE16" s="63"/>
      <c r="BF16" s="63"/>
      <c r="BG16" s="63"/>
      <c r="BH16" s="63"/>
      <c r="BI16" s="64"/>
      <c r="BJ16" s="64"/>
      <c r="BK16" s="64"/>
    </row>
    <row r="17" spans="1:63" ht="61.5" hidden="1" thickBot="1">
      <c r="A17" s="699" t="s">
        <v>31</v>
      </c>
      <c r="B17" s="325">
        <v>8</v>
      </c>
      <c r="C17" s="240" t="s">
        <v>149</v>
      </c>
      <c r="D17" s="240" t="s">
        <v>124</v>
      </c>
      <c r="E17" s="326"/>
      <c r="F17" s="327"/>
      <c r="G17" s="240" t="s">
        <v>150</v>
      </c>
      <c r="H17" s="240" t="s">
        <v>151</v>
      </c>
      <c r="I17" s="328" t="s">
        <v>137</v>
      </c>
      <c r="J17" s="244" t="s">
        <v>38</v>
      </c>
      <c r="K17" s="245" t="s">
        <v>53</v>
      </c>
      <c r="L17" s="245"/>
      <c r="M17" s="245"/>
      <c r="N17" s="245"/>
      <c r="O17" s="246">
        <v>1</v>
      </c>
      <c r="P17" s="247"/>
      <c r="Q17" s="247"/>
      <c r="R17" s="247"/>
      <c r="S17" s="247"/>
      <c r="T17" s="247"/>
      <c r="U17" s="247"/>
      <c r="V17" s="247"/>
      <c r="W17" s="247"/>
      <c r="X17" s="247"/>
      <c r="Y17" s="247"/>
      <c r="Z17" s="247"/>
      <c r="AA17" s="247"/>
      <c r="AB17" s="248" t="e">
        <f t="shared" si="1"/>
        <v>#N/A</v>
      </c>
      <c r="AC17" s="249"/>
      <c r="AD17" s="247" t="e">
        <f t="shared" si="0"/>
        <v>#DIV/0!</v>
      </c>
      <c r="AE17" s="250" t="s">
        <v>113</v>
      </c>
      <c r="AF17" s="329">
        <v>9.6100000000000005E-3</v>
      </c>
      <c r="AG17" s="252" t="str">
        <f>IF($K$17="Sube",IF(ISERROR(AB17/$O$17)=TRUE,"",IF(AB17&gt;$O$17,AF17,AB17/$O$17*AF17)),IF(ISERROR($O$17/AB17)=TRUE,"",IF($O$17&lt;AB17,$O$17/AB17*AF17,AF17)))</f>
        <v/>
      </c>
      <c r="AH17" s="253" t="str">
        <f>IF($K$17="Sube",IF(ISERROR(AB17/$O$17)=TRUE,"",IF(AB17&gt;=$O$17,1,0)),IF(ISERROR($O$17/AB17)=TRUE,"",IF($O$17&lt;AB17,0,1)))</f>
        <v/>
      </c>
      <c r="AI17" s="254"/>
      <c r="AJ17" s="255"/>
      <c r="AK17" s="444"/>
      <c r="AL17" s="444"/>
      <c r="AM17" s="174"/>
      <c r="AN17" s="134"/>
      <c r="AO17" t="s">
        <v>152</v>
      </c>
      <c r="AV17" s="64"/>
      <c r="AW17" s="63"/>
      <c r="AX17" s="63"/>
      <c r="AY17" s="63"/>
      <c r="AZ17" s="63"/>
      <c r="BA17" s="63"/>
      <c r="BB17" s="63"/>
      <c r="BC17" s="63"/>
      <c r="BD17" s="63"/>
      <c r="BE17" s="63"/>
      <c r="BF17" s="63"/>
      <c r="BG17" s="63"/>
      <c r="BH17" s="63"/>
      <c r="BI17" s="64"/>
      <c r="BJ17" s="64"/>
      <c r="BK17" s="64"/>
    </row>
    <row r="18" spans="1:63" ht="92.25" hidden="1" thickBot="1">
      <c r="A18" s="700"/>
      <c r="B18" s="330">
        <v>10</v>
      </c>
      <c r="C18" s="331" t="s">
        <v>153</v>
      </c>
      <c r="D18" s="258" t="s">
        <v>124</v>
      </c>
      <c r="E18" s="297"/>
      <c r="F18" s="332"/>
      <c r="G18" s="258" t="s">
        <v>154</v>
      </c>
      <c r="H18" s="258" t="s">
        <v>155</v>
      </c>
      <c r="I18" s="333" t="s">
        <v>137</v>
      </c>
      <c r="J18" s="275" t="s">
        <v>38</v>
      </c>
      <c r="K18" s="263" t="s">
        <v>53</v>
      </c>
      <c r="L18" s="263"/>
      <c r="M18" s="263"/>
      <c r="N18" s="263"/>
      <c r="O18" s="276">
        <v>1</v>
      </c>
      <c r="P18" s="265"/>
      <c r="Q18" s="265"/>
      <c r="R18" s="265"/>
      <c r="S18" s="265"/>
      <c r="T18" s="265"/>
      <c r="U18" s="265"/>
      <c r="V18" s="265"/>
      <c r="W18" s="265"/>
      <c r="X18" s="265"/>
      <c r="Y18" s="265"/>
      <c r="Z18" s="265"/>
      <c r="AA18" s="265"/>
      <c r="AB18" s="266" t="e">
        <f t="shared" si="1"/>
        <v>#N/A</v>
      </c>
      <c r="AC18" s="267"/>
      <c r="AD18" s="265" t="e">
        <f t="shared" si="0"/>
        <v>#DIV/0!</v>
      </c>
      <c r="AE18" s="268" t="s">
        <v>113</v>
      </c>
      <c r="AF18" s="299">
        <v>9.6100000000000005E-3</v>
      </c>
      <c r="AG18" s="270" t="str">
        <f>IF($K$18="Sube",IF(ISERROR(AB18/$O$18)=TRUE,"",IF(AB18&gt;$O$18,AF18,AB18/$O$18*AF18)),IF(ISERROR($O$18/AB18)=TRUE,"",IF($O$18&lt;AB18,$O$18/AB18*AF18,AF18)))</f>
        <v/>
      </c>
      <c r="AH18" s="271" t="str">
        <f>IF($K$18="Sube",IF(ISERROR(AB18/$O$18)=TRUE,"",IF(AB18&gt;=$O$18,1,0)),IF(ISERROR($O$18/AB18)=TRUE,"",IF($O$18&lt;AB18,0,1)))</f>
        <v/>
      </c>
      <c r="AI18" s="272"/>
      <c r="AJ18" s="273"/>
      <c r="AK18" s="445"/>
      <c r="AL18" s="445"/>
      <c r="AM18" s="222"/>
      <c r="AN18" s="135"/>
      <c r="AO18" s="177" t="s">
        <v>156</v>
      </c>
      <c r="AV18" s="64"/>
      <c r="AW18" s="63"/>
      <c r="AX18" s="63"/>
      <c r="AY18" s="63"/>
      <c r="AZ18" s="63"/>
      <c r="BA18" s="63"/>
      <c r="BB18" s="63"/>
      <c r="BC18" s="63"/>
      <c r="BD18" s="63"/>
      <c r="BE18" s="63"/>
      <c r="BF18" s="63"/>
      <c r="BG18" s="63"/>
      <c r="BH18" s="63"/>
      <c r="BI18" s="64"/>
      <c r="BJ18" s="64"/>
      <c r="BK18" s="64"/>
    </row>
    <row r="19" spans="1:63" ht="61.5" hidden="1" thickBot="1">
      <c r="A19" s="700"/>
      <c r="B19" s="330">
        <v>11</v>
      </c>
      <c r="C19" s="334" t="s">
        <v>157</v>
      </c>
      <c r="D19" s="258" t="s">
        <v>34</v>
      </c>
      <c r="E19" s="297"/>
      <c r="F19" s="332"/>
      <c r="G19" s="258" t="s">
        <v>158</v>
      </c>
      <c r="H19" s="258" t="s">
        <v>159</v>
      </c>
      <c r="I19" s="333" t="s">
        <v>137</v>
      </c>
      <c r="J19" s="275" t="s">
        <v>46</v>
      </c>
      <c r="K19" s="263" t="s">
        <v>53</v>
      </c>
      <c r="L19" s="263"/>
      <c r="M19" s="263"/>
      <c r="N19" s="263"/>
      <c r="O19" s="276">
        <v>1</v>
      </c>
      <c r="P19" s="265"/>
      <c r="Q19" s="265"/>
      <c r="R19" s="265"/>
      <c r="S19" s="265"/>
      <c r="T19" s="265"/>
      <c r="U19" s="265"/>
      <c r="V19" s="265"/>
      <c r="W19" s="265"/>
      <c r="X19" s="265"/>
      <c r="Y19" s="265"/>
      <c r="Z19" s="265"/>
      <c r="AA19" s="265"/>
      <c r="AB19" s="266" t="e">
        <f t="shared" si="1"/>
        <v>#N/A</v>
      </c>
      <c r="AC19" s="267"/>
      <c r="AD19" s="265" t="e">
        <f t="shared" si="0"/>
        <v>#DIV/0!</v>
      </c>
      <c r="AE19" s="268" t="s">
        <v>113</v>
      </c>
      <c r="AF19" s="299">
        <v>9.6100000000000005E-3</v>
      </c>
      <c r="AG19" s="270" t="str">
        <f>IF($K$19="Sube",IF(ISERROR(AB19/$O$19)=TRUE,"",IF(AB19&gt;$O$19,AF19,AB19/$O$19*AF19)),IF(ISERROR($O$19/AB19)=TRUE,"",IF($O$19&lt;AB19,$O$19/AB19*AF19,AF19)))</f>
        <v/>
      </c>
      <c r="AH19" s="271" t="str">
        <f>IF($K$19="Sube",IF(ISERROR(AB19/$O$19)=TRUE,"",IF(AB19&gt;=$O$19,1,0)),IF(ISERROR($O$19/AB19)=TRUE,"",IF($O$19&lt;AB19,0,1)))</f>
        <v/>
      </c>
      <c r="AI19" s="272"/>
      <c r="AJ19" s="273"/>
      <c r="AK19" s="445"/>
      <c r="AL19" s="445"/>
      <c r="AM19" s="222"/>
      <c r="AN19" s="135"/>
      <c r="AO19" t="s">
        <v>160</v>
      </c>
      <c r="AV19" s="64"/>
      <c r="AW19" s="63"/>
      <c r="AX19" s="63"/>
      <c r="AY19" s="63"/>
      <c r="AZ19" s="63"/>
      <c r="BA19" s="63"/>
      <c r="BB19" s="63"/>
      <c r="BC19" s="63"/>
      <c r="BD19" s="63"/>
      <c r="BE19" s="63"/>
      <c r="BF19" s="63"/>
      <c r="BG19" s="63"/>
      <c r="BH19" s="63"/>
      <c r="BI19" s="64"/>
      <c r="BJ19" s="64"/>
      <c r="BK19" s="64"/>
    </row>
    <row r="20" spans="1:63" ht="41.25" hidden="1" thickBot="1">
      <c r="A20" s="700"/>
      <c r="B20" s="330"/>
      <c r="C20" s="258" t="s">
        <v>161</v>
      </c>
      <c r="D20" s="300" t="s">
        <v>124</v>
      </c>
      <c r="E20" s="301"/>
      <c r="F20" s="335"/>
      <c r="G20" s="258" t="s">
        <v>162</v>
      </c>
      <c r="H20" s="258" t="s">
        <v>163</v>
      </c>
      <c r="I20" s="336" t="s">
        <v>164</v>
      </c>
      <c r="J20" s="275" t="s">
        <v>46</v>
      </c>
      <c r="K20" s="263" t="s">
        <v>53</v>
      </c>
      <c r="L20" s="263"/>
      <c r="M20" s="263"/>
      <c r="N20" s="263"/>
      <c r="O20" s="276">
        <v>0.9</v>
      </c>
      <c r="P20" s="265"/>
      <c r="Q20" s="265"/>
      <c r="R20" s="265"/>
      <c r="S20" s="265"/>
      <c r="T20" s="265"/>
      <c r="U20" s="265"/>
      <c r="V20" s="265"/>
      <c r="W20" s="265"/>
      <c r="X20" s="265"/>
      <c r="Y20" s="265"/>
      <c r="Z20" s="265"/>
      <c r="AA20" s="265"/>
      <c r="AB20" s="266" t="e">
        <f t="shared" ref="AB20" si="2">LOOKUP(1000000000,P20:AA20)</f>
        <v>#N/A</v>
      </c>
      <c r="AC20" s="267"/>
      <c r="AD20" s="265" t="e">
        <f t="shared" ref="AD20" si="3">+IF(SLOPE(P20:AA20,$P$7:$AA$7)&gt;0,"Al alza",IF(SLOPE(P20:AA20,$P$7:$AA$7)&lt;0,"A la baja","Sin cambio"))</f>
        <v>#DIV/0!</v>
      </c>
      <c r="AE20" s="268" t="s">
        <v>113</v>
      </c>
      <c r="AF20" s="299">
        <v>9.6100000000000005E-3</v>
      </c>
      <c r="AG20" s="270"/>
      <c r="AH20" s="271"/>
      <c r="AI20" s="272"/>
      <c r="AJ20" s="273"/>
      <c r="AK20" s="445"/>
      <c r="AL20" s="445"/>
      <c r="AM20" s="222"/>
      <c r="AN20" s="135"/>
      <c r="AV20" s="64"/>
      <c r="AW20" s="63"/>
      <c r="AX20" s="63"/>
      <c r="AY20" s="63"/>
      <c r="AZ20" s="63"/>
      <c r="BA20" s="63"/>
      <c r="BB20" s="63"/>
      <c r="BC20" s="63"/>
      <c r="BD20" s="63"/>
      <c r="BE20" s="63"/>
      <c r="BF20" s="63"/>
      <c r="BG20" s="63"/>
      <c r="BH20" s="63"/>
      <c r="BI20" s="64"/>
      <c r="BJ20" s="64"/>
      <c r="BK20" s="64"/>
    </row>
    <row r="21" spans="1:63" ht="61.5" hidden="1" thickBot="1">
      <c r="A21" s="700"/>
      <c r="B21" s="330"/>
      <c r="C21" s="258" t="s">
        <v>165</v>
      </c>
      <c r="D21" s="300" t="s">
        <v>42</v>
      </c>
      <c r="E21" s="301"/>
      <c r="F21" s="335"/>
      <c r="G21" s="258" t="s">
        <v>166</v>
      </c>
      <c r="H21" s="258" t="s">
        <v>167</v>
      </c>
      <c r="I21" s="261" t="s">
        <v>117</v>
      </c>
      <c r="J21" s="275" t="s">
        <v>38</v>
      </c>
      <c r="K21" s="263" t="s">
        <v>53</v>
      </c>
      <c r="L21" s="263"/>
      <c r="M21" s="263"/>
      <c r="N21" s="263"/>
      <c r="O21" s="264">
        <f>+(9.9925/9.9204)-1</f>
        <v>7.2678521027376153E-3</v>
      </c>
      <c r="P21" s="265"/>
      <c r="Q21" s="265"/>
      <c r="R21" s="265"/>
      <c r="S21" s="265"/>
      <c r="T21" s="265"/>
      <c r="U21" s="265"/>
      <c r="V21" s="265"/>
      <c r="W21" s="265"/>
      <c r="X21" s="265"/>
      <c r="Y21" s="265"/>
      <c r="Z21" s="265"/>
      <c r="AA21" s="265"/>
      <c r="AB21" s="266"/>
      <c r="AC21" s="267"/>
      <c r="AD21" s="265"/>
      <c r="AE21" s="268"/>
      <c r="AF21" s="299"/>
      <c r="AG21" s="270"/>
      <c r="AH21" s="271"/>
      <c r="AI21" s="272"/>
      <c r="AJ21" s="273"/>
      <c r="AK21" s="445"/>
      <c r="AL21" s="445"/>
      <c r="AM21" s="222"/>
      <c r="AN21" s="135"/>
      <c r="AV21" s="64"/>
      <c r="AW21" s="63"/>
      <c r="AX21" s="63"/>
      <c r="AY21" s="63"/>
      <c r="AZ21" s="63"/>
      <c r="BA21" s="63"/>
      <c r="BB21" s="63"/>
      <c r="BC21" s="63"/>
      <c r="BD21" s="63"/>
      <c r="BE21" s="63"/>
      <c r="BF21" s="63"/>
      <c r="BG21" s="63"/>
      <c r="BH21" s="63"/>
      <c r="BI21" s="64"/>
      <c r="BJ21" s="64"/>
      <c r="BK21" s="64"/>
    </row>
    <row r="22" spans="1:63" ht="61.5" hidden="1" thickBot="1">
      <c r="A22" s="701"/>
      <c r="B22" s="337">
        <v>12</v>
      </c>
      <c r="C22" s="282" t="s">
        <v>168</v>
      </c>
      <c r="D22" s="282" t="s">
        <v>42</v>
      </c>
      <c r="E22" s="314"/>
      <c r="F22" s="338"/>
      <c r="G22" s="282" t="s">
        <v>169</v>
      </c>
      <c r="H22" s="282" t="s">
        <v>170</v>
      </c>
      <c r="I22" s="274" t="s">
        <v>121</v>
      </c>
      <c r="J22" s="275" t="s">
        <v>46</v>
      </c>
      <c r="K22" s="263"/>
      <c r="L22" s="263"/>
      <c r="M22" s="263"/>
      <c r="N22" s="263"/>
      <c r="O22" s="276" t="s">
        <v>171</v>
      </c>
      <c r="P22" s="317"/>
      <c r="Q22" s="317"/>
      <c r="R22" s="317"/>
      <c r="S22" s="317"/>
      <c r="T22" s="317"/>
      <c r="U22" s="317"/>
      <c r="V22" s="317"/>
      <c r="W22" s="317"/>
      <c r="X22" s="317"/>
      <c r="Y22" s="317"/>
      <c r="Z22" s="317"/>
      <c r="AA22" s="317"/>
      <c r="AB22" s="318"/>
      <c r="AC22" s="319"/>
      <c r="AD22" s="317"/>
      <c r="AE22" s="291"/>
      <c r="AF22" s="320"/>
      <c r="AG22" s="321" t="str">
        <f>IF($K$22="Sube",IF(ISERROR(AB22/$O$22)=TRUE,"",IF(AB22&gt;$O$22,AF22,AB22/$O$22*AF22)),IF(ISERROR($O$22/AB22)=TRUE,"",IF($O$22&lt;AB22,$O$22/AB22*AF22,AF22)))</f>
        <v/>
      </c>
      <c r="AH22" s="322" t="str">
        <f>IF($K$22="Sube",IF(ISERROR(AB22/$O$22)=TRUE,"",IF(AB22&gt;=$O$22,1,0)),IF(ISERROR($O$22/AB22)=TRUE,"",IF($O$22&lt;AB22,0,1)))</f>
        <v/>
      </c>
      <c r="AI22" s="323"/>
      <c r="AJ22" s="324"/>
      <c r="AK22" s="449"/>
      <c r="AL22" s="449"/>
      <c r="AM22" s="176"/>
      <c r="AN22" s="148"/>
      <c r="AV22" s="64"/>
      <c r="AW22" s="63"/>
      <c r="AX22" s="63"/>
      <c r="AY22" s="63"/>
      <c r="AZ22" s="63"/>
      <c r="BA22" s="63"/>
      <c r="BB22" s="63"/>
      <c r="BC22" s="63"/>
      <c r="BD22" s="63"/>
      <c r="BE22" s="63"/>
      <c r="BF22" s="63"/>
      <c r="BG22" s="63"/>
      <c r="BH22" s="63"/>
      <c r="BI22" s="64"/>
      <c r="BJ22" s="64"/>
      <c r="BK22" s="64"/>
    </row>
    <row r="23" spans="1:63" ht="45" hidden="1" customHeight="1">
      <c r="A23" s="686" t="s">
        <v>59</v>
      </c>
      <c r="B23" s="238">
        <f>+B22+1</f>
        <v>13</v>
      </c>
      <c r="C23" s="240" t="s">
        <v>172</v>
      </c>
      <c r="D23" s="240" t="s">
        <v>173</v>
      </c>
      <c r="E23" s="339"/>
      <c r="F23" s="327"/>
      <c r="G23" s="240" t="s">
        <v>174</v>
      </c>
      <c r="H23" s="240" t="s">
        <v>175</v>
      </c>
      <c r="I23" s="340" t="s">
        <v>137</v>
      </c>
      <c r="J23" s="341" t="s">
        <v>176</v>
      </c>
      <c r="K23" s="245" t="s">
        <v>53</v>
      </c>
      <c r="L23" s="245"/>
      <c r="M23" s="245"/>
      <c r="N23" s="245"/>
      <c r="O23" s="246"/>
      <c r="P23" s="247"/>
      <c r="Q23" s="247"/>
      <c r="R23" s="247"/>
      <c r="S23" s="247"/>
      <c r="T23" s="247"/>
      <c r="U23" s="247"/>
      <c r="V23" s="247"/>
      <c r="W23" s="247"/>
      <c r="X23" s="247"/>
      <c r="Y23" s="247"/>
      <c r="Z23" s="247"/>
      <c r="AA23" s="247"/>
      <c r="AB23" s="248" t="e">
        <f t="shared" si="1"/>
        <v>#N/A</v>
      </c>
      <c r="AC23" s="249"/>
      <c r="AD23" s="247" t="e">
        <f t="shared" si="0"/>
        <v>#DIV/0!</v>
      </c>
      <c r="AE23" s="250" t="s">
        <v>113</v>
      </c>
      <c r="AF23" s="329">
        <v>9.6100000000000005E-3</v>
      </c>
      <c r="AG23" s="252" t="str">
        <f>IF($K$23="Sube",IF(ISERROR(AB23/$O$23)=TRUE,"",IF(AB23&gt;$O$23,AF23,AB23/$O$23*AF23)),IF(ISERROR($O$23/AB23)=TRUE,"",IF($O$23&lt;AB23,$O$23/AB23*AF23,AF23)))</f>
        <v/>
      </c>
      <c r="AH23" s="253" t="str">
        <f>IF($K$23="Sube",IF(ISERROR(AB23/$O$23)=TRUE,"",IF(AB23&gt;=$O$23,1,0)),IF(ISERROR($O$23/AB23)=TRUE,"",IF($O$23&lt;AB23,0,1)))</f>
        <v/>
      </c>
      <c r="AI23" s="254"/>
      <c r="AJ23" s="342">
        <v>3.64</v>
      </c>
      <c r="AK23" s="502"/>
      <c r="AL23" s="450" t="s">
        <v>177</v>
      </c>
      <c r="AM23" s="174"/>
      <c r="AN23" s="134"/>
      <c r="AV23" s="64"/>
      <c r="AW23" s="63"/>
      <c r="AX23" s="63"/>
      <c r="AY23" s="63"/>
      <c r="AZ23" s="63"/>
      <c r="BA23" s="63"/>
      <c r="BB23" s="63"/>
      <c r="BC23" s="63"/>
      <c r="BD23" s="63"/>
      <c r="BE23" s="63"/>
      <c r="BF23" s="63"/>
      <c r="BG23" s="63"/>
      <c r="BH23" s="63"/>
      <c r="BI23" s="64"/>
      <c r="BJ23" s="64"/>
      <c r="BK23" s="64"/>
    </row>
    <row r="24" spans="1:63" ht="49.5" hidden="1" customHeight="1" thickBot="1">
      <c r="A24" s="688"/>
      <c r="B24" s="343">
        <f t="shared" ref="B24:B49" si="4">+B23+1</f>
        <v>14</v>
      </c>
      <c r="C24" s="258" t="s">
        <v>178</v>
      </c>
      <c r="D24" s="344" t="s">
        <v>42</v>
      </c>
      <c r="E24" s="297"/>
      <c r="F24" s="332"/>
      <c r="G24" s="345" t="s">
        <v>179</v>
      </c>
      <c r="H24" s="345" t="s">
        <v>180</v>
      </c>
      <c r="I24" s="346">
        <f>1152/1344</f>
        <v>0.8571428571428571</v>
      </c>
      <c r="J24" s="275" t="s">
        <v>38</v>
      </c>
      <c r="K24" s="263" t="s">
        <v>53</v>
      </c>
      <c r="L24" s="263"/>
      <c r="M24" s="263"/>
      <c r="N24" s="263"/>
      <c r="O24" s="276">
        <v>0.87</v>
      </c>
      <c r="P24" s="265"/>
      <c r="Q24" s="265"/>
      <c r="R24" s="265"/>
      <c r="S24" s="265"/>
      <c r="T24" s="265"/>
      <c r="U24" s="265"/>
      <c r="V24" s="265"/>
      <c r="W24" s="265"/>
      <c r="X24" s="265"/>
      <c r="Y24" s="265"/>
      <c r="Z24" s="265"/>
      <c r="AA24" s="265"/>
      <c r="AB24" s="266" t="e">
        <f t="shared" si="1"/>
        <v>#N/A</v>
      </c>
      <c r="AC24" s="267"/>
      <c r="AD24" s="265" t="e">
        <f t="shared" si="0"/>
        <v>#DIV/0!</v>
      </c>
      <c r="AE24" s="268" t="s">
        <v>113</v>
      </c>
      <c r="AF24" s="299">
        <v>9.6100000000000005E-3</v>
      </c>
      <c r="AG24" s="270" t="str">
        <f>IF($K$24="Sube",IF(ISERROR(AB24/$O$24)=TRUE,"",IF(AB24&gt;$O$24,AF24,AB24/$O$24*AF24)),IF(ISERROR($O$24/AB24)=TRUE,"",IF($O$24&lt;AB24,$O$24/AB24*AF24,AF24)))</f>
        <v/>
      </c>
      <c r="AH24" s="271" t="str">
        <f>IF($K$24="Sube",IF(ISERROR(AB24/$O$24)=TRUE,"",IF(AB24&gt;=$O$24,1,0)),IF(ISERROR($O$24/AB24)=TRUE,"",IF($O$24&lt;AB24,0,1)))</f>
        <v/>
      </c>
      <c r="AI24" s="272"/>
      <c r="AJ24" s="273"/>
      <c r="AK24" s="445"/>
      <c r="AL24" s="445"/>
      <c r="AM24" s="222"/>
      <c r="AN24" s="135"/>
      <c r="AV24" s="64"/>
      <c r="AW24" s="63"/>
      <c r="AX24" s="63"/>
      <c r="AY24" s="63"/>
      <c r="AZ24" s="63"/>
      <c r="BA24" s="63"/>
      <c r="BB24" s="63"/>
      <c r="BC24" s="63"/>
      <c r="BD24" s="63"/>
      <c r="BE24" s="63"/>
      <c r="BF24" s="63"/>
      <c r="BG24" s="63"/>
      <c r="BH24" s="63"/>
      <c r="BI24" s="64"/>
      <c r="BJ24" s="64"/>
      <c r="BK24" s="64"/>
    </row>
    <row r="25" spans="1:63" ht="56.25" hidden="1" customHeight="1" thickBot="1">
      <c r="A25" s="687"/>
      <c r="B25" s="347">
        <f t="shared" si="4"/>
        <v>15</v>
      </c>
      <c r="C25" s="282" t="s">
        <v>181</v>
      </c>
      <c r="D25" s="348" t="s">
        <v>42</v>
      </c>
      <c r="E25" s="314"/>
      <c r="F25" s="338"/>
      <c r="G25" s="349" t="s">
        <v>182</v>
      </c>
      <c r="H25" s="349" t="s">
        <v>183</v>
      </c>
      <c r="I25" s="350">
        <f>7.218/9.426-1</f>
        <v>-0.23424570337364736</v>
      </c>
      <c r="J25" s="285" t="s">
        <v>148</v>
      </c>
      <c r="K25" s="286" t="s">
        <v>53</v>
      </c>
      <c r="L25" s="286"/>
      <c r="M25" s="286"/>
      <c r="N25" s="286"/>
      <c r="O25" s="287">
        <f>+'Tablero Estratégico'!M11</f>
        <v>70</v>
      </c>
      <c r="P25" s="317"/>
      <c r="Q25" s="317"/>
      <c r="R25" s="317"/>
      <c r="S25" s="317"/>
      <c r="T25" s="317"/>
      <c r="U25" s="317"/>
      <c r="V25" s="317"/>
      <c r="W25" s="317"/>
      <c r="X25" s="317"/>
      <c r="Y25" s="317"/>
      <c r="Z25" s="317"/>
      <c r="AA25" s="317"/>
      <c r="AB25" s="318" t="e">
        <f t="shared" si="1"/>
        <v>#N/A</v>
      </c>
      <c r="AC25" s="319"/>
      <c r="AD25" s="317" t="e">
        <f t="shared" si="0"/>
        <v>#DIV/0!</v>
      </c>
      <c r="AE25" s="291" t="s">
        <v>113</v>
      </c>
      <c r="AF25" s="320">
        <v>9.6100000000000005E-3</v>
      </c>
      <c r="AG25" s="321" t="str">
        <f>IF($K$25="Sube",IF(ISERROR(AB25/$O$25)=TRUE,"",IF(AB25&gt;$O$25,AF25,AB25/$O$25*AF25)),IF(ISERROR($O$25/AB25)=TRUE,"",IF($O$25&lt;AB25,$O$25/AB25*AF25,AF25)))</f>
        <v/>
      </c>
      <c r="AH25" s="322" t="str">
        <f>IF($K$25="Sube",IF(ISERROR(AB25/$O$25)=TRUE,"",IF(AB25&gt;=$O$25,1,0)),IF(ISERROR($O$25/AB25)=TRUE,"",IF($O$25&lt;AB25,0,1)))</f>
        <v/>
      </c>
      <c r="AI25" s="323"/>
      <c r="AJ25" s="324"/>
      <c r="AK25" s="449"/>
      <c r="AL25" s="449"/>
      <c r="AM25" s="176"/>
      <c r="AN25" s="148"/>
      <c r="AV25" s="64"/>
      <c r="AW25" s="63"/>
      <c r="AX25" s="63"/>
      <c r="AY25" s="63"/>
      <c r="AZ25" s="63"/>
      <c r="BA25" s="63"/>
      <c r="BB25" s="63"/>
      <c r="BC25" s="63"/>
      <c r="BD25" s="63"/>
      <c r="BE25" s="63"/>
      <c r="BF25" s="63"/>
      <c r="BG25" s="63"/>
      <c r="BH25" s="63"/>
      <c r="BI25" s="64"/>
      <c r="BJ25" s="64"/>
      <c r="BK25" s="64"/>
    </row>
    <row r="26" spans="1:63" ht="122.25" hidden="1" thickBot="1">
      <c r="A26" s="686" t="s">
        <v>71</v>
      </c>
      <c r="B26" s="238" t="e">
        <f>+#REF!+1</f>
        <v>#REF!</v>
      </c>
      <c r="C26" s="239" t="s">
        <v>184</v>
      </c>
      <c r="D26" s="239" t="s">
        <v>124</v>
      </c>
      <c r="E26" s="351"/>
      <c r="F26" s="351"/>
      <c r="G26" s="239" t="s">
        <v>185</v>
      </c>
      <c r="H26" s="239" t="s">
        <v>186</v>
      </c>
      <c r="I26" s="352">
        <v>1</v>
      </c>
      <c r="J26" s="341" t="s">
        <v>38</v>
      </c>
      <c r="K26" s="245"/>
      <c r="L26" s="245"/>
      <c r="M26" s="245"/>
      <c r="N26" s="245"/>
      <c r="O26" s="246">
        <v>1</v>
      </c>
      <c r="P26" s="247"/>
      <c r="Q26" s="247"/>
      <c r="R26" s="247"/>
      <c r="S26" s="247"/>
      <c r="T26" s="247"/>
      <c r="U26" s="247"/>
      <c r="V26" s="247"/>
      <c r="W26" s="247"/>
      <c r="X26" s="247"/>
      <c r="Y26" s="247"/>
      <c r="Z26" s="247"/>
      <c r="AA26" s="247"/>
      <c r="AB26" s="248" t="e">
        <f t="shared" si="1"/>
        <v>#N/A</v>
      </c>
      <c r="AC26" s="249"/>
      <c r="AD26" s="247" t="e">
        <f t="shared" si="0"/>
        <v>#DIV/0!</v>
      </c>
      <c r="AE26" s="250" t="s">
        <v>113</v>
      </c>
      <c r="AF26" s="329">
        <v>9.6100000000000005E-3</v>
      </c>
      <c r="AG26" s="252" t="str">
        <f>IF($K$26="Sube",IF(ISERROR(AB26/$O$26)=TRUE,"",IF(AB26&gt;$O$26,AF26,AB26/$O$26*AF26)),IF(ISERROR($O$26/AB26)=TRUE,"",IF($O$26&lt;AB26,$O$26/AB26*AF26,AF26)))</f>
        <v/>
      </c>
      <c r="AH26" s="253" t="str">
        <f>IF($K$26="Sube",IF(ISERROR(AB26/$O$26)=TRUE,"",IF(AB26&gt;=$O$26,1,0)),IF(ISERROR($O$26/AB26)=TRUE,"",IF($O$26&lt;AB26,0,1)))</f>
        <v/>
      </c>
      <c r="AI26" s="254"/>
      <c r="AJ26" s="255"/>
      <c r="AK26" s="444"/>
      <c r="AL26" s="444"/>
      <c r="AM26" s="174"/>
      <c r="AN26" s="134"/>
      <c r="AV26" s="64"/>
      <c r="AW26" s="63"/>
      <c r="AX26" s="63"/>
      <c r="AY26" s="63"/>
      <c r="AZ26" s="63"/>
      <c r="BA26" s="63"/>
      <c r="BB26" s="63"/>
      <c r="BC26" s="63"/>
      <c r="BD26" s="63"/>
      <c r="BE26" s="63"/>
      <c r="BF26" s="63"/>
      <c r="BG26" s="63"/>
      <c r="BH26" s="63"/>
      <c r="BI26" s="64"/>
      <c r="BJ26" s="64"/>
      <c r="BK26" s="64"/>
    </row>
    <row r="27" spans="1:63" ht="122.25" hidden="1" thickBot="1">
      <c r="A27" s="688"/>
      <c r="B27" s="256" t="e">
        <f t="shared" si="4"/>
        <v>#REF!</v>
      </c>
      <c r="C27" s="257" t="s">
        <v>187</v>
      </c>
      <c r="D27" s="257" t="s">
        <v>124</v>
      </c>
      <c r="E27" s="353"/>
      <c r="F27" s="353"/>
      <c r="G27" s="331" t="s">
        <v>188</v>
      </c>
      <c r="H27" s="257" t="s">
        <v>189</v>
      </c>
      <c r="I27" s="354">
        <v>0.9</v>
      </c>
      <c r="J27" s="275" t="s">
        <v>46</v>
      </c>
      <c r="K27" s="263"/>
      <c r="L27" s="263"/>
      <c r="M27" s="263"/>
      <c r="N27" s="263"/>
      <c r="O27" s="276">
        <v>1</v>
      </c>
      <c r="P27" s="265"/>
      <c r="Q27" s="265"/>
      <c r="R27" s="265"/>
      <c r="S27" s="265"/>
      <c r="T27" s="265"/>
      <c r="U27" s="265"/>
      <c r="V27" s="265"/>
      <c r="W27" s="265"/>
      <c r="X27" s="265"/>
      <c r="Y27" s="265"/>
      <c r="Z27" s="265"/>
      <c r="AA27" s="265"/>
      <c r="AB27" s="266" t="e">
        <f t="shared" si="1"/>
        <v>#N/A</v>
      </c>
      <c r="AC27" s="267"/>
      <c r="AD27" s="265" t="e">
        <f t="shared" si="0"/>
        <v>#DIV/0!</v>
      </c>
      <c r="AE27" s="268" t="s">
        <v>113</v>
      </c>
      <c r="AF27" s="299">
        <v>9.6100000000000005E-3</v>
      </c>
      <c r="AG27" s="270" t="str">
        <f>IF($K$27="Sube",IF(ISERROR(AB27/$O$27)=TRUE,"",IF(AB27&gt;$O$27,AF27,AB27/$O$27*AF27)),IF(ISERROR($O$27/AB27)=TRUE,"",IF($O$27&lt;AB27,$O$27/AB27*AF27,AF27)))</f>
        <v/>
      </c>
      <c r="AH27" s="271" t="str">
        <f>IF($K$27="Sube",IF(ISERROR(AB27/$O$27)=TRUE,"",IF(AB27&gt;=$O$27,1,0)),IF(ISERROR($O$27/AB27)=TRUE,"",IF($O$27&lt;AB27,0,1)))</f>
        <v/>
      </c>
      <c r="AI27" s="272"/>
      <c r="AJ27" s="355" t="e">
        <f>+'Tablero Estratégico'!#REF!</f>
        <v>#REF!</v>
      </c>
      <c r="AK27" s="503"/>
      <c r="AL27" s="446" t="s">
        <v>190</v>
      </c>
      <c r="AM27" s="222"/>
      <c r="AN27" s="135"/>
      <c r="AV27" s="64"/>
      <c r="AW27" s="63"/>
      <c r="AX27" s="63"/>
      <c r="AY27" s="63"/>
      <c r="AZ27" s="63"/>
      <c r="BA27" s="63"/>
      <c r="BB27" s="63"/>
      <c r="BC27" s="63"/>
      <c r="BD27" s="63"/>
      <c r="BE27" s="63"/>
      <c r="BF27" s="63"/>
      <c r="BG27" s="63"/>
      <c r="BH27" s="63"/>
      <c r="BI27" s="64"/>
      <c r="BJ27" s="64"/>
      <c r="BK27" s="64"/>
    </row>
    <row r="28" spans="1:63" ht="142.5" hidden="1" thickBot="1">
      <c r="A28" s="688"/>
      <c r="B28" s="256" t="e">
        <f t="shared" si="4"/>
        <v>#REF!</v>
      </c>
      <c r="C28" s="257" t="s">
        <v>191</v>
      </c>
      <c r="D28" s="257" t="s">
        <v>124</v>
      </c>
      <c r="E28" s="353"/>
      <c r="F28" s="353"/>
      <c r="G28" s="257" t="s">
        <v>192</v>
      </c>
      <c r="H28" s="257" t="s">
        <v>193</v>
      </c>
      <c r="I28" s="268" t="s">
        <v>137</v>
      </c>
      <c r="J28" s="275"/>
      <c r="K28" s="263"/>
      <c r="L28" s="263"/>
      <c r="M28" s="263"/>
      <c r="N28" s="263"/>
      <c r="O28" s="276"/>
      <c r="P28" s="265"/>
      <c r="Q28" s="265"/>
      <c r="R28" s="265"/>
      <c r="S28" s="265"/>
      <c r="T28" s="265"/>
      <c r="U28" s="265"/>
      <c r="V28" s="265"/>
      <c r="W28" s="265"/>
      <c r="X28" s="265"/>
      <c r="Y28" s="265"/>
      <c r="Z28" s="265"/>
      <c r="AA28" s="265"/>
      <c r="AB28" s="266"/>
      <c r="AC28" s="267"/>
      <c r="AD28" s="265"/>
      <c r="AE28" s="268"/>
      <c r="AF28" s="299"/>
      <c r="AG28" s="270"/>
      <c r="AH28" s="271"/>
      <c r="AI28" s="272"/>
      <c r="AJ28" s="273"/>
      <c r="AK28" s="445"/>
      <c r="AL28" s="445"/>
      <c r="AM28" s="222"/>
      <c r="AN28" s="135"/>
      <c r="AV28" s="64"/>
      <c r="AW28" s="63"/>
      <c r="AX28" s="63"/>
      <c r="AY28" s="63"/>
      <c r="AZ28" s="63"/>
      <c r="BA28" s="63"/>
      <c r="BB28" s="63"/>
      <c r="BC28" s="63"/>
      <c r="BD28" s="63"/>
      <c r="BE28" s="63"/>
      <c r="BF28" s="63"/>
      <c r="BG28" s="63"/>
      <c r="BH28" s="63"/>
      <c r="BI28" s="64"/>
      <c r="BJ28" s="64"/>
      <c r="BK28" s="64"/>
    </row>
    <row r="29" spans="1:63" ht="61.5" hidden="1" thickBot="1">
      <c r="A29" s="687"/>
      <c r="B29" s="313" t="e">
        <f t="shared" si="4"/>
        <v>#REF!</v>
      </c>
      <c r="C29" s="356" t="s">
        <v>194</v>
      </c>
      <c r="D29" s="357" t="s">
        <v>173</v>
      </c>
      <c r="E29" s="358"/>
      <c r="F29" s="358"/>
      <c r="G29" s="357" t="s">
        <v>195</v>
      </c>
      <c r="H29" s="282" t="s">
        <v>196</v>
      </c>
      <c r="I29" s="359">
        <v>0.878</v>
      </c>
      <c r="J29" s="285" t="s">
        <v>46</v>
      </c>
      <c r="K29" s="286" t="s">
        <v>53</v>
      </c>
      <c r="L29" s="286"/>
      <c r="M29" s="286"/>
      <c r="N29" s="286"/>
      <c r="O29" s="287">
        <v>0.93</v>
      </c>
      <c r="P29" s="317"/>
      <c r="Q29" s="317"/>
      <c r="R29" s="317"/>
      <c r="S29" s="317"/>
      <c r="T29" s="317"/>
      <c r="U29" s="317"/>
      <c r="V29" s="317"/>
      <c r="W29" s="317"/>
      <c r="X29" s="317"/>
      <c r="Y29" s="317"/>
      <c r="Z29" s="317"/>
      <c r="AA29" s="317"/>
      <c r="AB29" s="318" t="e">
        <f t="shared" si="1"/>
        <v>#N/A</v>
      </c>
      <c r="AC29" s="319"/>
      <c r="AD29" s="317" t="e">
        <f t="shared" ref="AD29:AD48" si="5">+IF(SLOPE(P29:AA29,$P$7:$AA$7)&gt;0,"Al alza",IF(SLOPE(P29:AA29,$P$7:$AA$7)&lt;0,"A la baja","Sin cambio"))</f>
        <v>#DIV/0!</v>
      </c>
      <c r="AE29" s="291" t="s">
        <v>113</v>
      </c>
      <c r="AF29" s="320">
        <v>9.6100000000000005E-3</v>
      </c>
      <c r="AG29" s="321" t="str">
        <f t="shared" ref="AG29" si="6">IF(K29="Sube",IF(ISERROR(AB29/O29)=TRUE,"",IF(AB29&gt;O29,AF29,AB29/O29*AF29)),IF(ISERROR(O29/AB29)=TRUE,"",IF(O29&lt;AB29,O29/AB29*AF29,AF29)))</f>
        <v/>
      </c>
      <c r="AH29" s="322" t="str">
        <f>IF($K$29="Sube",IF(ISERROR(AB29/$O$29)=TRUE,"",IF(AB29&gt;=$O$29,1,0)),IF(ISERROR($O$29/AB29)=TRUE,"",IF($O$29&lt;AB29,0,1)))</f>
        <v/>
      </c>
      <c r="AI29" s="323"/>
      <c r="AJ29" s="360">
        <f>236943151/1000000000</f>
        <v>0.23694315099999999</v>
      </c>
      <c r="AK29" s="504"/>
      <c r="AL29" s="447" t="s">
        <v>197</v>
      </c>
      <c r="AM29" s="176"/>
      <c r="AN29" s="148"/>
      <c r="AV29" s="64"/>
      <c r="AW29" s="63"/>
      <c r="AX29" s="63"/>
      <c r="AY29" s="63"/>
      <c r="AZ29" s="63"/>
      <c r="BA29" s="63"/>
      <c r="BB29" s="63"/>
      <c r="BC29" s="63"/>
      <c r="BD29" s="63"/>
      <c r="BE29" s="63"/>
      <c r="BF29" s="63"/>
      <c r="BG29" s="63"/>
      <c r="BH29" s="63"/>
      <c r="BI29" s="64"/>
      <c r="BJ29" s="64"/>
      <c r="BK29" s="64"/>
    </row>
    <row r="30" spans="1:63" ht="61.5" hidden="1" thickBot="1">
      <c r="A30" s="686" t="s">
        <v>72</v>
      </c>
      <c r="B30" s="361" t="e">
        <f t="shared" si="4"/>
        <v>#REF!</v>
      </c>
      <c r="C30" s="240" t="s">
        <v>198</v>
      </c>
      <c r="D30" s="240" t="s">
        <v>124</v>
      </c>
      <c r="E30" s="326"/>
      <c r="F30" s="327"/>
      <c r="G30" s="362" t="s">
        <v>199</v>
      </c>
      <c r="H30" s="240" t="s">
        <v>200</v>
      </c>
      <c r="I30" s="363">
        <v>0.97599999999999998</v>
      </c>
      <c r="J30" s="244" t="s">
        <v>46</v>
      </c>
      <c r="K30" s="245" t="s">
        <v>53</v>
      </c>
      <c r="L30" s="245"/>
      <c r="M30" s="245"/>
      <c r="N30" s="245"/>
      <c r="O30" s="246" t="s">
        <v>201</v>
      </c>
      <c r="P30" s="247"/>
      <c r="Q30" s="247"/>
      <c r="R30" s="247"/>
      <c r="S30" s="247"/>
      <c r="T30" s="247"/>
      <c r="U30" s="247"/>
      <c r="V30" s="247"/>
      <c r="W30" s="247"/>
      <c r="X30" s="247"/>
      <c r="Y30" s="247"/>
      <c r="Z30" s="247"/>
      <c r="AA30" s="247"/>
      <c r="AB30" s="248" t="e">
        <f t="shared" si="1"/>
        <v>#N/A</v>
      </c>
      <c r="AC30" s="249"/>
      <c r="AD30" s="247" t="e">
        <f t="shared" si="5"/>
        <v>#DIV/0!</v>
      </c>
      <c r="AE30" s="250" t="s">
        <v>113</v>
      </c>
      <c r="AF30" s="329">
        <v>9.6100000000000005E-3</v>
      </c>
      <c r="AG30" s="252" t="str">
        <f>IF($K$30="Sube",IF(ISERROR(AB30/$O$30)=TRUE,"",IF(AB30&gt;$O$30,AF30,AB30/$O$30*AF30)),IF(ISERROR($O$30/AB30)=TRUE,"",IF($O$30&lt;AB30,$O$30/AB30*AF30,AF30)))</f>
        <v/>
      </c>
      <c r="AH30" s="253" t="str">
        <f>IF($K$30="Sube",IF(ISERROR(AB30/$O$30)=TRUE,"",IF(AB30&gt;=$O$30,1,0)),IF(ISERROR($O$30/AB30)=TRUE,"",IF($O$30&lt;AB30,0,1)))</f>
        <v/>
      </c>
      <c r="AI30" s="254"/>
      <c r="AJ30" s="364" t="e">
        <f>+'Tablero Estratégico'!#REF!</f>
        <v>#REF!</v>
      </c>
      <c r="AK30" s="505"/>
      <c r="AL30" s="450" t="s">
        <v>202</v>
      </c>
      <c r="AM30" s="174"/>
      <c r="AN30" s="134"/>
      <c r="AV30" s="64"/>
      <c r="AW30" s="63"/>
      <c r="AX30" s="63"/>
      <c r="AY30" s="63"/>
      <c r="AZ30" s="63"/>
      <c r="BA30" s="63"/>
      <c r="BB30" s="63"/>
      <c r="BC30" s="63"/>
      <c r="BD30" s="63"/>
      <c r="BE30" s="63"/>
      <c r="BF30" s="63"/>
      <c r="BG30" s="63"/>
      <c r="BH30" s="63"/>
      <c r="BI30" s="64"/>
      <c r="BJ30" s="64"/>
      <c r="BK30" s="64"/>
    </row>
    <row r="31" spans="1:63" ht="81.75" hidden="1" thickBot="1">
      <c r="A31" s="688"/>
      <c r="B31" s="365" t="e">
        <f t="shared" si="4"/>
        <v>#REF!</v>
      </c>
      <c r="C31" s="258" t="s">
        <v>203</v>
      </c>
      <c r="D31" s="258" t="s">
        <v>42</v>
      </c>
      <c r="E31" s="297"/>
      <c r="F31" s="297"/>
      <c r="G31" s="258" t="s">
        <v>204</v>
      </c>
      <c r="H31" s="258" t="s">
        <v>205</v>
      </c>
      <c r="I31" s="366" t="s">
        <v>137</v>
      </c>
      <c r="J31" s="262" t="s">
        <v>46</v>
      </c>
      <c r="K31" s="263" t="s">
        <v>53</v>
      </c>
      <c r="L31" s="263"/>
      <c r="M31" s="263"/>
      <c r="N31" s="263"/>
      <c r="O31" s="276"/>
      <c r="P31" s="265"/>
      <c r="Q31" s="265"/>
      <c r="R31" s="265"/>
      <c r="S31" s="265"/>
      <c r="T31" s="265"/>
      <c r="U31" s="265"/>
      <c r="V31" s="265"/>
      <c r="W31" s="265"/>
      <c r="X31" s="265"/>
      <c r="Y31" s="265"/>
      <c r="Z31" s="265"/>
      <c r="AA31" s="265"/>
      <c r="AB31" s="266" t="e">
        <f t="shared" si="1"/>
        <v>#N/A</v>
      </c>
      <c r="AC31" s="267"/>
      <c r="AD31" s="265" t="e">
        <f t="shared" si="5"/>
        <v>#DIV/0!</v>
      </c>
      <c r="AE31" s="268" t="s">
        <v>113</v>
      </c>
      <c r="AF31" s="299">
        <v>9.6100000000000005E-3</v>
      </c>
      <c r="AG31" s="270" t="str">
        <f>IF($K$31="Sube",IF(ISERROR(AB31/$O$31)=TRUE,"",IF(AB31&gt;$O$31,AF31,AB31/$O$31*AF31)),IF(ISERROR($O$31/AB31)=TRUE,"",IF($O$31&lt;AB31,$O$31/AB31*AF31,AF31)))</f>
        <v/>
      </c>
      <c r="AH31" s="271" t="str">
        <f>IF($K$31="Sube",IF(ISERROR(AB31/$O$31)=TRUE,"",IF(AB31&gt;=$O$31,1,0)),IF(ISERROR($O$31/AB31)=TRUE,"",IF($O$31&lt;AB31,0,1)))</f>
        <v/>
      </c>
      <c r="AI31" s="272"/>
      <c r="AJ31" s="273">
        <v>17702</v>
      </c>
      <c r="AK31" s="445"/>
      <c r="AL31" s="446" t="s">
        <v>206</v>
      </c>
      <c r="AM31" s="222"/>
      <c r="AN31" s="135"/>
      <c r="AV31" s="64"/>
      <c r="AW31" s="63"/>
      <c r="AX31" s="63"/>
      <c r="AY31" s="63"/>
      <c r="AZ31" s="63"/>
      <c r="BA31" s="63"/>
      <c r="BB31" s="63"/>
      <c r="BC31" s="63"/>
      <c r="BD31" s="63"/>
      <c r="BE31" s="63"/>
      <c r="BF31" s="63"/>
      <c r="BG31" s="63"/>
      <c r="BH31" s="63"/>
      <c r="BI31" s="64"/>
      <c r="BJ31" s="64"/>
      <c r="BK31" s="64"/>
    </row>
    <row r="32" spans="1:63" ht="61.5" hidden="1" thickBot="1">
      <c r="A32" s="687"/>
      <c r="B32" s="367" t="e">
        <f t="shared" si="4"/>
        <v>#REF!</v>
      </c>
      <c r="C32" s="300" t="s">
        <v>207</v>
      </c>
      <c r="D32" s="300" t="s">
        <v>124</v>
      </c>
      <c r="E32" s="301"/>
      <c r="F32" s="301"/>
      <c r="G32" s="300" t="s">
        <v>208</v>
      </c>
      <c r="H32" s="300" t="s">
        <v>209</v>
      </c>
      <c r="I32" s="368">
        <v>0.98</v>
      </c>
      <c r="J32" s="369" t="s">
        <v>46</v>
      </c>
      <c r="K32" s="302" t="s">
        <v>53</v>
      </c>
      <c r="L32" s="302"/>
      <c r="M32" s="302"/>
      <c r="N32" s="302"/>
      <c r="O32" s="303">
        <v>1</v>
      </c>
      <c r="P32" s="304"/>
      <c r="Q32" s="304"/>
      <c r="R32" s="304"/>
      <c r="S32" s="304"/>
      <c r="T32" s="304"/>
      <c r="U32" s="304"/>
      <c r="V32" s="304"/>
      <c r="W32" s="304"/>
      <c r="X32" s="304"/>
      <c r="Y32" s="304"/>
      <c r="Z32" s="304"/>
      <c r="AA32" s="304"/>
      <c r="AB32" s="305" t="e">
        <f t="shared" si="1"/>
        <v>#N/A</v>
      </c>
      <c r="AC32" s="306"/>
      <c r="AD32" s="304" t="e">
        <f t="shared" si="5"/>
        <v>#DIV/0!</v>
      </c>
      <c r="AE32" s="307" t="s">
        <v>113</v>
      </c>
      <c r="AF32" s="308">
        <v>9.6100000000000005E-3</v>
      </c>
      <c r="AG32" s="309" t="str">
        <f>IF($K$32="Sube",IF(ISERROR(AB32/$O$32)=TRUE,"",IF(AB32&gt;$O$32,AF32,AB32/$O$32*AF32)),IF(ISERROR($O$32/AB32)=TRUE,"",IF($O$32&lt;AB32,$O$32/AB32*AF32,AF32)))</f>
        <v/>
      </c>
      <c r="AH32" s="310" t="str">
        <f>IF($K$32="Sube",IF(ISERROR(AB32/$O$32)=TRUE,"",IF(AB32&gt;=$O$32,1,0)),IF(ISERROR($O$32/AB32)=TRUE,"",IF($O$32&lt;AB32,0,1)))</f>
        <v/>
      </c>
      <c r="AI32" s="311"/>
      <c r="AJ32" s="370">
        <v>0.81</v>
      </c>
      <c r="AK32" s="506"/>
      <c r="AL32" s="451" t="s">
        <v>210</v>
      </c>
      <c r="AM32" s="224"/>
      <c r="AN32" s="175"/>
      <c r="AV32" s="64"/>
      <c r="AW32" s="63"/>
      <c r="AX32" s="63"/>
      <c r="AY32" s="63"/>
      <c r="AZ32" s="63"/>
      <c r="BA32" s="63"/>
      <c r="BB32" s="63"/>
      <c r="BC32" s="63"/>
      <c r="BD32" s="63"/>
      <c r="BE32" s="63"/>
      <c r="BF32" s="63"/>
      <c r="BG32" s="63"/>
      <c r="BH32" s="63"/>
      <c r="BI32" s="64"/>
      <c r="BJ32" s="64"/>
      <c r="BK32" s="64"/>
    </row>
    <row r="33" spans="1:63" s="4" customFormat="1" ht="61.5" hidden="1" thickBot="1">
      <c r="A33" s="686" t="s">
        <v>76</v>
      </c>
      <c r="B33" s="361" t="e">
        <f>+#REF!+1</f>
        <v>#REF!</v>
      </c>
      <c r="C33" s="240" t="s">
        <v>211</v>
      </c>
      <c r="D33" s="240" t="s">
        <v>173</v>
      </c>
      <c r="E33" s="339"/>
      <c r="F33" s="339"/>
      <c r="G33" s="240" t="s">
        <v>212</v>
      </c>
      <c r="H33" s="240" t="s">
        <v>213</v>
      </c>
      <c r="I33" s="363" t="e">
        <f>+'Tablero Estratégico'!#REF!</f>
        <v>#REF!</v>
      </c>
      <c r="J33" s="244" t="s">
        <v>214</v>
      </c>
      <c r="K33" s="245" t="s">
        <v>37</v>
      </c>
      <c r="L33" s="458"/>
      <c r="M33" s="458"/>
      <c r="N33" s="458"/>
      <c r="O33" s="457" t="e">
        <f>+'Tablero Estratégico'!#REF!</f>
        <v>#REF!</v>
      </c>
      <c r="P33" s="247"/>
      <c r="Q33" s="247"/>
      <c r="R33" s="247"/>
      <c r="S33" s="247"/>
      <c r="T33" s="247"/>
      <c r="U33" s="247"/>
      <c r="V33" s="247"/>
      <c r="W33" s="247"/>
      <c r="X33" s="247"/>
      <c r="Y33" s="247"/>
      <c r="Z33" s="247"/>
      <c r="AA33" s="247"/>
      <c r="AB33" s="248" t="e">
        <f t="shared" si="1"/>
        <v>#N/A</v>
      </c>
      <c r="AC33" s="249"/>
      <c r="AD33" s="247" t="e">
        <f t="shared" si="5"/>
        <v>#DIV/0!</v>
      </c>
      <c r="AE33" s="250" t="s">
        <v>113</v>
      </c>
      <c r="AF33" s="329">
        <v>9.6100000000000005E-3</v>
      </c>
      <c r="AG33" s="252" t="str">
        <f>IF($K$33="Sube",IF(ISERROR(AB33/$O$33)=TRUE,"",IF(AB33&gt;$O$33,AF33,AB33/$O$33*AF33)),IF(ISERROR($O$33/AB33)=TRUE,"",IF($O$33&lt;AB33,$O$33/AB33*AF33,AF33)))</f>
        <v/>
      </c>
      <c r="AH33" s="253" t="str">
        <f>IF($K$33="Sube",IF(ISERROR(AB33/$O$33)=TRUE,"",IF(AB33&gt;=$O$33,1,0)),IF(ISERROR($O$33/AB33)=TRUE,"",IF($O$33&lt;AB33,0,1)))</f>
        <v/>
      </c>
      <c r="AI33" s="254"/>
      <c r="AJ33" s="371" t="e">
        <f>+'Tablero Estratégico'!#REF!</f>
        <v>#REF!</v>
      </c>
      <c r="AK33" s="507"/>
      <c r="AL33" s="452" t="e">
        <f>+'Tablero Estratégico'!#REF!</f>
        <v>#REF!</v>
      </c>
      <c r="AM33" s="174"/>
      <c r="AN33" s="124"/>
      <c r="AO33" s="220" t="s">
        <v>215</v>
      </c>
      <c r="AV33" s="64"/>
      <c r="AW33" s="63"/>
      <c r="AX33" s="63"/>
      <c r="AY33" s="63"/>
      <c r="AZ33" s="63"/>
      <c r="BA33" s="63"/>
      <c r="BB33" s="63"/>
      <c r="BC33" s="63"/>
      <c r="BD33" s="63"/>
      <c r="BE33" s="63"/>
      <c r="BF33" s="63"/>
      <c r="BG33" s="63"/>
      <c r="BH33" s="63"/>
      <c r="BI33" s="64"/>
      <c r="BJ33" s="64"/>
      <c r="BK33" s="64"/>
    </row>
    <row r="34" spans="1:63" s="4" customFormat="1" ht="57" hidden="1" customHeight="1">
      <c r="A34" s="671"/>
      <c r="B34" s="372"/>
      <c r="C34" s="373" t="s">
        <v>216</v>
      </c>
      <c r="D34" s="373" t="s">
        <v>173</v>
      </c>
      <c r="E34" s="374"/>
      <c r="F34" s="374"/>
      <c r="G34" s="375" t="s">
        <v>217</v>
      </c>
      <c r="H34" s="373" t="s">
        <v>218</v>
      </c>
      <c r="I34" s="376" t="s">
        <v>137</v>
      </c>
      <c r="J34" s="377" t="s">
        <v>46</v>
      </c>
      <c r="K34" s="378"/>
      <c r="L34" s="378"/>
      <c r="M34" s="378"/>
      <c r="N34" s="378"/>
      <c r="O34" s="276" t="s">
        <v>219</v>
      </c>
      <c r="P34" s="379"/>
      <c r="Q34" s="379"/>
      <c r="R34" s="379"/>
      <c r="S34" s="379"/>
      <c r="T34" s="379"/>
      <c r="U34" s="379"/>
      <c r="V34" s="379"/>
      <c r="W34" s="379"/>
      <c r="X34" s="379"/>
      <c r="Y34" s="379"/>
      <c r="Z34" s="379"/>
      <c r="AA34" s="379"/>
      <c r="AB34" s="380"/>
      <c r="AC34" s="381"/>
      <c r="AD34" s="379"/>
      <c r="AE34" s="382"/>
      <c r="AF34" s="383"/>
      <c r="AG34" s="384"/>
      <c r="AH34" s="385"/>
      <c r="AI34" s="386"/>
      <c r="AJ34" s="387">
        <v>0.9</v>
      </c>
      <c r="AK34" s="508"/>
      <c r="AL34" s="452" t="s">
        <v>220</v>
      </c>
      <c r="AM34" s="230"/>
      <c r="AN34" s="229"/>
      <c r="AO34" s="220"/>
      <c r="AV34" s="64"/>
      <c r="AW34" s="63"/>
      <c r="AX34" s="63"/>
      <c r="AY34" s="63"/>
      <c r="AZ34" s="63"/>
      <c r="BA34" s="63"/>
      <c r="BB34" s="63"/>
      <c r="BC34" s="63"/>
      <c r="BD34" s="63"/>
      <c r="BE34" s="63"/>
      <c r="BF34" s="63"/>
      <c r="BG34" s="63"/>
      <c r="BH34" s="63"/>
      <c r="BI34" s="64"/>
      <c r="BJ34" s="64"/>
      <c r="BK34" s="64"/>
    </row>
    <row r="35" spans="1:63" s="4" customFormat="1" ht="61.5" hidden="1" thickBot="1">
      <c r="A35" s="687"/>
      <c r="B35" s="388" t="e">
        <f>+#REF!+1</f>
        <v>#REF!</v>
      </c>
      <c r="C35" s="282" t="s">
        <v>221</v>
      </c>
      <c r="D35" s="282" t="s">
        <v>173</v>
      </c>
      <c r="E35" s="314"/>
      <c r="F35" s="314"/>
      <c r="G35" s="389" t="s">
        <v>222</v>
      </c>
      <c r="H35" s="282" t="s">
        <v>223</v>
      </c>
      <c r="I35" s="390" t="s">
        <v>137</v>
      </c>
      <c r="J35" s="391" t="s">
        <v>46</v>
      </c>
      <c r="K35" s="286" t="s">
        <v>53</v>
      </c>
      <c r="L35" s="286"/>
      <c r="M35" s="286"/>
      <c r="N35" s="286"/>
      <c r="O35" s="287"/>
      <c r="P35" s="317"/>
      <c r="Q35" s="317"/>
      <c r="R35" s="317"/>
      <c r="S35" s="317"/>
      <c r="T35" s="317"/>
      <c r="U35" s="317"/>
      <c r="V35" s="317"/>
      <c r="W35" s="317"/>
      <c r="X35" s="317"/>
      <c r="Y35" s="317"/>
      <c r="Z35" s="317"/>
      <c r="AA35" s="317"/>
      <c r="AB35" s="318" t="e">
        <f t="shared" si="1"/>
        <v>#N/A</v>
      </c>
      <c r="AC35" s="319"/>
      <c r="AD35" s="317" t="e">
        <f t="shared" si="5"/>
        <v>#DIV/0!</v>
      </c>
      <c r="AE35" s="291" t="s">
        <v>113</v>
      </c>
      <c r="AF35" s="320">
        <v>9.6100000000000005E-3</v>
      </c>
      <c r="AG35" s="321" t="str">
        <f>IF($K$35="Sube",IF(ISERROR(AB35/$O$35)=TRUE,"",IF(AB35&gt;$O$35,AF35,AB35/$O$35*AF35)),IF(ISERROR($O$35/AB35)=TRUE,"",IF($O$35&lt;AB35,$O$35/AB35*AF35,AF35)))</f>
        <v/>
      </c>
      <c r="AH35" s="322" t="str">
        <f>IF($K$35="Sube",IF(ISERROR(AB35/$O$35)=TRUE,"",IF(AB35&gt;=$O$35,1,0)),IF(ISERROR($O$35/AB35)=TRUE,"",IF($O$35&lt;AB35,0,1)))</f>
        <v/>
      </c>
      <c r="AI35" s="323"/>
      <c r="AJ35" s="360">
        <v>1</v>
      </c>
      <c r="AK35" s="504"/>
      <c r="AL35" s="447" t="s">
        <v>224</v>
      </c>
      <c r="AM35" s="176"/>
      <c r="AN35" s="147"/>
      <c r="AO35" s="220"/>
      <c r="AV35" s="64"/>
      <c r="AW35" s="63"/>
      <c r="AX35" s="63"/>
      <c r="AY35" s="63"/>
      <c r="AZ35" s="63"/>
      <c r="BA35" s="63"/>
      <c r="BB35" s="63"/>
      <c r="BC35" s="63"/>
      <c r="BD35" s="63"/>
      <c r="BE35" s="63"/>
      <c r="BF35" s="63"/>
      <c r="BG35" s="63"/>
      <c r="BH35" s="63"/>
      <c r="BI35" s="64"/>
      <c r="BJ35" s="64"/>
      <c r="BK35" s="64"/>
    </row>
    <row r="36" spans="1:63" s="215" customFormat="1" ht="63.75" customHeight="1">
      <c r="A36" s="684" t="s">
        <v>225</v>
      </c>
      <c r="B36" s="392" t="e">
        <f t="shared" si="4"/>
        <v>#REF!</v>
      </c>
      <c r="C36" s="239" t="s">
        <v>226</v>
      </c>
      <c r="D36" s="239" t="s">
        <v>124</v>
      </c>
      <c r="E36" s="351"/>
      <c r="F36" s="351"/>
      <c r="G36" s="239" t="s">
        <v>227</v>
      </c>
      <c r="H36" s="239" t="s">
        <v>228</v>
      </c>
      <c r="I36" s="393">
        <v>0.75</v>
      </c>
      <c r="J36" s="244" t="s">
        <v>46</v>
      </c>
      <c r="K36" s="245" t="s">
        <v>53</v>
      </c>
      <c r="L36" s="245"/>
      <c r="M36" s="245"/>
      <c r="N36" s="245"/>
      <c r="O36" s="246" t="s">
        <v>229</v>
      </c>
      <c r="P36" s="247"/>
      <c r="Q36" s="247"/>
      <c r="R36" s="247"/>
      <c r="S36" s="247"/>
      <c r="T36" s="247"/>
      <c r="U36" s="247"/>
      <c r="V36" s="247"/>
      <c r="W36" s="247"/>
      <c r="X36" s="247"/>
      <c r="Y36" s="247"/>
      <c r="Z36" s="247"/>
      <c r="AA36" s="247"/>
      <c r="AB36" s="248" t="e">
        <f t="shared" si="1"/>
        <v>#N/A</v>
      </c>
      <c r="AC36" s="249"/>
      <c r="AD36" s="247" t="e">
        <f t="shared" si="5"/>
        <v>#DIV/0!</v>
      </c>
      <c r="AE36" s="250" t="s">
        <v>113</v>
      </c>
      <c r="AF36" s="329">
        <v>9.6100000000000005E-3</v>
      </c>
      <c r="AG36" s="252" t="str">
        <f>IF($K$36="Sube",IF(ISERROR(AB36/$O$36)=TRUE,"",IF(AB36&gt;$O$36,AF36,AB36/$O$36*AF36)),IF(ISERROR($O$36/AB36)=TRUE,"",IF($O$36&lt;AB36,$O$36/AB36*AF36,AF36)))</f>
        <v/>
      </c>
      <c r="AH36" s="253" t="str">
        <f>IF($K$36="Sube",IF(ISERROR(AB36/$O$36)=TRUE,"",IF(AB36&gt;=$O$36,1,0)),IF(ISERROR($O$36/AB36)=TRUE,"",IF($O$36&lt;AB36,0,1)))</f>
        <v/>
      </c>
      <c r="AI36" s="254"/>
      <c r="AJ36" s="387">
        <v>0.75</v>
      </c>
      <c r="AK36" s="508"/>
      <c r="AL36" s="453" t="s">
        <v>230</v>
      </c>
      <c r="AM36" s="169"/>
      <c r="AN36" s="214"/>
      <c r="AV36" s="216"/>
      <c r="AW36" s="217"/>
      <c r="AX36" s="217"/>
      <c r="AY36" s="217"/>
      <c r="AZ36" s="217"/>
      <c r="BA36" s="217"/>
      <c r="BB36" s="217"/>
      <c r="BC36" s="217"/>
      <c r="BD36" s="217"/>
      <c r="BE36" s="217"/>
      <c r="BF36" s="217"/>
      <c r="BG36" s="217"/>
      <c r="BH36" s="217"/>
      <c r="BI36" s="216"/>
      <c r="BJ36" s="216"/>
      <c r="BK36" s="216"/>
    </row>
    <row r="37" spans="1:63" s="215" customFormat="1" ht="61.5" hidden="1" thickBot="1">
      <c r="A37" s="685"/>
      <c r="B37" s="394" t="e">
        <f>+B36+1</f>
        <v>#REF!</v>
      </c>
      <c r="C37" s="357" t="s">
        <v>231</v>
      </c>
      <c r="D37" s="357" t="s">
        <v>232</v>
      </c>
      <c r="E37" s="358"/>
      <c r="F37" s="358"/>
      <c r="G37" s="357" t="s">
        <v>233</v>
      </c>
      <c r="H37" s="357" t="s">
        <v>234</v>
      </c>
      <c r="I37" s="395" t="s">
        <v>137</v>
      </c>
      <c r="J37" s="391" t="s">
        <v>235</v>
      </c>
      <c r="K37" s="286" t="s">
        <v>53</v>
      </c>
      <c r="L37" s="286"/>
      <c r="M37" s="286"/>
      <c r="N37" s="286"/>
      <c r="O37" s="287"/>
      <c r="P37" s="317"/>
      <c r="Q37" s="317"/>
      <c r="R37" s="317"/>
      <c r="S37" s="317"/>
      <c r="T37" s="317"/>
      <c r="U37" s="317"/>
      <c r="V37" s="317"/>
      <c r="W37" s="317"/>
      <c r="X37" s="317"/>
      <c r="Y37" s="317"/>
      <c r="Z37" s="317"/>
      <c r="AA37" s="317"/>
      <c r="AB37" s="318" t="e">
        <f t="shared" si="1"/>
        <v>#N/A</v>
      </c>
      <c r="AC37" s="319"/>
      <c r="AD37" s="317" t="e">
        <f t="shared" si="5"/>
        <v>#DIV/0!</v>
      </c>
      <c r="AE37" s="291" t="s">
        <v>113</v>
      </c>
      <c r="AF37" s="320">
        <v>9.6100000000000005E-3</v>
      </c>
      <c r="AG37" s="321" t="str">
        <f>IF($K$37="Sube",IF(ISERROR(AB37/$O$37)=TRUE,"",IF(AB37&gt;$O$37,AF37,AB37/$O$37*AF37)),IF(ISERROR($O$37/AB37)=TRUE,"",IF($O$37&lt;AB37,$O$37/AB37*AF37,AF37)))</f>
        <v/>
      </c>
      <c r="AH37" s="322" t="str">
        <f>IF($K$37="Sube",IF(ISERROR(AB37/$O$37)=TRUE,"",IF(AB37&gt;=$O$37,1,0)),IF(ISERROR($O$37/AB37)=TRUE,"",IF($O$37&lt;AB37,0,1)))</f>
        <v/>
      </c>
      <c r="AI37" s="323"/>
      <c r="AJ37" s="396"/>
      <c r="AK37" s="454"/>
      <c r="AL37" s="454"/>
      <c r="AM37" s="225"/>
      <c r="AN37" s="218"/>
      <c r="AV37" s="216"/>
      <c r="AW37" s="217"/>
      <c r="AX37" s="217"/>
      <c r="AY37" s="217"/>
      <c r="AZ37" s="217"/>
      <c r="BA37" s="217"/>
      <c r="BB37" s="217"/>
      <c r="BC37" s="217"/>
      <c r="BD37" s="217"/>
      <c r="BE37" s="217"/>
      <c r="BF37" s="217"/>
      <c r="BG37" s="217"/>
      <c r="BH37" s="217"/>
      <c r="BI37" s="216"/>
      <c r="BJ37" s="216"/>
      <c r="BK37" s="216"/>
    </row>
    <row r="38" spans="1:63" ht="63" hidden="1">
      <c r="A38" s="686" t="s">
        <v>236</v>
      </c>
      <c r="B38" s="238" t="e">
        <f t="shared" si="4"/>
        <v>#REF!</v>
      </c>
      <c r="C38" s="397" t="s">
        <v>237</v>
      </c>
      <c r="D38" s="239" t="s">
        <v>124</v>
      </c>
      <c r="E38" s="241"/>
      <c r="F38" s="351"/>
      <c r="G38" s="466" t="s">
        <v>238</v>
      </c>
      <c r="H38" s="466" t="s">
        <v>239</v>
      </c>
      <c r="I38" s="467">
        <v>0</v>
      </c>
      <c r="J38" s="468" t="s">
        <v>240</v>
      </c>
      <c r="K38" s="469" t="s">
        <v>53</v>
      </c>
      <c r="L38" s="463" t="s">
        <v>241</v>
      </c>
      <c r="M38" s="464" t="s">
        <v>242</v>
      </c>
      <c r="N38" s="465" t="s">
        <v>243</v>
      </c>
      <c r="O38" s="246">
        <v>1</v>
      </c>
      <c r="P38" s="247"/>
      <c r="Q38" s="247"/>
      <c r="R38" s="247"/>
      <c r="S38" s="247"/>
      <c r="T38" s="247"/>
      <c r="U38" s="247"/>
      <c r="V38" s="247"/>
      <c r="W38" s="247"/>
      <c r="X38" s="247"/>
      <c r="Y38" s="247"/>
      <c r="Z38" s="247"/>
      <c r="AA38" s="247"/>
      <c r="AB38" s="248" t="e">
        <f t="shared" si="1"/>
        <v>#N/A</v>
      </c>
      <c r="AC38" s="249"/>
      <c r="AD38" s="247" t="e">
        <f t="shared" si="5"/>
        <v>#DIV/0!</v>
      </c>
      <c r="AE38" s="250" t="s">
        <v>113</v>
      </c>
      <c r="AF38" s="329">
        <v>9.6100000000000005E-3</v>
      </c>
      <c r="AG38" s="252" t="str">
        <f>IF($K$38="Sube",IF(ISERROR(AB38/$O$38)=TRUE,"",IF(AB38&gt;$O$38,AF38,AB38/$O$38*AF38)),IF(ISERROR($O$38/AB38)=TRUE,"",IF($O$38&lt;AB38,$O$38/AB38*AF38,AF38)))</f>
        <v/>
      </c>
      <c r="AH38" s="253" t="str">
        <f>IF($K$38="Sube",IF(ISERROR(AB38/$O$38)=TRUE,"",IF(AB38&gt;=$O$38,1,0)),IF(ISERROR($O$38/AB38)=TRUE,"",IF($O$38&lt;AB38,0,1)))</f>
        <v/>
      </c>
      <c r="AI38" s="254"/>
      <c r="AJ38" s="255"/>
      <c r="AK38" s="444"/>
      <c r="AL38" s="450" t="s">
        <v>244</v>
      </c>
      <c r="AM38" s="174"/>
      <c r="AN38" s="134"/>
      <c r="AV38" s="64"/>
      <c r="AW38" s="63"/>
      <c r="AX38" s="63"/>
      <c r="AY38" s="63"/>
      <c r="AZ38" s="63"/>
      <c r="BA38" s="63"/>
      <c r="BB38" s="63"/>
      <c r="BC38" s="63"/>
      <c r="BD38" s="63"/>
      <c r="BE38" s="63"/>
      <c r="BF38" s="63"/>
      <c r="BG38" s="63"/>
      <c r="BH38" s="63"/>
      <c r="BI38" s="64"/>
      <c r="BJ38" s="64"/>
      <c r="BK38" s="64"/>
    </row>
    <row r="39" spans="1:63" ht="77.25" hidden="1" thickBot="1">
      <c r="A39" s="687"/>
      <c r="B39" s="313" t="e">
        <f>+#REF!+1</f>
        <v>#REF!</v>
      </c>
      <c r="C39" s="389" t="s">
        <v>245</v>
      </c>
      <c r="D39" s="282" t="s">
        <v>34</v>
      </c>
      <c r="E39" s="398"/>
      <c r="F39" s="314"/>
      <c r="G39" s="470" t="s">
        <v>246</v>
      </c>
      <c r="H39" s="345" t="s">
        <v>247</v>
      </c>
      <c r="I39" s="471">
        <v>0.85</v>
      </c>
      <c r="J39" s="472" t="s">
        <v>235</v>
      </c>
      <c r="K39" s="473" t="s">
        <v>53</v>
      </c>
      <c r="L39" s="285"/>
      <c r="M39" s="285"/>
      <c r="N39" s="285"/>
      <c r="O39" s="287">
        <v>0.92</v>
      </c>
      <c r="P39" s="317"/>
      <c r="Q39" s="317"/>
      <c r="R39" s="317"/>
      <c r="S39" s="317"/>
      <c r="T39" s="317"/>
      <c r="U39" s="317"/>
      <c r="V39" s="317"/>
      <c r="W39" s="317"/>
      <c r="X39" s="317"/>
      <c r="Y39" s="317"/>
      <c r="Z39" s="317"/>
      <c r="AA39" s="317"/>
      <c r="AB39" s="318" t="e">
        <f t="shared" si="1"/>
        <v>#N/A</v>
      </c>
      <c r="AC39" s="319">
        <f>+(4*100)/4</f>
        <v>100</v>
      </c>
      <c r="AD39" s="317" t="e">
        <f t="shared" si="5"/>
        <v>#DIV/0!</v>
      </c>
      <c r="AE39" s="291" t="s">
        <v>113</v>
      </c>
      <c r="AF39" s="320">
        <v>9.6100000000000005E-3</v>
      </c>
      <c r="AG39" s="321" t="str">
        <f>IF($K$39="Sube",IF(ISERROR(AB39/$O$39)=TRUE,"",IF(AB39&gt;$O$39,AF39,AB39/$O$39*AF39)),IF(ISERROR($O$39/AB39)=TRUE,"",IF($O$39&lt;AB39,$O$39/AB39*AF39,AF39)))</f>
        <v/>
      </c>
      <c r="AH39" s="322" t="str">
        <f>IF($K$39="Sube",IF(ISERROR(AB39/$O$39)=TRUE,"",IF(AB39&gt;=$O$39,1,0)),IF(ISERROR($O$39/AB39)=TRUE,"",IF($O$39&lt;AB39,0,1)))</f>
        <v/>
      </c>
      <c r="AI39" s="323"/>
      <c r="AJ39" s="324"/>
      <c r="AK39" s="449"/>
      <c r="AL39" s="449"/>
      <c r="AM39" s="176"/>
      <c r="AN39" s="148"/>
      <c r="AO39" s="177" t="s">
        <v>248</v>
      </c>
      <c r="AV39" s="64"/>
      <c r="AW39" s="63"/>
      <c r="AX39" s="63"/>
      <c r="AY39" s="63"/>
      <c r="AZ39" s="63"/>
      <c r="BA39" s="63"/>
      <c r="BB39" s="63"/>
      <c r="BC39" s="63"/>
      <c r="BD39" s="63"/>
      <c r="BE39" s="63"/>
      <c r="BF39" s="63"/>
      <c r="BG39" s="63"/>
      <c r="BH39" s="63"/>
      <c r="BI39" s="64"/>
      <c r="BJ39" s="64"/>
      <c r="BK39" s="64"/>
    </row>
    <row r="40" spans="1:63" ht="42" hidden="1">
      <c r="A40" s="686" t="s">
        <v>73</v>
      </c>
      <c r="B40" s="399" t="e">
        <f t="shared" si="4"/>
        <v>#REF!</v>
      </c>
      <c r="C40" s="400" t="s">
        <v>249</v>
      </c>
      <c r="D40" s="400" t="s">
        <v>42</v>
      </c>
      <c r="E40" s="401"/>
      <c r="F40" s="402"/>
      <c r="G40" s="403" t="e">
        <f>+'Tablero Estratégico'!#REF!</f>
        <v>#REF!</v>
      </c>
      <c r="H40" s="403" t="s">
        <v>250</v>
      </c>
      <c r="I40" s="474" t="e">
        <f>+'Tablero Estratégico'!#REF!</f>
        <v>#REF!</v>
      </c>
      <c r="J40" s="474" t="s">
        <v>148</v>
      </c>
      <c r="K40" s="469" t="s">
        <v>53</v>
      </c>
      <c r="L40" s="341"/>
      <c r="M40" s="341"/>
      <c r="N40" s="341"/>
      <c r="O40" s="404" t="e">
        <f>+'Tablero Estratégico'!#REF!</f>
        <v>#REF!</v>
      </c>
      <c r="P40" s="247"/>
      <c r="Q40" s="247"/>
      <c r="R40" s="247"/>
      <c r="S40" s="247"/>
      <c r="T40" s="247"/>
      <c r="U40" s="247"/>
      <c r="V40" s="247"/>
      <c r="W40" s="247"/>
      <c r="X40" s="247"/>
      <c r="Y40" s="247"/>
      <c r="Z40" s="247"/>
      <c r="AA40" s="247"/>
      <c r="AB40" s="248" t="e">
        <f t="shared" si="1"/>
        <v>#N/A</v>
      </c>
      <c r="AC40" s="249"/>
      <c r="AD40" s="247" t="e">
        <f t="shared" si="5"/>
        <v>#DIV/0!</v>
      </c>
      <c r="AE40" s="250" t="s">
        <v>113</v>
      </c>
      <c r="AF40" s="329">
        <v>9.6100000000000005E-3</v>
      </c>
      <c r="AG40" s="252" t="str">
        <f>IF($K$40="Sube",IF(ISERROR(AB40/$O$40)=TRUE,"",IF(AB40&gt;$O$40,AF40,AB40/$O$40*AF40)),IF(ISERROR($O$40/AB40)=TRUE,"",IF($O$40&lt;AB40,$O$40/AB40*AF40,AF40)))</f>
        <v/>
      </c>
      <c r="AH40" s="253" t="str">
        <f>IF($K$40="Sube",IF(ISERROR(AB40/$O$40)=TRUE,"",IF(AB40&gt;=$O$40,1,0)),IF(ISERROR($O$40/AB40)=TRUE,"",IF($O$40&lt;AB40,0,1)))</f>
        <v/>
      </c>
      <c r="AI40" s="254"/>
      <c r="AJ40" s="255"/>
      <c r="AK40" s="444"/>
      <c r="AL40" s="444"/>
      <c r="AM40" s="174"/>
      <c r="AN40" s="134"/>
      <c r="AV40" s="64"/>
      <c r="AW40" s="63"/>
      <c r="AX40" s="63"/>
      <c r="AY40" s="63"/>
      <c r="AZ40" s="63"/>
      <c r="BA40" s="63"/>
      <c r="BB40" s="63"/>
      <c r="BC40" s="63"/>
      <c r="BD40" s="63"/>
      <c r="BE40" s="63"/>
      <c r="BF40" s="63"/>
      <c r="BG40" s="63"/>
      <c r="BH40" s="63"/>
      <c r="BI40" s="64"/>
      <c r="BJ40" s="64"/>
      <c r="BK40" s="64"/>
    </row>
    <row r="41" spans="1:63" ht="42" hidden="1">
      <c r="A41" s="688"/>
      <c r="B41" s="405" t="e">
        <f t="shared" si="4"/>
        <v>#REF!</v>
      </c>
      <c r="C41" s="331" t="s">
        <v>251</v>
      </c>
      <c r="D41" s="331" t="s">
        <v>42</v>
      </c>
      <c r="E41" s="406"/>
      <c r="F41" s="407"/>
      <c r="G41" s="408" t="s">
        <v>252</v>
      </c>
      <c r="H41" s="408" t="s">
        <v>253</v>
      </c>
      <c r="I41" s="475"/>
      <c r="J41" s="475" t="s">
        <v>148</v>
      </c>
      <c r="K41" s="476" t="s">
        <v>53</v>
      </c>
      <c r="L41" s="275"/>
      <c r="M41" s="275"/>
      <c r="N41" s="275"/>
      <c r="O41" s="276"/>
      <c r="P41" s="265"/>
      <c r="Q41" s="265"/>
      <c r="R41" s="265"/>
      <c r="S41" s="265"/>
      <c r="T41" s="265"/>
      <c r="U41" s="265"/>
      <c r="V41" s="265"/>
      <c r="W41" s="265"/>
      <c r="X41" s="265"/>
      <c r="Y41" s="265"/>
      <c r="Z41" s="265"/>
      <c r="AA41" s="265"/>
      <c r="AB41" s="266" t="e">
        <f t="shared" si="1"/>
        <v>#N/A</v>
      </c>
      <c r="AC41" s="267"/>
      <c r="AD41" s="265" t="e">
        <f t="shared" si="5"/>
        <v>#DIV/0!</v>
      </c>
      <c r="AE41" s="268" t="s">
        <v>113</v>
      </c>
      <c r="AF41" s="299">
        <v>9.6100000000000005E-3</v>
      </c>
      <c r="AG41" s="270" t="str">
        <f>IF($K$41="Sube",IF(ISERROR(AB41/$O$41)=TRUE,"",IF(AB41&gt;$O$41,AF41,AB41/$O$41*AF41)),IF(ISERROR($O$41/AB41)=TRUE,"",IF($O$41&lt;AB41,$O$41/AB41*AF41,AF41)))</f>
        <v/>
      </c>
      <c r="AH41" s="271" t="str">
        <f>IF($K$41="Sube",IF(ISERROR(AB41/$O$41)=TRUE,"",IF(AB41&gt;=$O$41,1,0)),IF(ISERROR($O$41/AB41)=TRUE,"",IF($O$41&lt;AB41,0,1)))</f>
        <v/>
      </c>
      <c r="AI41" s="272"/>
      <c r="AJ41" s="273"/>
      <c r="AK41" s="445"/>
      <c r="AL41" s="445"/>
      <c r="AM41" s="222"/>
      <c r="AN41" s="135"/>
      <c r="AV41" s="64"/>
      <c r="AW41" s="63"/>
      <c r="AX41" s="63"/>
      <c r="AY41" s="63"/>
      <c r="AZ41" s="63"/>
      <c r="BA41" s="63"/>
      <c r="BB41" s="63"/>
      <c r="BC41" s="63"/>
      <c r="BD41" s="63"/>
      <c r="BE41" s="63"/>
      <c r="BF41" s="63"/>
      <c r="BG41" s="63"/>
      <c r="BH41" s="63"/>
      <c r="BI41" s="64"/>
      <c r="BJ41" s="64"/>
      <c r="BK41" s="64"/>
    </row>
    <row r="42" spans="1:63" ht="42" hidden="1">
      <c r="A42" s="688"/>
      <c r="B42" s="405" t="e">
        <f>+#REF!+1</f>
        <v>#REF!</v>
      </c>
      <c r="C42" s="331" t="s">
        <v>254</v>
      </c>
      <c r="D42" s="331" t="s">
        <v>42</v>
      </c>
      <c r="E42" s="406"/>
      <c r="F42" s="407"/>
      <c r="G42" s="408" t="s">
        <v>255</v>
      </c>
      <c r="H42" s="408" t="s">
        <v>256</v>
      </c>
      <c r="I42" s="475" t="s">
        <v>137</v>
      </c>
      <c r="J42" s="477" t="s">
        <v>240</v>
      </c>
      <c r="K42" s="476" t="s">
        <v>53</v>
      </c>
      <c r="L42" s="275"/>
      <c r="M42" s="275"/>
      <c r="N42" s="275"/>
      <c r="O42" s="276"/>
      <c r="P42" s="265"/>
      <c r="Q42" s="265"/>
      <c r="R42" s="265"/>
      <c r="S42" s="265"/>
      <c r="T42" s="265"/>
      <c r="U42" s="265"/>
      <c r="V42" s="265"/>
      <c r="W42" s="265"/>
      <c r="X42" s="265"/>
      <c r="Y42" s="265"/>
      <c r="Z42" s="265"/>
      <c r="AA42" s="265"/>
      <c r="AB42" s="266" t="e">
        <f t="shared" si="1"/>
        <v>#N/A</v>
      </c>
      <c r="AC42" s="267"/>
      <c r="AD42" s="265" t="e">
        <f t="shared" si="5"/>
        <v>#DIV/0!</v>
      </c>
      <c r="AE42" s="268" t="s">
        <v>113</v>
      </c>
      <c r="AF42" s="299">
        <v>9.6100000000000005E-3</v>
      </c>
      <c r="AG42" s="270" t="str">
        <f>IF($K$42="Sube",IF(ISERROR(AB42/$O$42)=TRUE,"",IF(AB42&gt;$O$42,AF42,AB42/$O$42*AF42)),IF(ISERROR($O$42/AB42)=TRUE,"",IF($O$42&lt;AB42,$O$42/AB42*AF42,AF42)))</f>
        <v/>
      </c>
      <c r="AH42" s="271" t="str">
        <f>IF($K$42="Sube",IF(ISERROR(AB42/$O$42)=TRUE,"",IF(AB42&gt;=$O$42,1,0)),IF(ISERROR($O$42/AB42)=TRUE,"",IF($O$42&lt;AB42,0,1)))</f>
        <v/>
      </c>
      <c r="AI42" s="272"/>
      <c r="AJ42" s="273"/>
      <c r="AK42" s="445"/>
      <c r="AL42" s="445"/>
      <c r="AM42" s="222"/>
      <c r="AN42" s="135"/>
      <c r="AV42" s="64"/>
      <c r="AW42" s="63"/>
      <c r="AX42" s="63"/>
      <c r="AY42" s="63"/>
      <c r="AZ42" s="63"/>
      <c r="BA42" s="63"/>
      <c r="BB42" s="63"/>
      <c r="BC42" s="63"/>
      <c r="BD42" s="63"/>
      <c r="BE42" s="63"/>
      <c r="BF42" s="63"/>
      <c r="BG42" s="63"/>
      <c r="BH42" s="63"/>
      <c r="BI42" s="64"/>
      <c r="BJ42" s="64"/>
      <c r="BK42" s="64"/>
    </row>
    <row r="43" spans="1:63" ht="33.75" hidden="1" customHeight="1">
      <c r="A43" s="688"/>
      <c r="B43" s="405" t="e">
        <f t="shared" si="4"/>
        <v>#REF!</v>
      </c>
      <c r="C43" s="331" t="s">
        <v>257</v>
      </c>
      <c r="D43" s="331" t="s">
        <v>124</v>
      </c>
      <c r="E43" s="406"/>
      <c r="F43" s="407"/>
      <c r="G43" s="408" t="s">
        <v>258</v>
      </c>
      <c r="H43" s="408" t="s">
        <v>259</v>
      </c>
      <c r="I43" s="478">
        <v>1</v>
      </c>
      <c r="J43" s="475" t="s">
        <v>46</v>
      </c>
      <c r="K43" s="476" t="s">
        <v>53</v>
      </c>
      <c r="L43" s="275"/>
      <c r="M43" s="275"/>
      <c r="N43" s="275"/>
      <c r="O43" s="276">
        <v>1</v>
      </c>
      <c r="P43" s="265"/>
      <c r="Q43" s="265"/>
      <c r="R43" s="265"/>
      <c r="S43" s="265"/>
      <c r="T43" s="265"/>
      <c r="U43" s="265"/>
      <c r="V43" s="265"/>
      <c r="W43" s="265"/>
      <c r="X43" s="265"/>
      <c r="Y43" s="265"/>
      <c r="Z43" s="265"/>
      <c r="AA43" s="265"/>
      <c r="AB43" s="266" t="e">
        <f t="shared" si="1"/>
        <v>#N/A</v>
      </c>
      <c r="AC43" s="267"/>
      <c r="AD43" s="265" t="e">
        <f t="shared" si="5"/>
        <v>#DIV/0!</v>
      </c>
      <c r="AE43" s="268" t="s">
        <v>113</v>
      </c>
      <c r="AF43" s="299">
        <v>9.6100000000000005E-3</v>
      </c>
      <c r="AG43" s="270" t="str">
        <f>IF($K$43="Sube",IF(ISERROR(AB43/$O$43)=TRUE,"",IF(AB43&gt;$O$43,AF43,AB43/$O$43*AF43)),IF(ISERROR($O$43/AB43)=TRUE,"",IF($O$43&lt;AB43,$O$43/AB43*AF43,AF43)))</f>
        <v/>
      </c>
      <c r="AH43" s="271" t="str">
        <f>IF($K$43="Sube",IF(ISERROR(AB43/$O$43)=TRUE,"",IF(AB43&gt;=$O$43,1,0)),IF(ISERROR($O$43/AB43)=TRUE,"",IF($O$43&lt;AB43,0,1)))</f>
        <v/>
      </c>
      <c r="AI43" s="272"/>
      <c r="AJ43" s="273"/>
      <c r="AK43" s="445"/>
      <c r="AL43" s="445"/>
      <c r="AM43" s="222"/>
      <c r="AN43" s="135"/>
      <c r="AV43" s="64"/>
      <c r="AW43" s="63"/>
      <c r="AX43" s="63"/>
      <c r="AY43" s="63"/>
      <c r="AZ43" s="63"/>
      <c r="BA43" s="63"/>
      <c r="BB43" s="63"/>
      <c r="BC43" s="63"/>
      <c r="BD43" s="63"/>
      <c r="BE43" s="63"/>
      <c r="BF43" s="63"/>
      <c r="BG43" s="63"/>
      <c r="BH43" s="63"/>
      <c r="BI43" s="64"/>
      <c r="BJ43" s="64"/>
      <c r="BK43" s="64"/>
    </row>
    <row r="44" spans="1:63" ht="63" hidden="1">
      <c r="A44" s="688"/>
      <c r="B44" s="405" t="e">
        <f t="shared" si="4"/>
        <v>#REF!</v>
      </c>
      <c r="C44" s="331" t="s">
        <v>260</v>
      </c>
      <c r="D44" s="331" t="s">
        <v>124</v>
      </c>
      <c r="E44" s="407"/>
      <c r="F44" s="407"/>
      <c r="G44" s="408" t="s">
        <v>261</v>
      </c>
      <c r="H44" s="408" t="s">
        <v>262</v>
      </c>
      <c r="I44" s="475" t="s">
        <v>137</v>
      </c>
      <c r="J44" s="477" t="s">
        <v>148</v>
      </c>
      <c r="K44" s="476" t="s">
        <v>53</v>
      </c>
      <c r="L44" s="275"/>
      <c r="M44" s="275"/>
      <c r="N44" s="275"/>
      <c r="O44" s="276"/>
      <c r="P44" s="265"/>
      <c r="Q44" s="265"/>
      <c r="R44" s="265"/>
      <c r="S44" s="265"/>
      <c r="T44" s="265"/>
      <c r="U44" s="265"/>
      <c r="V44" s="265"/>
      <c r="W44" s="265"/>
      <c r="X44" s="265"/>
      <c r="Y44" s="265"/>
      <c r="Z44" s="265"/>
      <c r="AA44" s="265"/>
      <c r="AB44" s="266" t="e">
        <f t="shared" si="1"/>
        <v>#N/A</v>
      </c>
      <c r="AC44" s="267"/>
      <c r="AD44" s="265" t="e">
        <f t="shared" si="5"/>
        <v>#DIV/0!</v>
      </c>
      <c r="AE44" s="268" t="s">
        <v>113</v>
      </c>
      <c r="AF44" s="299">
        <v>9.6100000000000005E-3</v>
      </c>
      <c r="AG44" s="270" t="str">
        <f>IF($K$44="Sube",IF(ISERROR(AB44/$O$44)=TRUE,"",IF(AB44&gt;$O$44,AF44,AB44/$O$44*AF44)),IF(ISERROR($O$44/AB44)=TRUE,"",IF($O$44&lt;AB44,$O$44/AB44*AF44,AF44)))</f>
        <v/>
      </c>
      <c r="AH44" s="271" t="str">
        <f>IF($K$44="Sube",IF(ISERROR(AB44/$O$44)=TRUE,"",IF(AB44&gt;=$O$44,1,0)),IF(ISERROR($O$44/AB44)=TRUE,"",IF($O$44&lt;AB44,0,1)))</f>
        <v/>
      </c>
      <c r="AI44" s="272"/>
      <c r="AJ44" s="273"/>
      <c r="AK44" s="445"/>
      <c r="AL44" s="445"/>
      <c r="AM44" s="222"/>
      <c r="AN44" s="135"/>
      <c r="AV44" s="64"/>
      <c r="AW44" s="63"/>
      <c r="AX44" s="63"/>
      <c r="AY44" s="63"/>
      <c r="AZ44" s="63"/>
      <c r="BA44" s="63"/>
      <c r="BB44" s="63"/>
      <c r="BC44" s="63"/>
      <c r="BD44" s="63"/>
      <c r="BE44" s="63"/>
      <c r="BF44" s="63"/>
      <c r="BG44" s="63"/>
      <c r="BH44" s="63"/>
      <c r="BI44" s="64"/>
      <c r="BJ44" s="64"/>
      <c r="BK44" s="64"/>
    </row>
    <row r="45" spans="1:63" ht="63.75" hidden="1" thickBot="1">
      <c r="A45" s="687"/>
      <c r="B45" s="343"/>
      <c r="C45" s="409" t="s">
        <v>263</v>
      </c>
      <c r="D45" s="409" t="s">
        <v>124</v>
      </c>
      <c r="E45" s="410"/>
      <c r="F45" s="410"/>
      <c r="G45" s="479" t="s">
        <v>264</v>
      </c>
      <c r="H45" s="479" t="s">
        <v>265</v>
      </c>
      <c r="I45" s="480">
        <v>1</v>
      </c>
      <c r="J45" s="481" t="s">
        <v>148</v>
      </c>
      <c r="K45" s="482" t="s">
        <v>37</v>
      </c>
      <c r="L45" s="459"/>
      <c r="M45" s="459"/>
      <c r="N45" s="459"/>
      <c r="O45" s="303">
        <v>1</v>
      </c>
      <c r="P45" s="304"/>
      <c r="Q45" s="304"/>
      <c r="R45" s="304"/>
      <c r="S45" s="304"/>
      <c r="T45" s="304"/>
      <c r="U45" s="304"/>
      <c r="V45" s="304"/>
      <c r="W45" s="304"/>
      <c r="X45" s="304"/>
      <c r="Y45" s="304"/>
      <c r="Z45" s="304"/>
      <c r="AA45" s="304"/>
      <c r="AB45" s="305"/>
      <c r="AC45" s="306"/>
      <c r="AD45" s="304"/>
      <c r="AE45" s="307"/>
      <c r="AF45" s="308"/>
      <c r="AG45" s="309"/>
      <c r="AH45" s="310"/>
      <c r="AI45" s="311"/>
      <c r="AJ45" s="312"/>
      <c r="AK45" s="448"/>
      <c r="AL45" s="448"/>
      <c r="AM45" s="224"/>
      <c r="AN45" s="175"/>
      <c r="AV45" s="64"/>
      <c r="AW45" s="63"/>
      <c r="AX45" s="63"/>
      <c r="AY45" s="63"/>
      <c r="AZ45" s="63"/>
      <c r="BA45" s="63"/>
      <c r="BB45" s="63"/>
      <c r="BC45" s="63"/>
      <c r="BD45" s="63"/>
      <c r="BE45" s="63"/>
      <c r="BF45" s="63"/>
      <c r="BG45" s="63"/>
      <c r="BH45" s="63"/>
      <c r="BI45" s="64"/>
      <c r="BJ45" s="64"/>
      <c r="BK45" s="64"/>
    </row>
    <row r="46" spans="1:63" s="4" customFormat="1" ht="42.75" hidden="1" thickBot="1">
      <c r="A46" s="411" t="s">
        <v>266</v>
      </c>
      <c r="B46" s="412" t="e">
        <f>+#REF!+1</f>
        <v>#REF!</v>
      </c>
      <c r="C46" s="413" t="s">
        <v>267</v>
      </c>
      <c r="D46" s="413" t="s">
        <v>124</v>
      </c>
      <c r="E46" s="414"/>
      <c r="F46" s="414"/>
      <c r="G46" s="483" t="s">
        <v>268</v>
      </c>
      <c r="H46" s="483" t="s">
        <v>269</v>
      </c>
      <c r="I46" s="484" t="e">
        <f>+'Tablero Estratégico'!#REF!</f>
        <v>#REF!</v>
      </c>
      <c r="J46" s="485" t="e">
        <f>+'Tablero Estratégico'!#REF!</f>
        <v>#REF!</v>
      </c>
      <c r="K46" s="486" t="s">
        <v>53</v>
      </c>
      <c r="L46" s="460"/>
      <c r="M46" s="460"/>
      <c r="N46" s="460"/>
      <c r="O46" s="415">
        <v>1</v>
      </c>
      <c r="P46" s="416"/>
      <c r="Q46" s="416"/>
      <c r="R46" s="416"/>
      <c r="S46" s="416"/>
      <c r="T46" s="416"/>
      <c r="U46" s="416"/>
      <c r="V46" s="416"/>
      <c r="W46" s="416"/>
      <c r="X46" s="416"/>
      <c r="Y46" s="416"/>
      <c r="Z46" s="416"/>
      <c r="AA46" s="416"/>
      <c r="AB46" s="417" t="e">
        <f t="shared" si="1"/>
        <v>#N/A</v>
      </c>
      <c r="AC46" s="418"/>
      <c r="AD46" s="416" t="e">
        <f t="shared" si="5"/>
        <v>#DIV/0!</v>
      </c>
      <c r="AE46" s="419" t="s">
        <v>113</v>
      </c>
      <c r="AF46" s="420">
        <v>9.6100000000000005E-3</v>
      </c>
      <c r="AG46" s="421" t="str">
        <f>IF($K$46="Sube",IF(ISERROR(AB46/$O$46)=TRUE,"",IF(AB46&gt;$O$46,AF46,AB46/$O$46*AF46)),IF(ISERROR($O$46/AB46)=TRUE,"",IF($O$46&lt;AB46,$O$46/AB46*AF46,AF46)))</f>
        <v/>
      </c>
      <c r="AH46" s="422" t="str">
        <f>IF($K$46="Sube",IF(ISERROR(AB46/$O$46)=TRUE,"",IF(AB46&gt;=$O$46,1,0)),IF(ISERROR($O$46/AB46)=TRUE,"",IF($O$46&lt;AB46,0,1)))</f>
        <v/>
      </c>
      <c r="AI46" s="423"/>
      <c r="AJ46" s="424" t="e">
        <f>+'Tablero Estratégico'!#REF!</f>
        <v>#REF!</v>
      </c>
      <c r="AK46" s="455"/>
      <c r="AL46" s="455" t="e">
        <f>+'Tablero Estratégico'!#REF!</f>
        <v>#REF!</v>
      </c>
      <c r="AM46" s="226"/>
      <c r="AN46" s="178"/>
      <c r="AO46" s="220"/>
      <c r="AV46" s="64"/>
      <c r="AW46" s="63"/>
      <c r="AX46" s="63"/>
      <c r="AY46" s="63"/>
      <c r="AZ46" s="63"/>
      <c r="BA46" s="63"/>
      <c r="BB46" s="63"/>
      <c r="BC46" s="63"/>
      <c r="BD46" s="63"/>
      <c r="BE46" s="63"/>
      <c r="BF46" s="63"/>
      <c r="BG46" s="63"/>
      <c r="BH46" s="63"/>
      <c r="BI46" s="64"/>
      <c r="BJ46" s="64"/>
      <c r="BK46" s="64"/>
    </row>
    <row r="47" spans="1:63" ht="63" hidden="1">
      <c r="A47" s="686" t="s">
        <v>75</v>
      </c>
      <c r="B47" s="361" t="e">
        <f>+#REF!+1</f>
        <v>#REF!</v>
      </c>
      <c r="C47" s="239" t="s">
        <v>270</v>
      </c>
      <c r="D47" s="240" t="s">
        <v>173</v>
      </c>
      <c r="E47" s="339"/>
      <c r="F47" s="339"/>
      <c r="G47" s="487" t="s">
        <v>271</v>
      </c>
      <c r="H47" s="487" t="s">
        <v>272</v>
      </c>
      <c r="I47" s="488"/>
      <c r="J47" s="468" t="s">
        <v>214</v>
      </c>
      <c r="K47" s="469" t="s">
        <v>37</v>
      </c>
      <c r="L47" s="341"/>
      <c r="M47" s="341"/>
      <c r="N47" s="341"/>
      <c r="O47" s="246"/>
      <c r="P47" s="247"/>
      <c r="Q47" s="247"/>
      <c r="R47" s="247"/>
      <c r="S47" s="247"/>
      <c r="T47" s="247"/>
      <c r="U47" s="247"/>
      <c r="V47" s="247"/>
      <c r="W47" s="247"/>
      <c r="X47" s="247"/>
      <c r="Y47" s="247"/>
      <c r="Z47" s="247"/>
      <c r="AA47" s="247"/>
      <c r="AB47" s="248" t="e">
        <f t="shared" si="1"/>
        <v>#N/A</v>
      </c>
      <c r="AC47" s="249"/>
      <c r="AD47" s="247" t="e">
        <f t="shared" si="5"/>
        <v>#DIV/0!</v>
      </c>
      <c r="AE47" s="250" t="s">
        <v>113</v>
      </c>
      <c r="AF47" s="329">
        <v>9.6100000000000005E-3</v>
      </c>
      <c r="AG47" s="252" t="str">
        <f>IF($K$47="Sube",IF(ISERROR(AB47/$O$47)=TRUE,"",IF(AB47&gt;$O$47,AF47,AB47/$O$47*AF47)),IF(ISERROR($O$47/AB47)=TRUE,"",IF($O$47&lt;AB47,$O$47/AB47*AF47,AF47)))</f>
        <v/>
      </c>
      <c r="AH47" s="253" t="str">
        <f>IF($K$47="Sube",IF(ISERROR(AB47/$O$47)=TRUE,"",IF(AB47&gt;=$O$47,1,0)),IF(ISERROR($O$47/AB47)=TRUE,"",IF($O$47&lt;AB47,0,1)))</f>
        <v/>
      </c>
      <c r="AI47" s="254"/>
      <c r="AJ47" s="255"/>
      <c r="AK47" s="444"/>
      <c r="AL47" s="444"/>
      <c r="AM47" s="174"/>
      <c r="AN47" s="134"/>
      <c r="AV47" s="64"/>
      <c r="AW47" s="63"/>
      <c r="AX47" s="63"/>
      <c r="AY47" s="63"/>
      <c r="AZ47" s="63"/>
      <c r="BA47" s="63"/>
      <c r="BB47" s="63"/>
      <c r="BC47" s="63"/>
      <c r="BD47" s="63"/>
      <c r="BE47" s="63"/>
      <c r="BF47" s="63"/>
      <c r="BG47" s="63"/>
      <c r="BH47" s="63"/>
      <c r="BI47" s="64"/>
      <c r="BJ47" s="64"/>
      <c r="BK47" s="64"/>
    </row>
    <row r="48" spans="1:63" ht="42" hidden="1">
      <c r="A48" s="688"/>
      <c r="B48" s="365" t="e">
        <f t="shared" si="4"/>
        <v>#REF!</v>
      </c>
      <c r="C48" s="258" t="s">
        <v>273</v>
      </c>
      <c r="D48" s="258" t="s">
        <v>124</v>
      </c>
      <c r="E48" s="297"/>
      <c r="F48" s="297"/>
      <c r="G48" s="489" t="s">
        <v>274</v>
      </c>
      <c r="H48" s="489" t="s">
        <v>275</v>
      </c>
      <c r="I48" s="490"/>
      <c r="J48" s="477" t="s">
        <v>214</v>
      </c>
      <c r="K48" s="476" t="s">
        <v>53</v>
      </c>
      <c r="L48" s="275"/>
      <c r="M48" s="275"/>
      <c r="N48" s="275"/>
      <c r="O48" s="276"/>
      <c r="P48" s="265"/>
      <c r="Q48" s="265"/>
      <c r="R48" s="265"/>
      <c r="S48" s="265"/>
      <c r="T48" s="265"/>
      <c r="U48" s="265"/>
      <c r="V48" s="265"/>
      <c r="W48" s="265"/>
      <c r="X48" s="265"/>
      <c r="Y48" s="265"/>
      <c r="Z48" s="265"/>
      <c r="AA48" s="265"/>
      <c r="AB48" s="266" t="e">
        <f t="shared" si="1"/>
        <v>#N/A</v>
      </c>
      <c r="AC48" s="267"/>
      <c r="AD48" s="265" t="e">
        <f t="shared" si="5"/>
        <v>#DIV/0!</v>
      </c>
      <c r="AE48" s="268" t="s">
        <v>113</v>
      </c>
      <c r="AF48" s="299">
        <v>9.6100000000000005E-3</v>
      </c>
      <c r="AG48" s="270" t="str">
        <f>IF($K$48="Sube",IF(ISERROR(AB48/$O$48)=TRUE,"",IF(AB48&gt;$O$48,AF48,AB48/$O$48*AF48)),IF(ISERROR($O$48/AB48)=TRUE,"",IF($O$48&lt;AB48,$O$48/AB48*AF48,AF48)))</f>
        <v/>
      </c>
      <c r="AH48" s="271" t="str">
        <f>IF($K$48="Sube",IF(ISERROR(AB48/$O$48)=TRUE,"",IF(AB48&gt;=$O$48,1,0)),IF(ISERROR($O$48/AB48)=TRUE,"",IF($O$48&lt;AB48,0,1)))</f>
        <v/>
      </c>
      <c r="AI48" s="272"/>
      <c r="AJ48" s="425" t="e">
        <f>+'Tablero Estratégico'!#REF!</f>
        <v>#REF!</v>
      </c>
      <c r="AK48" s="509"/>
      <c r="AL48" s="446" t="e">
        <f>+'Tablero Estratégico'!#REF!</f>
        <v>#REF!</v>
      </c>
      <c r="AM48" s="222"/>
      <c r="AN48" s="135"/>
      <c r="AV48" s="64"/>
      <c r="AW48" s="63"/>
      <c r="AX48" s="63"/>
      <c r="AY48" s="63"/>
      <c r="AZ48" s="63"/>
      <c r="BA48" s="63"/>
      <c r="BB48" s="63"/>
      <c r="BC48" s="63"/>
      <c r="BD48" s="63"/>
      <c r="BE48" s="63"/>
      <c r="BF48" s="63"/>
      <c r="BG48" s="63"/>
      <c r="BH48" s="63"/>
      <c r="BI48" s="64"/>
      <c r="BJ48" s="64"/>
      <c r="BK48" s="64"/>
    </row>
    <row r="49" spans="1:64" ht="42.75" hidden="1" thickBot="1">
      <c r="A49" s="687"/>
      <c r="B49" s="388" t="e">
        <f t="shared" si="4"/>
        <v>#REF!</v>
      </c>
      <c r="C49" s="282" t="s">
        <v>276</v>
      </c>
      <c r="D49" s="282" t="s">
        <v>42</v>
      </c>
      <c r="E49" s="314"/>
      <c r="F49" s="314"/>
      <c r="G49" s="345" t="s">
        <v>277</v>
      </c>
      <c r="H49" s="345" t="s">
        <v>278</v>
      </c>
      <c r="I49" s="491" t="e">
        <f>+'Tablero Estratégico'!#REF!</f>
        <v>#REF!</v>
      </c>
      <c r="J49" s="472" t="s">
        <v>214</v>
      </c>
      <c r="K49" s="473" t="s">
        <v>53</v>
      </c>
      <c r="L49" s="285"/>
      <c r="M49" s="285"/>
      <c r="N49" s="285"/>
      <c r="O49" s="287" t="e">
        <f>+'Tablero Estratégico'!#REF!</f>
        <v>#REF!</v>
      </c>
      <c r="P49" s="317"/>
      <c r="Q49" s="317"/>
      <c r="R49" s="317"/>
      <c r="S49" s="317"/>
      <c r="T49" s="317"/>
      <c r="U49" s="317"/>
      <c r="V49" s="317"/>
      <c r="W49" s="317"/>
      <c r="X49" s="317"/>
      <c r="Y49" s="317"/>
      <c r="Z49" s="317"/>
      <c r="AA49" s="317"/>
      <c r="AB49" s="318"/>
      <c r="AC49" s="319"/>
      <c r="AD49" s="317"/>
      <c r="AE49" s="291"/>
      <c r="AF49" s="320"/>
      <c r="AG49" s="321"/>
      <c r="AH49" s="322"/>
      <c r="AI49" s="323"/>
      <c r="AJ49" s="324"/>
      <c r="AK49" s="449"/>
      <c r="AL49" s="449"/>
      <c r="AM49" s="176"/>
      <c r="AN49" s="148"/>
      <c r="AV49" s="64"/>
      <c r="AW49" s="63"/>
      <c r="AX49" s="63"/>
      <c r="AY49" s="63"/>
      <c r="AZ49" s="63"/>
      <c r="BA49" s="63"/>
      <c r="BB49" s="63"/>
      <c r="BC49" s="63"/>
      <c r="BD49" s="63"/>
      <c r="BE49" s="63"/>
      <c r="BF49" s="63"/>
      <c r="BG49" s="63"/>
      <c r="BH49" s="63"/>
      <c r="BI49" s="64"/>
      <c r="BJ49" s="64"/>
      <c r="BK49" s="64"/>
    </row>
    <row r="50" spans="1:64" ht="81" hidden="1">
      <c r="A50" s="671" t="s">
        <v>279</v>
      </c>
      <c r="B50" s="426" t="e">
        <f>+#REF!+1</f>
        <v>#REF!</v>
      </c>
      <c r="C50" s="427" t="s">
        <v>280</v>
      </c>
      <c r="D50" s="428" t="s">
        <v>34</v>
      </c>
      <c r="E50" s="429"/>
      <c r="F50" s="429"/>
      <c r="G50" s="492" t="s">
        <v>281</v>
      </c>
      <c r="H50" s="492" t="s">
        <v>282</v>
      </c>
      <c r="I50" s="493">
        <v>0.4</v>
      </c>
      <c r="J50" s="494" t="s">
        <v>46</v>
      </c>
      <c r="K50" s="495" t="s">
        <v>53</v>
      </c>
      <c r="L50" s="461"/>
      <c r="M50" s="461"/>
      <c r="N50" s="461"/>
      <c r="O50" s="430">
        <v>0.85</v>
      </c>
      <c r="P50" s="431"/>
      <c r="Q50" s="431"/>
      <c r="R50" s="431"/>
      <c r="S50" s="431"/>
      <c r="T50" s="431"/>
      <c r="U50" s="431"/>
      <c r="V50" s="431"/>
      <c r="W50" s="431"/>
      <c r="X50" s="431"/>
      <c r="Y50" s="431"/>
      <c r="Z50" s="431"/>
      <c r="AA50" s="431"/>
      <c r="AB50" s="432"/>
      <c r="AC50" s="433"/>
      <c r="AD50" s="431"/>
      <c r="AE50" s="434"/>
      <c r="AF50" s="435"/>
      <c r="AG50" s="436"/>
      <c r="AH50" s="437"/>
      <c r="AI50" s="438"/>
      <c r="AJ50" s="439">
        <v>0.4</v>
      </c>
      <c r="AK50" s="510"/>
      <c r="AL50" s="456" t="s">
        <v>283</v>
      </c>
      <c r="AM50" s="222"/>
      <c r="AN50" s="135"/>
      <c r="AV50" s="64"/>
      <c r="AW50" s="63"/>
      <c r="AX50" s="63"/>
      <c r="AY50" s="63"/>
      <c r="AZ50" s="63"/>
      <c r="BA50" s="63"/>
      <c r="BB50" s="63"/>
      <c r="BC50" s="63"/>
      <c r="BD50" s="63"/>
      <c r="BE50" s="63"/>
      <c r="BF50" s="63"/>
      <c r="BG50" s="63"/>
      <c r="BH50" s="63"/>
      <c r="BI50" s="64"/>
      <c r="BJ50" s="64"/>
      <c r="BK50" s="64"/>
    </row>
    <row r="51" spans="1:64" ht="63.75" hidden="1" thickBot="1">
      <c r="A51" s="672"/>
      <c r="B51" s="440"/>
      <c r="C51" s="283" t="s">
        <v>284</v>
      </c>
      <c r="D51" s="441" t="s">
        <v>34</v>
      </c>
      <c r="E51" s="314"/>
      <c r="F51" s="314"/>
      <c r="G51" s="496" t="s">
        <v>285</v>
      </c>
      <c r="H51" s="496" t="s">
        <v>286</v>
      </c>
      <c r="I51" s="497">
        <v>0.4</v>
      </c>
      <c r="J51" s="498" t="s">
        <v>46</v>
      </c>
      <c r="K51" s="499" t="s">
        <v>53</v>
      </c>
      <c r="L51" s="462"/>
      <c r="M51" s="462"/>
      <c r="N51" s="462"/>
      <c r="O51" s="287">
        <v>0.85</v>
      </c>
      <c r="P51" s="442"/>
      <c r="Q51" s="317"/>
      <c r="R51" s="317"/>
      <c r="S51" s="317"/>
      <c r="T51" s="317"/>
      <c r="U51" s="317"/>
      <c r="V51" s="317"/>
      <c r="W51" s="317"/>
      <c r="X51" s="317"/>
      <c r="Y51" s="317"/>
      <c r="Z51" s="317"/>
      <c r="AA51" s="317"/>
      <c r="AB51" s="318"/>
      <c r="AC51" s="319"/>
      <c r="AD51" s="317"/>
      <c r="AE51" s="291"/>
      <c r="AF51" s="320"/>
      <c r="AG51" s="321"/>
      <c r="AH51" s="322"/>
      <c r="AI51" s="323"/>
      <c r="AJ51" s="360">
        <v>0.4</v>
      </c>
      <c r="AK51" s="504"/>
      <c r="AL51" s="447" t="s">
        <v>287</v>
      </c>
      <c r="AM51" s="176"/>
      <c r="AN51" s="148"/>
      <c r="AV51" s="64"/>
      <c r="AW51" s="63"/>
      <c r="AX51" s="63"/>
      <c r="AY51" s="63"/>
      <c r="AZ51" s="63"/>
      <c r="BA51" s="63"/>
      <c r="BB51" s="63"/>
      <c r="BC51" s="63"/>
      <c r="BD51" s="63"/>
      <c r="BE51" s="63"/>
      <c r="BF51" s="63"/>
      <c r="BG51" s="63"/>
      <c r="BH51" s="63"/>
      <c r="BI51" s="64"/>
      <c r="BJ51" s="64"/>
      <c r="BK51" s="64"/>
    </row>
    <row r="52" spans="1:64" ht="15.75" hidden="1" thickBot="1">
      <c r="D52" s="600"/>
      <c r="O52" s="219"/>
      <c r="AE52" s="70" t="s">
        <v>288</v>
      </c>
      <c r="AF52" s="80">
        <f>SUM(AF8:AF51)</f>
        <v>0.3363500000000002</v>
      </c>
      <c r="AG52" s="79">
        <f>SUMIFS(AG8:AG51,AE8:AE51,"Si")/SUMIFS(AF8:AF51,AE8:AE51,"Si")</f>
        <v>0</v>
      </c>
      <c r="AH52" s="71">
        <f>SUMIFS(AH8:AH51,AE8:AE51,"Si")/AE54</f>
        <v>0</v>
      </c>
      <c r="AI52" s="179"/>
      <c r="AJ52" s="179"/>
      <c r="AK52" s="179"/>
      <c r="AL52" s="179"/>
      <c r="AW52" s="64"/>
      <c r="AX52" s="63"/>
      <c r="AY52" s="63"/>
      <c r="AZ52" s="63"/>
      <c r="BA52" s="63"/>
      <c r="BB52" s="63"/>
      <c r="BC52" s="63"/>
      <c r="BD52" s="63"/>
      <c r="BE52" s="63"/>
      <c r="BF52" s="63"/>
      <c r="BG52" s="63"/>
      <c r="BH52" s="63"/>
      <c r="BI52" s="63"/>
      <c r="BJ52" s="64"/>
      <c r="BK52" s="64"/>
      <c r="BL52" s="64"/>
    </row>
    <row r="53" spans="1:64" ht="38.25" hidden="1">
      <c r="D53" s="600"/>
      <c r="O53" s="219"/>
      <c r="AE53" s="22" t="s">
        <v>289</v>
      </c>
      <c r="AF53" s="602" t="s">
        <v>290</v>
      </c>
      <c r="AG53" s="23" t="s">
        <v>291</v>
      </c>
      <c r="AM53" s="19"/>
      <c r="AW53" s="64"/>
      <c r="AX53" s="64"/>
      <c r="AY53" s="64"/>
      <c r="AZ53" s="64"/>
      <c r="BA53" s="64"/>
      <c r="BB53" s="64"/>
      <c r="BC53" s="64"/>
      <c r="BD53" s="64"/>
      <c r="BE53" s="64"/>
      <c r="BF53" s="64"/>
      <c r="BG53" s="64"/>
      <c r="BH53" s="64"/>
      <c r="BI53" s="64"/>
      <c r="BJ53" s="64"/>
      <c r="BK53" s="64"/>
      <c r="BL53" s="64"/>
    </row>
    <row r="54" spans="1:64" ht="15.75" hidden="1" thickBot="1">
      <c r="D54" s="600"/>
      <c r="G54" s="63"/>
      <c r="O54" s="219"/>
      <c r="AE54" s="24">
        <f>COUNTIF(AE8:AE51,"Si")</f>
        <v>35</v>
      </c>
      <c r="AF54" s="25">
        <f>COUNT(AB8:AB51)</f>
        <v>0</v>
      </c>
      <c r="AG54" s="26">
        <f>AF54/AE54</f>
        <v>0</v>
      </c>
      <c r="AM54" s="19"/>
      <c r="AW54" s="64"/>
      <c r="AX54" s="64"/>
      <c r="AY54" s="64"/>
      <c r="AZ54" s="64"/>
      <c r="BA54" s="64"/>
      <c r="BB54" s="64"/>
      <c r="BC54" s="64"/>
      <c r="BD54" s="64"/>
      <c r="BE54" s="64"/>
      <c r="BF54" s="64"/>
      <c r="BG54" s="64"/>
      <c r="BH54" s="64"/>
      <c r="BI54" s="64"/>
      <c r="BJ54" s="64"/>
      <c r="BK54" s="64"/>
      <c r="BL54" s="64"/>
    </row>
    <row r="55" spans="1:64">
      <c r="D55" s="600"/>
      <c r="O55" s="219"/>
      <c r="AE55" s="1"/>
      <c r="AF55" s="2"/>
      <c r="AG55" s="2"/>
      <c r="AM55" s="1"/>
      <c r="AW55" s="64"/>
      <c r="AX55" s="64"/>
      <c r="AY55" s="64"/>
      <c r="AZ55" s="64"/>
      <c r="BA55" s="64"/>
      <c r="BB55" s="64"/>
      <c r="BC55" s="64"/>
      <c r="BD55" s="64"/>
      <c r="BE55" s="64"/>
      <c r="BF55" s="64"/>
      <c r="BG55" s="64"/>
      <c r="BH55" s="64"/>
      <c r="BI55" s="64"/>
      <c r="BJ55" s="64"/>
      <c r="BK55" s="64"/>
      <c r="BL55" s="64"/>
    </row>
    <row r="56" spans="1:64">
      <c r="D56" s="600"/>
      <c r="O56" s="219"/>
      <c r="AE56" s="27" t="s">
        <v>292</v>
      </c>
      <c r="AF56" s="28" t="s">
        <v>293</v>
      </c>
      <c r="AG56" s="2"/>
      <c r="AM56" s="1"/>
      <c r="AW56" s="64"/>
      <c r="AX56" s="64"/>
      <c r="AY56" s="64"/>
      <c r="AZ56" s="64"/>
      <c r="BA56" s="64"/>
      <c r="BB56" s="64"/>
      <c r="BC56" s="64"/>
      <c r="BD56" s="64"/>
      <c r="BE56" s="64"/>
      <c r="BF56" s="64"/>
      <c r="BG56" s="64"/>
      <c r="BH56" s="64"/>
      <c r="BI56" s="64"/>
      <c r="BJ56" s="64"/>
      <c r="BK56" s="64"/>
      <c r="BL56" s="64"/>
    </row>
    <row r="57" spans="1:64">
      <c r="D57" s="600"/>
      <c r="O57" s="219"/>
      <c r="AE57" s="29" t="s">
        <v>294</v>
      </c>
      <c r="AF57" s="30" t="s">
        <v>295</v>
      </c>
      <c r="AG57" s="2"/>
      <c r="AM57" s="1"/>
      <c r="AW57" s="64"/>
      <c r="AX57" s="64"/>
      <c r="AY57" s="64"/>
      <c r="AZ57" s="64"/>
      <c r="BA57" s="64"/>
      <c r="BB57" s="64"/>
      <c r="BC57" s="64"/>
      <c r="BD57" s="64"/>
      <c r="BE57" s="64"/>
      <c r="BF57" s="64"/>
      <c r="BG57" s="64"/>
      <c r="BH57" s="64"/>
      <c r="BI57" s="64"/>
      <c r="BJ57" s="64"/>
      <c r="BK57" s="64"/>
      <c r="BL57" s="64"/>
    </row>
    <row r="58" spans="1:64">
      <c r="D58" s="600"/>
      <c r="O58" s="219"/>
      <c r="AE58" s="31" t="s">
        <v>296</v>
      </c>
      <c r="AF58" s="32" t="s">
        <v>297</v>
      </c>
      <c r="AG58" s="2"/>
      <c r="AM58" s="1"/>
      <c r="AW58" s="64"/>
      <c r="AX58" s="64"/>
      <c r="AY58" s="64"/>
      <c r="AZ58" s="64"/>
      <c r="BA58" s="64"/>
      <c r="BB58" s="64"/>
      <c r="BC58" s="64"/>
      <c r="BD58" s="64"/>
      <c r="BE58" s="64"/>
      <c r="BF58" s="64"/>
      <c r="BG58" s="64"/>
      <c r="BH58" s="64"/>
      <c r="BI58" s="64"/>
      <c r="BJ58" s="64"/>
      <c r="BK58" s="64"/>
      <c r="BL58" s="64"/>
    </row>
    <row r="59" spans="1:64">
      <c r="D59" s="600"/>
      <c r="O59" s="219"/>
    </row>
    <row r="60" spans="1:64">
      <c r="D60" s="600"/>
      <c r="O60" s="219"/>
    </row>
  </sheetData>
  <autoFilter ref="A7:BL54">
    <filterColumn colId="0">
      <filters>
        <filter val="Gestión de recursos fisicos"/>
      </filters>
    </filterColumn>
  </autoFilter>
  <mergeCells count="18">
    <mergeCell ref="AF1:AG3"/>
    <mergeCell ref="D4:AE5"/>
    <mergeCell ref="AF4:AG4"/>
    <mergeCell ref="AF5:AG5"/>
    <mergeCell ref="A33:A35"/>
    <mergeCell ref="A8:A12"/>
    <mergeCell ref="A17:A22"/>
    <mergeCell ref="A23:A25"/>
    <mergeCell ref="A26:A29"/>
    <mergeCell ref="A30:A32"/>
    <mergeCell ref="A13:A16"/>
    <mergeCell ref="A50:A51"/>
    <mergeCell ref="A1:C5"/>
    <mergeCell ref="D1:AE3"/>
    <mergeCell ref="A36:A37"/>
    <mergeCell ref="A38:A39"/>
    <mergeCell ref="A40:A45"/>
    <mergeCell ref="A47:A49"/>
  </mergeCells>
  <conditionalFormatting sqref="AG52">
    <cfRule type="cellIs" dxfId="15" priority="5" operator="greaterThanOrEqual">
      <formula>0.85</formula>
    </cfRule>
    <cfRule type="cellIs" dxfId="14" priority="6" operator="between">
      <formula>0.65</formula>
      <formula>0.84</formula>
    </cfRule>
    <cfRule type="cellIs" dxfId="13" priority="7" operator="equal">
      <formula>"0.65"</formula>
    </cfRule>
    <cfRule type="cellIs" dxfId="12" priority="8" operator="lessThan">
      <formula>0.64</formula>
    </cfRule>
  </conditionalFormatting>
  <conditionalFormatting sqref="AH52:AL52">
    <cfRule type="cellIs" dxfId="11" priority="1" operator="greaterThanOrEqual">
      <formula>0.85</formula>
    </cfRule>
    <cfRule type="cellIs" dxfId="10" priority="2" operator="between">
      <formula>0.65</formula>
      <formula>"0.84"</formula>
    </cfRule>
    <cfRule type="cellIs" dxfId="9" priority="3" operator="equal">
      <formula>"0.65"</formula>
    </cfRule>
    <cfRule type="cellIs" dxfId="8" priority="4" operator="lessThan">
      <formula>0.65</formula>
    </cfRule>
  </conditionalFormatting>
  <dataValidations count="2">
    <dataValidation type="list" allowBlank="1" showInputMessage="1" showErrorMessage="1" sqref="AE8:AE51">
      <formula1>"Si,No"</formula1>
    </dataValidation>
    <dataValidation type="list" allowBlank="1" showInputMessage="1" showErrorMessage="1" sqref="K8:K51 L8:N37">
      <formula1>"Sube,Baja,Tendencia Media"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300" scale="17" orientation="landscape" r:id="rId1"/>
  <drawing r:id="rId2"/>
  <extLst>
    <ext xmlns:x14="http://schemas.microsoft.com/office/spreadsheetml/2009/9/main" uri="{05C60535-1F16-4fd2-B633-F4F36F0B64E0}">
      <x14:sparklineGroups xmlns:xm="http://schemas.microsoft.com/office/excel/2006/main">
        <x14:sparklineGroup manualMax="0" manualMin="0" type="column" displayEmptyCellsAs="gap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'Tablero Eficacia - Eficiencia'!P30:AA30</xm:f>
              <xm:sqref>AC30</xm:sqref>
            </x14:sparkline>
            <x14:sparkline>
              <xm:f>'Tablero Eficacia - Eficiencia'!P31:AA31</xm:f>
              <xm:sqref>AC31</xm:sqref>
            </x14:sparkline>
            <x14:sparkline>
              <xm:f>'Tablero Eficacia - Eficiencia'!P32:AA32</xm:f>
              <xm:sqref>AC32</xm:sqref>
            </x14:sparkline>
            <x14:sparkline>
              <xm:f>'Tablero Eficacia - Eficiencia'!P33:AA33</xm:f>
              <xm:sqref>AC33</xm:sqref>
            </x14:sparkline>
            <x14:sparkline>
              <xm:f>'Tablero Eficacia - Eficiencia'!P34:AA34</xm:f>
              <xm:sqref>AC34</xm:sqref>
            </x14:sparkline>
            <x14:sparkline>
              <xm:f>'Tablero Eficacia - Eficiencia'!P35:AA35</xm:f>
              <xm:sqref>AC35</xm:sqref>
            </x14:sparkline>
            <x14:sparkline>
              <xm:f>'Tablero Eficacia - Eficiencia'!P36:AA36</xm:f>
              <xm:sqref>AC36</xm:sqref>
            </x14:sparkline>
            <x14:sparkline>
              <xm:f>'Tablero Eficacia - Eficiencia'!P37:AA37</xm:f>
              <xm:sqref>AC37</xm:sqref>
            </x14:sparkline>
            <x14:sparkline>
              <xm:f>'Tablero Eficacia - Eficiencia'!P38:AA38</xm:f>
              <xm:sqref>AC38</xm:sqref>
            </x14:sparkline>
            <x14:sparkline>
              <xm:f>'Tablero Eficacia - Eficiencia'!P39:AA39</xm:f>
              <xm:sqref>AC39</xm:sqref>
            </x14:sparkline>
            <x14:sparkline>
              <xm:f>'Tablero Eficacia - Eficiencia'!P40:AA40</xm:f>
              <xm:sqref>AC40</xm:sqref>
            </x14:sparkline>
            <x14:sparkline>
              <xm:f>'Tablero Eficacia - Eficiencia'!P41:AA41</xm:f>
              <xm:sqref>AC41</xm:sqref>
            </x14:sparkline>
            <x14:sparkline>
              <xm:f>'Tablero Eficacia - Eficiencia'!P42:AA42</xm:f>
              <xm:sqref>AC42</xm:sqref>
            </x14:sparkline>
            <x14:sparkline>
              <xm:f>'Tablero Eficacia - Eficiencia'!P43:AA43</xm:f>
              <xm:sqref>AC43</xm:sqref>
            </x14:sparkline>
            <x14:sparkline>
              <xm:f>'Tablero Eficacia - Eficiencia'!P44:AA44</xm:f>
              <xm:sqref>AC44</xm:sqref>
            </x14:sparkline>
            <x14:sparkline>
              <xm:f>'Tablero Eficacia - Eficiencia'!P45:AA45</xm:f>
              <xm:sqref>AC45</xm:sqref>
            </x14:sparkline>
            <x14:sparkline>
              <xm:f>'Tablero Eficacia - Eficiencia'!P46:AA46</xm:f>
              <xm:sqref>AC46</xm:sqref>
            </x14:sparkline>
            <x14:sparkline>
              <xm:f>'Tablero Eficacia - Eficiencia'!P47:AA47</xm:f>
              <xm:sqref>AC47</xm:sqref>
            </x14:sparkline>
            <x14:sparkline>
              <xm:f>'Tablero Eficacia - Eficiencia'!P48:AA48</xm:f>
              <xm:sqref>AC48</xm:sqref>
            </x14:sparkline>
            <x14:sparkline>
              <xm:f>'Tablero Eficacia - Eficiencia'!P49:AA49</xm:f>
              <xm:sqref>AC49</xm:sqref>
            </x14:sparkline>
          </x14:sparklines>
        </x14:sparklineGroup>
        <x14:sparklineGroup manualMax="0" manualMin="0" type="column" displayEmptyCellsAs="gap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'Tablero Eficacia - Eficiencia'!P50:AA50</xm:f>
              <xm:sqref>AC50</xm:sqref>
            </x14:sparkline>
            <x14:sparkline>
              <xm:f>'Tablero Eficacia - Eficiencia'!P51:AA51</xm:f>
              <xm:sqref>AC51</xm:sqref>
            </x14:sparkline>
          </x14:sparklines>
        </x14:sparklineGroup>
        <x14:sparklineGroup manualMax="0" manualMin="0" type="column" displayEmptyCellsAs="gap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'Tablero Eficacia - Eficiencia'!P8:AA8</xm:f>
              <xm:sqref>AC8</xm:sqref>
            </x14:sparkline>
            <x14:sparkline>
              <xm:f>'Tablero Eficacia - Eficiencia'!P10:AA10</xm:f>
              <xm:sqref>AC10</xm:sqref>
            </x14:sparkline>
            <x14:sparkline>
              <xm:f>'Tablero Eficacia - Eficiencia'!P11:AA11</xm:f>
              <xm:sqref>AC11</xm:sqref>
            </x14:sparkline>
            <x14:sparkline>
              <xm:f>'Tablero Eficacia - Eficiencia'!P12:AA12</xm:f>
              <xm:sqref>AC12</xm:sqref>
            </x14:sparkline>
            <x14:sparkline>
              <xm:f>'Tablero Eficacia - Eficiencia'!P13:AA13</xm:f>
              <xm:sqref>AC13</xm:sqref>
            </x14:sparkline>
            <x14:sparkline>
              <xm:f>'Tablero Eficacia - Eficiencia'!P14:AA14</xm:f>
              <xm:sqref>AC14</xm:sqref>
            </x14:sparkline>
            <x14:sparkline>
              <xm:f>'Tablero Eficacia - Eficiencia'!P15:AA15</xm:f>
              <xm:sqref>AC15</xm:sqref>
            </x14:sparkline>
            <x14:sparkline>
              <xm:f>'Tablero Eficacia - Eficiencia'!P16:AA16</xm:f>
              <xm:sqref>AC16</xm:sqref>
            </x14:sparkline>
            <x14:sparkline>
              <xm:f>'Tablero Eficacia - Eficiencia'!P17:AA17</xm:f>
              <xm:sqref>AC17</xm:sqref>
            </x14:sparkline>
            <x14:sparkline>
              <xm:f>'Tablero Eficacia - Eficiencia'!P18:AA18</xm:f>
              <xm:sqref>AC18</xm:sqref>
            </x14:sparkline>
            <x14:sparkline>
              <xm:f>'Tablero Eficacia - Eficiencia'!P19:AA19</xm:f>
              <xm:sqref>AC19</xm:sqref>
            </x14:sparkline>
            <x14:sparkline>
              <xm:f>'Tablero Eficacia - Eficiencia'!P21:AA21</xm:f>
              <xm:sqref>AC21</xm:sqref>
            </x14:sparkline>
            <x14:sparkline>
              <xm:f>'Tablero Eficacia - Eficiencia'!P22:AA22</xm:f>
              <xm:sqref>AC22</xm:sqref>
            </x14:sparkline>
            <x14:sparkline>
              <xm:f>'Tablero Eficacia - Eficiencia'!P23:AA23</xm:f>
              <xm:sqref>AC23</xm:sqref>
            </x14:sparkline>
            <x14:sparkline>
              <xm:f>'Tablero Eficacia - Eficiencia'!P24:AA24</xm:f>
              <xm:sqref>AC24</xm:sqref>
            </x14:sparkline>
            <x14:sparkline>
              <xm:f>'Tablero Eficacia - Eficiencia'!P25:AA25</xm:f>
              <xm:sqref>AC25</xm:sqref>
            </x14:sparkline>
            <x14:sparkline>
              <xm:f>'Tablero Eficacia - Eficiencia'!P26:AA26</xm:f>
              <xm:sqref>AC26</xm:sqref>
            </x14:sparkline>
            <x14:sparkline>
              <xm:f>'Tablero Eficacia - Eficiencia'!P27:AA27</xm:f>
              <xm:sqref>AC27</xm:sqref>
            </x14:sparkline>
            <x14:sparkline>
              <xm:f>'Tablero Eficacia - Eficiencia'!P28:AA28</xm:f>
              <xm:sqref>AC28</xm:sqref>
            </x14:sparkline>
            <x14:sparkline>
              <xm:f>'Tablero Eficacia - Eficiencia'!P29:AA29</xm:f>
              <xm:sqref>AC29</xm:sqref>
            </x14:sparkline>
          </x14:sparklines>
        </x14:sparklineGroup>
        <x14:sparklineGroup manualMax="0" manualMin="0" type="column" displayEmptyCellsAs="gap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'Tablero Eficacia - Eficiencia'!P9:AA9</xm:f>
              <xm:sqref>AC9</xm:sqref>
            </x14:sparkline>
          </x14:sparklines>
        </x14:sparklineGroup>
        <x14:sparklineGroup manualMax="0" manualMin="0" type="column" displayEmptyCellsAs="gap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'Tablero Eficacia - Eficiencia'!P20:AA20</xm:f>
              <xm:sqref>AC20</xm:sqref>
            </x14:sparkline>
          </x14:sparklines>
        </x14:sparklineGroup>
      </x14:sparklineGroup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C2:N38"/>
  <sheetViews>
    <sheetView topLeftCell="A2" zoomScale="85" zoomScaleNormal="85" zoomScalePageLayoutView="85" workbookViewId="0">
      <pane ySplit="2" topLeftCell="A4" activePane="bottomLeft" state="frozen"/>
      <selection activeCell="A2" sqref="A2"/>
      <selection pane="bottomLeft" activeCell="D18" sqref="D18"/>
    </sheetView>
  </sheetViews>
  <sheetFormatPr baseColWidth="10" defaultColWidth="11.42578125" defaultRowHeight="15"/>
  <cols>
    <col min="2" max="2" width="13.42578125" customWidth="1"/>
    <col min="3" max="3" width="75.140625" customWidth="1"/>
    <col min="4" max="4" width="67.42578125" customWidth="1"/>
    <col min="5" max="5" width="54.42578125" style="177" bestFit="1" customWidth="1"/>
    <col min="6" max="6" width="10.42578125" customWidth="1"/>
  </cols>
  <sheetData>
    <row r="2" spans="3:6" ht="15.75" thickBot="1"/>
    <row r="3" spans="3:6" ht="15.75" thickBot="1">
      <c r="C3" s="164" t="s">
        <v>298</v>
      </c>
      <c r="D3" s="182" t="s">
        <v>4</v>
      </c>
      <c r="E3" s="182" t="s">
        <v>10</v>
      </c>
      <c r="F3" s="188" t="s">
        <v>12</v>
      </c>
    </row>
    <row r="4" spans="3:6" ht="28.5" customHeight="1">
      <c r="C4" s="708" t="s">
        <v>299</v>
      </c>
      <c r="D4" s="190" t="str">
        <f>+'Tablero Eficacia - Eficiencia'!C31</f>
        <v xml:space="preserve">Beneficiados de actividad </v>
      </c>
      <c r="E4" s="191" t="str">
        <f>+'Tablero Eficacia - Eficiencia'!I31</f>
        <v>No tiene, es la primera vez que se mide este impacto</v>
      </c>
      <c r="F4" s="203">
        <f>+'Tablero Eficacia - Eficiencia'!O31</f>
        <v>0</v>
      </c>
    </row>
    <row r="5" spans="3:6" ht="27" customHeight="1" thickBot="1">
      <c r="C5" s="709"/>
      <c r="D5" s="192" t="str">
        <f>+'Tablero Eficacia - Eficiencia'!C32</f>
        <v>Actividades de formación integral</v>
      </c>
      <c r="E5" s="211">
        <f>+'Tablero Eficacia - Eficiencia'!I32</f>
        <v>0.98</v>
      </c>
      <c r="F5" s="202">
        <f>+'Tablero Eficacia - Eficiencia'!O32</f>
        <v>1</v>
      </c>
    </row>
    <row r="6" spans="3:6" ht="38.25" customHeight="1">
      <c r="C6" s="708" t="s">
        <v>300</v>
      </c>
      <c r="D6" s="190" t="str">
        <f>+'Tablero Eficacia - Eficiencia'!C9</f>
        <v xml:space="preserve">Variación de pruebas saber pro </v>
      </c>
      <c r="E6" s="189" t="str">
        <f>+'Tablero Eficacia - Eficiencia'!I9</f>
        <v>9.9925(2016)/9,9204(2015)</v>
      </c>
      <c r="F6" s="207">
        <f>+'Tablero Eficacia - Eficiencia'!O9</f>
        <v>7.2678521027376153E-3</v>
      </c>
    </row>
    <row r="7" spans="3:6">
      <c r="C7" s="710"/>
      <c r="D7" s="187" t="str">
        <f>+'Tablero Eficacia - Eficiencia'!C10</f>
        <v>Índice de empleabilidad</v>
      </c>
      <c r="E7" s="183" t="str">
        <f>+'Tablero Eficacia - Eficiencia'!I10</f>
        <v>95,7% (Medición del 2015, no hay datos 2016)</v>
      </c>
      <c r="F7" s="201" t="str">
        <f>+'Tablero Eficacia - Eficiencia'!O10</f>
        <v>&gt;= 96%</v>
      </c>
    </row>
    <row r="8" spans="3:6">
      <c r="C8" s="710"/>
      <c r="D8" s="187" t="str">
        <f>+'Tablero Eficacia - Eficiencia'!C13</f>
        <v>Satisfacción de los cursos de extensión</v>
      </c>
      <c r="E8" s="184" t="str">
        <f>+'Tablero Eficacia - Eficiencia'!I13</f>
        <v>No tiene, es la primera vez que se mide este impacto</v>
      </c>
      <c r="F8" s="201">
        <f>+'Tablero Eficacia - Eficiencia'!O13</f>
        <v>0</v>
      </c>
    </row>
    <row r="9" spans="3:6">
      <c r="C9" s="710"/>
      <c r="D9" s="187" t="str">
        <f>+'Tablero Eficacia - Eficiencia'!C15</f>
        <v>Permanencia en los cursos de extensión</v>
      </c>
      <c r="E9" s="184" t="str">
        <f>+'Tablero Eficacia - Eficiencia'!I15</f>
        <v>No tiene, es la primera vez que se mide este impacto</v>
      </c>
      <c r="F9" s="201">
        <f>+'Tablero Eficacia - Eficiencia'!O15</f>
        <v>0</v>
      </c>
    </row>
    <row r="10" spans="3:6">
      <c r="C10" s="710"/>
      <c r="D10" s="187" t="str">
        <f>+'Tablero Eficacia - Eficiencia'!C17</f>
        <v xml:space="preserve">Trabajos de grado con reconocimiento </v>
      </c>
      <c r="E10" s="184" t="str">
        <f>+'Tablero Eficacia - Eficiencia'!I17</f>
        <v>No tiene, es la primera vez que se mide este impacto</v>
      </c>
      <c r="F10" s="201">
        <f>+'Tablero Eficacia - Eficiencia'!O17</f>
        <v>1</v>
      </c>
    </row>
    <row r="11" spans="3:6">
      <c r="C11" s="710"/>
      <c r="D11" s="187" t="str">
        <f>+'Tablero Eficacia - Eficiencia'!C20</f>
        <v>Revisión de syllabus</v>
      </c>
      <c r="E11" s="185" t="str">
        <f>+'Tablero Eficacia - Eficiencia'!I20</f>
        <v>75% (11/15)</v>
      </c>
      <c r="F11" s="201">
        <f>+'Tablero Eficacia - Eficiencia'!O20</f>
        <v>0.9</v>
      </c>
    </row>
    <row r="12" spans="3:6">
      <c r="C12" s="710"/>
      <c r="D12" s="193" t="str">
        <f>+'Tablero Eficacia - Eficiencia'!C23</f>
        <v>Rendimiento académico periódico</v>
      </c>
      <c r="E12" s="184" t="str">
        <f>+'Tablero Eficacia - Eficiencia'!I23</f>
        <v>No tiene, es la primera vez que se mide este impacto</v>
      </c>
      <c r="F12" s="201">
        <f>+'Tablero Eficacia - Eficiencia'!O23</f>
        <v>0</v>
      </c>
    </row>
    <row r="13" spans="3:6">
      <c r="C13" s="710"/>
      <c r="D13" s="193" t="str">
        <f>+'Tablero Eficacia - Eficiencia'!C24</f>
        <v xml:space="preserve">Promoción escolar </v>
      </c>
      <c r="E13" s="183">
        <f>+'Tablero Eficacia - Eficiencia'!I24</f>
        <v>0.8571428571428571</v>
      </c>
      <c r="F13" s="201">
        <f>+'Tablero Eficacia - Eficiencia'!O24</f>
        <v>0.87</v>
      </c>
    </row>
    <row r="14" spans="3:6" ht="15.75" thickBot="1">
      <c r="C14" s="709"/>
      <c r="D14" s="194" t="str">
        <f>+'Tablero Eficacia - Eficiencia'!C25</f>
        <v xml:space="preserve">Desempeño pruebas saber </v>
      </c>
      <c r="E14" s="208">
        <f>+'Tablero Eficacia - Eficiencia'!I25</f>
        <v>-0.23424570337364736</v>
      </c>
      <c r="F14" s="202">
        <f>+'Tablero Eficacia - Eficiencia'!O25</f>
        <v>70</v>
      </c>
    </row>
    <row r="15" spans="3:6">
      <c r="C15" s="705" t="s">
        <v>301</v>
      </c>
      <c r="D15" s="196" t="str">
        <f>+'Tablero Eficacia - Eficiencia'!C26</f>
        <v>Proyectos de formación en actividades</v>
      </c>
      <c r="E15" s="209">
        <f>+'Tablero Eficacia - Eficiencia'!I26</f>
        <v>1</v>
      </c>
      <c r="F15" s="203">
        <f>+'Tablero Eficacia - Eficiencia'!O26</f>
        <v>1</v>
      </c>
    </row>
    <row r="16" spans="3:6">
      <c r="C16" s="706"/>
      <c r="D16" s="193" t="str">
        <f>+'Tablero Eficacia - Eficiencia'!C27</f>
        <v>Proyectos  de  apoyo a las actividades</v>
      </c>
      <c r="E16" s="212">
        <f>+'Tablero Eficacia - Eficiencia'!I27</f>
        <v>0.9</v>
      </c>
      <c r="F16" s="201">
        <f>+'Tablero Eficacia - Eficiencia'!O27</f>
        <v>1</v>
      </c>
    </row>
    <row r="17" spans="3:6" ht="15.75" thickBot="1">
      <c r="C17" s="707"/>
      <c r="D17" s="194" t="str">
        <f>+'Tablero Eficacia - Eficiencia'!C28</f>
        <v>Programa  de transferencia de conocimiento</v>
      </c>
      <c r="E17" s="195" t="str">
        <f>+'Tablero Eficacia - Eficiencia'!I28</f>
        <v>No tiene, es la primera vez que se mide este impacto</v>
      </c>
      <c r="F17" s="202">
        <f>+'Tablero Eficacia - Eficiencia'!O28</f>
        <v>0</v>
      </c>
    </row>
    <row r="18" spans="3:6" ht="26.25" thickBot="1">
      <c r="C18" s="200" t="s">
        <v>302</v>
      </c>
      <c r="D18" s="198" t="str">
        <f>+'Tablero Eficacia - Eficiencia'!C8</f>
        <v>Programas acreditados</v>
      </c>
      <c r="E18" s="199">
        <f>+'Tablero Eficacia - Eficiencia'!I8</f>
        <v>0.1111111111111111</v>
      </c>
      <c r="F18" s="204">
        <f>+'Tablero Eficacia - Eficiencia'!O8</f>
        <v>0.1111111111111111</v>
      </c>
    </row>
    <row r="19" spans="3:6" ht="30.75" customHeight="1">
      <c r="C19" s="705" t="s">
        <v>303</v>
      </c>
      <c r="D19" s="190" t="str">
        <f>+'Tablero Eficacia - Eficiencia'!C11</f>
        <v>Cumplimiento de actividades de movilidad</v>
      </c>
      <c r="E19" s="213">
        <f>+'Tablero Eficacia - Eficiencia'!I11</f>
        <v>0.94169999999999998</v>
      </c>
      <c r="F19" s="203">
        <f>+'Tablero Eficacia - Eficiencia'!O11</f>
        <v>1</v>
      </c>
    </row>
    <row r="20" spans="3:6" ht="15.75" thickBot="1">
      <c r="C20" s="707"/>
      <c r="D20" s="194" t="str">
        <f>+'Tablero Eficacia - Eficiencia'!C18</f>
        <v>Participación en comunidades académicas</v>
      </c>
      <c r="E20" s="195" t="str">
        <f>+'Tablero Eficacia - Eficiencia'!I18</f>
        <v>No tiene, es la primera vez que se mide este impacto</v>
      </c>
      <c r="F20" s="202">
        <f>+'Tablero Eficacia - Eficiencia'!O18</f>
        <v>1</v>
      </c>
    </row>
    <row r="21" spans="3:6">
      <c r="C21" s="705" t="s">
        <v>304</v>
      </c>
      <c r="D21" s="196" t="str">
        <f>+'Tablero Eficacia - Eficiencia'!C12</f>
        <v>Cumplimiento del Plan de Desarrollo Institucional</v>
      </c>
      <c r="E21" s="209">
        <f>+'Tablero Eficacia - Eficiencia'!I12</f>
        <v>0.97</v>
      </c>
      <c r="F21" s="203">
        <f>+'Tablero Eficacia - Eficiencia'!O12</f>
        <v>0.98</v>
      </c>
    </row>
    <row r="22" spans="3:6">
      <c r="C22" s="706"/>
      <c r="D22" s="193" t="str">
        <f>+'Tablero Eficacia - Eficiencia'!C38</f>
        <v>Seguimiento a las hojas de vida de los funcionarios</v>
      </c>
      <c r="E22" s="185">
        <f>+'Tablero Eficacia - Eficiencia'!I38</f>
        <v>0</v>
      </c>
      <c r="F22" s="201">
        <f>+'Tablero Eficacia - Eficiencia'!O38</f>
        <v>1</v>
      </c>
    </row>
    <row r="23" spans="3:6">
      <c r="C23" s="706"/>
      <c r="D23" s="193" t="str">
        <f>+'Tablero Eficacia - Eficiencia'!C39</f>
        <v xml:space="preserve">Seguimiento al servicio permanente </v>
      </c>
      <c r="E23" s="212">
        <f>+'Tablero Eficacia - Eficiencia'!I39</f>
        <v>0.85</v>
      </c>
      <c r="F23" s="201">
        <f>+'Tablero Eficacia - Eficiencia'!O39</f>
        <v>0.92</v>
      </c>
    </row>
    <row r="24" spans="3:6">
      <c r="C24" s="706"/>
      <c r="D24" s="193" t="str">
        <f>+'Tablero Eficacia - Eficiencia'!C40</f>
        <v xml:space="preserve">Clima laboral </v>
      </c>
      <c r="E24" s="227" t="e">
        <f>+'Tablero Eficacia - Eficiencia'!I40</f>
        <v>#REF!</v>
      </c>
      <c r="F24" s="205" t="e">
        <f>+'Tablero Eficacia - Eficiencia'!O40</f>
        <v>#REF!</v>
      </c>
    </row>
    <row r="25" spans="3:6" ht="36.75" customHeight="1">
      <c r="C25" s="706"/>
      <c r="D25" s="187" t="str">
        <f>+'Tablero Eficacia - Eficiencia'!C43</f>
        <v xml:space="preserve">Cumplimiento del programa de bienestar laboral </v>
      </c>
      <c r="E25" s="210">
        <f>+'Tablero Eficacia - Eficiencia'!I43</f>
        <v>1</v>
      </c>
      <c r="F25" s="206">
        <f>+'Tablero Eficacia - Eficiencia'!O43</f>
        <v>1</v>
      </c>
    </row>
    <row r="26" spans="3:6" ht="15.75" thickBot="1">
      <c r="C26" s="707"/>
      <c r="D26" s="194" t="str">
        <f>+'Tablero Eficacia - Eficiencia'!C45</f>
        <v>Cumplimiento del plan de capacitación</v>
      </c>
      <c r="E26" s="211">
        <f>+'Tablero Eficacia - Eficiencia'!I45</f>
        <v>1</v>
      </c>
      <c r="F26" s="202">
        <f>+'Tablero Eficacia - Eficiencia'!O45</f>
        <v>1</v>
      </c>
    </row>
    <row r="27" spans="3:6">
      <c r="C27" s="705" t="s">
        <v>305</v>
      </c>
      <c r="D27" s="196" t="str">
        <f>+'Tablero Eficacia - Eficiencia'!C19</f>
        <v>Uso de talleres y laboratorios</v>
      </c>
      <c r="E27" s="197" t="str">
        <f>+'Tablero Eficacia - Eficiencia'!I19</f>
        <v>No tiene, es la primera vez que se mide este impacto</v>
      </c>
      <c r="F27" s="203">
        <f>+'Tablero Eficacia - Eficiencia'!O19</f>
        <v>1</v>
      </c>
    </row>
    <row r="28" spans="3:6">
      <c r="C28" s="706"/>
      <c r="D28" s="193" t="str">
        <f>+'Tablero Eficacia - Eficiencia'!C31</f>
        <v xml:space="preserve">Beneficiados de actividad </v>
      </c>
      <c r="E28" s="186" t="str">
        <f>+'Tablero Eficacia - Eficiencia'!I31</f>
        <v>No tiene, es la primera vez que se mide este impacto</v>
      </c>
      <c r="F28" s="201">
        <f>+'Tablero Eficacia - Eficiencia'!O31</f>
        <v>0</v>
      </c>
    </row>
    <row r="29" spans="3:6" ht="15.75" thickBot="1">
      <c r="C29" s="707"/>
      <c r="D29" s="194" t="str">
        <f>+'Tablero Eficacia - Eficiencia'!C32</f>
        <v>Actividades de formación integral</v>
      </c>
      <c r="E29" s="211">
        <f>+'Tablero Eficacia - Eficiencia'!I32</f>
        <v>0.98</v>
      </c>
      <c r="F29" s="202">
        <f>+'Tablero Eficacia - Eficiencia'!O32</f>
        <v>1</v>
      </c>
    </row>
    <row r="37" spans="11:14">
      <c r="N37" s="180"/>
    </row>
    <row r="38" spans="11:14">
      <c r="K38" s="181"/>
      <c r="N38" s="181"/>
    </row>
  </sheetData>
  <mergeCells count="6">
    <mergeCell ref="C27:C29"/>
    <mergeCell ref="C4:C5"/>
    <mergeCell ref="C15:C17"/>
    <mergeCell ref="C19:C20"/>
    <mergeCell ref="C21:C26"/>
    <mergeCell ref="C6:C14"/>
  </mergeCells>
  <printOptions horizontalCentered="1" verticalCentered="1"/>
  <pageMargins left="0" right="0" top="0.74803149606299213" bottom="0.74803149606299213" header="0.31496062992125984" footer="0.31496062992125984"/>
  <pageSetup scale="6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D6:M14"/>
  <sheetViews>
    <sheetView workbookViewId="0">
      <selection activeCell="E9" sqref="E9"/>
    </sheetView>
  </sheetViews>
  <sheetFormatPr baseColWidth="10" defaultColWidth="11.42578125" defaultRowHeight="15"/>
  <sheetData>
    <row r="6" spans="4:13">
      <c r="L6" s="711" t="s">
        <v>306</v>
      </c>
      <c r="M6" s="711"/>
    </row>
    <row r="7" spans="4:13">
      <c r="E7" t="s">
        <v>307</v>
      </c>
      <c r="F7" t="s">
        <v>308</v>
      </c>
      <c r="L7" t="s">
        <v>309</v>
      </c>
      <c r="M7" t="s">
        <v>310</v>
      </c>
    </row>
    <row r="8" spans="4:13">
      <c r="D8" t="s">
        <v>311</v>
      </c>
      <c r="E8" s="181">
        <f>+'[2]ARTES-MUSICA '!$AC$30</f>
        <v>0.98</v>
      </c>
      <c r="F8">
        <f>+'[2]ARTES-MUSICA '!$AE$30</f>
        <v>14677</v>
      </c>
      <c r="H8">
        <v>98</v>
      </c>
      <c r="I8">
        <f>+'[2]ARTES-MUSICA '!$AE$30</f>
        <v>14677</v>
      </c>
      <c r="L8">
        <v>22</v>
      </c>
      <c r="M8">
        <v>23</v>
      </c>
    </row>
    <row r="9" spans="4:13">
      <c r="D9" t="s">
        <v>312</v>
      </c>
      <c r="E9" s="181">
        <f>+'[2]SALUD '!$AC$15</f>
        <v>1</v>
      </c>
      <c r="F9">
        <f>+'[2]SALUD '!$AE$15</f>
        <v>74</v>
      </c>
      <c r="H9">
        <v>100</v>
      </c>
      <c r="I9">
        <f>+'[2]SALUD '!$AE$15</f>
        <v>74</v>
      </c>
      <c r="L9">
        <v>2</v>
      </c>
      <c r="M9">
        <v>8</v>
      </c>
    </row>
    <row r="10" spans="4:13">
      <c r="D10" t="s">
        <v>313</v>
      </c>
      <c r="E10" s="231">
        <f>+'[2]TRABAJO SOCIAL'!$AC$20</f>
        <v>97.6</v>
      </c>
      <c r="F10">
        <f>+'[2]TRABAJO SOCIAL'!$AE$20</f>
        <v>1741</v>
      </c>
      <c r="H10">
        <v>98</v>
      </c>
      <c r="I10">
        <f>+'[2]TRABAJO SOCIAL'!$AE$20</f>
        <v>1741</v>
      </c>
      <c r="L10">
        <v>9</v>
      </c>
      <c r="M10">
        <v>9</v>
      </c>
    </row>
    <row r="11" spans="4:13">
      <c r="D11" t="s">
        <v>314</v>
      </c>
      <c r="E11">
        <f>+'[2]PSICOLOGIA '!$AC$22</f>
        <v>92.142857142857139</v>
      </c>
      <c r="F11">
        <f>+'[2]PSICOLOGIA '!$AE$22</f>
        <v>1056</v>
      </c>
      <c r="H11">
        <v>92.14</v>
      </c>
      <c r="I11">
        <f>+'[2]PSICOLOGIA '!$AE$22</f>
        <v>1056</v>
      </c>
      <c r="L11">
        <v>13</v>
      </c>
      <c r="M11">
        <v>13</v>
      </c>
    </row>
    <row r="12" spans="4:13">
      <c r="D12" t="s">
        <v>315</v>
      </c>
      <c r="E12">
        <f>+'[2]REC. DEPORTES '!$AC$18</f>
        <v>99</v>
      </c>
      <c r="F12">
        <f>+'[2]REC. DEPORTES '!$AE$18</f>
        <v>154</v>
      </c>
      <c r="H12">
        <v>99</v>
      </c>
      <c r="I12">
        <f>+'[2]REC. DEPORTES '!$AE$18</f>
        <v>154</v>
      </c>
      <c r="L12">
        <v>6</v>
      </c>
      <c r="M12">
        <v>11</v>
      </c>
    </row>
    <row r="13" spans="4:13">
      <c r="D13" t="s">
        <v>316</v>
      </c>
      <c r="H13" s="165">
        <f>+(H12+H11+H9+H8+H10)/500</f>
        <v>0.97427999999999992</v>
      </c>
      <c r="I13">
        <f>SUM(I8:I12)</f>
        <v>17702</v>
      </c>
      <c r="L13">
        <f>SUM(L8:L12)</f>
        <v>52</v>
      </c>
      <c r="M13">
        <f>SUM(M8:M12)</f>
        <v>64</v>
      </c>
    </row>
    <row r="14" spans="4:13">
      <c r="D14" t="s">
        <v>317</v>
      </c>
      <c r="M14" s="165">
        <f>+L13/M13</f>
        <v>0.8125</v>
      </c>
    </row>
  </sheetData>
  <mergeCells count="1">
    <mergeCell ref="L6:M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E8:G10"/>
  <sheetViews>
    <sheetView workbookViewId="0">
      <selection activeCell="H9" sqref="H9"/>
    </sheetView>
  </sheetViews>
  <sheetFormatPr baseColWidth="10" defaultColWidth="11.42578125" defaultRowHeight="15"/>
  <sheetData>
    <row r="8" spans="5:7" ht="15.75" thickBot="1"/>
    <row r="9" spans="5:7" ht="252.75" thickBot="1">
      <c r="E9" s="167">
        <v>1</v>
      </c>
      <c r="F9" s="168">
        <v>0.9</v>
      </c>
      <c r="G9" s="166" t="s">
        <v>318</v>
      </c>
    </row>
    <row r="10" spans="5:7" ht="252.75" thickBot="1">
      <c r="E10" s="167">
        <v>1</v>
      </c>
      <c r="F10" s="168">
        <v>0.9</v>
      </c>
      <c r="G10" s="166" t="s">
        <v>318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BF23"/>
  <sheetViews>
    <sheetView topLeftCell="A4" workbookViewId="0">
      <pane xSplit="4" ySplit="4" topLeftCell="G8" activePane="bottomRight" state="frozen"/>
      <selection pane="topRight" activeCell="D4" sqref="D4"/>
      <selection pane="bottomLeft" activeCell="A8" sqref="A8"/>
      <selection pane="bottomRight" activeCell="G10" sqref="G10"/>
    </sheetView>
  </sheetViews>
  <sheetFormatPr baseColWidth="10" defaultColWidth="11.42578125" defaultRowHeight="15" outlineLevelCol="1"/>
  <cols>
    <col min="1" max="1" width="16.42578125" customWidth="1"/>
    <col min="2" max="2" width="16.42578125" hidden="1" customWidth="1"/>
    <col min="3" max="3" width="30.140625" bestFit="1" customWidth="1"/>
    <col min="4" max="4" width="17.42578125" style="77" bestFit="1" customWidth="1"/>
    <col min="5" max="6" width="4.42578125" hidden="1" customWidth="1"/>
    <col min="7" max="8" width="35.140625" customWidth="1"/>
    <col min="9" max="9" width="16" customWidth="1"/>
    <col min="10" max="10" width="9.42578125" bestFit="1" customWidth="1"/>
    <col min="11" max="11" width="9" style="72" customWidth="1"/>
    <col min="12" max="23" width="7.85546875" customWidth="1" outlineLevel="1"/>
    <col min="24" max="25" width="7.85546875" hidden="1" customWidth="1" outlineLevel="1"/>
    <col min="26" max="26" width="11.42578125" style="67" customWidth="1" collapsed="1"/>
    <col min="27" max="27" width="31.42578125" customWidth="1"/>
    <col min="28" max="28" width="11.42578125" hidden="1" customWidth="1"/>
    <col min="29" max="29" width="8.85546875" customWidth="1"/>
    <col min="30" max="30" width="9.85546875" customWidth="1"/>
    <col min="31" max="31" width="14.140625" customWidth="1"/>
    <col min="32" max="32" width="16.140625" customWidth="1"/>
    <col min="33" max="33" width="14.42578125" customWidth="1"/>
    <col min="34" max="34" width="13.140625" customWidth="1"/>
    <col min="35" max="35" width="14.85546875" customWidth="1"/>
    <col min="44" max="44" width="7" bestFit="1" customWidth="1"/>
    <col min="45" max="45" width="8.85546875" bestFit="1" customWidth="1"/>
    <col min="46" max="46" width="7.42578125" bestFit="1" customWidth="1"/>
    <col min="47" max="47" width="6" bestFit="1" customWidth="1"/>
    <col min="48" max="49" width="6.42578125" bestFit="1" customWidth="1"/>
    <col min="50" max="50" width="5.85546875" bestFit="1" customWidth="1"/>
    <col min="51" max="51" width="8.42578125" bestFit="1" customWidth="1"/>
    <col min="52" max="52" width="11.85546875" customWidth="1"/>
    <col min="53" max="53" width="9.140625" bestFit="1" customWidth="1"/>
    <col min="54" max="54" width="11.85546875" customWidth="1"/>
    <col min="55" max="55" width="10.42578125" bestFit="1" customWidth="1"/>
    <col min="69" max="74" width="9.42578125" customWidth="1"/>
  </cols>
  <sheetData>
    <row r="1" spans="1:58" ht="15" customHeight="1">
      <c r="A1" s="673" t="s">
        <v>81</v>
      </c>
      <c r="B1" s="673"/>
      <c r="C1" s="674"/>
      <c r="D1" s="675" t="s">
        <v>82</v>
      </c>
      <c r="E1" s="676"/>
      <c r="F1" s="676"/>
      <c r="G1" s="676"/>
      <c r="H1" s="676"/>
      <c r="I1" s="676"/>
      <c r="J1" s="676"/>
      <c r="K1" s="676"/>
      <c r="L1" s="676"/>
      <c r="M1" s="676"/>
      <c r="N1" s="676"/>
      <c r="O1" s="676"/>
      <c r="P1" s="676"/>
      <c r="Q1" s="676"/>
      <c r="R1" s="676"/>
      <c r="S1" s="676"/>
      <c r="T1" s="676"/>
      <c r="U1" s="676"/>
      <c r="V1" s="676"/>
      <c r="W1" s="676"/>
      <c r="X1" s="676"/>
      <c r="Y1" s="676"/>
      <c r="Z1" s="676"/>
      <c r="AA1" s="676"/>
      <c r="AB1" s="676"/>
      <c r="AC1" s="677"/>
      <c r="AD1" s="689" t="s">
        <v>83</v>
      </c>
      <c r="AE1" s="689"/>
    </row>
    <row r="2" spans="1:58" ht="15" customHeight="1">
      <c r="A2" s="674"/>
      <c r="B2" s="674"/>
      <c r="C2" s="674"/>
      <c r="D2" s="678"/>
      <c r="E2" s="679"/>
      <c r="F2" s="679"/>
      <c r="G2" s="679"/>
      <c r="H2" s="679"/>
      <c r="I2" s="679"/>
      <c r="J2" s="679"/>
      <c r="K2" s="679"/>
      <c r="L2" s="679"/>
      <c r="M2" s="679"/>
      <c r="N2" s="679"/>
      <c r="O2" s="679"/>
      <c r="P2" s="679"/>
      <c r="Q2" s="679"/>
      <c r="R2" s="679"/>
      <c r="S2" s="679"/>
      <c r="T2" s="679"/>
      <c r="U2" s="679"/>
      <c r="V2" s="679"/>
      <c r="W2" s="679"/>
      <c r="X2" s="679"/>
      <c r="Y2" s="679"/>
      <c r="Z2" s="679"/>
      <c r="AA2" s="679"/>
      <c r="AB2" s="679"/>
      <c r="AC2" s="680"/>
      <c r="AD2" s="689"/>
      <c r="AE2" s="689"/>
    </row>
    <row r="3" spans="1:58" ht="15" customHeight="1">
      <c r="A3" s="674"/>
      <c r="B3" s="674"/>
      <c r="C3" s="674"/>
      <c r="D3" s="681"/>
      <c r="E3" s="682"/>
      <c r="F3" s="682"/>
      <c r="G3" s="682"/>
      <c r="H3" s="682"/>
      <c r="I3" s="682"/>
      <c r="J3" s="682"/>
      <c r="K3" s="682"/>
      <c r="L3" s="682"/>
      <c r="M3" s="682"/>
      <c r="N3" s="682"/>
      <c r="O3" s="682"/>
      <c r="P3" s="682"/>
      <c r="Q3" s="682"/>
      <c r="R3" s="682"/>
      <c r="S3" s="682"/>
      <c r="T3" s="682"/>
      <c r="U3" s="682"/>
      <c r="V3" s="682"/>
      <c r="W3" s="682"/>
      <c r="X3" s="682"/>
      <c r="Y3" s="682"/>
      <c r="Z3" s="682"/>
      <c r="AA3" s="682"/>
      <c r="AB3" s="682"/>
      <c r="AC3" s="683"/>
      <c r="AD3" s="689"/>
      <c r="AE3" s="689"/>
    </row>
    <row r="4" spans="1:58" ht="15" customHeight="1">
      <c r="A4" s="674"/>
      <c r="B4" s="674"/>
      <c r="C4" s="674"/>
      <c r="D4" s="690" t="s">
        <v>84</v>
      </c>
      <c r="E4" s="691"/>
      <c r="F4" s="691"/>
      <c r="G4" s="691"/>
      <c r="H4" s="691"/>
      <c r="I4" s="691"/>
      <c r="J4" s="691"/>
      <c r="K4" s="691"/>
      <c r="L4" s="691"/>
      <c r="M4" s="691"/>
      <c r="N4" s="691"/>
      <c r="O4" s="691"/>
      <c r="P4" s="691"/>
      <c r="Q4" s="691"/>
      <c r="R4" s="691"/>
      <c r="S4" s="691"/>
      <c r="T4" s="691"/>
      <c r="U4" s="691"/>
      <c r="V4" s="691"/>
      <c r="W4" s="691"/>
      <c r="X4" s="691"/>
      <c r="Y4" s="691"/>
      <c r="Z4" s="691"/>
      <c r="AA4" s="691"/>
      <c r="AB4" s="691"/>
      <c r="AC4" s="692"/>
      <c r="AD4" s="696" t="s">
        <v>85</v>
      </c>
      <c r="AE4" s="696"/>
      <c r="AQ4" s="64"/>
      <c r="AR4" s="64"/>
      <c r="AS4" s="64"/>
      <c r="AT4" s="64"/>
      <c r="AU4" s="64"/>
      <c r="AV4" s="64"/>
      <c r="AW4" s="64"/>
      <c r="AX4" s="64"/>
      <c r="AY4" s="64"/>
      <c r="AZ4" s="64"/>
      <c r="BA4" s="64"/>
      <c r="BB4" s="64"/>
      <c r="BC4" s="64"/>
      <c r="BD4" s="64"/>
      <c r="BE4" s="64"/>
      <c r="BF4" s="64"/>
    </row>
    <row r="5" spans="1:58" ht="15" customHeight="1">
      <c r="A5" s="674"/>
      <c r="B5" s="674"/>
      <c r="C5" s="674"/>
      <c r="D5" s="693"/>
      <c r="E5" s="694"/>
      <c r="F5" s="694"/>
      <c r="G5" s="694"/>
      <c r="H5" s="694"/>
      <c r="I5" s="694"/>
      <c r="J5" s="694"/>
      <c r="K5" s="694"/>
      <c r="L5" s="694"/>
      <c r="M5" s="694"/>
      <c r="N5" s="694"/>
      <c r="O5" s="694"/>
      <c r="P5" s="694"/>
      <c r="Q5" s="694"/>
      <c r="R5" s="694"/>
      <c r="S5" s="694"/>
      <c r="T5" s="694"/>
      <c r="U5" s="694"/>
      <c r="V5" s="694"/>
      <c r="W5" s="694"/>
      <c r="X5" s="694"/>
      <c r="Y5" s="694"/>
      <c r="Z5" s="694"/>
      <c r="AA5" s="694"/>
      <c r="AB5" s="694"/>
      <c r="AC5" s="695"/>
      <c r="AD5" s="697">
        <v>42731</v>
      </c>
      <c r="AE5" s="697"/>
      <c r="AQ5" s="64"/>
      <c r="AR5" s="64"/>
      <c r="AS5" s="64"/>
      <c r="AT5" s="64"/>
      <c r="AU5" s="64"/>
      <c r="AV5" s="64"/>
      <c r="AW5" s="64"/>
      <c r="AX5" s="64"/>
      <c r="AY5" s="64"/>
      <c r="AZ5" s="64"/>
      <c r="BA5" s="64"/>
      <c r="BB5" s="64"/>
      <c r="BC5" s="64"/>
      <c r="BD5" s="64"/>
      <c r="BE5" s="64"/>
      <c r="BF5" s="64"/>
    </row>
    <row r="6" spans="1:58">
      <c r="D6" s="600"/>
      <c r="AQ6" s="64"/>
      <c r="AR6" s="64"/>
      <c r="AS6" s="64"/>
      <c r="AT6" s="64"/>
      <c r="AU6" s="64"/>
      <c r="AV6" s="64"/>
      <c r="AW6" s="64"/>
      <c r="AX6" s="64"/>
      <c r="AY6" s="64"/>
      <c r="AZ6" s="64"/>
      <c r="BA6" s="64"/>
      <c r="BB6" s="64"/>
      <c r="BC6" s="64"/>
      <c r="BD6" s="64"/>
      <c r="BE6" s="64"/>
      <c r="BF6" s="64"/>
    </row>
    <row r="7" spans="1:58" ht="93.75" customHeight="1" thickBot="1">
      <c r="A7" s="111" t="s">
        <v>86</v>
      </c>
      <c r="B7" s="111"/>
      <c r="C7" s="111" t="s">
        <v>87</v>
      </c>
      <c r="D7" s="111" t="s">
        <v>88</v>
      </c>
      <c r="E7" s="111" t="s">
        <v>89</v>
      </c>
      <c r="F7" s="111" t="s">
        <v>90</v>
      </c>
      <c r="G7" s="111" t="s">
        <v>91</v>
      </c>
      <c r="H7" s="111" t="s">
        <v>92</v>
      </c>
      <c r="I7" s="111" t="s">
        <v>94</v>
      </c>
      <c r="J7" s="111" t="s">
        <v>95</v>
      </c>
      <c r="K7" s="111" t="s">
        <v>99</v>
      </c>
      <c r="L7" s="162">
        <v>42736</v>
      </c>
      <c r="M7" s="162">
        <v>42767</v>
      </c>
      <c r="N7" s="162">
        <v>42795</v>
      </c>
      <c r="O7" s="162">
        <v>42826</v>
      </c>
      <c r="P7" s="162">
        <v>42856</v>
      </c>
      <c r="Q7" s="162">
        <v>42887</v>
      </c>
      <c r="R7" s="162">
        <v>42917</v>
      </c>
      <c r="S7" s="162">
        <v>42948</v>
      </c>
      <c r="T7" s="162">
        <v>42979</v>
      </c>
      <c r="U7" s="162">
        <v>43009</v>
      </c>
      <c r="V7" s="162">
        <v>43040</v>
      </c>
      <c r="W7" s="162">
        <v>43070</v>
      </c>
      <c r="X7" s="162"/>
      <c r="Y7" s="162"/>
      <c r="Z7" s="111" t="s">
        <v>100</v>
      </c>
      <c r="AA7" s="111" t="s">
        <v>101</v>
      </c>
      <c r="AB7" s="111" t="s">
        <v>102</v>
      </c>
      <c r="AC7" s="111" t="s">
        <v>103</v>
      </c>
      <c r="AD7" s="163" t="s">
        <v>104</v>
      </c>
      <c r="AE7" s="163" t="s">
        <v>105</v>
      </c>
      <c r="AF7" s="163" t="s">
        <v>106</v>
      </c>
      <c r="AG7" s="163" t="s">
        <v>107</v>
      </c>
      <c r="AH7" s="163" t="s">
        <v>108</v>
      </c>
      <c r="AP7" s="64"/>
      <c r="AQ7" s="65"/>
      <c r="AR7" s="65"/>
      <c r="AS7" s="65"/>
      <c r="AT7" s="65"/>
      <c r="AU7" s="65"/>
      <c r="AV7" s="65"/>
      <c r="AW7" s="65"/>
      <c r="AX7" s="65"/>
      <c r="AY7" s="65"/>
      <c r="AZ7" s="65"/>
      <c r="BA7" s="65"/>
      <c r="BB7" s="65"/>
      <c r="BC7" s="65"/>
      <c r="BD7" s="64"/>
      <c r="BE7" s="64"/>
    </row>
    <row r="8" spans="1:58" ht="25.5">
      <c r="A8" s="713" t="s">
        <v>72</v>
      </c>
      <c r="B8" s="160" t="e">
        <f>+#REF!+1</f>
        <v>#REF!</v>
      </c>
      <c r="C8" s="149" t="s">
        <v>198</v>
      </c>
      <c r="D8" s="123" t="s">
        <v>42</v>
      </c>
      <c r="E8" s="124"/>
      <c r="F8" s="124"/>
      <c r="G8" s="125" t="s">
        <v>319</v>
      </c>
      <c r="H8" s="125" t="s">
        <v>320</v>
      </c>
      <c r="I8" s="126" t="s">
        <v>46</v>
      </c>
      <c r="J8" s="127" t="s">
        <v>53</v>
      </c>
      <c r="K8" s="128">
        <v>0.8</v>
      </c>
      <c r="L8" s="129"/>
      <c r="M8" s="129"/>
      <c r="N8" s="129"/>
      <c r="O8" s="129"/>
      <c r="P8" s="129"/>
      <c r="Q8" s="129"/>
      <c r="R8" s="129"/>
      <c r="S8" s="129"/>
      <c r="T8" s="129"/>
      <c r="U8" s="129"/>
      <c r="V8" s="129"/>
      <c r="W8" s="129"/>
      <c r="X8" s="130">
        <v>0</v>
      </c>
      <c r="Y8" s="130">
        <v>1</v>
      </c>
      <c r="Z8" s="130" t="e">
        <f t="shared" ref="Z8:Z16" si="0">LOOKUP(1000000000,L8:W8)</f>
        <v>#N/A</v>
      </c>
      <c r="AA8" s="125"/>
      <c r="AB8" s="129" t="e">
        <f t="shared" ref="AB8:AB16" si="1">+IF(SLOPE(L8:W8,$L$7:$W$7)&gt;0,"Al alza",IF(SLOPE(L8:W8,$L$7:$W$7)&lt;0,"A la baja","Sin cambio"))</f>
        <v>#DIV/0!</v>
      </c>
      <c r="AC8" s="602" t="s">
        <v>113</v>
      </c>
      <c r="AD8" s="131">
        <v>9.6100000000000005E-3</v>
      </c>
      <c r="AE8" s="132" t="str">
        <f>IF($J$8="Sube",IF(ISERROR(Z8/$K$8)=TRUE,"",IF(Z8&gt;$K$8,AD8,Z8/$K$8*AD8)),IF(ISERROR($K$8/Z8)=TRUE,"",IF($K$8&lt;Z8,$K$8/Z8*AD8,AD8)))</f>
        <v/>
      </c>
      <c r="AF8" s="133" t="str">
        <f>IF($J$8="Sube",IF(ISERROR(Z8/$K$8)=TRUE,"",IF(Z8&gt;=$K$8,1,0)),IF(ISERROR($K$8/Z8)=TRUE,"",IF($K$8&lt;Z8,0,1)))</f>
        <v/>
      </c>
      <c r="AG8" s="124"/>
      <c r="AH8" s="134"/>
      <c r="AP8" s="64"/>
      <c r="AQ8" s="63"/>
      <c r="AR8" s="63"/>
      <c r="AS8" s="63"/>
      <c r="AT8" s="63"/>
      <c r="AU8" s="63"/>
      <c r="AV8" s="63"/>
      <c r="AW8" s="63"/>
      <c r="AX8" s="63"/>
      <c r="AY8" s="63"/>
      <c r="AZ8" s="63"/>
      <c r="BA8" s="63"/>
      <c r="BB8" s="63"/>
      <c r="BC8" s="64"/>
      <c r="BD8" s="64"/>
      <c r="BE8" s="64"/>
    </row>
    <row r="9" spans="1:58" ht="25.5">
      <c r="A9" s="714"/>
      <c r="B9" s="107" t="e">
        <f t="shared" ref="B9:B16" si="2">+B8+1</f>
        <v>#REF!</v>
      </c>
      <c r="C9" s="104" t="s">
        <v>203</v>
      </c>
      <c r="D9" s="105" t="s">
        <v>34</v>
      </c>
      <c r="E9" s="61"/>
      <c r="F9" s="61"/>
      <c r="G9" s="16" t="s">
        <v>321</v>
      </c>
      <c r="H9" s="16" t="s">
        <v>322</v>
      </c>
      <c r="I9" s="18" t="s">
        <v>46</v>
      </c>
      <c r="J9" s="103" t="s">
        <v>53</v>
      </c>
      <c r="K9" s="73">
        <v>0.05</v>
      </c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66">
        <v>0</v>
      </c>
      <c r="Y9" s="66">
        <v>1</v>
      </c>
      <c r="Z9" s="66" t="e">
        <f t="shared" si="0"/>
        <v>#N/A</v>
      </c>
      <c r="AA9" s="16"/>
      <c r="AB9" s="17" t="e">
        <f t="shared" si="1"/>
        <v>#DIV/0!</v>
      </c>
      <c r="AC9" s="603" t="s">
        <v>113</v>
      </c>
      <c r="AD9" s="81">
        <v>9.6100000000000005E-3</v>
      </c>
      <c r="AE9" s="20" t="str">
        <f>IF($J$9="Sube",IF(ISERROR(Z9/$K$9)=TRUE,"",IF(Z9&gt;$K$9,AD9,Z9/$K$9*AD9)),IF(ISERROR($K$9/Z9)=TRUE,"",IF($K$9&lt;Z9,$K$9/Z9*AD9,AD9)))</f>
        <v/>
      </c>
      <c r="AF9" s="21" t="str">
        <f>IF($J$9="Sube",IF(ISERROR(Z9/$K$9)=TRUE,"",IF(Z9&gt;=$K$9,1,0)),IF(ISERROR($K$9/Z9)=TRUE,"",IF($K$9&lt;Z9,0,1)))</f>
        <v/>
      </c>
      <c r="AG9" s="61"/>
      <c r="AH9" s="135"/>
      <c r="AP9" s="64"/>
      <c r="AQ9" s="63"/>
      <c r="AR9" s="63"/>
      <c r="AS9" s="63"/>
      <c r="AT9" s="63"/>
      <c r="AU9" s="63"/>
      <c r="AV9" s="63"/>
      <c r="AW9" s="63"/>
      <c r="AX9" s="63"/>
      <c r="AY9" s="63"/>
      <c r="AZ9" s="63"/>
      <c r="BA9" s="63"/>
      <c r="BB9" s="63"/>
      <c r="BC9" s="64"/>
      <c r="BD9" s="64"/>
      <c r="BE9" s="64"/>
    </row>
    <row r="10" spans="1:58" ht="39" thickBot="1">
      <c r="A10" s="715"/>
      <c r="B10" s="161" t="e">
        <f t="shared" si="2"/>
        <v>#REF!</v>
      </c>
      <c r="C10" s="150" t="s">
        <v>207</v>
      </c>
      <c r="D10" s="137" t="s">
        <v>173</v>
      </c>
      <c r="E10" s="147"/>
      <c r="F10" s="147"/>
      <c r="G10" s="138" t="s">
        <v>323</v>
      </c>
      <c r="H10" s="138" t="s">
        <v>324</v>
      </c>
      <c r="I10" s="139" t="s">
        <v>325</v>
      </c>
      <c r="J10" s="140" t="s">
        <v>53</v>
      </c>
      <c r="K10" s="141">
        <v>0.95</v>
      </c>
      <c r="L10" s="142"/>
      <c r="M10" s="142"/>
      <c r="N10" s="142"/>
      <c r="O10" s="142"/>
      <c r="P10" s="142"/>
      <c r="Q10" s="142"/>
      <c r="R10" s="142"/>
      <c r="S10" s="142"/>
      <c r="T10" s="142"/>
      <c r="U10" s="142"/>
      <c r="V10" s="142"/>
      <c r="W10" s="142"/>
      <c r="X10" s="143">
        <v>0</v>
      </c>
      <c r="Y10" s="143">
        <v>1</v>
      </c>
      <c r="Z10" s="143" t="e">
        <f t="shared" si="0"/>
        <v>#N/A</v>
      </c>
      <c r="AA10" s="138"/>
      <c r="AB10" s="142" t="e">
        <f t="shared" si="1"/>
        <v>#DIV/0!</v>
      </c>
      <c r="AC10" s="136" t="s">
        <v>113</v>
      </c>
      <c r="AD10" s="144">
        <v>9.6100000000000005E-3</v>
      </c>
      <c r="AE10" s="145" t="str">
        <f>IF($J$10="Sube",IF(ISERROR(Z10/$K$10)=TRUE,"",IF(Z10&gt;$K$10,AD10,Z10/$K$10*AD10)),IF(ISERROR($K$10/Z10)=TRUE,"",IF($K$10&lt;Z10,$K$10/Z10*AD10,AD10)))</f>
        <v/>
      </c>
      <c r="AF10" s="146" t="str">
        <f>IF($J$10="Sube",IF(ISERROR(Z10/$K$10)=TRUE,"",IF(Z10&gt;=$K$10,1,0)),IF(ISERROR($K$10/Z10)=TRUE,"",IF($K$10&lt;Z10,0,1)))</f>
        <v/>
      </c>
      <c r="AG10" s="147"/>
      <c r="AH10" s="148"/>
      <c r="AP10" s="64"/>
      <c r="AQ10" s="63"/>
      <c r="AR10" s="63"/>
      <c r="AS10" s="63"/>
      <c r="AT10" s="63"/>
      <c r="AU10" s="63"/>
      <c r="AV10" s="63"/>
      <c r="AW10" s="63"/>
      <c r="AX10" s="63"/>
      <c r="AY10" s="63"/>
      <c r="AZ10" s="63"/>
      <c r="BA10" s="63"/>
      <c r="BB10" s="63"/>
      <c r="BC10" s="64"/>
      <c r="BD10" s="64"/>
      <c r="BE10" s="64"/>
    </row>
    <row r="11" spans="1:58" hidden="1">
      <c r="A11" s="712" t="s">
        <v>326</v>
      </c>
      <c r="B11" s="106" t="e">
        <f t="shared" si="2"/>
        <v>#REF!</v>
      </c>
      <c r="C11" s="109"/>
      <c r="D11" s="112"/>
      <c r="E11" s="113"/>
      <c r="F11" s="113"/>
      <c r="G11" s="114"/>
      <c r="H11" s="114"/>
      <c r="I11" s="115"/>
      <c r="J11" s="116"/>
      <c r="K11" s="117"/>
      <c r="L11" s="118"/>
      <c r="M11" s="118"/>
      <c r="N11" s="118"/>
      <c r="O11" s="118"/>
      <c r="P11" s="118"/>
      <c r="Q11" s="118"/>
      <c r="R11" s="118"/>
      <c r="S11" s="118"/>
      <c r="T11" s="118"/>
      <c r="U11" s="118"/>
      <c r="V11" s="118"/>
      <c r="W11" s="118"/>
      <c r="X11" s="118"/>
      <c r="Y11" s="118"/>
      <c r="Z11" s="119" t="e">
        <f t="shared" si="0"/>
        <v>#N/A</v>
      </c>
      <c r="AA11" s="114"/>
      <c r="AB11" s="118" t="e">
        <f t="shared" si="1"/>
        <v>#DIV/0!</v>
      </c>
      <c r="AC11" s="109" t="s">
        <v>113</v>
      </c>
      <c r="AD11" s="120">
        <v>9.6100000000000005E-3</v>
      </c>
      <c r="AE11" s="121" t="str">
        <f>IF($J$11="Sube",IF(ISERROR(Z11/$K$11)=TRUE,"",IF(Z11&gt;$K$11,AD11,Z11/$K$11*AD11)),IF(ISERROR($K$11/Z11)=TRUE,"",IF($K$11&lt;Z11,$K$11/Z11*AD11,AD11)))</f>
        <v/>
      </c>
      <c r="AF11" s="122" t="str">
        <f>IF($J$11="Sube",IF(ISERROR(Z11/$K$11)=TRUE,"",IF(Z11&gt;=$K$11,1,0)),IF(ISERROR($K$11/Z11)=TRUE,"",IF($K$11&lt;Z11,0,1)))</f>
        <v/>
      </c>
      <c r="AG11" s="113"/>
      <c r="AH11" s="113"/>
      <c r="AP11" s="64"/>
      <c r="AQ11" s="63"/>
      <c r="AR11" s="63"/>
      <c r="AS11" s="63"/>
      <c r="AT11" s="63"/>
      <c r="AU11" s="63"/>
      <c r="AV11" s="63"/>
      <c r="AW11" s="63"/>
      <c r="AX11" s="63"/>
      <c r="AY11" s="63"/>
      <c r="AZ11" s="63"/>
      <c r="BA11" s="63"/>
      <c r="BB11" s="63"/>
      <c r="BC11" s="64"/>
      <c r="BD11" s="64"/>
      <c r="BE11" s="64"/>
    </row>
    <row r="12" spans="1:58" hidden="1">
      <c r="A12" s="712"/>
      <c r="B12" s="106" t="e">
        <f t="shared" si="2"/>
        <v>#REF!</v>
      </c>
      <c r="C12" s="603"/>
      <c r="D12" s="105"/>
      <c r="E12" s="61"/>
      <c r="F12" s="61"/>
      <c r="G12" s="16"/>
      <c r="H12" s="16"/>
      <c r="I12" s="18"/>
      <c r="J12" s="103"/>
      <c r="K12" s="73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66" t="e">
        <f t="shared" si="0"/>
        <v>#N/A</v>
      </c>
      <c r="AA12" s="16"/>
      <c r="AB12" s="17" t="e">
        <f t="shared" si="1"/>
        <v>#DIV/0!</v>
      </c>
      <c r="AC12" s="603" t="s">
        <v>113</v>
      </c>
      <c r="AD12" s="81">
        <v>9.6100000000000005E-3</v>
      </c>
      <c r="AE12" s="20" t="str">
        <f>IF($J$12="Sube",IF(ISERROR(Z12/$K$12)=TRUE,"",IF(Z12&gt;$K$12,AD12,Z12/$K$12*AD12)),IF(ISERROR($K$12/Z12)=TRUE,"",IF($K$12&lt;Z12,$K$12/Z12*AD12,AD12)))</f>
        <v/>
      </c>
      <c r="AF12" s="21" t="str">
        <f>IF($J$12="Sube",IF(ISERROR(Z12/$K$12)=TRUE,"",IF(Z12&gt;=$K$12,1,0)),IF(ISERROR($K$12/Z12)=TRUE,"",IF($K$12&lt;Z12,0,1)))</f>
        <v/>
      </c>
      <c r="AG12" s="61"/>
      <c r="AH12" s="61"/>
      <c r="AP12" s="64"/>
      <c r="AQ12" s="63"/>
      <c r="AR12" s="63"/>
      <c r="AS12" s="63"/>
      <c r="AT12" s="63"/>
      <c r="AU12" s="63"/>
      <c r="AV12" s="63"/>
      <c r="AW12" s="63"/>
      <c r="AX12" s="63"/>
      <c r="AY12" s="63"/>
      <c r="AZ12" s="63"/>
      <c r="BA12" s="63"/>
      <c r="BB12" s="63"/>
      <c r="BC12" s="64"/>
      <c r="BD12" s="64"/>
      <c r="BE12" s="64"/>
    </row>
    <row r="13" spans="1:58" hidden="1">
      <c r="A13" s="712"/>
      <c r="B13" s="106" t="e">
        <f t="shared" si="2"/>
        <v>#REF!</v>
      </c>
      <c r="C13" s="603"/>
      <c r="D13" s="105"/>
      <c r="E13" s="61"/>
      <c r="F13" s="61"/>
      <c r="G13" s="16"/>
      <c r="H13" s="16"/>
      <c r="I13" s="18"/>
      <c r="J13" s="103"/>
      <c r="K13" s="73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66" t="e">
        <f t="shared" si="0"/>
        <v>#N/A</v>
      </c>
      <c r="AA13" s="16"/>
      <c r="AB13" s="17" t="e">
        <f t="shared" si="1"/>
        <v>#DIV/0!</v>
      </c>
      <c r="AC13" s="603" t="s">
        <v>113</v>
      </c>
      <c r="AD13" s="81">
        <v>9.6100000000000005E-3</v>
      </c>
      <c r="AE13" s="20" t="str">
        <f>IF($J$13="Sube",IF(ISERROR(Z13/$K$13)=TRUE,"",IF(Z13&gt;$K$13,AD13,Z13/$K$13*AD13)),IF(ISERROR($K$13/Z13)=TRUE,"",IF($K$13&lt;Z13,$K$13/Z13*AD13,AD13)))</f>
        <v/>
      </c>
      <c r="AF13" s="21" t="str">
        <f>IF($J$13="Sube",IF(ISERROR(Z13/$K$13)=TRUE,"",IF(Z13&gt;=$K$13,1,0)),IF(ISERROR($K$13/Z13)=TRUE,"",IF($K$13&lt;Z13,0,1)))</f>
        <v/>
      </c>
      <c r="AG13" s="61"/>
      <c r="AH13" s="61"/>
      <c r="AP13" s="64"/>
      <c r="AQ13" s="63"/>
      <c r="AR13" s="63"/>
      <c r="AS13" s="63"/>
      <c r="AT13" s="63"/>
      <c r="AU13" s="63"/>
      <c r="AV13" s="63"/>
      <c r="AW13" s="63"/>
      <c r="AX13" s="63"/>
      <c r="AY13" s="63"/>
      <c r="AZ13" s="63"/>
      <c r="BA13" s="63"/>
      <c r="BB13" s="63"/>
      <c r="BC13" s="64"/>
      <c r="BD13" s="64"/>
      <c r="BE13" s="64"/>
    </row>
    <row r="14" spans="1:58" hidden="1">
      <c r="A14" s="712"/>
      <c r="B14" s="106" t="e">
        <f t="shared" si="2"/>
        <v>#REF!</v>
      </c>
      <c r="C14" s="603"/>
      <c r="D14" s="105"/>
      <c r="E14" s="61"/>
      <c r="F14" s="61"/>
      <c r="G14" s="16"/>
      <c r="H14" s="16"/>
      <c r="I14" s="18"/>
      <c r="J14" s="103"/>
      <c r="K14" s="73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66" t="e">
        <f t="shared" si="0"/>
        <v>#N/A</v>
      </c>
      <c r="AA14" s="16"/>
      <c r="AB14" s="17" t="e">
        <f t="shared" si="1"/>
        <v>#DIV/0!</v>
      </c>
      <c r="AC14" s="603" t="s">
        <v>113</v>
      </c>
      <c r="AD14" s="81">
        <v>9.6100000000000005E-3</v>
      </c>
      <c r="AE14" s="20" t="str">
        <f>IF($J$14="Sube",IF(ISERROR(Z14/$K$14)=TRUE,"",IF(Z14&gt;$K$14,AD14,Z14/$K$14*AD14)),IF(ISERROR($K$14/Z14)=TRUE,"",IF($K$14&lt;Z14,$K$14/Z14*AD14,AD14)))</f>
        <v/>
      </c>
      <c r="AF14" s="21" t="str">
        <f>IF($J$14="Sube",IF(ISERROR(Z14/$K$14)=TRUE,"",IF(Z14&gt;=$K$14,1,0)),IF(ISERROR($K$14/Z14)=TRUE,"",IF($K$14&lt;Z14,0,1)))</f>
        <v/>
      </c>
      <c r="AG14" s="61"/>
      <c r="AH14" s="61"/>
      <c r="AP14" s="64"/>
      <c r="AQ14" s="63"/>
      <c r="AR14" s="63"/>
      <c r="AS14" s="63"/>
      <c r="AT14" s="63"/>
      <c r="AU14" s="63"/>
      <c r="AV14" s="63"/>
      <c r="AW14" s="63"/>
      <c r="AX14" s="63"/>
      <c r="AY14" s="63"/>
      <c r="AZ14" s="63"/>
      <c r="BA14" s="63"/>
      <c r="BB14" s="63"/>
      <c r="BC14" s="64"/>
      <c r="BD14" s="64"/>
      <c r="BE14" s="64"/>
    </row>
    <row r="15" spans="1:58" hidden="1">
      <c r="A15" s="712"/>
      <c r="B15" s="106" t="e">
        <f t="shared" si="2"/>
        <v>#REF!</v>
      </c>
      <c r="C15" s="603"/>
      <c r="D15" s="105"/>
      <c r="E15" s="61"/>
      <c r="F15" s="61"/>
      <c r="G15" s="16"/>
      <c r="H15" s="16"/>
      <c r="I15" s="18"/>
      <c r="J15" s="103"/>
      <c r="K15" s="73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66" t="e">
        <f t="shared" si="0"/>
        <v>#N/A</v>
      </c>
      <c r="AA15" s="16"/>
      <c r="AB15" s="17" t="e">
        <f t="shared" si="1"/>
        <v>#DIV/0!</v>
      </c>
      <c r="AC15" s="603" t="s">
        <v>113</v>
      </c>
      <c r="AD15" s="81">
        <v>9.6100000000000005E-3</v>
      </c>
      <c r="AE15" s="20" t="str">
        <f>IF($J$15="Sube",IF(ISERROR(Z15/$K$15)=TRUE,"",IF(Z15&gt;$K$15,AD15,Z15/$K$15*AD15)),IF(ISERROR($K$15/Z15)=TRUE,"",IF($K$15&lt;Z15,$K$15/Z15*AD15,AD15)))</f>
        <v/>
      </c>
      <c r="AF15" s="21" t="str">
        <f>IF($J$15="Sube",IF(ISERROR(Z15/$K$15)=TRUE,"",IF(Z15&gt;=$K$15,1,0)),IF(ISERROR($K$15/Z15)=TRUE,"",IF($K$15&lt;Z15,0,1)))</f>
        <v/>
      </c>
      <c r="AG15" s="61"/>
      <c r="AH15" s="61"/>
      <c r="AP15" s="64"/>
      <c r="AQ15" s="63"/>
      <c r="AR15" s="63"/>
      <c r="AS15" s="63"/>
      <c r="AT15" s="63"/>
      <c r="AU15" s="63"/>
      <c r="AV15" s="63"/>
      <c r="AW15" s="63"/>
      <c r="AX15" s="63"/>
      <c r="AY15" s="63"/>
      <c r="AZ15" s="63"/>
      <c r="BA15" s="63"/>
      <c r="BB15" s="63"/>
      <c r="BC15" s="64"/>
      <c r="BD15" s="64"/>
      <c r="BE15" s="64"/>
    </row>
    <row r="16" spans="1:58" hidden="1">
      <c r="A16" s="712"/>
      <c r="B16" s="106" t="e">
        <f t="shared" si="2"/>
        <v>#REF!</v>
      </c>
      <c r="C16" s="108"/>
      <c r="D16" s="110"/>
      <c r="E16" s="151"/>
      <c r="F16" s="151"/>
      <c r="G16" s="78"/>
      <c r="H16" s="78"/>
      <c r="I16" s="152"/>
      <c r="J16" s="153"/>
      <c r="K16" s="154"/>
      <c r="L16" s="155"/>
      <c r="M16" s="155"/>
      <c r="N16" s="155"/>
      <c r="O16" s="155"/>
      <c r="P16" s="155"/>
      <c r="Q16" s="155"/>
      <c r="R16" s="155"/>
      <c r="S16" s="155"/>
      <c r="T16" s="155"/>
      <c r="U16" s="155"/>
      <c r="V16" s="155"/>
      <c r="W16" s="155"/>
      <c r="X16" s="155"/>
      <c r="Y16" s="155"/>
      <c r="Z16" s="156" t="e">
        <f t="shared" si="0"/>
        <v>#N/A</v>
      </c>
      <c r="AA16" s="78"/>
      <c r="AB16" s="155" t="e">
        <f t="shared" si="1"/>
        <v>#DIV/0!</v>
      </c>
      <c r="AC16" s="108" t="s">
        <v>113</v>
      </c>
      <c r="AD16" s="157">
        <v>9.6100000000000005E-3</v>
      </c>
      <c r="AE16" s="158" t="str">
        <f>IF($J$16="Sube",IF(ISERROR(Z16/$K$16)=TRUE,"",IF(Z16&gt;$K$16,AD16,Z16/$K$16*AD16)),IF(ISERROR($K$16/Z16)=TRUE,"",IF($K$16&lt;Z16,$K$16/Z16*AD16,AD16)))</f>
        <v/>
      </c>
      <c r="AF16" s="159" t="str">
        <f>IF($J$16="Sube",IF(ISERROR(Z16/$K$16)=TRUE,"",IF(Z16&gt;=$K$16,1,0)),IF(ISERROR($K$16/Z16)=TRUE,"",IF($K$16&lt;Z16,0,1)))</f>
        <v/>
      </c>
      <c r="AG16" s="151"/>
      <c r="AH16" s="151"/>
      <c r="AP16" s="64"/>
      <c r="AQ16" s="63"/>
      <c r="AR16" s="63"/>
      <c r="AS16" s="63"/>
      <c r="AT16" s="63"/>
      <c r="AU16" s="63"/>
      <c r="AV16" s="63"/>
      <c r="AW16" s="63"/>
      <c r="AX16" s="63"/>
      <c r="AY16" s="63"/>
      <c r="AZ16" s="63"/>
      <c r="BA16" s="63"/>
      <c r="BB16" s="63"/>
      <c r="BC16" s="64"/>
      <c r="BD16" s="64"/>
      <c r="BE16" s="64"/>
    </row>
    <row r="17" spans="29:58" ht="15.75" thickBot="1">
      <c r="AC17" s="70" t="s">
        <v>288</v>
      </c>
      <c r="AD17" s="80">
        <f>SUM(AD8:AD16)</f>
        <v>8.6490000000000011E-2</v>
      </c>
      <c r="AE17" s="79">
        <f>SUMIFS(AE8:AE16,AC8:AC16,"Si")/SUMIFS(AD8:AD16,AC8:AC16,"Si")</f>
        <v>0</v>
      </c>
      <c r="AF17" s="71">
        <f>SUMIFS(AF8:AF16,AC8:AC16,"Si")/AC19</f>
        <v>0</v>
      </c>
      <c r="AQ17" s="64"/>
      <c r="AR17" s="63"/>
      <c r="AS17" s="63"/>
      <c r="AT17" s="63"/>
      <c r="AU17" s="63"/>
      <c r="AV17" s="63"/>
      <c r="AW17" s="63"/>
      <c r="AX17" s="63"/>
      <c r="AY17" s="63"/>
      <c r="AZ17" s="63"/>
      <c r="BA17" s="63"/>
      <c r="BB17" s="63"/>
      <c r="BC17" s="63"/>
      <c r="BD17" s="64"/>
      <c r="BE17" s="64"/>
      <c r="BF17" s="64"/>
    </row>
    <row r="18" spans="29:58" ht="38.25">
      <c r="AC18" s="22" t="s">
        <v>289</v>
      </c>
      <c r="AD18" s="602" t="s">
        <v>290</v>
      </c>
      <c r="AE18" s="23" t="s">
        <v>291</v>
      </c>
      <c r="AG18" s="19"/>
      <c r="AQ18" s="64"/>
      <c r="AR18" s="64"/>
      <c r="AS18" s="64"/>
      <c r="AT18" s="64"/>
      <c r="AU18" s="64"/>
      <c r="AV18" s="64"/>
      <c r="AW18" s="64"/>
      <c r="AX18" s="64"/>
      <c r="AY18" s="64"/>
      <c r="AZ18" s="64"/>
      <c r="BA18" s="64"/>
      <c r="BB18" s="64"/>
      <c r="BC18" s="64"/>
      <c r="BD18" s="64"/>
      <c r="BE18" s="64"/>
      <c r="BF18" s="64"/>
    </row>
    <row r="19" spans="29:58" ht="15.75" thickBot="1">
      <c r="AC19" s="24">
        <f>COUNTIF(AC8:AC16,"Si")</f>
        <v>9</v>
      </c>
      <c r="AD19" s="25">
        <f>COUNT(Z8:Z16)</f>
        <v>0</v>
      </c>
      <c r="AE19" s="26">
        <f>AD19/AC19</f>
        <v>0</v>
      </c>
      <c r="AG19" s="19"/>
      <c r="AQ19" s="64"/>
      <c r="AR19" s="64"/>
      <c r="AS19" s="64"/>
      <c r="AT19" s="64"/>
      <c r="AU19" s="64"/>
      <c r="AV19" s="64"/>
      <c r="AW19" s="64"/>
      <c r="AX19" s="64"/>
      <c r="AY19" s="64"/>
      <c r="AZ19" s="64"/>
      <c r="BA19" s="64"/>
      <c r="BB19" s="64"/>
      <c r="BC19" s="64"/>
      <c r="BD19" s="64"/>
      <c r="BE19" s="64"/>
      <c r="BF19" s="64"/>
    </row>
    <row r="20" spans="29:58">
      <c r="AC20" s="1"/>
      <c r="AD20" s="2"/>
      <c r="AE20" s="2"/>
      <c r="AG20" s="1"/>
      <c r="AQ20" s="64"/>
      <c r="AR20" s="64"/>
      <c r="AS20" s="64"/>
      <c r="AT20" s="64"/>
      <c r="AU20" s="64"/>
      <c r="AV20" s="64"/>
      <c r="AW20" s="64"/>
      <c r="AX20" s="64"/>
      <c r="AY20" s="64"/>
      <c r="AZ20" s="64"/>
      <c r="BA20" s="64"/>
      <c r="BB20" s="64"/>
      <c r="BC20" s="64"/>
      <c r="BD20" s="64"/>
      <c r="BE20" s="64"/>
      <c r="BF20" s="64"/>
    </row>
    <row r="21" spans="29:58">
      <c r="AC21" s="27" t="s">
        <v>292</v>
      </c>
      <c r="AD21" s="28" t="s">
        <v>293</v>
      </c>
      <c r="AE21" s="2"/>
      <c r="AG21" s="1"/>
      <c r="AQ21" s="64"/>
      <c r="AR21" s="64"/>
      <c r="AS21" s="64"/>
      <c r="AT21" s="64"/>
      <c r="AU21" s="64"/>
      <c r="AV21" s="64"/>
      <c r="AW21" s="64"/>
      <c r="AX21" s="64"/>
      <c r="AY21" s="64"/>
      <c r="AZ21" s="64"/>
      <c r="BA21" s="64"/>
      <c r="BB21" s="64"/>
      <c r="BC21" s="64"/>
      <c r="BD21" s="64"/>
      <c r="BE21" s="64"/>
      <c r="BF21" s="64"/>
    </row>
    <row r="22" spans="29:58">
      <c r="AC22" s="29" t="s">
        <v>294</v>
      </c>
      <c r="AD22" s="30" t="s">
        <v>295</v>
      </c>
      <c r="AE22" s="2"/>
      <c r="AG22" s="1"/>
      <c r="AQ22" s="64"/>
      <c r="AR22" s="64"/>
      <c r="AS22" s="64"/>
      <c r="AT22" s="64"/>
      <c r="AU22" s="64"/>
      <c r="AV22" s="64"/>
      <c r="AW22" s="64"/>
      <c r="AX22" s="64"/>
      <c r="AY22" s="64"/>
      <c r="AZ22" s="64"/>
      <c r="BA22" s="64"/>
      <c r="BB22" s="64"/>
      <c r="BC22" s="64"/>
      <c r="BD22" s="64"/>
      <c r="BE22" s="64"/>
      <c r="BF22" s="64"/>
    </row>
    <row r="23" spans="29:58" ht="25.5">
      <c r="AC23" s="31" t="s">
        <v>296</v>
      </c>
      <c r="AD23" s="32" t="s">
        <v>297</v>
      </c>
      <c r="AE23" s="2"/>
      <c r="AG23" s="1"/>
      <c r="AQ23" s="64"/>
      <c r="AR23" s="64"/>
      <c r="AS23" s="64"/>
      <c r="AT23" s="64"/>
      <c r="AU23" s="64"/>
      <c r="AV23" s="64"/>
      <c r="AW23" s="64"/>
      <c r="AX23" s="64"/>
      <c r="AY23" s="64"/>
      <c r="AZ23" s="64"/>
      <c r="BA23" s="64"/>
      <c r="BB23" s="64"/>
      <c r="BC23" s="64"/>
      <c r="BD23" s="64"/>
      <c r="BE23" s="64"/>
      <c r="BF23" s="64"/>
    </row>
  </sheetData>
  <mergeCells count="8">
    <mergeCell ref="A11:A16"/>
    <mergeCell ref="A8:A10"/>
    <mergeCell ref="A1:C5"/>
    <mergeCell ref="D1:AC3"/>
    <mergeCell ref="AD1:AE3"/>
    <mergeCell ref="D4:AC5"/>
    <mergeCell ref="AD4:AE4"/>
    <mergeCell ref="AD5:AE5"/>
  </mergeCells>
  <conditionalFormatting sqref="AE17">
    <cfRule type="cellIs" dxfId="7" priority="5" operator="greaterThanOrEqual">
      <formula>0.85</formula>
    </cfRule>
    <cfRule type="cellIs" dxfId="6" priority="6" operator="between">
      <formula>0.65</formula>
      <formula>0.84</formula>
    </cfRule>
    <cfRule type="cellIs" dxfId="5" priority="7" operator="equal">
      <formula>"0.65"</formula>
    </cfRule>
    <cfRule type="cellIs" dxfId="4" priority="8" operator="lessThan">
      <formula>0.64</formula>
    </cfRule>
  </conditionalFormatting>
  <conditionalFormatting sqref="AF17">
    <cfRule type="cellIs" dxfId="3" priority="1" operator="greaterThanOrEqual">
      <formula>0.85</formula>
    </cfRule>
    <cfRule type="cellIs" dxfId="2" priority="2" operator="between">
      <formula>0.65</formula>
      <formula>"0.84"</formula>
    </cfRule>
    <cfRule type="cellIs" dxfId="1" priority="3" operator="equal">
      <formula>"0.65"</formula>
    </cfRule>
    <cfRule type="cellIs" dxfId="0" priority="4" operator="lessThan">
      <formula>0.65</formula>
    </cfRule>
  </conditionalFormatting>
  <dataValidations count="2">
    <dataValidation type="list" allowBlank="1" showInputMessage="1" showErrorMessage="1" sqref="AC8:AC16">
      <formula1>"Si,No"</formula1>
    </dataValidation>
    <dataValidation type="list" allowBlank="1" showInputMessage="1" showErrorMessage="1" sqref="J8:J16">
      <formula1>"Sube,Baja"</formula1>
    </dataValidation>
  </dataValidations>
  <pageMargins left="0.7" right="0.7" top="0.75" bottom="0.75" header="0.3" footer="0.3"/>
  <pageSetup orientation="portrait" horizontalDpi="4294967292" verticalDpi="4294967292" r:id="rId1"/>
  <drawing r:id="rId2"/>
  <extLst>
    <ext xmlns:x14="http://schemas.microsoft.com/office/spreadsheetml/2009/9/main" uri="{05C60535-1F16-4fd2-B633-F4F36F0B64E0}">
      <x14:sparklineGroups xmlns:xm="http://schemas.microsoft.com/office/excel/2006/main">
        <x14:sparklineGroup manualMax="0" manualMin="0" type="column" displayEmptyCellsAs="gap" high="1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'Tablero Maestro (2)'!L9:W9</xm:f>
              <xm:sqref>AA9</xm:sqref>
            </x14:sparkline>
            <x14:sparkline>
              <xm:f>'Tablero Maestro (2)'!L10:W10</xm:f>
              <xm:sqref>AA10</xm:sqref>
            </x14:sparkline>
            <x14:sparkline>
              <xm:f>'Tablero Maestro (2)'!L11:W11</xm:f>
              <xm:sqref>AA11</xm:sqref>
            </x14:sparkline>
            <x14:sparkline>
              <xm:f>'Tablero Maestro (2)'!L12:W12</xm:f>
              <xm:sqref>AA12</xm:sqref>
            </x14:sparkline>
            <x14:sparkline>
              <xm:f>'Tablero Maestro (2)'!L13:W13</xm:f>
              <xm:sqref>AA13</xm:sqref>
            </x14:sparkline>
            <x14:sparkline>
              <xm:f>'Tablero Maestro (2)'!L14:W14</xm:f>
              <xm:sqref>AA14</xm:sqref>
            </x14:sparkline>
            <x14:sparkline>
              <xm:f>'Tablero Maestro (2)'!L15:W15</xm:f>
              <xm:sqref>AA15</xm:sqref>
            </x14:sparkline>
            <x14:sparkline>
              <xm:f>'Tablero Maestro (2)'!L16:W16</xm:f>
              <xm:sqref>AA16</xm:sqref>
            </x14:sparkline>
          </x14:sparklines>
        </x14:sparklineGroup>
        <x14:sparklineGroup manualMax="0" manualMin="0" type="column" displayEmptyCellsAs="gap" last="1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'Tablero Maestro (2)'!L8:Y8</xm:f>
              <xm:sqref>AA8</xm:sqref>
            </x14:sparkline>
          </x14:sparklines>
        </x14:sparklineGroup>
      </x14:sparklineGroup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L80"/>
  <sheetViews>
    <sheetView topLeftCell="A4" workbookViewId="0">
      <selection activeCell="L46" sqref="L46"/>
    </sheetView>
  </sheetViews>
  <sheetFormatPr baseColWidth="10" defaultColWidth="11.42578125" defaultRowHeight="15"/>
  <cols>
    <col min="1" max="1" width="3.140625" customWidth="1"/>
    <col min="2" max="2" width="14.85546875" customWidth="1"/>
    <col min="3" max="3" width="20.140625" customWidth="1"/>
    <col min="4" max="4" width="14.140625" customWidth="1"/>
    <col min="5" max="5" width="17.140625" customWidth="1"/>
    <col min="6" max="6" width="14.42578125" customWidth="1"/>
    <col min="7" max="7" width="15" customWidth="1"/>
    <col min="8" max="8" width="15.85546875" customWidth="1"/>
    <col min="9" max="9" width="21.42578125" customWidth="1"/>
    <col min="10" max="10" width="14.42578125" customWidth="1"/>
    <col min="11" max="11" width="20.85546875" customWidth="1"/>
    <col min="12" max="12" width="13.85546875" customWidth="1"/>
  </cols>
  <sheetData>
    <row r="1" spans="2:12" ht="24" customHeight="1">
      <c r="B1" s="719" t="s">
        <v>81</v>
      </c>
      <c r="C1" s="720"/>
      <c r="D1" s="723" t="s">
        <v>327</v>
      </c>
      <c r="E1" s="724"/>
      <c r="F1" s="724"/>
      <c r="G1" s="724"/>
      <c r="H1" s="724"/>
      <c r="I1" s="725"/>
      <c r="J1" s="732" t="s">
        <v>83</v>
      </c>
      <c r="K1" s="733"/>
    </row>
    <row r="2" spans="2:12" ht="15" customHeight="1">
      <c r="B2" s="721"/>
      <c r="C2" s="722"/>
      <c r="D2" s="726"/>
      <c r="E2" s="727"/>
      <c r="F2" s="727"/>
      <c r="G2" s="727"/>
      <c r="H2" s="727"/>
      <c r="I2" s="728"/>
      <c r="J2" s="734"/>
      <c r="K2" s="735"/>
    </row>
    <row r="3" spans="2:12" ht="15" customHeight="1">
      <c r="B3" s="721"/>
      <c r="C3" s="722"/>
      <c r="D3" s="729"/>
      <c r="E3" s="730"/>
      <c r="F3" s="730"/>
      <c r="G3" s="730"/>
      <c r="H3" s="730"/>
      <c r="I3" s="731"/>
      <c r="J3" s="734"/>
      <c r="K3" s="735"/>
    </row>
    <row r="4" spans="2:12" ht="15" customHeight="1">
      <c r="B4" s="721"/>
      <c r="C4" s="722"/>
      <c r="D4" s="736" t="s">
        <v>84</v>
      </c>
      <c r="E4" s="736"/>
      <c r="F4" s="736"/>
      <c r="G4" s="736"/>
      <c r="H4" s="736"/>
      <c r="I4" s="736"/>
      <c r="J4" s="738" t="s">
        <v>85</v>
      </c>
      <c r="K4" s="739"/>
    </row>
    <row r="5" spans="2:12" ht="15.75" customHeight="1" thickBot="1">
      <c r="B5" s="721"/>
      <c r="C5" s="722"/>
      <c r="D5" s="737"/>
      <c r="E5" s="737"/>
      <c r="F5" s="737"/>
      <c r="G5" s="737"/>
      <c r="H5" s="737"/>
      <c r="I5" s="737"/>
      <c r="J5" s="740">
        <v>42664</v>
      </c>
      <c r="K5" s="741"/>
    </row>
    <row r="6" spans="2:12" ht="15.75" thickBot="1">
      <c r="B6" s="716"/>
      <c r="C6" s="717"/>
      <c r="D6" s="717"/>
      <c r="E6" s="717"/>
      <c r="F6" s="717"/>
      <c r="G6" s="717"/>
      <c r="H6" s="717"/>
      <c r="I6" s="718"/>
      <c r="J6" s="744"/>
      <c r="K6" s="745"/>
      <c r="L6" s="4"/>
    </row>
    <row r="7" spans="2:12" ht="48">
      <c r="B7" s="746" t="s">
        <v>2</v>
      </c>
      <c r="C7" s="749" t="s">
        <v>328</v>
      </c>
      <c r="D7" s="746" t="s">
        <v>329</v>
      </c>
      <c r="E7" s="82" t="s">
        <v>330</v>
      </c>
      <c r="F7" s="746" t="s">
        <v>331</v>
      </c>
      <c r="G7" s="749" t="s">
        <v>332</v>
      </c>
      <c r="H7" s="746" t="s">
        <v>333</v>
      </c>
      <c r="I7" s="83" t="s">
        <v>334</v>
      </c>
      <c r="J7" s="746" t="s">
        <v>335</v>
      </c>
      <c r="K7" s="87"/>
      <c r="L7" s="5"/>
    </row>
    <row r="8" spans="2:12" ht="60">
      <c r="B8" s="747"/>
      <c r="C8" s="750"/>
      <c r="D8" s="747"/>
      <c r="E8" s="82" t="s">
        <v>336</v>
      </c>
      <c r="F8" s="747"/>
      <c r="G8" s="750"/>
      <c r="H8" s="747"/>
      <c r="I8" s="83" t="s">
        <v>337</v>
      </c>
      <c r="J8" s="747"/>
      <c r="K8" s="87"/>
      <c r="L8" s="5"/>
    </row>
    <row r="9" spans="2:12" ht="36">
      <c r="B9" s="747"/>
      <c r="C9" s="750"/>
      <c r="D9" s="747"/>
      <c r="E9" s="82" t="s">
        <v>338</v>
      </c>
      <c r="F9" s="747"/>
      <c r="G9" s="750"/>
      <c r="H9" s="747"/>
      <c r="I9" s="83" t="s">
        <v>339</v>
      </c>
      <c r="J9" s="747"/>
      <c r="K9" s="87"/>
      <c r="L9" s="5"/>
    </row>
    <row r="10" spans="2:12" ht="48">
      <c r="B10" s="747"/>
      <c r="C10" s="750"/>
      <c r="D10" s="747"/>
      <c r="E10" s="82" t="s">
        <v>340</v>
      </c>
      <c r="F10" s="747"/>
      <c r="G10" s="750"/>
      <c r="H10" s="747"/>
      <c r="I10" s="83" t="s">
        <v>341</v>
      </c>
      <c r="J10" s="747"/>
      <c r="K10" s="87"/>
      <c r="L10" s="5"/>
    </row>
    <row r="11" spans="2:12" ht="36">
      <c r="B11" s="747"/>
      <c r="C11" s="750"/>
      <c r="D11" s="747"/>
      <c r="E11" s="82" t="s">
        <v>342</v>
      </c>
      <c r="F11" s="747"/>
      <c r="G11" s="750"/>
      <c r="H11" s="747"/>
      <c r="I11" s="83" t="s">
        <v>343</v>
      </c>
      <c r="J11" s="747"/>
      <c r="K11" s="87"/>
      <c r="L11" s="5"/>
    </row>
    <row r="12" spans="2:12" ht="48.75" thickBot="1">
      <c r="B12" s="748"/>
      <c r="C12" s="751"/>
      <c r="D12" s="747"/>
      <c r="E12" s="82" t="s">
        <v>344</v>
      </c>
      <c r="F12" s="747"/>
      <c r="G12" s="750"/>
      <c r="H12" s="747"/>
      <c r="I12" s="83" t="s">
        <v>345</v>
      </c>
      <c r="J12" s="747"/>
      <c r="K12" s="87"/>
      <c r="L12" s="6"/>
    </row>
    <row r="13" spans="2:12" ht="24.75" thickBot="1">
      <c r="B13" s="85" t="s">
        <v>346</v>
      </c>
      <c r="C13" s="84"/>
      <c r="D13" s="747"/>
      <c r="E13" s="82" t="s">
        <v>347</v>
      </c>
      <c r="F13" s="747"/>
      <c r="G13" s="750"/>
      <c r="H13" s="747"/>
      <c r="I13" s="83" t="s">
        <v>348</v>
      </c>
      <c r="J13" s="747"/>
      <c r="K13" s="87"/>
      <c r="L13" s="6"/>
    </row>
    <row r="14" spans="2:12" ht="48" customHeight="1" thickBot="1">
      <c r="B14" s="85" t="s">
        <v>349</v>
      </c>
      <c r="C14" s="84"/>
      <c r="D14" s="747"/>
      <c r="E14" s="82" t="s">
        <v>350</v>
      </c>
      <c r="F14" s="747"/>
      <c r="G14" s="750"/>
      <c r="H14" s="747"/>
      <c r="I14" s="83" t="s">
        <v>351</v>
      </c>
      <c r="J14" s="747"/>
      <c r="K14" s="87"/>
      <c r="L14" s="6"/>
    </row>
    <row r="15" spans="2:12" ht="42.95" customHeight="1" thickBot="1">
      <c r="B15" s="601" t="s">
        <v>352</v>
      </c>
      <c r="C15" s="86">
        <v>42734</v>
      </c>
      <c r="D15" s="748"/>
      <c r="E15" s="82" t="s">
        <v>353</v>
      </c>
      <c r="F15" s="748"/>
      <c r="G15" s="752"/>
      <c r="H15" s="748"/>
      <c r="I15" s="83" t="s">
        <v>354</v>
      </c>
      <c r="J15" s="748"/>
      <c r="K15" s="88"/>
      <c r="L15" s="6"/>
    </row>
    <row r="16" spans="2:12" ht="15.75" thickBot="1">
      <c r="B16" s="756"/>
      <c r="C16" s="757"/>
      <c r="D16" s="757"/>
      <c r="E16" s="758"/>
      <c r="F16" s="759"/>
      <c r="G16" s="758"/>
      <c r="H16" s="759"/>
      <c r="I16" s="758"/>
      <c r="J16" s="759"/>
      <c r="K16" s="760"/>
    </row>
    <row r="17" spans="2:11">
      <c r="B17" s="761" t="s">
        <v>12</v>
      </c>
      <c r="C17" s="42" t="s">
        <v>355</v>
      </c>
      <c r="D17" s="33">
        <v>0.1</v>
      </c>
      <c r="E17" s="761" t="s">
        <v>356</v>
      </c>
      <c r="F17" s="34"/>
      <c r="G17" s="764" t="s">
        <v>357</v>
      </c>
      <c r="H17" s="35"/>
      <c r="I17" s="764" t="s">
        <v>358</v>
      </c>
      <c r="J17" s="89"/>
      <c r="K17" s="93" t="s">
        <v>359</v>
      </c>
    </row>
    <row r="18" spans="2:11">
      <c r="B18" s="762"/>
      <c r="C18" s="43" t="s">
        <v>360</v>
      </c>
      <c r="D18" s="36">
        <v>0.1</v>
      </c>
      <c r="E18" s="762"/>
      <c r="F18" s="37"/>
      <c r="G18" s="765"/>
      <c r="H18" s="38"/>
      <c r="I18" s="765"/>
      <c r="J18" s="90"/>
      <c r="K18" s="94" t="s">
        <v>359</v>
      </c>
    </row>
    <row r="19" spans="2:11">
      <c r="B19" s="762"/>
      <c r="C19" s="43" t="s">
        <v>361</v>
      </c>
      <c r="D19" s="36">
        <v>0.1</v>
      </c>
      <c r="E19" s="762"/>
      <c r="F19" s="37"/>
      <c r="G19" s="765"/>
      <c r="H19" s="38"/>
      <c r="I19" s="765"/>
      <c r="J19" s="90"/>
      <c r="K19" s="94" t="s">
        <v>359</v>
      </c>
    </row>
    <row r="20" spans="2:11">
      <c r="B20" s="762"/>
      <c r="C20" s="43" t="s">
        <v>362</v>
      </c>
      <c r="D20" s="36">
        <v>0.1</v>
      </c>
      <c r="E20" s="762"/>
      <c r="F20" s="37"/>
      <c r="G20" s="765"/>
      <c r="H20" s="38"/>
      <c r="I20" s="765"/>
      <c r="J20" s="90"/>
      <c r="K20" s="94" t="s">
        <v>359</v>
      </c>
    </row>
    <row r="21" spans="2:11">
      <c r="B21" s="762"/>
      <c r="C21" s="43" t="s">
        <v>363</v>
      </c>
      <c r="D21" s="36">
        <v>0.1</v>
      </c>
      <c r="E21" s="762"/>
      <c r="F21" s="37"/>
      <c r="G21" s="765"/>
      <c r="H21" s="38"/>
      <c r="I21" s="765"/>
      <c r="J21" s="90"/>
      <c r="K21" s="94" t="s">
        <v>359</v>
      </c>
    </row>
    <row r="22" spans="2:11">
      <c r="B22" s="762"/>
      <c r="C22" s="43" t="s">
        <v>364</v>
      </c>
      <c r="D22" s="36">
        <v>0.1</v>
      </c>
      <c r="E22" s="762"/>
      <c r="F22" s="37"/>
      <c r="G22" s="765"/>
      <c r="H22" s="38"/>
      <c r="I22" s="765"/>
      <c r="J22" s="90"/>
      <c r="K22" s="94" t="s">
        <v>359</v>
      </c>
    </row>
    <row r="23" spans="2:11">
      <c r="B23" s="762"/>
      <c r="C23" s="43" t="s">
        <v>365</v>
      </c>
      <c r="D23" s="36">
        <v>0.1</v>
      </c>
      <c r="E23" s="762"/>
      <c r="F23" s="37"/>
      <c r="G23" s="765"/>
      <c r="H23" s="38"/>
      <c r="I23" s="765"/>
      <c r="J23" s="90"/>
      <c r="K23" s="94" t="s">
        <v>359</v>
      </c>
    </row>
    <row r="24" spans="2:11">
      <c r="B24" s="762"/>
      <c r="C24" s="43" t="s">
        <v>366</v>
      </c>
      <c r="D24" s="36">
        <v>0.1</v>
      </c>
      <c r="E24" s="762"/>
      <c r="F24" s="37"/>
      <c r="G24" s="765"/>
      <c r="H24" s="38"/>
      <c r="I24" s="765"/>
      <c r="J24" s="90"/>
      <c r="K24" s="94" t="s">
        <v>359</v>
      </c>
    </row>
    <row r="25" spans="2:11" ht="15.75" thickBot="1">
      <c r="B25" s="763"/>
      <c r="C25" s="44" t="s">
        <v>367</v>
      </c>
      <c r="D25" s="39">
        <v>0.1</v>
      </c>
      <c r="E25" s="763"/>
      <c r="F25" s="40"/>
      <c r="G25" s="766"/>
      <c r="H25" s="41"/>
      <c r="I25" s="766"/>
      <c r="J25" s="91"/>
      <c r="K25" s="95" t="s">
        <v>359</v>
      </c>
    </row>
    <row r="26" spans="2:11" s="8" customFormat="1">
      <c r="B26" s="96"/>
      <c r="C26" s="97"/>
      <c r="D26" s="98"/>
      <c r="E26" s="96"/>
      <c r="F26" s="99"/>
      <c r="G26" s="96"/>
      <c r="H26" s="99"/>
      <c r="I26" s="96"/>
      <c r="J26" s="99"/>
      <c r="K26" s="92"/>
    </row>
    <row r="27" spans="2:11" ht="38.25">
      <c r="B27" s="75" t="s">
        <v>368</v>
      </c>
      <c r="C27" s="75" t="s">
        <v>369</v>
      </c>
      <c r="D27" s="74" t="s">
        <v>370</v>
      </c>
      <c r="E27" s="75" t="s">
        <v>330</v>
      </c>
      <c r="F27" s="75" t="s">
        <v>99</v>
      </c>
      <c r="G27" s="75" t="s">
        <v>371</v>
      </c>
      <c r="H27" s="14"/>
      <c r="I27" s="14"/>
      <c r="J27" s="13"/>
      <c r="K27" s="13"/>
    </row>
    <row r="28" spans="2:11">
      <c r="B28" s="12">
        <v>42736</v>
      </c>
      <c r="C28" s="11">
        <v>102</v>
      </c>
      <c r="D28" s="10" t="e">
        <f>'Tablero Estratégico'!#REF!</f>
        <v>#REF!</v>
      </c>
      <c r="E28" s="101" t="str">
        <f>IF(ISERROR(C28/D28)=TRUE,"Sin datos",C28/D28)</f>
        <v>Sin datos</v>
      </c>
      <c r="F28" s="3">
        <f>$D$17</f>
        <v>0.1</v>
      </c>
      <c r="G28" s="62" t="s">
        <v>372</v>
      </c>
    </row>
    <row r="29" spans="2:11">
      <c r="B29" s="12">
        <v>42767</v>
      </c>
      <c r="C29" s="11">
        <v>80</v>
      </c>
      <c r="D29" s="10" t="e">
        <f>'Tablero Estratégico'!#REF!</f>
        <v>#REF!</v>
      </c>
      <c r="E29" s="101" t="str">
        <f t="shared" ref="E29:E39" si="0">IF(ISERROR(C29/D29)=TRUE,"Sin datos",C29/D29)</f>
        <v>Sin datos</v>
      </c>
      <c r="F29" s="3">
        <f t="shared" ref="F29:F39" si="1">$D$17</f>
        <v>0.1</v>
      </c>
      <c r="G29" s="62" t="e">
        <f>+IF(SLOPE(E28:E29,B28:B29)&gt;0,"Al alza",IF(SLOPE(E28:E29,B28:B29)&lt;0,"A la baja","sin cambio"))</f>
        <v>#DIV/0!</v>
      </c>
    </row>
    <row r="30" spans="2:11">
      <c r="B30" s="12">
        <v>42795</v>
      </c>
      <c r="C30" s="11">
        <v>50</v>
      </c>
      <c r="D30" s="10" t="e">
        <f>'Tablero Estratégico'!#REF!</f>
        <v>#REF!</v>
      </c>
      <c r="E30" s="101" t="str">
        <f t="shared" si="0"/>
        <v>Sin datos</v>
      </c>
      <c r="F30" s="3">
        <f t="shared" si="1"/>
        <v>0.1</v>
      </c>
      <c r="G30" s="62" t="e">
        <f t="shared" ref="G30:G39" si="2">+IF(SLOPE(E29:E30,B29:B30)&gt;0,"Al alza",IF(SLOPE(E29:E30,B29:B30)&lt;0,"A la baja","sin cambio"))</f>
        <v>#DIV/0!</v>
      </c>
    </row>
    <row r="31" spans="2:11">
      <c r="B31" s="12">
        <v>42826</v>
      </c>
      <c r="C31" s="11">
        <v>30</v>
      </c>
      <c r="D31" s="10" t="e">
        <f>'Tablero Estratégico'!#REF!</f>
        <v>#REF!</v>
      </c>
      <c r="E31" s="101" t="str">
        <f t="shared" si="0"/>
        <v>Sin datos</v>
      </c>
      <c r="F31" s="3">
        <f t="shared" si="1"/>
        <v>0.1</v>
      </c>
      <c r="G31" s="62" t="e">
        <f t="shared" si="2"/>
        <v>#DIV/0!</v>
      </c>
    </row>
    <row r="32" spans="2:11">
      <c r="B32" s="12">
        <v>42856</v>
      </c>
      <c r="C32" s="11">
        <v>60</v>
      </c>
      <c r="D32" s="10" t="e">
        <f>'Tablero Estratégico'!#REF!</f>
        <v>#REF!</v>
      </c>
      <c r="E32" s="101" t="str">
        <f t="shared" si="0"/>
        <v>Sin datos</v>
      </c>
      <c r="F32" s="3">
        <f t="shared" si="1"/>
        <v>0.1</v>
      </c>
      <c r="G32" s="62" t="e">
        <f t="shared" si="2"/>
        <v>#DIV/0!</v>
      </c>
    </row>
    <row r="33" spans="1:11">
      <c r="B33" s="12">
        <v>42887</v>
      </c>
      <c r="C33" s="11">
        <v>100</v>
      </c>
      <c r="D33" s="10" t="e">
        <f>'Tablero Estratégico'!#REF!</f>
        <v>#REF!</v>
      </c>
      <c r="E33" s="101" t="str">
        <f t="shared" si="0"/>
        <v>Sin datos</v>
      </c>
      <c r="F33" s="3">
        <f t="shared" si="1"/>
        <v>0.1</v>
      </c>
      <c r="G33" s="62" t="e">
        <f t="shared" si="2"/>
        <v>#DIV/0!</v>
      </c>
    </row>
    <row r="34" spans="1:11">
      <c r="B34" s="12">
        <v>42917</v>
      </c>
      <c r="C34" s="11">
        <v>30</v>
      </c>
      <c r="D34" s="10" t="e">
        <f>'Tablero Estratégico'!#REF!</f>
        <v>#REF!</v>
      </c>
      <c r="E34" s="101" t="str">
        <f t="shared" si="0"/>
        <v>Sin datos</v>
      </c>
      <c r="F34" s="3">
        <f t="shared" si="1"/>
        <v>0.1</v>
      </c>
      <c r="G34" s="62" t="e">
        <f t="shared" si="2"/>
        <v>#DIV/0!</v>
      </c>
    </row>
    <row r="35" spans="1:11">
      <c r="B35" s="12">
        <v>42948</v>
      </c>
      <c r="C35" s="11">
        <v>90</v>
      </c>
      <c r="D35" s="10" t="e">
        <f>'Tablero Estratégico'!#REF!</f>
        <v>#REF!</v>
      </c>
      <c r="E35" s="101" t="str">
        <f t="shared" si="0"/>
        <v>Sin datos</v>
      </c>
      <c r="F35" s="3">
        <f t="shared" si="1"/>
        <v>0.1</v>
      </c>
      <c r="G35" s="62" t="e">
        <f t="shared" si="2"/>
        <v>#DIV/0!</v>
      </c>
    </row>
    <row r="36" spans="1:11">
      <c r="B36" s="12">
        <v>42979</v>
      </c>
      <c r="C36" s="11">
        <v>80</v>
      </c>
      <c r="D36" s="10" t="e">
        <f>'Tablero Estratégico'!#REF!</f>
        <v>#REF!</v>
      </c>
      <c r="E36" s="101" t="str">
        <f t="shared" si="0"/>
        <v>Sin datos</v>
      </c>
      <c r="F36" s="3">
        <f t="shared" si="1"/>
        <v>0.1</v>
      </c>
      <c r="G36" s="62" t="e">
        <f t="shared" si="2"/>
        <v>#DIV/0!</v>
      </c>
    </row>
    <row r="37" spans="1:11">
      <c r="B37" s="12">
        <v>43009</v>
      </c>
      <c r="C37" s="11">
        <v>100</v>
      </c>
      <c r="D37" s="10" t="e">
        <f>'Tablero Estratégico'!#REF!</f>
        <v>#REF!</v>
      </c>
      <c r="E37" s="101" t="str">
        <f t="shared" si="0"/>
        <v>Sin datos</v>
      </c>
      <c r="F37" s="3">
        <f t="shared" si="1"/>
        <v>0.1</v>
      </c>
      <c r="G37" s="62" t="e">
        <f t="shared" si="2"/>
        <v>#DIV/0!</v>
      </c>
    </row>
    <row r="38" spans="1:11">
      <c r="B38" s="12">
        <v>43040</v>
      </c>
      <c r="C38" s="11">
        <v>102</v>
      </c>
      <c r="D38" s="10" t="e">
        <f>'Tablero Estratégico'!#REF!</f>
        <v>#REF!</v>
      </c>
      <c r="E38" s="101" t="str">
        <f t="shared" si="0"/>
        <v>Sin datos</v>
      </c>
      <c r="F38" s="3">
        <f t="shared" si="1"/>
        <v>0.1</v>
      </c>
      <c r="G38" s="62" t="e">
        <f t="shared" si="2"/>
        <v>#DIV/0!</v>
      </c>
    </row>
    <row r="39" spans="1:11" ht="15.75" thickBot="1">
      <c r="B39" s="68">
        <v>43070</v>
      </c>
      <c r="C39" s="11">
        <f>COUNTIF(('Tablero Estratégico'!$K$7:$K$12),1)</f>
        <v>0</v>
      </c>
      <c r="D39" s="10" t="e">
        <f>'Tablero Estratégico'!#REF!</f>
        <v>#REF!</v>
      </c>
      <c r="E39" s="101" t="str">
        <f t="shared" si="0"/>
        <v>Sin datos</v>
      </c>
      <c r="F39" s="3">
        <f t="shared" si="1"/>
        <v>0.1</v>
      </c>
      <c r="G39" s="62" t="e">
        <f t="shared" si="2"/>
        <v>#DIV/0!</v>
      </c>
      <c r="H39" s="15"/>
      <c r="I39" s="15"/>
      <c r="J39" s="15"/>
      <c r="K39" s="15"/>
    </row>
    <row r="40" spans="1:11" ht="15.75" customHeight="1" thickBot="1">
      <c r="B40" s="753" t="s">
        <v>102</v>
      </c>
      <c r="C40" s="754"/>
      <c r="D40" s="755"/>
      <c r="E40" s="69" t="e">
        <f>+IF(SLOPE(E28:E39,B28:B39)&gt;0,"Al alza",IF(SLOPE(E28:E39,B28:B39)&lt;0,"A la baja","Sin cambio"))</f>
        <v>#DIV/0!</v>
      </c>
      <c r="F40" s="102"/>
      <c r="H40" s="15"/>
      <c r="I40" s="15"/>
      <c r="J40" s="15"/>
      <c r="K40" s="15"/>
    </row>
    <row r="41" spans="1:11" s="4" customFormat="1">
      <c r="B41" s="100"/>
      <c r="C41" s="100"/>
      <c r="D41" s="100"/>
      <c r="E41" s="100"/>
      <c r="F41" s="100"/>
      <c r="G41" s="100"/>
      <c r="H41" s="14"/>
      <c r="I41" s="14"/>
      <c r="J41" s="14"/>
      <c r="K41" s="14"/>
    </row>
    <row r="42" spans="1:11" s="4" customFormat="1">
      <c r="A42" s="64"/>
      <c r="B42" s="100"/>
      <c r="C42" s="100"/>
      <c r="D42" s="100"/>
      <c r="E42" s="100"/>
      <c r="F42" s="100"/>
      <c r="G42" s="100"/>
      <c r="H42" s="14"/>
      <c r="I42" s="14"/>
      <c r="J42" s="14"/>
      <c r="K42" s="14"/>
    </row>
    <row r="43" spans="1:11" s="4" customFormat="1" ht="15.75" thickBot="1">
      <c r="A43" s="64"/>
      <c r="B43" s="100"/>
      <c r="C43" s="100"/>
      <c r="D43" s="100"/>
      <c r="E43" s="100"/>
      <c r="F43" s="100"/>
      <c r="G43" s="100"/>
      <c r="H43" s="14"/>
      <c r="I43" s="14"/>
      <c r="J43" s="14"/>
      <c r="K43" s="14"/>
    </row>
    <row r="44" spans="1:11" ht="15.75" customHeight="1" thickBot="1">
      <c r="A44" s="742"/>
      <c r="B44" s="716" t="s">
        <v>373</v>
      </c>
      <c r="C44" s="717"/>
      <c r="D44" s="717"/>
      <c r="E44" s="717"/>
      <c r="F44" s="717"/>
      <c r="G44" s="717"/>
      <c r="H44" s="717"/>
      <c r="I44" s="717"/>
      <c r="J44" s="717"/>
      <c r="K44" s="718"/>
    </row>
    <row r="45" spans="1:11" ht="15.75" thickBot="1">
      <c r="A45" s="743"/>
      <c r="B45" s="12">
        <v>42736</v>
      </c>
      <c r="C45" s="779"/>
      <c r="D45" s="780"/>
      <c r="E45" s="780"/>
      <c r="F45" s="780"/>
      <c r="G45" s="780"/>
      <c r="H45" s="780"/>
      <c r="I45" s="780"/>
      <c r="J45" s="780"/>
      <c r="K45" s="781"/>
    </row>
    <row r="46" spans="1:11" ht="15.75" thickBot="1">
      <c r="A46" s="7"/>
      <c r="B46" s="12">
        <v>42767</v>
      </c>
      <c r="C46" s="779"/>
      <c r="D46" s="780"/>
      <c r="E46" s="780"/>
      <c r="F46" s="780"/>
      <c r="G46" s="780"/>
      <c r="H46" s="780"/>
      <c r="I46" s="780"/>
      <c r="J46" s="780"/>
      <c r="K46" s="781"/>
    </row>
    <row r="47" spans="1:11" ht="15.75" thickBot="1">
      <c r="A47" s="8"/>
      <c r="B47" s="12">
        <v>42795</v>
      </c>
      <c r="C47" s="779"/>
      <c r="D47" s="780"/>
      <c r="E47" s="780"/>
      <c r="F47" s="780"/>
      <c r="G47" s="780"/>
      <c r="H47" s="780"/>
      <c r="I47" s="780"/>
      <c r="J47" s="780"/>
      <c r="K47" s="781"/>
    </row>
    <row r="48" spans="1:11" ht="15.75" thickBot="1">
      <c r="A48" s="8"/>
      <c r="B48" s="12">
        <v>42826</v>
      </c>
      <c r="C48" s="779"/>
      <c r="D48" s="780"/>
      <c r="E48" s="780"/>
      <c r="F48" s="780"/>
      <c r="G48" s="780"/>
      <c r="H48" s="780"/>
      <c r="I48" s="780"/>
      <c r="J48" s="780"/>
      <c r="K48" s="781"/>
    </row>
    <row r="49" spans="1:11" ht="15.75" thickBot="1">
      <c r="A49" s="8"/>
      <c r="B49" s="12">
        <v>42856</v>
      </c>
      <c r="C49" s="779"/>
      <c r="D49" s="780"/>
      <c r="E49" s="780"/>
      <c r="F49" s="780"/>
      <c r="G49" s="780"/>
      <c r="H49" s="780"/>
      <c r="I49" s="780"/>
      <c r="J49" s="780"/>
      <c r="K49" s="781"/>
    </row>
    <row r="50" spans="1:11" ht="15.75" thickBot="1">
      <c r="A50" s="8"/>
      <c r="B50" s="12">
        <v>42887</v>
      </c>
      <c r="C50" s="779"/>
      <c r="D50" s="780"/>
      <c r="E50" s="780"/>
      <c r="F50" s="780"/>
      <c r="G50" s="780"/>
      <c r="H50" s="780"/>
      <c r="I50" s="780"/>
      <c r="J50" s="780"/>
      <c r="K50" s="781"/>
    </row>
    <row r="51" spans="1:11" ht="15.75" thickBot="1">
      <c r="B51" s="12">
        <v>42917</v>
      </c>
      <c r="C51" s="779"/>
      <c r="D51" s="780"/>
      <c r="E51" s="780"/>
      <c r="F51" s="780"/>
      <c r="G51" s="780"/>
      <c r="H51" s="780"/>
      <c r="I51" s="780"/>
      <c r="J51" s="780"/>
      <c r="K51" s="781"/>
    </row>
    <row r="52" spans="1:11" ht="15.75" thickBot="1">
      <c r="B52" s="12">
        <v>42948</v>
      </c>
      <c r="C52" s="779"/>
      <c r="D52" s="780"/>
      <c r="E52" s="780"/>
      <c r="F52" s="780"/>
      <c r="G52" s="780"/>
      <c r="H52" s="780"/>
      <c r="I52" s="780"/>
      <c r="J52" s="780"/>
      <c r="K52" s="781"/>
    </row>
    <row r="53" spans="1:11" ht="15.75" thickBot="1">
      <c r="B53" s="12">
        <v>42979</v>
      </c>
      <c r="C53" s="779"/>
      <c r="D53" s="780"/>
      <c r="E53" s="780"/>
      <c r="F53" s="780"/>
      <c r="G53" s="780"/>
      <c r="H53" s="780"/>
      <c r="I53" s="780"/>
      <c r="J53" s="780"/>
      <c r="K53" s="781"/>
    </row>
    <row r="54" spans="1:11" ht="15.75" thickBot="1">
      <c r="B54" s="12">
        <v>43009</v>
      </c>
      <c r="C54" s="779"/>
      <c r="D54" s="780"/>
      <c r="E54" s="780"/>
      <c r="F54" s="780"/>
      <c r="G54" s="780"/>
      <c r="H54" s="780"/>
      <c r="I54" s="780"/>
      <c r="J54" s="780"/>
      <c r="K54" s="781"/>
    </row>
    <row r="55" spans="1:11" ht="15.75" thickBot="1">
      <c r="B55" s="12">
        <v>43040</v>
      </c>
      <c r="C55" s="779"/>
      <c r="D55" s="780"/>
      <c r="E55" s="780"/>
      <c r="F55" s="780"/>
      <c r="G55" s="780"/>
      <c r="H55" s="780"/>
      <c r="I55" s="780"/>
      <c r="J55" s="780"/>
      <c r="K55" s="781"/>
    </row>
    <row r="56" spans="1:11" ht="15.75" thickBot="1">
      <c r="B56" s="68">
        <v>43070</v>
      </c>
      <c r="C56" s="779"/>
      <c r="D56" s="780"/>
      <c r="E56" s="780"/>
      <c r="F56" s="780"/>
      <c r="G56" s="780"/>
      <c r="H56" s="780"/>
      <c r="I56" s="780"/>
      <c r="J56" s="780"/>
      <c r="K56" s="781"/>
    </row>
    <row r="57" spans="1:11" ht="15.75" thickBot="1">
      <c r="B57" s="45" t="s">
        <v>374</v>
      </c>
      <c r="C57" s="716" t="s">
        <v>375</v>
      </c>
      <c r="D57" s="717"/>
      <c r="E57" s="717"/>
      <c r="F57" s="717"/>
      <c r="G57" s="718"/>
      <c r="H57" s="45" t="s">
        <v>346</v>
      </c>
      <c r="I57" s="45" t="s">
        <v>376</v>
      </c>
      <c r="J57" s="76" t="s">
        <v>377</v>
      </c>
      <c r="K57" s="45" t="s">
        <v>378</v>
      </c>
    </row>
    <row r="58" spans="1:11">
      <c r="B58" s="46"/>
      <c r="C58" s="770"/>
      <c r="D58" s="771"/>
      <c r="E58" s="771"/>
      <c r="F58" s="771"/>
      <c r="G58" s="772"/>
      <c r="H58" s="55"/>
      <c r="I58" s="58"/>
      <c r="J58" s="52"/>
      <c r="K58" s="49"/>
    </row>
    <row r="59" spans="1:11">
      <c r="B59" s="47"/>
      <c r="C59" s="773"/>
      <c r="D59" s="774"/>
      <c r="E59" s="774"/>
      <c r="F59" s="774"/>
      <c r="G59" s="775"/>
      <c r="H59" s="56"/>
      <c r="I59" s="59"/>
      <c r="J59" s="53"/>
      <c r="K59" s="50"/>
    </row>
    <row r="60" spans="1:11">
      <c r="B60" s="47"/>
      <c r="C60" s="773"/>
      <c r="D60" s="774"/>
      <c r="E60" s="774"/>
      <c r="F60" s="774"/>
      <c r="G60" s="775"/>
      <c r="H60" s="56"/>
      <c r="I60" s="59"/>
      <c r="J60" s="53"/>
      <c r="K60" s="50"/>
    </row>
    <row r="61" spans="1:11">
      <c r="B61" s="47"/>
      <c r="C61" s="773"/>
      <c r="D61" s="774"/>
      <c r="E61" s="774"/>
      <c r="F61" s="774"/>
      <c r="G61" s="775"/>
      <c r="H61" s="56"/>
      <c r="I61" s="59"/>
      <c r="J61" s="53"/>
      <c r="K61" s="50"/>
    </row>
    <row r="62" spans="1:11">
      <c r="B62" s="47"/>
      <c r="C62" s="773"/>
      <c r="D62" s="774"/>
      <c r="E62" s="774"/>
      <c r="F62" s="774"/>
      <c r="G62" s="775"/>
      <c r="H62" s="56"/>
      <c r="I62" s="59"/>
      <c r="J62" s="53"/>
      <c r="K62" s="50"/>
    </row>
    <row r="63" spans="1:11">
      <c r="B63" s="47"/>
      <c r="C63" s="773"/>
      <c r="D63" s="774"/>
      <c r="E63" s="774"/>
      <c r="F63" s="774"/>
      <c r="G63" s="775"/>
      <c r="H63" s="56"/>
      <c r="I63" s="59"/>
      <c r="J63" s="53"/>
      <c r="K63" s="50"/>
    </row>
    <row r="64" spans="1:11">
      <c r="B64" s="47"/>
      <c r="C64" s="773"/>
      <c r="D64" s="774"/>
      <c r="E64" s="774"/>
      <c r="F64" s="774"/>
      <c r="G64" s="775"/>
      <c r="H64" s="56"/>
      <c r="I64" s="59"/>
      <c r="J64" s="53"/>
      <c r="K64" s="50"/>
    </row>
    <row r="65" spans="2:11">
      <c r="B65" s="47"/>
      <c r="C65" s="776"/>
      <c r="D65" s="777"/>
      <c r="E65" s="777"/>
      <c r="F65" s="777"/>
      <c r="G65" s="778"/>
      <c r="H65" s="56"/>
      <c r="I65" s="59"/>
      <c r="J65" s="53"/>
      <c r="K65" s="50"/>
    </row>
    <row r="66" spans="2:11" ht="15.75" thickBot="1">
      <c r="B66" s="48"/>
      <c r="C66" s="767"/>
      <c r="D66" s="768"/>
      <c r="E66" s="768"/>
      <c r="F66" s="768"/>
      <c r="G66" s="769"/>
      <c r="H66" s="57"/>
      <c r="I66" s="60"/>
      <c r="J66" s="54"/>
      <c r="K66" s="51"/>
    </row>
    <row r="67" spans="2:11">
      <c r="F67" s="15"/>
      <c r="G67" s="15"/>
      <c r="H67" s="15"/>
      <c r="I67" s="15"/>
      <c r="J67" s="15"/>
      <c r="K67" s="15"/>
    </row>
    <row r="68" spans="2:11">
      <c r="F68" s="8"/>
      <c r="G68" s="8"/>
      <c r="H68" s="8"/>
      <c r="I68" s="8"/>
    </row>
    <row r="69" spans="2:11">
      <c r="F69" s="8"/>
      <c r="G69" s="8"/>
      <c r="H69" s="8"/>
      <c r="I69" s="8"/>
    </row>
    <row r="70" spans="2:11">
      <c r="F70" s="8"/>
      <c r="G70" s="8"/>
      <c r="H70" s="8"/>
      <c r="I70" s="8"/>
    </row>
    <row r="71" spans="2:11">
      <c r="F71" s="8"/>
      <c r="G71" s="8"/>
      <c r="H71" s="8"/>
      <c r="I71" s="8"/>
    </row>
    <row r="72" spans="2:11">
      <c r="B72" s="15"/>
      <c r="C72" s="15"/>
      <c r="D72" s="15"/>
      <c r="E72" s="15"/>
      <c r="F72" s="8"/>
      <c r="G72" s="8"/>
      <c r="H72" s="8"/>
      <c r="I72" s="8"/>
    </row>
    <row r="73" spans="2:11">
      <c r="D73" s="9"/>
      <c r="E73" s="8"/>
      <c r="F73" s="8"/>
      <c r="G73" s="8"/>
      <c r="H73" s="8"/>
      <c r="I73" s="8"/>
    </row>
    <row r="74" spans="2:11">
      <c r="D74" s="9"/>
      <c r="E74" s="8"/>
      <c r="F74" s="8"/>
      <c r="G74" s="8"/>
      <c r="H74" s="8"/>
      <c r="I74" s="8"/>
    </row>
    <row r="75" spans="2:11">
      <c r="D75" s="9"/>
      <c r="E75" s="8"/>
      <c r="F75" s="8"/>
      <c r="G75" s="8"/>
      <c r="H75" s="8"/>
      <c r="I75" s="8"/>
    </row>
    <row r="76" spans="2:11">
      <c r="D76" s="9"/>
      <c r="E76" s="8"/>
    </row>
    <row r="77" spans="2:11">
      <c r="D77" s="9"/>
      <c r="E77" s="8"/>
    </row>
    <row r="78" spans="2:11">
      <c r="D78" s="8"/>
      <c r="E78" s="8"/>
    </row>
    <row r="79" spans="2:11">
      <c r="D79" s="8"/>
      <c r="E79" s="8"/>
    </row>
    <row r="80" spans="2:11">
      <c r="D80" s="8"/>
      <c r="E80" s="8"/>
    </row>
  </sheetData>
  <mergeCells count="45">
    <mergeCell ref="C57:G57"/>
    <mergeCell ref="C45:K45"/>
    <mergeCell ref="C46:K46"/>
    <mergeCell ref="C47:K47"/>
    <mergeCell ref="C48:K48"/>
    <mergeCell ref="C50:K50"/>
    <mergeCell ref="C51:K51"/>
    <mergeCell ref="C56:K56"/>
    <mergeCell ref="C49:K49"/>
    <mergeCell ref="C53:K53"/>
    <mergeCell ref="C54:K54"/>
    <mergeCell ref="C55:K55"/>
    <mergeCell ref="C52:K52"/>
    <mergeCell ref="C66:G66"/>
    <mergeCell ref="C58:G58"/>
    <mergeCell ref="C59:G59"/>
    <mergeCell ref="C60:G60"/>
    <mergeCell ref="C61:G61"/>
    <mergeCell ref="C62:G62"/>
    <mergeCell ref="C63:G63"/>
    <mergeCell ref="C64:G64"/>
    <mergeCell ref="C65:G65"/>
    <mergeCell ref="A44:A45"/>
    <mergeCell ref="B6:I6"/>
    <mergeCell ref="J6:K6"/>
    <mergeCell ref="B7:B12"/>
    <mergeCell ref="C7:C12"/>
    <mergeCell ref="D7:D15"/>
    <mergeCell ref="F7:F15"/>
    <mergeCell ref="G7:G15"/>
    <mergeCell ref="H7:H15"/>
    <mergeCell ref="J7:J15"/>
    <mergeCell ref="B40:D40"/>
    <mergeCell ref="B16:K16"/>
    <mergeCell ref="B17:B25"/>
    <mergeCell ref="E17:E25"/>
    <mergeCell ref="G17:G25"/>
    <mergeCell ref="I17:I25"/>
    <mergeCell ref="B44:K44"/>
    <mergeCell ref="B1:C5"/>
    <mergeCell ref="D1:I3"/>
    <mergeCell ref="J1:K3"/>
    <mergeCell ref="D4:I5"/>
    <mergeCell ref="J4:K4"/>
    <mergeCell ref="J5:K5"/>
  </mergeCells>
  <pageMargins left="0.7" right="0.7" top="0.75" bottom="0.75" header="0.3" footer="0.3"/>
  <pageSetup orientation="portrait" verticalDpi="0" r:id="rId1"/>
  <ignoredErrors>
    <ignoredError sqref="G29:G39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4</vt:i4>
      </vt:variant>
    </vt:vector>
  </HeadingPairs>
  <TitlesOfParts>
    <vt:vector size="13" baseType="lpstr">
      <vt:lpstr>Tablero Estratégico</vt:lpstr>
      <vt:lpstr>Hoja1</vt:lpstr>
      <vt:lpstr>Hoja2</vt:lpstr>
      <vt:lpstr>Tablero Eficacia - Eficiencia</vt:lpstr>
      <vt:lpstr>Tablero Objeivos de Calidad</vt:lpstr>
      <vt:lpstr>Hoja3</vt:lpstr>
      <vt:lpstr>Hoja4</vt:lpstr>
      <vt:lpstr>Tablero Maestro (2)</vt:lpstr>
      <vt:lpstr>DE</vt:lpstr>
      <vt:lpstr>'Tablero Eficacia - Eficiencia'!Área_de_impresión</vt:lpstr>
      <vt:lpstr>'Tablero Estratégico'!Área_de_impresión</vt:lpstr>
      <vt:lpstr>'Tablero Objeivos de Calidad'!Área_de_impresión</vt:lpstr>
      <vt:lpstr>'Tablero Estratégico'!Títulos_a_imprimir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2006-09-12T12:46:56Z</dcterms:created>
  <dcterms:modified xsi:type="dcterms:W3CDTF">2021-03-09T17:39:41Z</dcterms:modified>
  <cp:category/>
  <cp:contentStatus/>
</cp:coreProperties>
</file>