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autoCompressPictures="0"/>
  <xr:revisionPtr revIDLastSave="0" documentId="13_ncr:1_{EA92C40B-4277-4A63-AFAA-F1ABFE0D16B6}" xr6:coauthVersionLast="47" xr6:coauthVersionMax="47" xr10:uidLastSave="{00000000-0000-0000-0000-000000000000}"/>
  <bookViews>
    <workbookView xWindow="-120" yWindow="-120" windowWidth="20730" windowHeight="11160" xr2:uid="{00000000-000D-0000-FFFF-FFFF00000000}"/>
  </bookViews>
  <sheets>
    <sheet name=" PROPUESTA 2022" sheetId="15" r:id="rId1"/>
    <sheet name="Hoja4" sheetId="14" state="hidden" r:id="rId2"/>
    <sheet name="Tablero Maestro (2)" sheetId="11" state="hidden" r:id="rId3"/>
    <sheet name="Hoja1" sheetId="10" state="hidden" r:id="rId4"/>
    <sheet name="DE" sheetId="9" state="hidden" r:id="rId5"/>
  </sheets>
  <externalReferences>
    <externalReference r:id="rId6"/>
  </externalReferences>
  <definedNames>
    <definedName name="CUMPLIMIENTO_METAS" localSheetId="4">#REF!</definedName>
    <definedName name="CUMPLIMIENTO_METAS" localSheetId="2">#REF!</definedName>
    <definedName name="CUMPLIMIENTO_METAS">#REF!</definedName>
    <definedName name="Datos_Nutricional" localSheetId="4">#REF!</definedName>
    <definedName name="Datos_Nutricional" localSheetId="2">#REF!</definedName>
    <definedName name="Datos_Nutricional">#REF!</definedName>
    <definedName name="EFICACIA_DEL_SGC" localSheetId="4">#REF!</definedName>
    <definedName name="EFICACIA_DEL_SGC" localSheetId="2">#REF!</definedName>
    <definedName name="EFICACIA_DEL_SGC">#REF!</definedName>
    <definedName name="Tabla_de_datos" localSheetId="4">'[1]Cubrimiento Cupos'!#REF!</definedName>
    <definedName name="Tabla_de_datos" localSheetId="2">'[1]Cubrimiento Cupos'!#REF!</definedName>
    <definedName name="Tabla_de_datos">'[1]Cubrimiento Cupos'!#REF!</definedName>
    <definedName name="Tabla_Logros" localSheetId="4">'[1]Logros alcanzados'!#REF!</definedName>
    <definedName name="Tabla_Logros" localSheetId="2">'[1]Logros alcanzados'!#REF!</definedName>
    <definedName name="Tabla_Logros">'[1]Logros alcanzados'!#REF!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19" i="11" l="1"/>
  <c r="AD17" i="11"/>
  <c r="AB16" i="11"/>
  <c r="Z16" i="11"/>
  <c r="AE16" i="11" s="1"/>
  <c r="AB15" i="11"/>
  <c r="Z15" i="11"/>
  <c r="AF15" i="11" s="1"/>
  <c r="AB14" i="11"/>
  <c r="Z14" i="11"/>
  <c r="AE14" i="11" s="1"/>
  <c r="AB13" i="11"/>
  <c r="Z13" i="11"/>
  <c r="AF13" i="11" s="1"/>
  <c r="AB12" i="11"/>
  <c r="Z12" i="11"/>
  <c r="AF12" i="11" s="1"/>
  <c r="AB11" i="11"/>
  <c r="Z11" i="11"/>
  <c r="AE11" i="11" s="1"/>
  <c r="AB10" i="11"/>
  <c r="Z10" i="11"/>
  <c r="AF10" i="11" s="1"/>
  <c r="AB9" i="11"/>
  <c r="Z9" i="11"/>
  <c r="AE9" i="11"/>
  <c r="AB8" i="11"/>
  <c r="Z8" i="11"/>
  <c r="AF8" i="11" s="1"/>
  <c r="B8" i="11"/>
  <c r="B9" i="11"/>
  <c r="B10" i="11"/>
  <c r="B11" i="11"/>
  <c r="B12" i="11" s="1"/>
  <c r="B13" i="11" s="1"/>
  <c r="B14" i="11" s="1"/>
  <c r="B15" i="11" s="1"/>
  <c r="B16" i="11" s="1"/>
  <c r="AE12" i="11"/>
  <c r="F39" i="9"/>
  <c r="F38" i="9"/>
  <c r="F37" i="9"/>
  <c r="F36" i="9"/>
  <c r="F35" i="9"/>
  <c r="F34" i="9"/>
  <c r="F33" i="9"/>
  <c r="F32" i="9"/>
  <c r="F31" i="9"/>
  <c r="F30" i="9"/>
  <c r="F29" i="9"/>
  <c r="F28" i="9"/>
  <c r="AE15" i="11"/>
  <c r="C39" i="9"/>
  <c r="E39" i="9" s="1"/>
  <c r="D35" i="9"/>
  <c r="E35" i="9"/>
  <c r="AF9" i="11"/>
  <c r="AE8" i="11"/>
  <c r="AD19" i="11"/>
  <c r="AE19" i="11" s="1"/>
  <c r="D33" i="9"/>
  <c r="E33" i="9" s="1"/>
  <c r="D32" i="9"/>
  <c r="E32" i="9"/>
  <c r="D34" i="9"/>
  <c r="E34" i="9"/>
  <c r="G35" i="9" s="1"/>
  <c r="D39" i="9"/>
  <c r="D31" i="9"/>
  <c r="E31" i="9" s="1"/>
  <c r="D29" i="9"/>
  <c r="E29" i="9"/>
  <c r="D30" i="9"/>
  <c r="E30" i="9" s="1"/>
  <c r="G31" i="9" s="1"/>
  <c r="D37" i="9"/>
  <c r="E37" i="9" s="1"/>
  <c r="AE13" i="11"/>
  <c r="D38" i="9"/>
  <c r="E38" i="9"/>
  <c r="D28" i="9"/>
  <c r="E28" i="9" s="1"/>
  <c r="D36" i="9"/>
  <c r="E36" i="9" s="1"/>
  <c r="G32" i="9" l="1"/>
  <c r="G29" i="9"/>
  <c r="G37" i="9"/>
  <c r="G38" i="9"/>
  <c r="G30" i="9"/>
  <c r="G34" i="9"/>
  <c r="G33" i="9"/>
  <c r="G36" i="9"/>
  <c r="AF17" i="11"/>
  <c r="AF14" i="11"/>
  <c r="AE10" i="11"/>
  <c r="AE17" i="11" s="1"/>
  <c r="AF16" i="11"/>
  <c r="AF11" i="11"/>
  <c r="G39" i="9"/>
  <c r="E40" i="9"/>
</calcChain>
</file>

<file path=xl/sharedStrings.xml><?xml version="1.0" encoding="utf-8"?>
<sst xmlns="http://schemas.openxmlformats.org/spreadsheetml/2006/main" count="285" uniqueCount="203">
  <si>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</si>
  <si>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</si>
  <si>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</si>
  <si>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</si>
  <si>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</si>
  <si>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</si>
  <si>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</si>
  <si>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</si>
  <si>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</si>
  <si>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</si>
  <si>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</si>
  <si>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</si>
  <si>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</si>
  <si>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</si>
  <si>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</si>
  <si>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</si>
  <si>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</si>
  <si>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</si>
  <si>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</si>
  <si>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</si>
  <si>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</si>
  <si>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</si>
  <si>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</si>
  <si>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</si>
  <si>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</si>
  <si>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</si>
  <si>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</si>
  <si>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</si>
  <si>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</si>
  <si>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</si>
  <si>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</si>
  <si>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</si>
  <si>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</si>
  <si>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</si>
  <si>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</si>
  <si>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</si>
  <si>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</si>
  <si>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</si>
  <si>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</si>
  <si>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</si>
  <si>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</si>
  <si>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</si>
  <si>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</si>
  <si>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</si>
  <si>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</si>
  <si>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</si>
  <si>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</si>
  <si>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</si>
  <si>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</si>
  <si>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</si>
  <si>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</si>
  <si>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</si>
  <si>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</si>
  <si>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</si>
  <si>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</si>
  <si>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</si>
  <si>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</si>
  <si>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</si>
  <si>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</si>
  <si>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</si>
  <si>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</si>
  <si>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</si>
  <si>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</si>
  <si>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</si>
  <si>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</si>
  <si>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</si>
  <si>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</si>
  <si>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</si>
  <si>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</si>
  <si>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</si>
  <si>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</si>
  <si>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Bienestar Universitario</t>
  </si>
  <si>
    <t>Gestión Control Disciplinario</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</si>
  <si>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</si>
  <si>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</si>
  <si>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</si>
  <si>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</si>
  <si>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</si>
  <si>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</si>
  <si>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</si>
  <si>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</si>
  <si>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</si>
  <si>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</si>
  <si>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</si>
  <si>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</si>
  <si>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</si>
  <si>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</si>
  <si>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</si>
  <si>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</si>
  <si>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</si>
  <si>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</si>
  <si>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</si>
  <si>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</si>
  <si>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</si>
  <si>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</si>
  <si>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</si>
  <si>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</si>
  <si>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</si>
  <si>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</si>
  <si>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</si>
  <si>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</si>
  <si>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</si>
  <si>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</si>
  <si>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</si>
  <si>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</si>
  <si>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</si>
  <si>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Línea base</t>
  </si>
  <si>
    <t>Periodicidad</t>
  </si>
  <si>
    <t>Observaciones</t>
  </si>
  <si>
    <t>Objetivo Estratégico</t>
  </si>
  <si>
    <t>Movilidad internacional (1) 
Cantidad: 1 Docente, Destino: México
Movilidad nacional (2)
Cantidad: 1 Decano, 1 estudiante, Destino: Medellín</t>
  </si>
  <si>
    <t>Marzo</t>
  </si>
  <si>
    <t>Escuela Tecnológica
Instituto Técnico Central</t>
  </si>
  <si>
    <t>CÓDIGO:  DIE-FO-01</t>
  </si>
  <si>
    <t>PÁGINA:    1 de 1</t>
  </si>
  <si>
    <t>VERSIÓN: 4</t>
  </si>
  <si>
    <t>Fórmula</t>
  </si>
  <si>
    <t>Variables</t>
  </si>
  <si>
    <t>Desagregación</t>
  </si>
  <si>
    <t>IPB</t>
  </si>
  <si>
    <t>A</t>
  </si>
  <si>
    <t>CLASIF. DE CONFIDENCIALIDAD</t>
  </si>
  <si>
    <t>CLASIF. DE INTEGRIDAD</t>
  </si>
  <si>
    <t>CLASIF. DE DISPONIBILIDAD</t>
  </si>
  <si>
    <t>VIGENCIA: AGOSTO 27 de 2020</t>
  </si>
  <si>
    <t>Trimestral</t>
  </si>
  <si>
    <t>Junio</t>
  </si>
  <si>
    <t>Septiembre</t>
  </si>
  <si>
    <t>Diciembre</t>
  </si>
  <si>
    <t>OE-1- Consolidar la calidad académica para la acreditación institucional de alta calidad respaldada fortalecimiento de la gestión, la infraestructura tecnológica y física.</t>
  </si>
  <si>
    <t>Acreditación Institucional</t>
  </si>
  <si>
    <t>Resultado del Índice de Desempeño Institucional</t>
  </si>
  <si>
    <t>Resultados FURAG anuales, calculados por el DAFP</t>
  </si>
  <si>
    <t>Direccionamiento Institucional</t>
  </si>
  <si>
    <t>Gestión Financiera</t>
  </si>
  <si>
    <t>OE-6- Aumentar la cobertura mediante programas de educación superior diferenciados, con alta pertinencia regional de la institución.</t>
  </si>
  <si>
    <t>OE-7- Implementar programas y acciones para asegurar la permanencia de los estudiantes.</t>
  </si>
  <si>
    <t>Dimensiones y políticas del Modelo Integrado de Planeación y Gestión</t>
  </si>
  <si>
    <t>Cálculo del Índice de Desempeño Institucional, que demuestra el desempeño de las entidades en la implementación del MIPG.</t>
  </si>
  <si>
    <t>Dimensiones:
- Talento Humano
- Direccionamiento Estratégico
- Gestión con valores para resultados
- Evaluación de Resultados
- Información y comunicación
- Gestión del conocimiento
- Control Interno</t>
  </si>
  <si>
    <t>Anual</t>
  </si>
  <si>
    <t>DAFP</t>
  </si>
  <si>
    <t>Recursos monetarios</t>
  </si>
  <si>
    <t>Medir las obligaciones presupuestales frente al ingreso propio programado.</t>
  </si>
  <si>
    <t>(Factores implementados / 12)*100</t>
  </si>
  <si>
    <t>12 Factores de acreditación institucional</t>
  </si>
  <si>
    <t>Programas de técnica profesional
Programas de tecnología
Programas profesionales en ingenierías</t>
  </si>
  <si>
    <t>Cobertura estudiantil en programas de educación superior</t>
  </si>
  <si>
    <t>Estudiantes matriculados en programas de educación superior</t>
  </si>
  <si>
    <t>Estudiantes matriculados en programas de educación superior de vigencias 2020 y 2021.</t>
  </si>
  <si>
    <t>Medir el comportamiento de la cobertura estudiantil</t>
  </si>
  <si>
    <t>SNIES</t>
  </si>
  <si>
    <t>Baja</t>
  </si>
  <si>
    <t>Presupuesto /
Oficina Asesora de Planeación</t>
  </si>
  <si>
    <t>NA</t>
  </si>
  <si>
    <t>1) Proyecto educativo del programa e identidad institucional
2) Estudiantes
3) Profesores
4) Egresados
5) Aspectos académicos y resultados de aprendizaje
6) Permanencia y graduación
7) Interacción con el entorno nacional e internacional
8) Aportes de la investigación, la innovación, el desarrollo tecnológico y la creación, asociados al programa académico
9) Bienestar de la comunidad académica del programa
10) Medios educativos y ambientes de aprendizaje
11) Organización, administración y financiación del programa académico
12) Recursos físicos y tecnológicos</t>
  </si>
  <si>
    <t>Obligaciones vs Recaudos</t>
  </si>
  <si>
    <t>Registro y Control</t>
  </si>
  <si>
    <t>(Obligaciones / Recaudo programado)*100</t>
  </si>
  <si>
    <t>Cancelaciones tramitadas por semestre académico</t>
  </si>
  <si>
    <t>Cantidad de estudiantes que solicitaron cancelación de semestre / Total de estudiantes matriculados</t>
  </si>
  <si>
    <t>Estudiantes de programas de educación superior</t>
  </si>
  <si>
    <t>Medir la cantidad de estudiantes tramitaron cancelación de semestre.</t>
  </si>
  <si>
    <t>1,22%</t>
  </si>
  <si>
    <t>Condiciones iniciales</t>
  </si>
  <si>
    <t xml:space="preserve">Presentación y aprobación del proceso ante el Consejo Nacional de Acreditación </t>
  </si>
  <si>
    <t xml:space="preserve">35 condiciones iniciales </t>
  </si>
  <si>
    <t xml:space="preserve">Mide el porcentaje de avance del proceso ante el ente regulador </t>
  </si>
  <si>
    <t xml:space="preserve">Oficina de Autoevaluación 
Página del CNA </t>
  </si>
  <si>
    <t>Mide el porcentaje de avance en los 12 factores de acreditación institucional, adptados por la institución</t>
  </si>
  <si>
    <t xml:space="preserve">Oficina Asesora de Planeación
Oficina de Autoevaluación </t>
  </si>
  <si>
    <t xml:space="preserve">8 Condiciones iniciales: 
1)"Comunicación del Representante Legal de la institución"
2)Información sobre aspectos legales
3)Normas internas debidamente aprobadas
4)Información sobre aspectos académicos
5)nformación sobre recursos institucionales: Para cada uno de los lugares de desarrollo
6)Información sobre aspectos académicos
7)Información sobre recursos institucionales: Para cada uno de los lugares de desarrollo y por cada una de las sedes presentes en estos.
8)Información financiera y contable auditada de los últimos 2 años (Todos con notas de revelación)
</t>
  </si>
  <si>
    <t>Meta Cuatrienio</t>
  </si>
  <si>
    <t>(Estudiantes matriculados 2021 / Estudiantes matriculados 2022)*100</t>
  </si>
  <si>
    <t>Porcentaje de cumplimiento del PDI 2021-2024</t>
  </si>
  <si>
    <t>Promedio proyectado de ejecución de metas del PDI 2021-2024 para el 2023 / Promedio de ejecución del total de metas del PDI</t>
  </si>
  <si>
    <t>Metas del Plan de Desarrollo Institucional</t>
  </si>
  <si>
    <t xml:space="preserve">71 metas del PDI 2021-2024
</t>
  </si>
  <si>
    <t>Mide el porcentaje de ejecución del Plan de Desarrollo Institucional 2021-2024</t>
  </si>
  <si>
    <t>58.30%</t>
  </si>
  <si>
    <t>Acorde al seguimiento realizado por la Oficina Asesora de Planeación al PDI 2021-2024, mediante el plan de acción, con corte a 31-03-2023, se cuenta con un 58.3% de ejecución del PDI 2021-2024.</t>
  </si>
  <si>
    <t>Meta 2023</t>
  </si>
  <si>
    <t>Se han desasrrollado las siguientes acciones:
Matriz de identificación: trabajo de cooperación entre 12 áreas (factores) estratégicas, misionales y de apoyo, permitiendo la clasificación de aspectos por técnica de recolección, principio o criterio y clasificación. Esto fue un acuerdo entre todos y con esto permite que la autoevaluación se centre en el liderazgo y no en la evaluación de cumplimiento.
Condiciones iniciales: se diagnosticó las falencias o debilidades previas al cargue, adelantando políticas (a cargo del profesional de aseguramiento de la calidad), recolectando información, capacitando y mejorando los documentos.
Capacitación: se han desarrollado diferentes sesiones de capacitación, en total 4 talleres focalizados en la forma de recolección y reflexión del proceso.
Se ha aprovechado los ejercicio de autoevaluación 2022 encontrando ventajas como:
1. Evidencias de gestión: identificación del 80% de avance.
2. Evidencas de reflexión: identificación de cruce del 70%.
3. Recolección apoyo al impacto.</t>
  </si>
  <si>
    <t>91.3%</t>
  </si>
  <si>
    <t>Acorde a los resultados obtenidos en la medición FURAG 2021 por el DAFP, la ETITC obtuvo un resultado en el Índice de Desempeño Institucional de 91.3 sobre 100.</t>
  </si>
  <si>
    <t>69.15%</t>
  </si>
  <si>
    <t>10.03%</t>
  </si>
  <si>
    <t>Con corte a 31 de marzo, la ETITC ha adquirido obligaciones presupuestales por un valor de $ 1.246.099.627,70 MCTE con recursos propios, para esta vigencia se tiene programado recaudar por ingreso propio un valor de $ 12.427.289.836,00 por tanto se cuenta con un 10.03% de obligaciones presupuestales frente al recurso propio programado a recaudar en la vigencia.</t>
  </si>
  <si>
    <t>Ejecución presupuestal del proyecto Adquisición, dotación, reposición, remodelación, adecuación y recuperación de la planta física e infraestructura tecnológica de la Escuela Tecnológica Instituto Técnico Central Bogotá</t>
  </si>
  <si>
    <t>Recursos recaudados y compromisos adquiridos con recursos propios</t>
  </si>
  <si>
    <t>(Obligaciones adquiridas con recursos del proyecto / Apropiación vigente del proyecto)*100</t>
  </si>
  <si>
    <t>Recursos apropiados y obligaciones adquiridas.</t>
  </si>
  <si>
    <t>Medir las obligaciones presupuestales frente a la apropiación vigente del proyecto de inversión</t>
  </si>
  <si>
    <t>4.10%</t>
  </si>
  <si>
    <t>El proyecto cuenta con un presupuesto vigente de $10.260.722.953,00 MCTE, y con corte a 31 de marzo, ha adquirido obligaciones por un valor de $420.965.186,28, por tanto, cuenta con un 4.10% de ejecución presupuestal (medido en obligaciones)</t>
  </si>
  <si>
    <t>Ejecución presupuestal del proyecto Divulgación, asistencia técnica y capacitación de la comunidad educativa de la Escuela Tecnológica Instituto Técnico Central Bogotá</t>
  </si>
  <si>
    <t>15.07%</t>
  </si>
  <si>
    <t>El proyecto cuenta con un presupuesto vigente de $1.445.465.136 MCTE, y con corte a 31 de marzo, ha adquirido obligaciones por un valor de $217.879.449,52, por tanto, cuenta con un 15.07% de ejecución presupuestal (medido en obligaciones)</t>
  </si>
  <si>
    <t>54.5%</t>
  </si>
  <si>
    <t>Ejecución presupuestal del proyecto Diseño, organización y puesta en marcha del sistema de investigación de la ETITC Bogotá</t>
  </si>
  <si>
    <t>El proyecto cuenta con un presupuesto vigente de $1.000.000.000,00 MCTE, y con corte a 31 de marzo, ha adquirido obligaciones por un valor de $106.573.229,98, por tanto, cuenta con un 10.66% de ejecución presupuestal (medido en obligaciones)</t>
  </si>
  <si>
    <t>Para el 1º trimestre de la vigencia se contrastan los 3164 estudiantes matriculados en educación superior para el 1º semestre de 2022 contra los 3341 estudiantes para el 1º semestre de 2023, evidenciando un aumento de cobertura de un 5.59%.</t>
  </si>
  <si>
    <t>Para el periodo 2023-1 se han tramitado 80 cancelaciones de semestre, 71 en la sede central, y 9 en la sede Tintal.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</si>
</sst>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_(&quot;$&quot;\ * \(#,##0.00\);_(&quot;$&quot;\ * &quot;-&quot;??_);_(@_)"/>
    <numFmt numFmtId="165" formatCode="0.0%"/>
    <numFmt numFmtId="166" formatCode="0.000%"/>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sz val="12"/>
      <color rgb="FF000000"/>
      <name val="Calibri"/>
      <family val="2"/>
      <scheme val="minor"/>
    </font>
    <font>
      <sz val="9"/>
      <color rgb="FF000000"/>
      <name val="Arial"/>
      <family val="2"/>
    </font>
    <font>
      <b/>
      <sz val="11"/>
      <color rgb="FF000000"/>
      <name val="Arial"/>
      <family val="2"/>
    </font>
    <font>
      <b/>
      <sz val="11"/>
      <color theme="1"/>
      <name val="Arial"/>
      <family val="2"/>
    </font>
    <font>
      <b/>
      <sz val="11"/>
      <name val="Calibri"/>
      <family val="2"/>
      <scheme val="minor"/>
    </font>
    <font>
      <b/>
      <sz val="11"/>
      <color theme="0"/>
      <name val="Arial"/>
      <family val="2"/>
    </font>
    <font>
      <sz val="11"/>
      <color theme="0"/>
      <name val="Arial"/>
      <family val="2"/>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EF827F"/>
        <bgColor indexed="64"/>
      </patternFill>
    </fill>
    <fill>
      <patternFill patternType="solid">
        <fgColor rgb="FF002060"/>
        <bgColor indexed="64"/>
      </patternFill>
    </fill>
  </fills>
  <borders count="5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top/>
      <bottom style="thin">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40">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cellStyleXfs>
  <cellXfs count="296">
    <xf numFmtId="0" fontId="0" fillId="0" borderId="0" xfId="0"/>
    <xf numFmtId="0" fontId="0" fillId="0" borderId="0" xfId="0" applyAlignment="1">
      <alignment horizontal="center" vertical="center" wrapText="1"/>
    </xf>
    <xf numFmtId="165" fontId="0" fillId="0" borderId="0" xfId="0" applyNumberFormat="1" applyAlignment="1">
      <alignment vertical="center" wrapText="1"/>
    </xf>
    <xf numFmtId="9" fontId="7" fillId="0" borderId="7" xfId="1" applyFont="1" applyBorder="1" applyAlignment="1">
      <alignment horizontal="center" vertical="center" wrapText="1"/>
    </xf>
    <xf numFmtId="0" fontId="10" fillId="0" borderId="0" xfId="0" applyFont="1"/>
    <xf numFmtId="0" fontId="10" fillId="0" borderId="0" xfId="0" applyFont="1" applyAlignment="1">
      <alignment wrapText="1"/>
    </xf>
    <xf numFmtId="0" fontId="9" fillId="0" borderId="0" xfId="0" applyFont="1" applyAlignment="1">
      <alignment horizontal="center" vertical="center" textRotation="90"/>
    </xf>
    <xf numFmtId="0" fontId="2" fillId="0" borderId="0" xfId="0" applyFont="1"/>
    <xf numFmtId="1" fontId="0" fillId="0" borderId="7" xfId="0" applyNumberFormat="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wrapText="1"/>
    </xf>
    <xf numFmtId="0" fontId="14" fillId="0" borderId="7" xfId="0" applyFont="1" applyBorder="1" applyAlignment="1">
      <alignment vertical="center" wrapText="1"/>
    </xf>
    <xf numFmtId="9" fontId="14" fillId="0" borderId="7" xfId="0" applyNumberFormat="1" applyFont="1" applyBorder="1" applyAlignment="1">
      <alignment horizontal="center" vertical="center" wrapText="1"/>
    </xf>
    <xf numFmtId="0" fontId="14" fillId="0" borderId="18" xfId="0" applyFont="1" applyBorder="1" applyAlignment="1">
      <alignment vertical="center" wrapText="1"/>
    </xf>
    <xf numFmtId="0" fontId="14" fillId="0" borderId="0" xfId="0" applyFont="1" applyAlignment="1">
      <alignment horizontal="center" vertical="center" wrapText="1"/>
    </xf>
    <xf numFmtId="165"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5"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5"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5"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Border="1" applyAlignment="1">
      <alignment horizontal="center" wrapText="1"/>
    </xf>
    <xf numFmtId="0" fontId="14" fillId="0" borderId="35" xfId="0" applyFont="1" applyBorder="1" applyAlignment="1">
      <alignment horizontal="center" wrapText="1"/>
    </xf>
    <xf numFmtId="0" fontId="14" fillId="0" borderId="42" xfId="0" applyFont="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Border="1" applyAlignment="1">
      <alignment horizontal="center" vertical="center" wrapText="1"/>
    </xf>
    <xf numFmtId="0" fontId="14" fillId="0" borderId="0" xfId="0" applyFont="1" applyAlignment="1">
      <alignment vertical="center" wrapText="1"/>
    </xf>
    <xf numFmtId="9" fontId="14" fillId="0" borderId="7" xfId="1" applyFont="1" applyFill="1" applyBorder="1" applyAlignment="1">
      <alignment horizontal="center" vertical="center" wrapText="1"/>
    </xf>
    <xf numFmtId="0" fontId="0" fillId="0" borderId="0" xfId="0" applyAlignment="1">
      <alignment horizontal="center"/>
    </xf>
    <xf numFmtId="17" fontId="7" fillId="0" borderId="15" xfId="2" applyNumberFormat="1" applyBorder="1" applyAlignment="1">
      <alignment horizontal="center" vertical="center" wrapText="1"/>
    </xf>
    <xf numFmtId="0" fontId="8" fillId="0" borderId="33" xfId="2" applyFont="1" applyBorder="1" applyAlignment="1">
      <alignment horizontal="center" vertical="center" wrapText="1"/>
    </xf>
    <xf numFmtId="0" fontId="14" fillId="0" borderId="45" xfId="0" applyFont="1" applyBorder="1" applyAlignment="1">
      <alignment horizontal="center" vertical="center" wrapText="1"/>
    </xf>
    <xf numFmtId="165"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Border="1" applyAlignment="1">
      <alignment horizontal="center" vertical="center" wrapText="1"/>
    </xf>
    <xf numFmtId="0" fontId="8" fillId="6" borderId="17" xfId="2" applyFont="1" applyFill="1" applyBorder="1" applyAlignment="1">
      <alignment horizontal="center" vertical="center" wrapText="1"/>
    </xf>
    <xf numFmtId="0" fontId="8" fillId="6" borderId="7" xfId="2" applyFont="1" applyFill="1" applyBorder="1" applyAlignment="1">
      <alignment horizontal="center" vertical="center" wrapText="1"/>
    </xf>
    <xf numFmtId="0" fontId="8" fillId="6" borderId="34" xfId="0" applyFont="1" applyFill="1" applyBorder="1" applyAlignment="1">
      <alignment horizontal="center" wrapText="1"/>
    </xf>
    <xf numFmtId="0" fontId="14" fillId="0" borderId="15" xfId="0" applyFont="1" applyBorder="1" applyAlignment="1">
      <alignment vertical="center" wrapText="1"/>
    </xf>
    <xf numFmtId="165"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6" fontId="14" fillId="0" borderId="7" xfId="0" applyNumberFormat="1" applyFont="1" applyBorder="1" applyAlignment="1">
      <alignment vertical="center" wrapText="1"/>
    </xf>
    <xf numFmtId="0" fontId="20" fillId="0" borderId="7" xfId="0" applyFont="1" applyBorder="1" applyAlignment="1">
      <alignment horizontal="left" vertical="center" wrapText="1"/>
    </xf>
    <xf numFmtId="0" fontId="20" fillId="0" borderId="7" xfId="0" applyFont="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Border="1" applyAlignment="1">
      <alignment vertical="center" wrapText="1"/>
    </xf>
    <xf numFmtId="0" fontId="20" fillId="0" borderId="14" xfId="0" applyFont="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Alignment="1">
      <alignment horizontal="center" wrapText="1"/>
    </xf>
    <xf numFmtId="9" fontId="7" fillId="0" borderId="29" xfId="0" applyNumberFormat="1" applyFont="1" applyBorder="1" applyAlignment="1">
      <alignment horizontal="center" wrapText="1"/>
    </xf>
    <xf numFmtId="9" fontId="7" fillId="0" borderId="31" xfId="0" applyNumberFormat="1" applyFont="1" applyBorder="1" applyAlignment="1">
      <alignment horizontal="center" wrapText="1"/>
    </xf>
    <xf numFmtId="9" fontId="7" fillId="0" borderId="32" xfId="0" applyNumberFormat="1" applyFont="1" applyBorder="1" applyAlignment="1">
      <alignment horizontal="center" wrapText="1"/>
    </xf>
    <xf numFmtId="0" fontId="7" fillId="0" borderId="0" xfId="0" applyFont="1" applyAlignment="1">
      <alignment horizontal="center" vertical="center" wrapText="1"/>
    </xf>
    <xf numFmtId="0" fontId="8" fillId="0" borderId="0" xfId="0" applyFont="1" applyAlignment="1">
      <alignment wrapText="1"/>
    </xf>
    <xf numFmtId="9" fontId="7" fillId="0" borderId="0" xfId="1" applyFont="1" applyFill="1" applyBorder="1" applyAlignment="1">
      <alignment vertical="center" wrapText="1"/>
    </xf>
    <xf numFmtId="9" fontId="7" fillId="0" borderId="0" xfId="0" applyNumberFormat="1" applyFont="1" applyAlignment="1">
      <alignment wrapText="1"/>
    </xf>
    <xf numFmtId="0" fontId="8" fillId="0" borderId="0" xfId="2" applyFont="1" applyAlignment="1">
      <alignment horizontal="center" vertical="center" wrapText="1"/>
    </xf>
    <xf numFmtId="9" fontId="7" fillId="0" borderId="16" xfId="1" applyFont="1" applyFill="1" applyBorder="1" applyAlignment="1">
      <alignment horizontal="center" vertical="center" wrapText="1"/>
    </xf>
    <xf numFmtId="0" fontId="8" fillId="0" borderId="0" xfId="2" applyFont="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6" xfId="0" applyFont="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Border="1" applyAlignment="1">
      <alignment horizontal="center" vertical="center" wrapText="1"/>
    </xf>
    <xf numFmtId="9" fontId="14" fillId="0" borderId="48" xfId="0" applyNumberFormat="1" applyFont="1" applyBorder="1" applyAlignment="1">
      <alignment horizontal="center" vertical="center" wrapText="1"/>
    </xf>
    <xf numFmtId="9" fontId="14" fillId="0" borderId="48" xfId="1" applyFont="1" applyFill="1" applyBorder="1" applyAlignment="1">
      <alignment horizontal="center" vertical="center" wrapText="1"/>
    </xf>
    <xf numFmtId="166" fontId="14" fillId="0" borderId="48" xfId="0" applyNumberFormat="1" applyFont="1" applyBorder="1" applyAlignment="1">
      <alignment vertical="center" wrapText="1"/>
    </xf>
    <xf numFmtId="165"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52" xfId="0" applyFont="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Border="1" applyAlignment="1">
      <alignment horizontal="center" vertical="center" wrapText="1"/>
    </xf>
    <xf numFmtId="9" fontId="14" fillId="0" borderId="10" xfId="0" applyNumberFormat="1" applyFont="1" applyBorder="1" applyAlignment="1">
      <alignment horizontal="center" vertical="center" wrapText="1"/>
    </xf>
    <xf numFmtId="9" fontId="14" fillId="0" borderId="10" xfId="1" applyFont="1" applyFill="1" applyBorder="1" applyAlignment="1">
      <alignment horizontal="center" vertical="center" wrapText="1"/>
    </xf>
    <xf numFmtId="166" fontId="14" fillId="0" borderId="10" xfId="0" applyNumberFormat="1" applyFont="1" applyBorder="1" applyAlignment="1">
      <alignment vertical="center" wrapText="1"/>
    </xf>
    <xf numFmtId="165"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54" xfId="0" applyFont="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Border="1" applyAlignment="1">
      <alignment horizontal="center" vertical="center" wrapText="1"/>
    </xf>
    <xf numFmtId="9" fontId="14" fillId="0" borderId="13" xfId="0" applyNumberFormat="1" applyFont="1" applyBorder="1" applyAlignment="1">
      <alignment horizontal="center" vertical="center" wrapText="1"/>
    </xf>
    <xf numFmtId="9" fontId="14" fillId="0" borderId="13" xfId="1" applyFont="1" applyFill="1" applyBorder="1" applyAlignment="1">
      <alignment horizontal="center" vertical="center" wrapText="1"/>
    </xf>
    <xf numFmtId="166" fontId="14" fillId="0" borderId="13" xfId="0" applyNumberFormat="1" applyFont="1" applyBorder="1" applyAlignment="1">
      <alignment vertical="center" wrapText="1"/>
    </xf>
    <xf numFmtId="165"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Border="1" applyAlignment="1">
      <alignment horizontal="center" vertical="center" wrapText="1"/>
    </xf>
    <xf numFmtId="9" fontId="14" fillId="0" borderId="15" xfId="0" applyNumberFormat="1" applyFont="1" applyBorder="1" applyAlignment="1">
      <alignment horizontal="center" vertical="center" wrapText="1"/>
    </xf>
    <xf numFmtId="9" fontId="14" fillId="0" borderId="15" xfId="1" applyFont="1" applyFill="1" applyBorder="1" applyAlignment="1">
      <alignment horizontal="center" vertical="center" wrapText="1"/>
    </xf>
    <xf numFmtId="166" fontId="14" fillId="0" borderId="15" xfId="0" applyNumberFormat="1" applyFont="1" applyBorder="1" applyAlignment="1">
      <alignment vertical="center" wrapText="1"/>
    </xf>
    <xf numFmtId="165"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9" fontId="0" fillId="0" borderId="0" xfId="1" applyFont="1" applyBorder="1" applyAlignment="1">
      <alignment horizontal="center" vertical="center" wrapText="1"/>
    </xf>
    <xf numFmtId="0" fontId="0" fillId="0" borderId="0" xfId="0" applyAlignment="1">
      <alignment vertical="center" wrapText="1"/>
    </xf>
    <xf numFmtId="0" fontId="0" fillId="0" borderId="7" xfId="0" applyBorder="1" applyAlignment="1">
      <alignment horizontal="center" vertical="center" wrapText="1"/>
    </xf>
    <xf numFmtId="164" fontId="0" fillId="0" borderId="0" xfId="0" applyNumberFormat="1"/>
    <xf numFmtId="0" fontId="23" fillId="0" borderId="33" xfId="0" applyFont="1" applyBorder="1" applyAlignment="1">
      <alignment vertical="center" wrapText="1"/>
    </xf>
    <xf numFmtId="10" fontId="0" fillId="8" borderId="7" xfId="0" applyNumberFormat="1" applyFill="1" applyBorder="1" applyAlignment="1">
      <alignment horizontal="center" vertical="center"/>
    </xf>
    <xf numFmtId="10" fontId="0" fillId="8" borderId="26" xfId="0" applyNumberFormat="1" applyFill="1" applyBorder="1" applyAlignment="1">
      <alignment horizontal="center" vertical="center"/>
    </xf>
    <xf numFmtId="0" fontId="6" fillId="0" borderId="0" xfId="0" applyFont="1"/>
    <xf numFmtId="0" fontId="6" fillId="0" borderId="0" xfId="0" applyFont="1" applyAlignment="1">
      <alignment horizontal="center" vertical="center" wrapText="1"/>
    </xf>
    <xf numFmtId="0" fontId="4" fillId="0" borderId="0" xfId="0" applyFont="1"/>
    <xf numFmtId="0" fontId="26" fillId="0" borderId="7" xfId="0" applyFont="1" applyBorder="1" applyAlignment="1">
      <alignment horizontal="center" vertical="center"/>
    </xf>
    <xf numFmtId="0" fontId="0" fillId="0" borderId="7" xfId="0" applyBorder="1" applyAlignment="1">
      <alignment horizontal="left" vertical="center" wrapText="1"/>
    </xf>
    <xf numFmtId="0" fontId="0" fillId="0" borderId="19" xfId="0" applyBorder="1"/>
    <xf numFmtId="0" fontId="29" fillId="0" borderId="0" xfId="0" applyFont="1"/>
    <xf numFmtId="0" fontId="29" fillId="0" borderId="0" xfId="0" applyFont="1" applyAlignment="1">
      <alignment horizontal="center" vertical="center" wrapText="1"/>
    </xf>
    <xf numFmtId="165" fontId="6" fillId="0" borderId="26" xfId="0" applyNumberFormat="1" applyFont="1" applyBorder="1" applyAlignment="1">
      <alignment horizontal="left" vertical="center" wrapText="1"/>
    </xf>
    <xf numFmtId="0" fontId="26" fillId="0" borderId="7" xfId="0" applyFont="1" applyBorder="1" applyAlignment="1">
      <alignment horizontal="center" vertical="center" wrapText="1"/>
    </xf>
    <xf numFmtId="0" fontId="26" fillId="8" borderId="7" xfId="0" applyFont="1" applyFill="1" applyBorder="1" applyAlignment="1">
      <alignment horizontal="center" vertical="center"/>
    </xf>
    <xf numFmtId="0" fontId="4" fillId="0" borderId="0" xfId="0" applyFont="1" applyAlignment="1">
      <alignment horizontal="left" vertical="top" wrapText="1"/>
    </xf>
    <xf numFmtId="0" fontId="0" fillId="0" borderId="0" xfId="0" applyAlignment="1">
      <alignment horizontal="left" vertical="top" wrapText="1"/>
    </xf>
    <xf numFmtId="164" fontId="0" fillId="0" borderId="0" xfId="0" applyNumberFormat="1" applyAlignment="1">
      <alignment horizontal="left" vertical="top" wrapText="1"/>
    </xf>
    <xf numFmtId="165" fontId="26" fillId="0" borderId="7" xfId="0" applyNumberFormat="1" applyFont="1" applyBorder="1" applyAlignment="1">
      <alignment horizontal="right" vertical="center" wrapText="1"/>
    </xf>
    <xf numFmtId="9" fontId="26" fillId="0" borderId="7" xfId="0" applyNumberFormat="1" applyFont="1" applyBorder="1" applyAlignment="1">
      <alignment horizontal="right" vertical="center" wrapText="1"/>
    </xf>
    <xf numFmtId="10" fontId="26" fillId="0" borderId="7" xfId="0" applyNumberFormat="1" applyFont="1" applyBorder="1" applyAlignment="1">
      <alignment horizontal="right" vertical="center" wrapText="1"/>
    </xf>
    <xf numFmtId="9" fontId="26" fillId="0" borderId="7" xfId="1" applyFont="1" applyFill="1" applyBorder="1" applyAlignment="1">
      <alignment horizontal="right" vertical="center"/>
    </xf>
    <xf numFmtId="10" fontId="26" fillId="0" borderId="7" xfId="1" applyNumberFormat="1" applyFont="1" applyFill="1" applyBorder="1" applyAlignment="1">
      <alignment horizontal="right" vertical="center" wrapText="1"/>
    </xf>
    <xf numFmtId="0" fontId="0" fillId="0" borderId="18" xfId="0" applyBorder="1" applyAlignment="1">
      <alignment horizontal="left" vertical="center" wrapText="1"/>
    </xf>
    <xf numFmtId="0" fontId="22" fillId="0" borderId="7" xfId="0" applyFont="1" applyBorder="1" applyAlignment="1">
      <alignment horizontal="left" vertical="center" wrapText="1"/>
    </xf>
    <xf numFmtId="0" fontId="0" fillId="8" borderId="7" xfId="0" applyFill="1" applyBorder="1" applyAlignment="1">
      <alignment horizontal="left" vertical="center" wrapText="1"/>
    </xf>
    <xf numFmtId="9" fontId="27" fillId="0" borderId="7" xfId="0" applyNumberFormat="1" applyFont="1" applyBorder="1" applyAlignment="1">
      <alignment horizontal="right" vertical="center" wrapText="1"/>
    </xf>
    <xf numFmtId="9" fontId="3" fillId="0" borderId="7" xfId="0" applyNumberFormat="1" applyFont="1" applyBorder="1" applyAlignment="1">
      <alignment horizontal="right" vertical="center" wrapText="1"/>
    </xf>
    <xf numFmtId="10" fontId="28" fillId="5" borderId="7" xfId="0" applyNumberFormat="1" applyFont="1" applyFill="1" applyBorder="1" applyAlignment="1">
      <alignment horizontal="right" vertical="center" wrapText="1"/>
    </xf>
    <xf numFmtId="0" fontId="8" fillId="0" borderId="7" xfId="0" applyFont="1" applyBorder="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horizontal="center" vertical="center" wrapText="1"/>
    </xf>
    <xf numFmtId="0" fontId="24" fillId="0" borderId="22" xfId="0" applyFont="1" applyBorder="1" applyAlignment="1" applyProtection="1">
      <alignment horizontal="center" wrapText="1"/>
      <protection locked="0"/>
    </xf>
    <xf numFmtId="0" fontId="24" fillId="0" borderId="24" xfId="0" applyFont="1" applyBorder="1" applyAlignment="1" applyProtection="1">
      <alignment horizontal="center" wrapText="1"/>
      <protection locked="0"/>
    </xf>
    <xf numFmtId="0" fontId="24" fillId="0" borderId="56" xfId="0" applyFont="1" applyBorder="1" applyAlignment="1" applyProtection="1">
      <alignment horizontal="center" wrapText="1"/>
      <protection locked="0"/>
    </xf>
    <xf numFmtId="0" fontId="25" fillId="0" borderId="7" xfId="0" applyFont="1" applyBorder="1" applyAlignment="1" applyProtection="1">
      <alignment horizontal="center" vertical="center" wrapText="1"/>
      <protection locked="0"/>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15" fillId="0" borderId="7" xfId="0" applyFont="1" applyBorder="1" applyAlignment="1">
      <alignment horizontal="center" wrapText="1"/>
    </xf>
    <xf numFmtId="0" fontId="15" fillId="0" borderId="7" xfId="0" applyFont="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14" fontId="6" fillId="0" borderId="7" xfId="0" applyNumberFormat="1" applyFont="1" applyBorder="1" applyAlignment="1">
      <alignment horizontal="center" vertical="center"/>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4" fillId="0" borderId="31" xfId="0" applyFont="1" applyBorder="1" applyAlignment="1">
      <alignment horizontal="center" vertical="center" textRotation="90"/>
    </xf>
    <xf numFmtId="0" fontId="4" fillId="0" borderId="32" xfId="0" applyFont="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15" fillId="0" borderId="22" xfId="0" applyFont="1" applyBorder="1" applyAlignment="1">
      <alignment horizontal="center" wrapText="1"/>
    </xf>
    <xf numFmtId="0" fontId="15" fillId="0" borderId="23" xfId="0" applyFont="1" applyBorder="1" applyAlignment="1">
      <alignment horizontal="center"/>
    </xf>
    <xf numFmtId="0" fontId="15" fillId="0" borderId="24" xfId="0" applyFont="1" applyBorder="1" applyAlignment="1">
      <alignment horizontal="center"/>
    </xf>
    <xf numFmtId="0" fontId="15" fillId="0" borderId="25" xfId="0" applyFont="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14" fontId="14" fillId="0" borderId="13" xfId="0" applyNumberFormat="1" applyFont="1" applyBorder="1" applyAlignment="1">
      <alignment horizontal="center" vertical="center" wrapText="1"/>
    </xf>
    <xf numFmtId="14" fontId="14" fillId="0" borderId="14" xfId="0" applyNumberFormat="1" applyFont="1" applyBorder="1" applyAlignment="1">
      <alignment horizontal="center" vertical="center" wrapText="1"/>
    </xf>
    <xf numFmtId="165" fontId="26" fillId="0" borderId="7" xfId="0" applyNumberFormat="1" applyFont="1" applyFill="1" applyBorder="1" applyAlignment="1">
      <alignment horizontal="right" vertical="center" wrapText="1"/>
    </xf>
    <xf numFmtId="10" fontId="28" fillId="0" borderId="7" xfId="0" applyNumberFormat="1" applyFont="1" applyFill="1" applyBorder="1" applyAlignment="1">
      <alignment horizontal="right" vertical="center" wrapText="1"/>
    </xf>
    <xf numFmtId="10" fontId="26" fillId="0" borderId="7" xfId="0" applyNumberFormat="1" applyFont="1" applyFill="1" applyBorder="1" applyAlignment="1">
      <alignment horizontal="right" vertical="center" wrapText="1"/>
    </xf>
    <xf numFmtId="165" fontId="26" fillId="9" borderId="7" xfId="0" applyNumberFormat="1" applyFont="1" applyFill="1" applyBorder="1" applyAlignment="1">
      <alignment horizontal="right" vertical="center" wrapText="1"/>
    </xf>
    <xf numFmtId="0" fontId="28" fillId="10" borderId="9" xfId="0" applyFont="1" applyFill="1" applyBorder="1" applyAlignment="1">
      <alignment horizontal="center" vertical="center" wrapText="1"/>
    </xf>
    <xf numFmtId="0" fontId="28" fillId="10" borderId="10" xfId="0" applyFont="1" applyFill="1" applyBorder="1" applyAlignment="1">
      <alignment horizontal="center" vertical="center" wrapText="1"/>
    </xf>
    <xf numFmtId="165" fontId="28" fillId="10" borderId="10" xfId="0" applyNumberFormat="1" applyFont="1" applyFill="1" applyBorder="1" applyAlignment="1">
      <alignment horizontal="center" vertical="center" wrapText="1"/>
    </xf>
    <xf numFmtId="165" fontId="28" fillId="10" borderId="11" xfId="0" applyNumberFormat="1" applyFont="1" applyFill="1" applyBorder="1" applyAlignment="1">
      <alignment horizontal="center" vertical="center" wrapText="1"/>
    </xf>
    <xf numFmtId="0" fontId="28" fillId="10" borderId="57" xfId="0" applyFont="1" applyFill="1" applyBorder="1" applyAlignment="1">
      <alignment horizontal="center" vertical="center" wrapText="1"/>
    </xf>
    <xf numFmtId="0" fontId="28" fillId="10" borderId="48" xfId="0" applyFont="1" applyFill="1" applyBorder="1" applyAlignment="1">
      <alignment horizontal="center" vertical="center" wrapText="1"/>
    </xf>
    <xf numFmtId="0" fontId="28" fillId="10" borderId="48" xfId="0" applyFont="1" applyFill="1" applyBorder="1" applyAlignment="1">
      <alignment horizontal="left" vertical="top" wrapText="1"/>
    </xf>
    <xf numFmtId="165" fontId="28" fillId="10" borderId="48" xfId="0" applyNumberFormat="1" applyFont="1" applyFill="1" applyBorder="1" applyAlignment="1">
      <alignment horizontal="center" vertical="center" wrapText="1"/>
    </xf>
    <xf numFmtId="165" fontId="28" fillId="10" borderId="58" xfId="0" applyNumberFormat="1" applyFont="1" applyFill="1" applyBorder="1" applyAlignment="1">
      <alignment horizontal="center" vertical="center" wrapText="1"/>
    </xf>
    <xf numFmtId="10" fontId="26" fillId="9" borderId="7" xfId="0" applyNumberFormat="1" applyFont="1" applyFill="1" applyBorder="1" applyAlignment="1">
      <alignment horizontal="right" vertical="center" wrapText="1"/>
    </xf>
  </cellXfs>
  <cellStyles count="40">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xr:uid="{00000000-0005-0000-0000-000010000000}"/>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2" xfId="39" xr:uid="{00000000-0005-0000-0000-000024000000}"/>
    <cellStyle name="Normal" xfId="0" builtinId="0"/>
    <cellStyle name="Normal 2" xfId="2" xr:uid="{00000000-0005-0000-0000-000026000000}"/>
    <cellStyle name="Porcentaje" xfId="1" builtinId="5"/>
    <cellStyle name="Porcentual 2" xfId="3" xr:uid="{00000000-0005-0000-0000-000028000000}"/>
  </cellStyles>
  <dxfs count="32">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s>
  <tableStyles count="0" defaultTableStyle="TableStyleMedium9" defaultPivotStyle="PivotStyleLight16"/>
  <colors>
    <mruColors>
      <color rgb="FFEF827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2119025072"/>
        <c:axId val="-2016201072"/>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2119025072"/>
        <c:axId val="-2016201072"/>
      </c:lineChart>
      <c:dateAx>
        <c:axId val="-2119025072"/>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6201072"/>
        <c:crosses val="autoZero"/>
        <c:auto val="1"/>
        <c:lblOffset val="100"/>
        <c:baseTimeUnit val="months"/>
      </c:dateAx>
      <c:valAx>
        <c:axId val="-20162010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90250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1122538</xdr:colOff>
      <xdr:row>0</xdr:row>
      <xdr:rowOff>38100</xdr:rowOff>
    </xdr:from>
    <xdr:to>
      <xdr:col>1</xdr:col>
      <xdr:colOff>2000249</xdr:colOff>
      <xdr:row>3</xdr:row>
      <xdr:rowOff>207010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538" y="38100"/>
          <a:ext cx="877711" cy="9594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5188A1F\Guia_indicadores_Proces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2"/>
  <sheetViews>
    <sheetView tabSelected="1" topLeftCell="H6" zoomScale="78" zoomScaleNormal="90" workbookViewId="0">
      <pane ySplit="1" topLeftCell="A7" activePane="bottomLeft" state="frozen"/>
      <selection activeCell="A6" sqref="A6"/>
      <selection pane="bottomLeft" activeCell="K17" sqref="K17"/>
    </sheetView>
  </sheetViews>
  <sheetFormatPr baseColWidth="10" defaultColWidth="10.7109375" defaultRowHeight="15" x14ac:dyDescent="0.25"/>
  <cols>
    <col min="1" max="1" width="4" customWidth="1"/>
    <col min="2" max="2" width="47" customWidth="1"/>
    <col min="3" max="3" width="16.7109375" customWidth="1"/>
    <col min="4" max="4" width="29" customWidth="1"/>
    <col min="5" max="5" width="24.7109375" customWidth="1"/>
    <col min="6" max="6" width="28" customWidth="1"/>
    <col min="7" max="7" width="30" style="175" customWidth="1"/>
    <col min="8" max="8" width="30.7109375" customWidth="1"/>
    <col min="9" max="9" width="9.42578125" customWidth="1"/>
    <col min="10" max="10" width="18.28515625" style="67" customWidth="1"/>
    <col min="11" max="11" width="18" bestFit="1" customWidth="1"/>
    <col min="12" max="12" width="18" customWidth="1"/>
    <col min="13" max="13" width="18.28515625" bestFit="1" customWidth="1"/>
    <col min="14" max="18" width="15.7109375" customWidth="1"/>
    <col min="19" max="19" width="53.42578125" style="157" bestFit="1" customWidth="1"/>
    <col min="20" max="20" width="16.7109375" customWidth="1"/>
    <col min="21" max="21" width="10.7109375" customWidth="1"/>
    <col min="22" max="22" width="17.7109375" customWidth="1"/>
    <col min="23" max="24" width="10.7109375" customWidth="1"/>
    <col min="25" max="25" width="31.7109375" customWidth="1"/>
    <col min="26" max="26" width="13.42578125" customWidth="1"/>
    <col min="27" max="27" width="19.28515625" bestFit="1" customWidth="1"/>
    <col min="28" max="28" width="18.85546875" bestFit="1" customWidth="1"/>
    <col min="29" max="29" width="20.42578125" bestFit="1" customWidth="1"/>
    <col min="30" max="30" width="18.28515625" bestFit="1" customWidth="1"/>
    <col min="31" max="31" width="6.140625" bestFit="1" customWidth="1"/>
    <col min="32" max="32" width="6.5703125" bestFit="1" customWidth="1"/>
    <col min="33" max="33" width="6.42578125" bestFit="1" customWidth="1"/>
    <col min="34" max="34" width="5.7109375" bestFit="1" customWidth="1"/>
    <col min="35" max="35" width="8.42578125" bestFit="1" customWidth="1"/>
    <col min="36" max="36" width="11.7109375" customWidth="1"/>
    <col min="37" max="37" width="9.140625" bestFit="1" customWidth="1"/>
    <col min="38" max="38" width="11.7109375" customWidth="1"/>
    <col min="39" max="39" width="10.42578125" bestFit="1" customWidth="1"/>
    <col min="53" max="58" width="9.42578125" customWidth="1"/>
  </cols>
  <sheetData>
    <row r="1" spans="1:39" ht="20.25" customHeight="1" x14ac:dyDescent="0.25">
      <c r="B1" s="191" t="s">
        <v>112</v>
      </c>
      <c r="C1" s="194" t="s">
        <v>0</v>
      </c>
      <c r="D1" s="194"/>
      <c r="E1" s="194"/>
      <c r="F1" s="194"/>
      <c r="G1" s="194"/>
      <c r="H1" s="194"/>
      <c r="I1" s="194"/>
      <c r="J1" s="194"/>
      <c r="K1" s="194"/>
      <c r="L1" s="194"/>
      <c r="M1" s="194"/>
      <c r="N1" s="194"/>
      <c r="O1" s="194"/>
      <c r="P1" s="194"/>
      <c r="Q1" s="194"/>
      <c r="R1" s="194"/>
      <c r="S1" s="188" t="s">
        <v>113</v>
      </c>
      <c r="T1" s="188"/>
      <c r="U1" s="188"/>
      <c r="AA1" s="168"/>
    </row>
    <row r="2" spans="1:39" ht="20.25" customHeight="1" x14ac:dyDescent="0.25">
      <c r="B2" s="192"/>
      <c r="C2" s="194"/>
      <c r="D2" s="194"/>
      <c r="E2" s="194"/>
      <c r="F2" s="194"/>
      <c r="G2" s="194"/>
      <c r="H2" s="194"/>
      <c r="I2" s="194"/>
      <c r="J2" s="194"/>
      <c r="K2" s="194"/>
      <c r="L2" s="194"/>
      <c r="M2" s="194"/>
      <c r="N2" s="194"/>
      <c r="O2" s="194"/>
      <c r="P2" s="194"/>
      <c r="Q2" s="194"/>
      <c r="R2" s="194"/>
      <c r="S2" s="188" t="s">
        <v>115</v>
      </c>
      <c r="T2" s="188"/>
      <c r="U2" s="188"/>
      <c r="AA2" s="168"/>
    </row>
    <row r="3" spans="1:39" ht="22.15" customHeight="1" x14ac:dyDescent="0.25">
      <c r="B3" s="192"/>
      <c r="C3" s="194"/>
      <c r="D3" s="194"/>
      <c r="E3" s="194"/>
      <c r="F3" s="194"/>
      <c r="G3" s="194"/>
      <c r="H3" s="194"/>
      <c r="I3" s="194"/>
      <c r="J3" s="194"/>
      <c r="K3" s="194"/>
      <c r="L3" s="194"/>
      <c r="M3" s="194"/>
      <c r="N3" s="194"/>
      <c r="O3" s="194"/>
      <c r="P3" s="194"/>
      <c r="Q3" s="194"/>
      <c r="R3" s="194"/>
      <c r="S3" s="188" t="s">
        <v>124</v>
      </c>
      <c r="T3" s="188"/>
      <c r="U3" s="188"/>
      <c r="AA3" s="168"/>
    </row>
    <row r="4" spans="1:39" ht="42" customHeight="1" x14ac:dyDescent="0.25">
      <c r="B4" s="193"/>
      <c r="C4" s="194"/>
      <c r="D4" s="194"/>
      <c r="E4" s="194"/>
      <c r="F4" s="194"/>
      <c r="G4" s="194"/>
      <c r="H4" s="194"/>
      <c r="I4" s="194"/>
      <c r="J4" s="194"/>
      <c r="K4" s="194"/>
      <c r="L4" s="194"/>
      <c r="M4" s="194"/>
      <c r="N4" s="194"/>
      <c r="O4" s="194"/>
      <c r="P4" s="194"/>
      <c r="Q4" s="194"/>
      <c r="R4" s="194"/>
      <c r="S4" s="188" t="s">
        <v>114</v>
      </c>
      <c r="T4" s="188"/>
      <c r="U4" s="188"/>
      <c r="AA4" s="168"/>
    </row>
    <row r="5" spans="1:39" ht="15.75" thickBot="1" x14ac:dyDescent="0.3">
      <c r="F5" s="165">
        <v>1</v>
      </c>
      <c r="G5" s="174">
        <v>1</v>
      </c>
      <c r="L5" s="165">
        <v>1</v>
      </c>
    </row>
    <row r="6" spans="1:39" s="169" customFormat="1" ht="46.9" customHeight="1" x14ac:dyDescent="0.2">
      <c r="B6" s="286" t="s">
        <v>109</v>
      </c>
      <c r="C6" s="287" t="s">
        <v>1</v>
      </c>
      <c r="D6" s="287" t="s">
        <v>2</v>
      </c>
      <c r="E6" s="287" t="s">
        <v>116</v>
      </c>
      <c r="F6" s="287" t="s">
        <v>117</v>
      </c>
      <c r="G6" s="287" t="s">
        <v>118</v>
      </c>
      <c r="H6" s="287" t="s">
        <v>61</v>
      </c>
      <c r="I6" s="287" t="s">
        <v>6</v>
      </c>
      <c r="J6" s="287" t="s">
        <v>172</v>
      </c>
      <c r="K6" s="288" t="s">
        <v>107</v>
      </c>
      <c r="L6" s="288" t="s">
        <v>8</v>
      </c>
      <c r="M6" s="288" t="s">
        <v>106</v>
      </c>
      <c r="N6" s="288" t="s">
        <v>181</v>
      </c>
      <c r="O6" s="288" t="s">
        <v>111</v>
      </c>
      <c r="P6" s="288" t="s">
        <v>126</v>
      </c>
      <c r="Q6" s="288" t="s">
        <v>127</v>
      </c>
      <c r="R6" s="288" t="s">
        <v>128</v>
      </c>
      <c r="S6" s="289" t="s">
        <v>108</v>
      </c>
      <c r="AA6" s="170"/>
      <c r="AB6" s="170"/>
      <c r="AC6" s="170"/>
      <c r="AD6" s="170"/>
      <c r="AE6" s="170"/>
      <c r="AF6" s="170"/>
      <c r="AG6" s="170"/>
      <c r="AH6" s="170"/>
      <c r="AI6" s="170"/>
      <c r="AJ6" s="170"/>
      <c r="AK6" s="170"/>
      <c r="AL6" s="170"/>
      <c r="AM6" s="170"/>
    </row>
    <row r="7" spans="1:39" s="169" customFormat="1" ht="5.25" customHeight="1" x14ac:dyDescent="0.2">
      <c r="B7" s="290"/>
      <c r="C7" s="291"/>
      <c r="D7" s="291"/>
      <c r="E7" s="291"/>
      <c r="F7" s="291"/>
      <c r="G7" s="292"/>
      <c r="H7" s="291"/>
      <c r="I7" s="291"/>
      <c r="J7" s="291"/>
      <c r="K7" s="293"/>
      <c r="L7" s="293"/>
      <c r="M7" s="293"/>
      <c r="N7" s="293"/>
      <c r="O7" s="293"/>
      <c r="P7" s="293"/>
      <c r="Q7" s="293"/>
      <c r="R7" s="293"/>
      <c r="S7" s="294"/>
      <c r="AA7" s="170"/>
      <c r="AB7" s="170"/>
      <c r="AC7" s="170"/>
      <c r="AD7" s="170"/>
      <c r="AE7" s="170"/>
      <c r="AF7" s="170"/>
      <c r="AG7" s="170"/>
      <c r="AH7" s="170"/>
      <c r="AI7" s="170"/>
      <c r="AJ7" s="170"/>
      <c r="AK7" s="170"/>
      <c r="AL7" s="170"/>
      <c r="AM7" s="170"/>
    </row>
    <row r="8" spans="1:39" s="163" customFormat="1" ht="375" hidden="1" x14ac:dyDescent="0.2">
      <c r="A8" s="173"/>
      <c r="B8" s="182" t="s">
        <v>129</v>
      </c>
      <c r="C8" s="167" t="s">
        <v>133</v>
      </c>
      <c r="D8" s="167" t="s">
        <v>130</v>
      </c>
      <c r="E8" s="167" t="s">
        <v>144</v>
      </c>
      <c r="F8" s="167" t="s">
        <v>145</v>
      </c>
      <c r="G8" s="167" t="s">
        <v>155</v>
      </c>
      <c r="H8" s="167" t="s">
        <v>169</v>
      </c>
      <c r="I8" s="183" t="s">
        <v>91</v>
      </c>
      <c r="J8" s="178">
        <v>1</v>
      </c>
      <c r="K8" s="158" t="s">
        <v>125</v>
      </c>
      <c r="L8" s="167" t="s">
        <v>170</v>
      </c>
      <c r="M8" s="177">
        <v>0.1</v>
      </c>
      <c r="N8" s="177">
        <v>0.8</v>
      </c>
      <c r="O8" s="177"/>
      <c r="P8" s="177"/>
      <c r="Q8" s="177"/>
      <c r="R8" s="177"/>
      <c r="S8" s="171"/>
      <c r="AA8" s="164"/>
      <c r="AB8" s="164"/>
      <c r="AC8" s="164"/>
      <c r="AD8" s="164"/>
      <c r="AE8" s="164"/>
      <c r="AF8" s="164"/>
      <c r="AG8" s="164"/>
      <c r="AH8" s="164"/>
      <c r="AI8" s="164"/>
      <c r="AJ8" s="164"/>
      <c r="AK8" s="164"/>
      <c r="AL8" s="164"/>
      <c r="AM8" s="164"/>
    </row>
    <row r="9" spans="1:39" s="163" customFormat="1" ht="127.15" customHeight="1" x14ac:dyDescent="0.2">
      <c r="A9" s="173"/>
      <c r="B9" s="182" t="s">
        <v>129</v>
      </c>
      <c r="C9" s="167" t="s">
        <v>133</v>
      </c>
      <c r="D9" s="167" t="s">
        <v>174</v>
      </c>
      <c r="E9" s="167" t="s">
        <v>175</v>
      </c>
      <c r="F9" s="167" t="s">
        <v>176</v>
      </c>
      <c r="G9" s="167" t="s">
        <v>177</v>
      </c>
      <c r="H9" s="167" t="s">
        <v>178</v>
      </c>
      <c r="I9" s="183" t="s">
        <v>91</v>
      </c>
      <c r="J9" s="178">
        <v>1</v>
      </c>
      <c r="K9" s="158" t="s">
        <v>125</v>
      </c>
      <c r="L9" s="167" t="s">
        <v>168</v>
      </c>
      <c r="M9" s="282" t="s">
        <v>198</v>
      </c>
      <c r="N9" s="178">
        <v>0.89</v>
      </c>
      <c r="O9" s="285" t="s">
        <v>179</v>
      </c>
      <c r="P9" s="282"/>
      <c r="Q9" s="282"/>
      <c r="R9" s="282"/>
      <c r="S9" s="167" t="s">
        <v>180</v>
      </c>
      <c r="AA9" s="164"/>
      <c r="AB9" s="164"/>
      <c r="AC9" s="164"/>
      <c r="AD9" s="164"/>
      <c r="AE9" s="164"/>
      <c r="AF9" s="164"/>
      <c r="AG9" s="164"/>
      <c r="AH9" s="164"/>
      <c r="AI9" s="164"/>
      <c r="AJ9" s="164"/>
      <c r="AK9" s="164"/>
      <c r="AL9" s="164"/>
      <c r="AM9" s="164"/>
    </row>
    <row r="10" spans="1:39" s="163" customFormat="1" ht="369.75" customHeight="1" x14ac:dyDescent="0.2">
      <c r="A10" s="173"/>
      <c r="B10" s="182" t="s">
        <v>129</v>
      </c>
      <c r="C10" s="167" t="s">
        <v>133</v>
      </c>
      <c r="D10" s="167" t="s">
        <v>164</v>
      </c>
      <c r="E10" s="167" t="s">
        <v>165</v>
      </c>
      <c r="F10" s="167" t="s">
        <v>166</v>
      </c>
      <c r="G10" s="167" t="s">
        <v>171</v>
      </c>
      <c r="H10" s="167" t="s">
        <v>167</v>
      </c>
      <c r="I10" s="183" t="s">
        <v>91</v>
      </c>
      <c r="J10" s="178">
        <v>1</v>
      </c>
      <c r="K10" s="158" t="s">
        <v>125</v>
      </c>
      <c r="L10" s="167" t="s">
        <v>168</v>
      </c>
      <c r="M10" s="282">
        <v>0.3</v>
      </c>
      <c r="N10" s="178">
        <v>0.9</v>
      </c>
      <c r="O10" s="177">
        <v>0.33</v>
      </c>
      <c r="P10" s="282"/>
      <c r="Q10" s="282"/>
      <c r="R10" s="282"/>
      <c r="S10" s="167" t="s">
        <v>182</v>
      </c>
      <c r="AA10" s="164"/>
      <c r="AB10" s="164"/>
      <c r="AC10" s="164"/>
      <c r="AD10" s="164"/>
      <c r="AE10" s="164"/>
      <c r="AF10" s="164"/>
      <c r="AG10" s="164"/>
      <c r="AH10" s="164"/>
      <c r="AI10" s="164"/>
      <c r="AJ10" s="164"/>
      <c r="AK10" s="164"/>
      <c r="AL10" s="164"/>
      <c r="AM10" s="164"/>
    </row>
    <row r="11" spans="1:39" s="163" customFormat="1" ht="96" customHeight="1" x14ac:dyDescent="0.2">
      <c r="A11" s="173"/>
      <c r="B11" s="182" t="s">
        <v>129</v>
      </c>
      <c r="C11" s="184" t="s">
        <v>133</v>
      </c>
      <c r="D11" s="167" t="s">
        <v>131</v>
      </c>
      <c r="E11" s="183" t="s">
        <v>132</v>
      </c>
      <c r="F11" s="167" t="s">
        <v>137</v>
      </c>
      <c r="G11" s="167" t="s">
        <v>139</v>
      </c>
      <c r="H11" s="167" t="s">
        <v>138</v>
      </c>
      <c r="I11" s="183" t="s">
        <v>91</v>
      </c>
      <c r="J11" s="185">
        <v>0.9</v>
      </c>
      <c r="K11" s="158" t="s">
        <v>140</v>
      </c>
      <c r="L11" s="167" t="s">
        <v>141</v>
      </c>
      <c r="M11" s="177" t="s">
        <v>183</v>
      </c>
      <c r="N11" s="177">
        <v>0.93</v>
      </c>
      <c r="O11" s="187" t="s">
        <v>183</v>
      </c>
      <c r="P11" s="283"/>
      <c r="Q11" s="283"/>
      <c r="R11" s="283"/>
      <c r="S11" s="167" t="s">
        <v>184</v>
      </c>
      <c r="AA11" s="164"/>
      <c r="AB11" s="164"/>
      <c r="AC11" s="164"/>
      <c r="AD11" s="164"/>
      <c r="AE11" s="164"/>
      <c r="AF11" s="164"/>
      <c r="AG11" s="164"/>
      <c r="AH11" s="164"/>
      <c r="AI11" s="164"/>
      <c r="AJ11" s="164"/>
      <c r="AK11" s="164"/>
      <c r="AL11" s="164"/>
      <c r="AM11" s="164"/>
    </row>
    <row r="12" spans="1:39" s="163" customFormat="1" ht="109.5" customHeight="1" x14ac:dyDescent="0.2">
      <c r="A12" s="173"/>
      <c r="B12" s="182" t="s">
        <v>129</v>
      </c>
      <c r="C12" s="184" t="s">
        <v>134</v>
      </c>
      <c r="D12" s="167" t="s">
        <v>156</v>
      </c>
      <c r="E12" s="167" t="s">
        <v>158</v>
      </c>
      <c r="F12" s="167" t="s">
        <v>142</v>
      </c>
      <c r="G12" s="167" t="s">
        <v>189</v>
      </c>
      <c r="H12" s="167" t="s">
        <v>143</v>
      </c>
      <c r="I12" s="167" t="s">
        <v>91</v>
      </c>
      <c r="J12" s="186">
        <v>1</v>
      </c>
      <c r="K12" s="158" t="s">
        <v>125</v>
      </c>
      <c r="L12" s="167" t="s">
        <v>153</v>
      </c>
      <c r="M12" s="181" t="s">
        <v>185</v>
      </c>
      <c r="N12" s="180">
        <v>1</v>
      </c>
      <c r="O12" s="285" t="s">
        <v>186</v>
      </c>
      <c r="P12" s="284"/>
      <c r="Q12" s="282"/>
      <c r="R12" s="282"/>
      <c r="S12" s="167" t="s">
        <v>187</v>
      </c>
      <c r="AA12" s="164"/>
      <c r="AB12" s="164"/>
      <c r="AC12" s="164"/>
      <c r="AD12" s="164"/>
      <c r="AE12" s="164"/>
      <c r="AF12" s="164"/>
      <c r="AG12" s="164"/>
      <c r="AH12" s="164"/>
      <c r="AI12" s="164"/>
      <c r="AJ12" s="164"/>
      <c r="AK12" s="164"/>
      <c r="AL12" s="164"/>
      <c r="AM12" s="164"/>
    </row>
    <row r="13" spans="1:39" s="163" customFormat="1" ht="100.5" customHeight="1" x14ac:dyDescent="0.2">
      <c r="A13" s="173"/>
      <c r="B13" s="182" t="s">
        <v>129</v>
      </c>
      <c r="C13" s="184" t="s">
        <v>134</v>
      </c>
      <c r="D13" s="167" t="s">
        <v>188</v>
      </c>
      <c r="E13" s="167" t="s">
        <v>190</v>
      </c>
      <c r="F13" s="167" t="s">
        <v>142</v>
      </c>
      <c r="G13" s="167" t="s">
        <v>191</v>
      </c>
      <c r="H13" s="167" t="s">
        <v>192</v>
      </c>
      <c r="I13" s="167" t="s">
        <v>91</v>
      </c>
      <c r="J13" s="186">
        <v>1</v>
      </c>
      <c r="K13" s="158" t="s">
        <v>125</v>
      </c>
      <c r="L13" s="167" t="s">
        <v>153</v>
      </c>
      <c r="M13" s="181" t="s">
        <v>154</v>
      </c>
      <c r="N13" s="180">
        <v>1</v>
      </c>
      <c r="O13" s="285" t="s">
        <v>193</v>
      </c>
      <c r="P13" s="284"/>
      <c r="Q13" s="282"/>
      <c r="R13" s="282"/>
      <c r="S13" s="167" t="s">
        <v>194</v>
      </c>
      <c r="AA13" s="164"/>
      <c r="AB13" s="164"/>
      <c r="AC13" s="164"/>
      <c r="AD13" s="164"/>
      <c r="AE13" s="164"/>
      <c r="AF13" s="164"/>
      <c r="AG13" s="164"/>
      <c r="AH13" s="164"/>
      <c r="AI13" s="164"/>
      <c r="AJ13" s="164"/>
      <c r="AK13" s="164"/>
      <c r="AL13" s="164"/>
      <c r="AM13" s="164"/>
    </row>
    <row r="14" spans="1:39" s="163" customFormat="1" ht="89.25" customHeight="1" x14ac:dyDescent="0.2">
      <c r="A14" s="173"/>
      <c r="B14" s="182" t="s">
        <v>129</v>
      </c>
      <c r="C14" s="184" t="s">
        <v>134</v>
      </c>
      <c r="D14" s="167" t="s">
        <v>195</v>
      </c>
      <c r="E14" s="167" t="s">
        <v>190</v>
      </c>
      <c r="F14" s="167" t="s">
        <v>142</v>
      </c>
      <c r="G14" s="167" t="s">
        <v>191</v>
      </c>
      <c r="H14" s="167" t="s">
        <v>192</v>
      </c>
      <c r="I14" s="167" t="s">
        <v>91</v>
      </c>
      <c r="J14" s="186">
        <v>1</v>
      </c>
      <c r="K14" s="158" t="s">
        <v>125</v>
      </c>
      <c r="L14" s="167" t="s">
        <v>153</v>
      </c>
      <c r="M14" s="181" t="s">
        <v>154</v>
      </c>
      <c r="N14" s="180">
        <v>1</v>
      </c>
      <c r="O14" s="285" t="s">
        <v>196</v>
      </c>
      <c r="P14" s="284"/>
      <c r="Q14" s="282"/>
      <c r="R14" s="282"/>
      <c r="S14" s="167" t="s">
        <v>197</v>
      </c>
      <c r="AA14" s="164"/>
      <c r="AB14" s="164"/>
      <c r="AC14" s="164"/>
      <c r="AD14" s="164"/>
      <c r="AE14" s="164"/>
      <c r="AF14" s="164"/>
      <c r="AG14" s="164"/>
      <c r="AH14" s="164"/>
      <c r="AI14" s="164"/>
      <c r="AJ14" s="164"/>
      <c r="AK14" s="164"/>
      <c r="AL14" s="164"/>
      <c r="AM14" s="164"/>
    </row>
    <row r="15" spans="1:39" s="163" customFormat="1" ht="89.25" customHeight="1" x14ac:dyDescent="0.2">
      <c r="A15" s="173"/>
      <c r="B15" s="182" t="s">
        <v>129</v>
      </c>
      <c r="C15" s="184" t="s">
        <v>134</v>
      </c>
      <c r="D15" s="167" t="s">
        <v>199</v>
      </c>
      <c r="E15" s="167" t="s">
        <v>190</v>
      </c>
      <c r="F15" s="167" t="s">
        <v>142</v>
      </c>
      <c r="G15" s="167" t="s">
        <v>191</v>
      </c>
      <c r="H15" s="167" t="s">
        <v>192</v>
      </c>
      <c r="I15" s="167" t="s">
        <v>91</v>
      </c>
      <c r="J15" s="186">
        <v>1</v>
      </c>
      <c r="K15" s="158" t="s">
        <v>125</v>
      </c>
      <c r="L15" s="167" t="s">
        <v>153</v>
      </c>
      <c r="M15" s="181" t="s">
        <v>154</v>
      </c>
      <c r="N15" s="180">
        <v>1</v>
      </c>
      <c r="O15" s="295">
        <v>0.1066</v>
      </c>
      <c r="P15" s="284"/>
      <c r="Q15" s="282"/>
      <c r="R15" s="282"/>
      <c r="S15" s="167" t="s">
        <v>200</v>
      </c>
      <c r="AA15" s="164"/>
      <c r="AB15" s="164"/>
      <c r="AC15" s="164"/>
      <c r="AD15" s="164"/>
      <c r="AE15" s="164"/>
      <c r="AF15" s="164"/>
      <c r="AG15" s="164"/>
      <c r="AH15" s="164"/>
      <c r="AI15" s="164"/>
      <c r="AJ15" s="164"/>
      <c r="AK15" s="164"/>
      <c r="AL15" s="164"/>
      <c r="AM15" s="164"/>
    </row>
    <row r="16" spans="1:39" s="163" customFormat="1" ht="128.25" customHeight="1" x14ac:dyDescent="0.2">
      <c r="A16" s="173"/>
      <c r="B16" s="182" t="s">
        <v>135</v>
      </c>
      <c r="C16" s="167" t="s">
        <v>133</v>
      </c>
      <c r="D16" s="167" t="s">
        <v>147</v>
      </c>
      <c r="E16" s="167" t="s">
        <v>173</v>
      </c>
      <c r="F16" s="167" t="s">
        <v>148</v>
      </c>
      <c r="G16" s="167" t="s">
        <v>149</v>
      </c>
      <c r="H16" s="167" t="s">
        <v>150</v>
      </c>
      <c r="I16" s="183" t="s">
        <v>91</v>
      </c>
      <c r="J16" s="178">
        <v>0.1</v>
      </c>
      <c r="K16" s="158" t="s">
        <v>99</v>
      </c>
      <c r="L16" s="167" t="s">
        <v>151</v>
      </c>
      <c r="M16" s="177">
        <v>9.0999999999999998E-2</v>
      </c>
      <c r="N16" s="177">
        <v>0.1</v>
      </c>
      <c r="O16" s="284">
        <v>5.5899999999999998E-2</v>
      </c>
      <c r="P16" s="284"/>
      <c r="Q16" s="282"/>
      <c r="R16" s="282"/>
      <c r="S16" s="167" t="s">
        <v>201</v>
      </c>
      <c r="AA16" s="164"/>
      <c r="AB16" s="164"/>
      <c r="AC16" s="164"/>
      <c r="AD16" s="164"/>
      <c r="AE16" s="164"/>
      <c r="AF16" s="164"/>
      <c r="AG16" s="164"/>
      <c r="AH16" s="164"/>
      <c r="AI16" s="164"/>
      <c r="AJ16" s="164"/>
      <c r="AK16" s="164"/>
      <c r="AL16" s="164"/>
      <c r="AM16" s="164"/>
    </row>
    <row r="17" spans="1:39" s="163" customFormat="1" ht="128.25" customHeight="1" x14ac:dyDescent="0.2">
      <c r="A17" s="173"/>
      <c r="B17" s="182" t="s">
        <v>136</v>
      </c>
      <c r="C17" s="184" t="s">
        <v>71</v>
      </c>
      <c r="D17" s="167" t="s">
        <v>159</v>
      </c>
      <c r="E17" s="167" t="s">
        <v>160</v>
      </c>
      <c r="F17" s="167" t="s">
        <v>161</v>
      </c>
      <c r="G17" s="167" t="s">
        <v>146</v>
      </c>
      <c r="H17" s="167" t="s">
        <v>162</v>
      </c>
      <c r="I17" s="183" t="s">
        <v>152</v>
      </c>
      <c r="J17" s="179">
        <v>8.0000000000000002E-3</v>
      </c>
      <c r="K17" s="158" t="s">
        <v>140</v>
      </c>
      <c r="L17" s="167" t="s">
        <v>157</v>
      </c>
      <c r="M17" s="177" t="s">
        <v>163</v>
      </c>
      <c r="N17" s="179">
        <v>1.2200000000000001E-2</v>
      </c>
      <c r="O17" s="179">
        <v>2.3900000000000001E-2</v>
      </c>
      <c r="P17" s="179"/>
      <c r="Q17" s="177"/>
      <c r="R17" s="177"/>
      <c r="S17" s="167" t="s">
        <v>202</v>
      </c>
      <c r="AA17" s="164"/>
      <c r="AB17" s="164"/>
      <c r="AC17" s="164"/>
      <c r="AD17" s="164"/>
      <c r="AE17" s="164"/>
      <c r="AF17" s="164"/>
      <c r="AG17" s="164"/>
      <c r="AH17" s="164"/>
      <c r="AI17" s="164"/>
      <c r="AJ17" s="164"/>
      <c r="AK17" s="164"/>
      <c r="AL17" s="164"/>
      <c r="AM17" s="164"/>
    </row>
    <row r="20" spans="1:39" x14ac:dyDescent="0.25">
      <c r="K20" s="156"/>
      <c r="L20" s="156"/>
      <c r="N20" s="1"/>
      <c r="O20" s="1"/>
      <c r="P20" s="1"/>
      <c r="Q20" s="1"/>
    </row>
    <row r="21" spans="1:39" s="163" customFormat="1" ht="24" customHeight="1" x14ac:dyDescent="0.2">
      <c r="B21" s="189" t="s">
        <v>121</v>
      </c>
      <c r="C21" s="189"/>
      <c r="D21" s="189"/>
      <c r="E21" s="166" t="s">
        <v>119</v>
      </c>
      <c r="F21" s="190" t="s">
        <v>122</v>
      </c>
      <c r="G21" s="190"/>
      <c r="H21" s="190"/>
      <c r="I21" s="190"/>
      <c r="J21" s="190"/>
      <c r="K21" s="172" t="s">
        <v>120</v>
      </c>
      <c r="L21" s="190" t="s">
        <v>123</v>
      </c>
      <c r="M21" s="190"/>
      <c r="N21" s="190"/>
      <c r="O21" s="190"/>
      <c r="P21" s="190"/>
      <c r="Q21" s="190"/>
      <c r="R21" s="190"/>
      <c r="S21" s="172">
        <v>1</v>
      </c>
    </row>
    <row r="22" spans="1:39" ht="38.25" customHeight="1" x14ac:dyDescent="0.25">
      <c r="E22" s="159"/>
      <c r="F22" s="159"/>
      <c r="G22" s="176"/>
      <c r="H22" s="159"/>
    </row>
  </sheetData>
  <mergeCells count="9">
    <mergeCell ref="S1:U1"/>
    <mergeCell ref="S2:U2"/>
    <mergeCell ref="S3:U3"/>
    <mergeCell ref="S4:U4"/>
    <mergeCell ref="B21:D21"/>
    <mergeCell ref="F21:J21"/>
    <mergeCell ref="L21:R21"/>
    <mergeCell ref="B1:B4"/>
    <mergeCell ref="C1:R4"/>
  </mergeCells>
  <conditionalFormatting sqref="O8:R8 P9 O11">
    <cfRule type="cellIs" dxfId="31" priority="22" operator="between">
      <formula>0.85</formula>
      <formula>1</formula>
    </cfRule>
    <cfRule type="cellIs" dxfId="30" priority="23" operator="between">
      <formula>0.7</formula>
      <formula>0.84</formula>
    </cfRule>
    <cfRule type="cellIs" dxfId="29" priority="24" operator="between">
      <formula>1%</formula>
      <formula>69%</formula>
    </cfRule>
  </conditionalFormatting>
  <conditionalFormatting sqref="P8:Q8 P9">
    <cfRule type="cellIs" dxfId="28" priority="19" operator="between">
      <formula>0.85</formula>
      <formula>1</formula>
    </cfRule>
    <cfRule type="cellIs" dxfId="27" priority="20" operator="between">
      <formula>0.7</formula>
      <formula>0.84</formula>
    </cfRule>
    <cfRule type="cellIs" dxfId="26" priority="21" operator="between">
      <formula>1%</formula>
      <formula>69%</formula>
    </cfRule>
  </conditionalFormatting>
  <conditionalFormatting sqref="O10:P10">
    <cfRule type="cellIs" dxfId="25" priority="16" operator="between">
      <formula>0.85</formula>
      <formula>1</formula>
    </cfRule>
    <cfRule type="cellIs" dxfId="24" priority="17" operator="between">
      <formula>0.7</formula>
      <formula>0.84</formula>
    </cfRule>
    <cfRule type="cellIs" dxfId="23" priority="18" operator="between">
      <formula>1%</formula>
      <formula>69%</formula>
    </cfRule>
  </conditionalFormatting>
  <conditionalFormatting sqref="P10">
    <cfRule type="cellIs" dxfId="22" priority="13" operator="between">
      <formula>0.85</formula>
      <formula>1</formula>
    </cfRule>
    <cfRule type="cellIs" dxfId="21" priority="14" operator="between">
      <formula>0.7</formula>
      <formula>0.84</formula>
    </cfRule>
    <cfRule type="cellIs" dxfId="20" priority="15" operator="between">
      <formula>1%</formula>
      <formula>69%</formula>
    </cfRule>
  </conditionalFormatting>
  <conditionalFormatting sqref="R12:R15">
    <cfRule type="cellIs" dxfId="19" priority="10" operator="between">
      <formula>0.85</formula>
      <formula>1</formula>
    </cfRule>
    <cfRule type="cellIs" dxfId="18" priority="11" operator="between">
      <formula>0.7</formula>
      <formula>0.84</formula>
    </cfRule>
    <cfRule type="cellIs" dxfId="17" priority="12" operator="between">
      <formula>1%</formula>
      <formula>69%</formula>
    </cfRule>
  </conditionalFormatting>
  <conditionalFormatting sqref="O12:O15">
    <cfRule type="cellIs" dxfId="16" priority="7" operator="between">
      <formula>0.85</formula>
      <formula>1</formula>
    </cfRule>
    <cfRule type="cellIs" dxfId="15" priority="8" operator="between">
      <formula>0.7</formula>
      <formula>0.84</formula>
    </cfRule>
    <cfRule type="cellIs" dxfId="14" priority="9" operator="between">
      <formula>1%</formula>
      <formula>69%</formula>
    </cfRule>
  </conditionalFormatting>
  <conditionalFormatting sqref="O16:P16">
    <cfRule type="cellIs" dxfId="13" priority="4" operator="between">
      <formula>0.85</formula>
      <formula>1</formula>
    </cfRule>
    <cfRule type="cellIs" dxfId="12" priority="5" operator="between">
      <formula>0.7</formula>
      <formula>0.84</formula>
    </cfRule>
    <cfRule type="cellIs" dxfId="11" priority="6" operator="between">
      <formula>1%</formula>
      <formula>69%</formula>
    </cfRule>
  </conditionalFormatting>
  <conditionalFormatting sqref="O17:R17">
    <cfRule type="cellIs" dxfId="10" priority="1" operator="between">
      <formula>0.85</formula>
      <formula>1</formula>
    </cfRule>
    <cfRule type="cellIs" dxfId="9" priority="2" operator="between">
      <formula>0.7</formula>
      <formula>0.84</formula>
    </cfRule>
    <cfRule type="cellIs" dxfId="8" priority="3" operator="between">
      <formula>1%</formula>
      <formula>69%</formula>
    </cfRule>
  </conditionalFormatting>
  <dataValidations count="1">
    <dataValidation type="list" allowBlank="1" showInputMessage="1" showErrorMessage="1" sqref="I8:I17" xr:uid="{00000000-0002-0000-0000-000000000000}">
      <formula1>"Sube,Baja,Tendencia Media"</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8:G10"/>
  <sheetViews>
    <sheetView workbookViewId="0"/>
  </sheetViews>
  <sheetFormatPr baseColWidth="10" defaultColWidth="11.42578125" defaultRowHeight="15" x14ac:dyDescent="0.25"/>
  <sheetData>
    <row r="8" spans="5:7" ht="15.75" thickBot="1" x14ac:dyDescent="0.3"/>
    <row r="9" spans="5:7" ht="252.75" thickBot="1" x14ac:dyDescent="0.3">
      <c r="E9" s="161">
        <v>1</v>
      </c>
      <c r="F9" s="162">
        <v>0.9</v>
      </c>
      <c r="G9" s="160" t="s">
        <v>110</v>
      </c>
    </row>
    <row r="10" spans="5:7" ht="252.75" thickBot="1" x14ac:dyDescent="0.3">
      <c r="E10" s="161">
        <v>1</v>
      </c>
      <c r="F10" s="162">
        <v>0.9</v>
      </c>
      <c r="G10" s="160"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x14ac:dyDescent="0.25"/>
  <cols>
    <col min="1" max="1" width="16.42578125" customWidth="1"/>
    <col min="2" max="2" width="16.42578125" hidden="1" customWidth="1"/>
    <col min="3" max="3" width="30.140625" bestFit="1" customWidth="1"/>
    <col min="4" max="4" width="17.42578125" style="62" bestFit="1" customWidth="1"/>
    <col min="5" max="6" width="4.42578125" hidden="1" customWidth="1"/>
    <col min="7" max="8" width="35.140625" customWidth="1"/>
    <col min="9" max="9" width="16" customWidth="1"/>
    <col min="10" max="10" width="9.42578125" bestFit="1" customWidth="1"/>
    <col min="11" max="11" width="9" style="67" customWidth="1"/>
    <col min="12" max="23" width="7.7109375" customWidth="1" outlineLevel="1"/>
    <col min="24" max="25" width="7.7109375" hidden="1" customWidth="1" outlineLevel="1"/>
    <col min="26" max="26" width="11.42578125" style="62" customWidth="1" collapsed="1"/>
    <col min="27" max="27" width="31.42578125" customWidth="1"/>
    <col min="28" max="28" width="11.42578125" hidden="1" customWidth="1"/>
    <col min="29" max="29" width="8.7109375" customWidth="1"/>
    <col min="30" max="30" width="9.7109375" customWidth="1"/>
    <col min="31" max="31" width="14.140625" customWidth="1"/>
    <col min="32" max="32" width="16.28515625" customWidth="1"/>
    <col min="33" max="33" width="14.42578125" customWidth="1"/>
    <col min="34" max="34" width="13.140625" customWidth="1"/>
    <col min="35" max="35" width="14.7109375" customWidth="1"/>
    <col min="44" max="44" width="7" bestFit="1" customWidth="1"/>
    <col min="45" max="45" width="8.7109375" bestFit="1" customWidth="1"/>
    <col min="46" max="46" width="7.42578125" bestFit="1" customWidth="1"/>
    <col min="47" max="47" width="6" bestFit="1" customWidth="1"/>
    <col min="48" max="49" width="6.42578125" bestFit="1" customWidth="1"/>
    <col min="50" max="50" width="5.7109375" bestFit="1" customWidth="1"/>
    <col min="51" max="51" width="8.42578125" bestFit="1" customWidth="1"/>
    <col min="52" max="52" width="11.7109375" customWidth="1"/>
    <col min="53" max="53" width="9.140625" bestFit="1" customWidth="1"/>
    <col min="54" max="54" width="11.7109375" customWidth="1"/>
    <col min="55" max="55" width="10.42578125" bestFit="1" customWidth="1"/>
    <col min="69" max="74" width="9.42578125" customWidth="1"/>
  </cols>
  <sheetData>
    <row r="1" spans="1:55" ht="15" customHeight="1" x14ac:dyDescent="0.25">
      <c r="A1" s="199" t="s">
        <v>47</v>
      </c>
      <c r="B1" s="199"/>
      <c r="C1" s="200"/>
      <c r="D1" s="201" t="s">
        <v>55</v>
      </c>
      <c r="E1" s="202"/>
      <c r="F1" s="202"/>
      <c r="G1" s="202"/>
      <c r="H1" s="202"/>
      <c r="I1" s="202"/>
      <c r="J1" s="202"/>
      <c r="K1" s="202"/>
      <c r="L1" s="202"/>
      <c r="M1" s="202"/>
      <c r="N1" s="202"/>
      <c r="O1" s="202"/>
      <c r="P1" s="202"/>
      <c r="Q1" s="202"/>
      <c r="R1" s="202"/>
      <c r="S1" s="202"/>
      <c r="T1" s="202"/>
      <c r="U1" s="202"/>
      <c r="V1" s="202"/>
      <c r="W1" s="202"/>
      <c r="X1" s="202"/>
      <c r="Y1" s="202"/>
      <c r="Z1" s="202"/>
      <c r="AA1" s="202"/>
      <c r="AB1" s="202"/>
      <c r="AC1" s="203"/>
      <c r="AD1" s="210" t="s">
        <v>31</v>
      </c>
      <c r="AE1" s="210"/>
    </row>
    <row r="2" spans="1:55" ht="15" customHeight="1" x14ac:dyDescent="0.25">
      <c r="A2" s="200"/>
      <c r="B2" s="200"/>
      <c r="C2" s="200"/>
      <c r="D2" s="204"/>
      <c r="E2" s="205"/>
      <c r="F2" s="205"/>
      <c r="G2" s="205"/>
      <c r="H2" s="205"/>
      <c r="I2" s="205"/>
      <c r="J2" s="205"/>
      <c r="K2" s="205"/>
      <c r="L2" s="205"/>
      <c r="M2" s="205"/>
      <c r="N2" s="205"/>
      <c r="O2" s="205"/>
      <c r="P2" s="205"/>
      <c r="Q2" s="205"/>
      <c r="R2" s="205"/>
      <c r="S2" s="205"/>
      <c r="T2" s="205"/>
      <c r="U2" s="205"/>
      <c r="V2" s="205"/>
      <c r="W2" s="205"/>
      <c r="X2" s="205"/>
      <c r="Y2" s="205"/>
      <c r="Z2" s="205"/>
      <c r="AA2" s="205"/>
      <c r="AB2" s="205"/>
      <c r="AC2" s="206"/>
      <c r="AD2" s="210"/>
      <c r="AE2" s="210"/>
    </row>
    <row r="3" spans="1:55" ht="15" customHeight="1" x14ac:dyDescent="0.25">
      <c r="A3" s="200"/>
      <c r="B3" s="200"/>
      <c r="C3" s="200"/>
      <c r="D3" s="207"/>
      <c r="E3" s="208"/>
      <c r="F3" s="208"/>
      <c r="G3" s="208"/>
      <c r="H3" s="208"/>
      <c r="I3" s="208"/>
      <c r="J3" s="208"/>
      <c r="K3" s="208"/>
      <c r="L3" s="208"/>
      <c r="M3" s="208"/>
      <c r="N3" s="208"/>
      <c r="O3" s="208"/>
      <c r="P3" s="208"/>
      <c r="Q3" s="208"/>
      <c r="R3" s="208"/>
      <c r="S3" s="208"/>
      <c r="T3" s="208"/>
      <c r="U3" s="208"/>
      <c r="V3" s="208"/>
      <c r="W3" s="208"/>
      <c r="X3" s="208"/>
      <c r="Y3" s="208"/>
      <c r="Z3" s="208"/>
      <c r="AA3" s="208"/>
      <c r="AB3" s="208"/>
      <c r="AC3" s="209"/>
      <c r="AD3" s="210"/>
      <c r="AE3" s="210"/>
    </row>
    <row r="4" spans="1:55" ht="15" customHeight="1" x14ac:dyDescent="0.25">
      <c r="A4" s="200"/>
      <c r="B4" s="200"/>
      <c r="C4" s="200"/>
      <c r="D4" s="211" t="s">
        <v>44</v>
      </c>
      <c r="E4" s="212"/>
      <c r="F4" s="212"/>
      <c r="G4" s="212"/>
      <c r="H4" s="212"/>
      <c r="I4" s="212"/>
      <c r="J4" s="212"/>
      <c r="K4" s="212"/>
      <c r="L4" s="212"/>
      <c r="M4" s="212"/>
      <c r="N4" s="212"/>
      <c r="O4" s="212"/>
      <c r="P4" s="212"/>
      <c r="Q4" s="212"/>
      <c r="R4" s="212"/>
      <c r="S4" s="212"/>
      <c r="T4" s="212"/>
      <c r="U4" s="212"/>
      <c r="V4" s="212"/>
      <c r="W4" s="212"/>
      <c r="X4" s="212"/>
      <c r="Y4" s="212"/>
      <c r="Z4" s="212"/>
      <c r="AA4" s="212"/>
      <c r="AB4" s="212"/>
      <c r="AC4" s="213"/>
      <c r="AD4" s="210" t="s">
        <v>32</v>
      </c>
      <c r="AE4" s="210"/>
    </row>
    <row r="5" spans="1:55" ht="15" customHeight="1" x14ac:dyDescent="0.25">
      <c r="A5" s="200"/>
      <c r="B5" s="200"/>
      <c r="C5" s="200"/>
      <c r="D5" s="214"/>
      <c r="E5" s="215"/>
      <c r="F5" s="215"/>
      <c r="G5" s="215"/>
      <c r="H5" s="215"/>
      <c r="I5" s="215"/>
      <c r="J5" s="215"/>
      <c r="K5" s="215"/>
      <c r="L5" s="215"/>
      <c r="M5" s="215"/>
      <c r="N5" s="215"/>
      <c r="O5" s="215"/>
      <c r="P5" s="215"/>
      <c r="Q5" s="215"/>
      <c r="R5" s="215"/>
      <c r="S5" s="215"/>
      <c r="T5" s="215"/>
      <c r="U5" s="215"/>
      <c r="V5" s="215"/>
      <c r="W5" s="215"/>
      <c r="X5" s="215"/>
      <c r="Y5" s="215"/>
      <c r="Z5" s="215"/>
      <c r="AA5" s="215"/>
      <c r="AB5" s="215"/>
      <c r="AC5" s="216"/>
      <c r="AD5" s="217">
        <v>42731</v>
      </c>
      <c r="AE5" s="217"/>
    </row>
    <row r="7" spans="1:55" ht="93.75" customHeight="1" thickBot="1" x14ac:dyDescent="0.3">
      <c r="A7" s="106" t="s">
        <v>1</v>
      </c>
      <c r="B7" s="106"/>
      <c r="C7" s="106" t="s">
        <v>2</v>
      </c>
      <c r="D7" s="106" t="s">
        <v>49</v>
      </c>
      <c r="E7" s="106" t="s">
        <v>56</v>
      </c>
      <c r="F7" s="106" t="s">
        <v>57</v>
      </c>
      <c r="G7" s="106" t="s">
        <v>3</v>
      </c>
      <c r="H7" s="106" t="s">
        <v>61</v>
      </c>
      <c r="I7" s="106" t="s">
        <v>5</v>
      </c>
      <c r="J7" s="106" t="s">
        <v>6</v>
      </c>
      <c r="K7" s="106" t="s">
        <v>4</v>
      </c>
      <c r="L7" s="154">
        <v>42736</v>
      </c>
      <c r="M7" s="154">
        <v>42767</v>
      </c>
      <c r="N7" s="154">
        <v>42795</v>
      </c>
      <c r="O7" s="154">
        <v>42826</v>
      </c>
      <c r="P7" s="154">
        <v>42856</v>
      </c>
      <c r="Q7" s="154">
        <v>42887</v>
      </c>
      <c r="R7" s="154">
        <v>42917</v>
      </c>
      <c r="S7" s="154">
        <v>42948</v>
      </c>
      <c r="T7" s="154">
        <v>42979</v>
      </c>
      <c r="U7" s="154">
        <v>43009</v>
      </c>
      <c r="V7" s="154">
        <v>43040</v>
      </c>
      <c r="W7" s="154">
        <v>43070</v>
      </c>
      <c r="X7" s="154"/>
      <c r="Y7" s="154"/>
      <c r="Z7" s="106" t="s">
        <v>10</v>
      </c>
      <c r="AA7" s="106" t="s">
        <v>53</v>
      </c>
      <c r="AB7" s="106" t="s">
        <v>59</v>
      </c>
      <c r="AC7" s="106" t="s">
        <v>9</v>
      </c>
      <c r="AD7" s="155" t="s">
        <v>11</v>
      </c>
      <c r="AE7" s="155" t="s">
        <v>12</v>
      </c>
      <c r="AF7" s="155" t="s">
        <v>54</v>
      </c>
      <c r="AG7" s="155" t="s">
        <v>7</v>
      </c>
      <c r="AH7" s="155" t="s">
        <v>8</v>
      </c>
      <c r="AQ7" s="1"/>
      <c r="AR7" s="1"/>
      <c r="AS7" s="1"/>
      <c r="AT7" s="1"/>
      <c r="AU7" s="1"/>
      <c r="AV7" s="1"/>
      <c r="AW7" s="1"/>
      <c r="AX7" s="1"/>
      <c r="AY7" s="1"/>
      <c r="AZ7" s="1"/>
      <c r="BA7" s="1"/>
      <c r="BB7" s="1"/>
      <c r="BC7" s="1"/>
    </row>
    <row r="8" spans="1:55" ht="25.5" x14ac:dyDescent="0.25">
      <c r="A8" s="196" t="s">
        <v>71</v>
      </c>
      <c r="B8" s="152" t="e">
        <f>+#REF!+1</f>
        <v>#REF!</v>
      </c>
      <c r="C8" s="141" t="s">
        <v>100</v>
      </c>
      <c r="D8" s="117" t="s">
        <v>103</v>
      </c>
      <c r="E8" s="118"/>
      <c r="F8" s="118"/>
      <c r="G8" s="117" t="s">
        <v>93</v>
      </c>
      <c r="H8" s="117" t="s">
        <v>95</v>
      </c>
      <c r="I8" s="119" t="s">
        <v>99</v>
      </c>
      <c r="J8" s="120" t="s">
        <v>91</v>
      </c>
      <c r="K8" s="121">
        <v>0.8</v>
      </c>
      <c r="L8" s="122"/>
      <c r="M8" s="122"/>
      <c r="N8" s="122"/>
      <c r="O8" s="122"/>
      <c r="P8" s="122"/>
      <c r="Q8" s="122"/>
      <c r="R8" s="122"/>
      <c r="S8" s="122"/>
      <c r="T8" s="122"/>
      <c r="U8" s="122"/>
      <c r="V8" s="122"/>
      <c r="W8" s="122"/>
      <c r="X8" s="123">
        <v>0</v>
      </c>
      <c r="Y8" s="123">
        <v>1</v>
      </c>
      <c r="Z8" s="123" t="e">
        <f t="shared" ref="Z8:Z16" si="0">LOOKUP(1000000000,L8:W8)</f>
        <v>#N/A</v>
      </c>
      <c r="AA8" s="117"/>
      <c r="AB8" s="122" t="e">
        <f t="shared" ref="AB8:AB16" si="1">+IF(SLOPE(L8:W8,$L$7:$W$7)&gt;0,"Al alza",IF(SLOPE(L8:W8,$L$7:$W$7)&lt;0,"A la baja","Sin cambio"))</f>
        <v>#DIV/0!</v>
      </c>
      <c r="AC8" s="105" t="s">
        <v>13</v>
      </c>
      <c r="AD8" s="124">
        <v>9.6100000000000005E-3</v>
      </c>
      <c r="AE8" s="125" t="str">
        <f>IF($J$8="Sube",IF(ISERROR(Z8/$K$8)=TRUE,"",IF(Z8&gt;$K$8,AD8,Z8/$K$8*AD8)),IF(ISERROR($K$8/Z8)=TRUE,"",IF($K$8&lt;Z8,$K$8/Z8*AD8,AD8)))</f>
        <v/>
      </c>
      <c r="AF8" s="126" t="str">
        <f>IF($J$8="Sube",IF(ISERROR(Z8/$K$8)=TRUE,"",IF(Z8&gt;=$K$8,1,0)),IF(ISERROR($K$8/Z8)=TRUE,"",IF($K$8&lt;Z8,0,1)))</f>
        <v/>
      </c>
      <c r="AG8" s="118"/>
      <c r="AH8" s="127"/>
      <c r="AQ8" s="60"/>
      <c r="AR8" s="60"/>
      <c r="AS8" s="60"/>
      <c r="AT8" s="60"/>
      <c r="AU8" s="60"/>
      <c r="AV8" s="60"/>
      <c r="AW8" s="60"/>
      <c r="AX8" s="60"/>
      <c r="AY8" s="60"/>
      <c r="AZ8" s="60"/>
      <c r="BA8" s="60"/>
      <c r="BB8" s="60"/>
    </row>
    <row r="9" spans="1:55" ht="25.5" x14ac:dyDescent="0.25">
      <c r="A9" s="197"/>
      <c r="B9" s="101" t="e">
        <f t="shared" ref="B9:B16" si="2">+B8+1</f>
        <v>#REF!</v>
      </c>
      <c r="C9" s="99" t="s">
        <v>101</v>
      </c>
      <c r="D9" s="13" t="s">
        <v>104</v>
      </c>
      <c r="E9" s="58"/>
      <c r="F9" s="58"/>
      <c r="G9" s="13" t="s">
        <v>92</v>
      </c>
      <c r="H9" s="13" t="s">
        <v>96</v>
      </c>
      <c r="I9" s="15" t="s">
        <v>99</v>
      </c>
      <c r="J9" s="98" t="s">
        <v>91</v>
      </c>
      <c r="K9" s="68">
        <v>0.05</v>
      </c>
      <c r="L9" s="14"/>
      <c r="M9" s="14"/>
      <c r="N9" s="14"/>
      <c r="O9" s="14"/>
      <c r="P9" s="14"/>
      <c r="Q9" s="14"/>
      <c r="R9" s="14"/>
      <c r="S9" s="14"/>
      <c r="T9" s="14"/>
      <c r="U9" s="14"/>
      <c r="V9" s="14"/>
      <c r="W9" s="14"/>
      <c r="X9" s="61">
        <v>0</v>
      </c>
      <c r="Y9" s="61">
        <v>1</v>
      </c>
      <c r="Z9" s="61" t="e">
        <f t="shared" si="0"/>
        <v>#N/A</v>
      </c>
      <c r="AA9" s="13"/>
      <c r="AB9" s="14" t="e">
        <f t="shared" si="1"/>
        <v>#DIV/0!</v>
      </c>
      <c r="AC9" s="104" t="s">
        <v>13</v>
      </c>
      <c r="AD9" s="75">
        <v>9.6100000000000005E-3</v>
      </c>
      <c r="AE9" s="17" t="str">
        <f>IF($J$9="Sube",IF(ISERROR(Z9/$K$9)=TRUE,"",IF(Z9&gt;$K$9,AD9,Z9/$K$9*AD9)),IF(ISERROR($K$9/Z9)=TRUE,"",IF($K$9&lt;Z9,$K$9/Z9*AD9,AD9)))</f>
        <v/>
      </c>
      <c r="AF9" s="18" t="str">
        <f>IF($J$9="Sube",IF(ISERROR(Z9/$K$9)=TRUE,"",IF(Z9&gt;=$K$9,1,0)),IF(ISERROR($K$9/Z9)=TRUE,"",IF($K$9&lt;Z9,0,1)))</f>
        <v/>
      </c>
      <c r="AG9" s="58"/>
      <c r="AH9" s="128"/>
      <c r="AQ9" s="60"/>
      <c r="AR9" s="60"/>
      <c r="AS9" s="60"/>
      <c r="AT9" s="60"/>
      <c r="AU9" s="60"/>
      <c r="AV9" s="60"/>
      <c r="AW9" s="60"/>
      <c r="AX9" s="60"/>
      <c r="AY9" s="60"/>
      <c r="AZ9" s="60"/>
      <c r="BA9" s="60"/>
      <c r="BB9" s="60"/>
    </row>
    <row r="10" spans="1:55" ht="39" thickBot="1" x14ac:dyDescent="0.3">
      <c r="A10" s="198"/>
      <c r="B10" s="153" t="e">
        <f t="shared" si="2"/>
        <v>#REF!</v>
      </c>
      <c r="C10" s="142" t="s">
        <v>102</v>
      </c>
      <c r="D10" s="130" t="s">
        <v>105</v>
      </c>
      <c r="E10" s="139"/>
      <c r="F10" s="139"/>
      <c r="G10" s="130" t="s">
        <v>94</v>
      </c>
      <c r="H10" s="130" t="s">
        <v>97</v>
      </c>
      <c r="I10" s="131" t="s">
        <v>98</v>
      </c>
      <c r="J10" s="132" t="s">
        <v>91</v>
      </c>
      <c r="K10" s="133">
        <v>0.95</v>
      </c>
      <c r="L10" s="134"/>
      <c r="M10" s="134"/>
      <c r="N10" s="134"/>
      <c r="O10" s="134"/>
      <c r="P10" s="134"/>
      <c r="Q10" s="134"/>
      <c r="R10" s="134"/>
      <c r="S10" s="134"/>
      <c r="T10" s="134"/>
      <c r="U10" s="134"/>
      <c r="V10" s="134"/>
      <c r="W10" s="134"/>
      <c r="X10" s="135">
        <v>0</v>
      </c>
      <c r="Y10" s="135">
        <v>1</v>
      </c>
      <c r="Z10" s="135" t="e">
        <f t="shared" si="0"/>
        <v>#N/A</v>
      </c>
      <c r="AA10" s="130"/>
      <c r="AB10" s="134" t="e">
        <f t="shared" si="1"/>
        <v>#DIV/0!</v>
      </c>
      <c r="AC10" s="129" t="s">
        <v>13</v>
      </c>
      <c r="AD10" s="136">
        <v>9.6100000000000005E-3</v>
      </c>
      <c r="AE10" s="137" t="str">
        <f>IF($J$10="Sube",IF(ISERROR(Z10/$K$10)=TRUE,"",IF(Z10&gt;$K$10,AD10,Z10/$K$10*AD10)),IF(ISERROR($K$10/Z10)=TRUE,"",IF($K$10&lt;Z10,$K$10/Z10*AD10,AD10)))</f>
        <v/>
      </c>
      <c r="AF10" s="138" t="str">
        <f>IF($J$10="Sube",IF(ISERROR(Z10/$K$10)=TRUE,"",IF(Z10&gt;=$K$10,1,0)),IF(ISERROR($K$10/Z10)=TRUE,"",IF($K$10&lt;Z10,0,1)))</f>
        <v/>
      </c>
      <c r="AG10" s="139"/>
      <c r="AH10" s="140"/>
      <c r="AQ10" s="60"/>
      <c r="AR10" s="60"/>
      <c r="AS10" s="60"/>
      <c r="AT10" s="60"/>
      <c r="AU10" s="60"/>
      <c r="AV10" s="60"/>
      <c r="AW10" s="60"/>
      <c r="AX10" s="60"/>
      <c r="AY10" s="60"/>
      <c r="AZ10" s="60"/>
      <c r="BA10" s="60"/>
      <c r="BB10" s="60"/>
    </row>
    <row r="11" spans="1:55" hidden="1" x14ac:dyDescent="0.25">
      <c r="A11" s="195" t="s">
        <v>72</v>
      </c>
      <c r="B11" s="100" t="e">
        <f t="shared" si="2"/>
        <v>#REF!</v>
      </c>
      <c r="C11" s="103"/>
      <c r="D11" s="107"/>
      <c r="E11" s="108"/>
      <c r="F11" s="108"/>
      <c r="G11" s="107"/>
      <c r="H11" s="107"/>
      <c r="I11" s="109"/>
      <c r="J11" s="110"/>
      <c r="K11" s="111"/>
      <c r="L11" s="112"/>
      <c r="M11" s="112"/>
      <c r="N11" s="112"/>
      <c r="O11" s="112"/>
      <c r="P11" s="112"/>
      <c r="Q11" s="112"/>
      <c r="R11" s="112"/>
      <c r="S11" s="112"/>
      <c r="T11" s="112"/>
      <c r="U11" s="112"/>
      <c r="V11" s="112"/>
      <c r="W11" s="112"/>
      <c r="X11" s="112"/>
      <c r="Y11" s="112"/>
      <c r="Z11" s="113" t="e">
        <f t="shared" si="0"/>
        <v>#N/A</v>
      </c>
      <c r="AA11" s="107"/>
      <c r="AB11" s="112" t="e">
        <f t="shared" si="1"/>
        <v>#DIV/0!</v>
      </c>
      <c r="AC11" s="103" t="s">
        <v>13</v>
      </c>
      <c r="AD11" s="114">
        <v>9.6100000000000005E-3</v>
      </c>
      <c r="AE11" s="115" t="str">
        <f>IF($J$11="Sube",IF(ISERROR(Z11/$K$11)=TRUE,"",IF(Z11&gt;$K$11,AD11,Z11/$K$11*AD11)),IF(ISERROR($K$11/Z11)=TRUE,"",IF($K$11&lt;Z11,$K$11/Z11*AD11,AD11)))</f>
        <v/>
      </c>
      <c r="AF11" s="116" t="str">
        <f>IF($J$11="Sube",IF(ISERROR(Z11/$K$11)=TRUE,"",IF(Z11&gt;=$K$11,1,0)),IF(ISERROR($K$11/Z11)=TRUE,"",IF($K$11&lt;Z11,0,1)))</f>
        <v/>
      </c>
      <c r="AG11" s="108"/>
      <c r="AH11" s="108"/>
      <c r="AQ11" s="60"/>
      <c r="AR11" s="60"/>
      <c r="AS11" s="60"/>
      <c r="AT11" s="60"/>
      <c r="AU11" s="60"/>
      <c r="AV11" s="60"/>
      <c r="AW11" s="60"/>
      <c r="AX11" s="60"/>
      <c r="AY11" s="60"/>
      <c r="AZ11" s="60"/>
      <c r="BA11" s="60"/>
      <c r="BB11" s="60"/>
    </row>
    <row r="12" spans="1:55" hidden="1" x14ac:dyDescent="0.25">
      <c r="A12" s="195"/>
      <c r="B12" s="100" t="e">
        <f t="shared" si="2"/>
        <v>#REF!</v>
      </c>
      <c r="C12" s="104"/>
      <c r="D12" s="13"/>
      <c r="E12" s="58"/>
      <c r="F12" s="58"/>
      <c r="G12" s="13"/>
      <c r="H12" s="13"/>
      <c r="I12" s="15"/>
      <c r="J12" s="98"/>
      <c r="K12" s="68"/>
      <c r="L12" s="14"/>
      <c r="M12" s="14"/>
      <c r="N12" s="14"/>
      <c r="O12" s="14"/>
      <c r="P12" s="14"/>
      <c r="Q12" s="14"/>
      <c r="R12" s="14"/>
      <c r="S12" s="14"/>
      <c r="T12" s="14"/>
      <c r="U12" s="14"/>
      <c r="V12" s="14"/>
      <c r="W12" s="14"/>
      <c r="X12" s="14"/>
      <c r="Y12" s="14"/>
      <c r="Z12" s="61" t="e">
        <f t="shared" si="0"/>
        <v>#N/A</v>
      </c>
      <c r="AA12" s="13"/>
      <c r="AB12" s="14" t="e">
        <f t="shared" si="1"/>
        <v>#DIV/0!</v>
      </c>
      <c r="AC12" s="104" t="s">
        <v>13</v>
      </c>
      <c r="AD12" s="75">
        <v>9.6100000000000005E-3</v>
      </c>
      <c r="AE12" s="17" t="str">
        <f>IF($J$12="Sube",IF(ISERROR(Z12/$K$12)=TRUE,"",IF(Z12&gt;$K$12,AD12,Z12/$K$12*AD12)),IF(ISERROR($K$12/Z12)=TRUE,"",IF($K$12&lt;Z12,$K$12/Z12*AD12,AD12)))</f>
        <v/>
      </c>
      <c r="AF12" s="18" t="str">
        <f>IF($J$12="Sube",IF(ISERROR(Z12/$K$12)=TRUE,"",IF(Z12&gt;=$K$12,1,0)),IF(ISERROR($K$12/Z12)=TRUE,"",IF($K$12&lt;Z12,0,1)))</f>
        <v/>
      </c>
      <c r="AG12" s="58"/>
      <c r="AH12" s="58"/>
      <c r="AQ12" s="60"/>
      <c r="AR12" s="60"/>
      <c r="AS12" s="60"/>
      <c r="AT12" s="60"/>
      <c r="AU12" s="60"/>
      <c r="AV12" s="60"/>
      <c r="AW12" s="60"/>
      <c r="AX12" s="60"/>
      <c r="AY12" s="60"/>
      <c r="AZ12" s="60"/>
      <c r="BA12" s="60"/>
      <c r="BB12" s="60"/>
    </row>
    <row r="13" spans="1:55" hidden="1" x14ac:dyDescent="0.25">
      <c r="A13" s="195"/>
      <c r="B13" s="100" t="e">
        <f t="shared" si="2"/>
        <v>#REF!</v>
      </c>
      <c r="C13" s="104"/>
      <c r="D13" s="13"/>
      <c r="E13" s="58"/>
      <c r="F13" s="58"/>
      <c r="G13" s="13"/>
      <c r="H13" s="13"/>
      <c r="I13" s="15"/>
      <c r="J13" s="98"/>
      <c r="K13" s="68"/>
      <c r="L13" s="14"/>
      <c r="M13" s="14"/>
      <c r="N13" s="14"/>
      <c r="O13" s="14"/>
      <c r="P13" s="14"/>
      <c r="Q13" s="14"/>
      <c r="R13" s="14"/>
      <c r="S13" s="14"/>
      <c r="T13" s="14"/>
      <c r="U13" s="14"/>
      <c r="V13" s="14"/>
      <c r="W13" s="14"/>
      <c r="X13" s="14"/>
      <c r="Y13" s="14"/>
      <c r="Z13" s="61" t="e">
        <f t="shared" si="0"/>
        <v>#N/A</v>
      </c>
      <c r="AA13" s="13"/>
      <c r="AB13" s="14" t="e">
        <f t="shared" si="1"/>
        <v>#DIV/0!</v>
      </c>
      <c r="AC13" s="104" t="s">
        <v>13</v>
      </c>
      <c r="AD13" s="75">
        <v>9.6100000000000005E-3</v>
      </c>
      <c r="AE13" s="17" t="str">
        <f>IF($J$13="Sube",IF(ISERROR(Z13/$K$13)=TRUE,"",IF(Z13&gt;$K$13,AD13,Z13/$K$13*AD13)),IF(ISERROR($K$13/Z13)=TRUE,"",IF($K$13&lt;Z13,$K$13/Z13*AD13,AD13)))</f>
        <v/>
      </c>
      <c r="AF13" s="18" t="str">
        <f>IF($J$13="Sube",IF(ISERROR(Z13/$K$13)=TRUE,"",IF(Z13&gt;=$K$13,1,0)),IF(ISERROR($K$13/Z13)=TRUE,"",IF($K$13&lt;Z13,0,1)))</f>
        <v/>
      </c>
      <c r="AG13" s="58"/>
      <c r="AH13" s="58"/>
      <c r="AQ13" s="60"/>
      <c r="AR13" s="60"/>
      <c r="AS13" s="60"/>
      <c r="AT13" s="60"/>
      <c r="AU13" s="60"/>
      <c r="AV13" s="60"/>
      <c r="AW13" s="60"/>
      <c r="AX13" s="60"/>
      <c r="AY13" s="60"/>
      <c r="AZ13" s="60"/>
      <c r="BA13" s="60"/>
      <c r="BB13" s="60"/>
    </row>
    <row r="14" spans="1:55" hidden="1" x14ac:dyDescent="0.25">
      <c r="A14" s="195"/>
      <c r="B14" s="100" t="e">
        <f t="shared" si="2"/>
        <v>#REF!</v>
      </c>
      <c r="C14" s="104"/>
      <c r="D14" s="13"/>
      <c r="E14" s="58"/>
      <c r="F14" s="58"/>
      <c r="G14" s="13"/>
      <c r="H14" s="13"/>
      <c r="I14" s="15"/>
      <c r="J14" s="98"/>
      <c r="K14" s="68"/>
      <c r="L14" s="14"/>
      <c r="M14" s="14"/>
      <c r="N14" s="14"/>
      <c r="O14" s="14"/>
      <c r="P14" s="14"/>
      <c r="Q14" s="14"/>
      <c r="R14" s="14"/>
      <c r="S14" s="14"/>
      <c r="T14" s="14"/>
      <c r="U14" s="14"/>
      <c r="V14" s="14"/>
      <c r="W14" s="14"/>
      <c r="X14" s="14"/>
      <c r="Y14" s="14"/>
      <c r="Z14" s="61" t="e">
        <f t="shared" si="0"/>
        <v>#N/A</v>
      </c>
      <c r="AA14" s="13"/>
      <c r="AB14" s="14" t="e">
        <f t="shared" si="1"/>
        <v>#DIV/0!</v>
      </c>
      <c r="AC14" s="104" t="s">
        <v>13</v>
      </c>
      <c r="AD14" s="75">
        <v>9.6100000000000005E-3</v>
      </c>
      <c r="AE14" s="17" t="str">
        <f>IF($J$14="Sube",IF(ISERROR(Z14/$K$14)=TRUE,"",IF(Z14&gt;$K$14,AD14,Z14/$K$14*AD14)),IF(ISERROR($K$14/Z14)=TRUE,"",IF($K$14&lt;Z14,$K$14/Z14*AD14,AD14)))</f>
        <v/>
      </c>
      <c r="AF14" s="18" t="str">
        <f>IF($J$14="Sube",IF(ISERROR(Z14/$K$14)=TRUE,"",IF(Z14&gt;=$K$14,1,0)),IF(ISERROR($K$14/Z14)=TRUE,"",IF($K$14&lt;Z14,0,1)))</f>
        <v/>
      </c>
      <c r="AG14" s="58"/>
      <c r="AH14" s="58"/>
      <c r="AQ14" s="60"/>
      <c r="AR14" s="60"/>
      <c r="AS14" s="60"/>
      <c r="AT14" s="60"/>
      <c r="AU14" s="60"/>
      <c r="AV14" s="60"/>
      <c r="AW14" s="60"/>
      <c r="AX14" s="60"/>
      <c r="AY14" s="60"/>
      <c r="AZ14" s="60"/>
      <c r="BA14" s="60"/>
      <c r="BB14" s="60"/>
    </row>
    <row r="15" spans="1:55" hidden="1" x14ac:dyDescent="0.25">
      <c r="A15" s="195"/>
      <c r="B15" s="100" t="e">
        <f t="shared" si="2"/>
        <v>#REF!</v>
      </c>
      <c r="C15" s="104"/>
      <c r="D15" s="13"/>
      <c r="E15" s="58"/>
      <c r="F15" s="58"/>
      <c r="G15" s="13"/>
      <c r="H15" s="13"/>
      <c r="I15" s="15"/>
      <c r="J15" s="98"/>
      <c r="K15" s="68"/>
      <c r="L15" s="14"/>
      <c r="M15" s="14"/>
      <c r="N15" s="14"/>
      <c r="O15" s="14"/>
      <c r="P15" s="14"/>
      <c r="Q15" s="14"/>
      <c r="R15" s="14"/>
      <c r="S15" s="14"/>
      <c r="T15" s="14"/>
      <c r="U15" s="14"/>
      <c r="V15" s="14"/>
      <c r="W15" s="14"/>
      <c r="X15" s="14"/>
      <c r="Y15" s="14"/>
      <c r="Z15" s="61" t="e">
        <f t="shared" si="0"/>
        <v>#N/A</v>
      </c>
      <c r="AA15" s="13"/>
      <c r="AB15" s="14" t="e">
        <f t="shared" si="1"/>
        <v>#DIV/0!</v>
      </c>
      <c r="AC15" s="104" t="s">
        <v>13</v>
      </c>
      <c r="AD15" s="75">
        <v>9.6100000000000005E-3</v>
      </c>
      <c r="AE15" s="17" t="str">
        <f>IF($J$15="Sube",IF(ISERROR(Z15/$K$15)=TRUE,"",IF(Z15&gt;$K$15,AD15,Z15/$K$15*AD15)),IF(ISERROR($K$15/Z15)=TRUE,"",IF($K$15&lt;Z15,$K$15/Z15*AD15,AD15)))</f>
        <v/>
      </c>
      <c r="AF15" s="18" t="str">
        <f>IF($J$15="Sube",IF(ISERROR(Z15/$K$15)=TRUE,"",IF(Z15&gt;=$K$15,1,0)),IF(ISERROR($K$15/Z15)=TRUE,"",IF($K$15&lt;Z15,0,1)))</f>
        <v/>
      </c>
      <c r="AG15" s="58"/>
      <c r="AH15" s="58"/>
      <c r="AQ15" s="60"/>
      <c r="AR15" s="60"/>
      <c r="AS15" s="60"/>
      <c r="AT15" s="60"/>
      <c r="AU15" s="60"/>
      <c r="AV15" s="60"/>
      <c r="AW15" s="60"/>
      <c r="AX15" s="60"/>
      <c r="AY15" s="60"/>
      <c r="AZ15" s="60"/>
      <c r="BA15" s="60"/>
      <c r="BB15" s="60"/>
    </row>
    <row r="16" spans="1:55" hidden="1" x14ac:dyDescent="0.25">
      <c r="A16" s="195"/>
      <c r="B16" s="100" t="e">
        <f t="shared" si="2"/>
        <v>#REF!</v>
      </c>
      <c r="C16" s="102"/>
      <c r="D16" s="72"/>
      <c r="E16" s="143"/>
      <c r="F16" s="143"/>
      <c r="G16" s="72"/>
      <c r="H16" s="72"/>
      <c r="I16" s="144"/>
      <c r="J16" s="145"/>
      <c r="K16" s="146"/>
      <c r="L16" s="147"/>
      <c r="M16" s="147"/>
      <c r="N16" s="147"/>
      <c r="O16" s="147"/>
      <c r="P16" s="147"/>
      <c r="Q16" s="147"/>
      <c r="R16" s="147"/>
      <c r="S16" s="147"/>
      <c r="T16" s="147"/>
      <c r="U16" s="147"/>
      <c r="V16" s="147"/>
      <c r="W16" s="147"/>
      <c r="X16" s="147"/>
      <c r="Y16" s="147"/>
      <c r="Z16" s="148" t="e">
        <f t="shared" si="0"/>
        <v>#N/A</v>
      </c>
      <c r="AA16" s="72"/>
      <c r="AB16" s="147" t="e">
        <f t="shared" si="1"/>
        <v>#DIV/0!</v>
      </c>
      <c r="AC16" s="102" t="s">
        <v>13</v>
      </c>
      <c r="AD16" s="149">
        <v>9.6100000000000005E-3</v>
      </c>
      <c r="AE16" s="150" t="str">
        <f>IF($J$16="Sube",IF(ISERROR(Z16/$K$16)=TRUE,"",IF(Z16&gt;$K$16,AD16,Z16/$K$16*AD16)),IF(ISERROR($K$16/Z16)=TRUE,"",IF($K$16&lt;Z16,$K$16/Z16*AD16,AD16)))</f>
        <v/>
      </c>
      <c r="AF16" s="151" t="str">
        <f>IF($J$16="Sube",IF(ISERROR(Z16/$K$16)=TRUE,"",IF(Z16&gt;=$K$16,1,0)),IF(ISERROR($K$16/Z16)=TRUE,"",IF($K$16&lt;Z16,0,1)))</f>
        <v/>
      </c>
      <c r="AG16" s="143"/>
      <c r="AH16" s="143"/>
      <c r="AQ16" s="60"/>
      <c r="AR16" s="60"/>
      <c r="AS16" s="60"/>
      <c r="AT16" s="60"/>
      <c r="AU16" s="60"/>
      <c r="AV16" s="60"/>
      <c r="AW16" s="60"/>
      <c r="AX16" s="60"/>
      <c r="AY16" s="60"/>
      <c r="AZ16" s="60"/>
      <c r="BA16" s="60"/>
      <c r="BB16" s="60"/>
    </row>
    <row r="17" spans="29:55" ht="15.75" thickBot="1" x14ac:dyDescent="0.3">
      <c r="AC17" s="65" t="s">
        <v>14</v>
      </c>
      <c r="AD17" s="74">
        <f>SUM(AD8:AD16)</f>
        <v>8.6490000000000011E-2</v>
      </c>
      <c r="AE17" s="73">
        <f>SUMIFS(AE8:AE16,AC8:AC16,"Si")/SUMIFS(AD8:AD16,AC8:AC16,"Si")</f>
        <v>0</v>
      </c>
      <c r="AF17" s="66">
        <f>SUMIFS(AF8:AF16,AC8:AC16,"Si")/AC19</f>
        <v>0</v>
      </c>
      <c r="AR17" s="60"/>
      <c r="AS17" s="60"/>
      <c r="AT17" s="60"/>
      <c r="AU17" s="60"/>
      <c r="AV17" s="60"/>
      <c r="AW17" s="60"/>
      <c r="AX17" s="60"/>
      <c r="AY17" s="60"/>
      <c r="AZ17" s="60"/>
      <c r="BA17" s="60"/>
      <c r="BB17" s="60"/>
      <c r="BC17" s="60"/>
    </row>
    <row r="18" spans="29:55" ht="38.25" x14ac:dyDescent="0.25">
      <c r="AC18" s="19" t="s">
        <v>15</v>
      </c>
      <c r="AD18" s="105" t="s">
        <v>16</v>
      </c>
      <c r="AE18" s="20" t="s">
        <v>17</v>
      </c>
      <c r="AG18" s="16"/>
    </row>
    <row r="19" spans="29:55" ht="15.75" thickBot="1" x14ac:dyDescent="0.3">
      <c r="AC19" s="21">
        <f>COUNTIF(AC8:AC16,"Si")</f>
        <v>9</v>
      </c>
      <c r="AD19" s="22">
        <f>COUNT(Z8:Z16)</f>
        <v>0</v>
      </c>
      <c r="AE19" s="23">
        <f>AD19/AC19</f>
        <v>0</v>
      </c>
      <c r="AG19" s="16"/>
    </row>
    <row r="20" spans="29:55" x14ac:dyDescent="0.25">
      <c r="AC20" s="1"/>
      <c r="AD20" s="2"/>
      <c r="AE20" s="2"/>
      <c r="AG20" s="1"/>
    </row>
    <row r="21" spans="29:55" x14ac:dyDescent="0.25">
      <c r="AC21" s="24" t="s">
        <v>18</v>
      </c>
      <c r="AD21" s="25" t="s">
        <v>19</v>
      </c>
      <c r="AE21" s="2"/>
      <c r="AG21" s="1"/>
    </row>
    <row r="22" spans="29:55" x14ac:dyDescent="0.25">
      <c r="AC22" s="26" t="s">
        <v>20</v>
      </c>
      <c r="AD22" s="27" t="s">
        <v>21</v>
      </c>
      <c r="AE22" s="2"/>
      <c r="AG22" s="1"/>
    </row>
    <row r="23" spans="29:55" ht="25.5" x14ac:dyDescent="0.25">
      <c r="AC23" s="28" t="s">
        <v>22</v>
      </c>
      <c r="AD23" s="29" t="s">
        <v>23</v>
      </c>
      <c r="AE23" s="2"/>
      <c r="AG23" s="1"/>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xr:uid="{00000000-0002-0000-0200-000000000000}">
      <formula1>"Si,No"</formula1>
    </dataValidation>
    <dataValidation type="list" allowBlank="1" showInputMessage="1" showErrorMessage="1" sqref="J8:J16" xr:uid="{00000000-0002-0000-0200-000001000000}">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last="1" xr2:uid="{00000000-0003-0000-0200-000000000000}">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 manualMax="0" manualMin="0" type="column" displayEmptyCellsAs="gap" high="1" xr2:uid="{00000000-0003-0000-0200-000001000000}">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14" sqref="E14"/>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7"/>
  <sheetViews>
    <sheetView topLeftCell="A4" workbookViewId="0">
      <selection activeCell="L46" sqref="L46"/>
    </sheetView>
  </sheetViews>
  <sheetFormatPr baseColWidth="10" defaultColWidth="11.42578125" defaultRowHeight="15" x14ac:dyDescent="0.25"/>
  <cols>
    <col min="1" max="1" width="3.140625" customWidth="1"/>
    <col min="2" max="2" width="14.7109375" customWidth="1"/>
    <col min="3" max="3" width="20.140625" customWidth="1"/>
    <col min="4" max="4" width="14.28515625" customWidth="1"/>
    <col min="5" max="5" width="17.28515625" customWidth="1"/>
    <col min="6" max="6" width="14.42578125" customWidth="1"/>
    <col min="7" max="7" width="15" customWidth="1"/>
    <col min="8" max="8" width="15.7109375" customWidth="1"/>
    <col min="9" max="9" width="21.42578125" customWidth="1"/>
    <col min="10" max="10" width="14.42578125" customWidth="1"/>
    <col min="11" max="11" width="20.7109375" customWidth="1"/>
    <col min="12" max="12" width="13.7109375" customWidth="1"/>
  </cols>
  <sheetData>
    <row r="1" spans="2:12" ht="24" customHeight="1" x14ac:dyDescent="0.25">
      <c r="B1" s="261" t="s">
        <v>47</v>
      </c>
      <c r="C1" s="262"/>
      <c r="D1" s="265" t="s">
        <v>0</v>
      </c>
      <c r="E1" s="266"/>
      <c r="F1" s="266"/>
      <c r="G1" s="266"/>
      <c r="H1" s="266"/>
      <c r="I1" s="267"/>
      <c r="J1" s="274" t="s">
        <v>31</v>
      </c>
      <c r="K1" s="275"/>
    </row>
    <row r="2" spans="2:12" ht="15" customHeight="1" x14ac:dyDescent="0.25">
      <c r="B2" s="263"/>
      <c r="C2" s="264"/>
      <c r="D2" s="268"/>
      <c r="E2" s="269"/>
      <c r="F2" s="269"/>
      <c r="G2" s="269"/>
      <c r="H2" s="269"/>
      <c r="I2" s="270"/>
      <c r="J2" s="276"/>
      <c r="K2" s="277"/>
    </row>
    <row r="3" spans="2:12" ht="15" customHeight="1" x14ac:dyDescent="0.25">
      <c r="B3" s="263"/>
      <c r="C3" s="264"/>
      <c r="D3" s="271"/>
      <c r="E3" s="272"/>
      <c r="F3" s="272"/>
      <c r="G3" s="272"/>
      <c r="H3" s="272"/>
      <c r="I3" s="273"/>
      <c r="J3" s="276"/>
      <c r="K3" s="277"/>
    </row>
    <row r="4" spans="2:12" ht="15" customHeight="1" x14ac:dyDescent="0.25">
      <c r="B4" s="263"/>
      <c r="C4" s="264"/>
      <c r="D4" s="278" t="s">
        <v>44</v>
      </c>
      <c r="E4" s="278"/>
      <c r="F4" s="278"/>
      <c r="G4" s="278"/>
      <c r="H4" s="278"/>
      <c r="I4" s="278"/>
      <c r="J4" s="276" t="s">
        <v>32</v>
      </c>
      <c r="K4" s="277"/>
    </row>
    <row r="5" spans="2:12" ht="15.75" customHeight="1" thickBot="1" x14ac:dyDescent="0.3">
      <c r="B5" s="263"/>
      <c r="C5" s="264"/>
      <c r="D5" s="279"/>
      <c r="E5" s="279"/>
      <c r="F5" s="279"/>
      <c r="G5" s="279"/>
      <c r="H5" s="279"/>
      <c r="I5" s="279"/>
      <c r="J5" s="280">
        <v>42664</v>
      </c>
      <c r="K5" s="281"/>
    </row>
    <row r="6" spans="2:12" ht="15.75" thickBot="1" x14ac:dyDescent="0.3">
      <c r="B6" s="218"/>
      <c r="C6" s="219"/>
      <c r="D6" s="219"/>
      <c r="E6" s="219"/>
      <c r="F6" s="219"/>
      <c r="G6" s="219"/>
      <c r="H6" s="219"/>
      <c r="I6" s="220"/>
      <c r="J6" s="238"/>
      <c r="K6" s="239"/>
    </row>
    <row r="7" spans="2:12" ht="48" x14ac:dyDescent="0.25">
      <c r="B7" s="240" t="s">
        <v>33</v>
      </c>
      <c r="C7" s="243" t="s">
        <v>81</v>
      </c>
      <c r="D7" s="240" t="s">
        <v>34</v>
      </c>
      <c r="E7" s="76" t="s">
        <v>60</v>
      </c>
      <c r="F7" s="240" t="s">
        <v>51</v>
      </c>
      <c r="G7" s="243" t="s">
        <v>50</v>
      </c>
      <c r="H7" s="240" t="s">
        <v>35</v>
      </c>
      <c r="I7" s="77" t="s">
        <v>62</v>
      </c>
      <c r="J7" s="240" t="s">
        <v>36</v>
      </c>
      <c r="K7" s="82"/>
      <c r="L7" s="4"/>
    </row>
    <row r="8" spans="2:12" ht="60" x14ac:dyDescent="0.25">
      <c r="B8" s="241"/>
      <c r="C8" s="244"/>
      <c r="D8" s="241"/>
      <c r="E8" s="76" t="s">
        <v>74</v>
      </c>
      <c r="F8" s="241"/>
      <c r="G8" s="244"/>
      <c r="H8" s="241"/>
      <c r="I8" s="77" t="s">
        <v>73</v>
      </c>
      <c r="J8" s="241"/>
      <c r="K8" s="82"/>
      <c r="L8" s="4"/>
    </row>
    <row r="9" spans="2:12" ht="36" x14ac:dyDescent="0.25">
      <c r="B9" s="241"/>
      <c r="C9" s="244"/>
      <c r="D9" s="241"/>
      <c r="E9" s="76" t="s">
        <v>67</v>
      </c>
      <c r="F9" s="241"/>
      <c r="G9" s="244"/>
      <c r="H9" s="241"/>
      <c r="I9" s="77" t="s">
        <v>65</v>
      </c>
      <c r="J9" s="241"/>
      <c r="K9" s="82"/>
      <c r="L9" s="4"/>
    </row>
    <row r="10" spans="2:12" ht="48" x14ac:dyDescent="0.25">
      <c r="B10" s="241"/>
      <c r="C10" s="244"/>
      <c r="D10" s="241"/>
      <c r="E10" s="76" t="s">
        <v>68</v>
      </c>
      <c r="F10" s="241"/>
      <c r="G10" s="244"/>
      <c r="H10" s="241"/>
      <c r="I10" s="77" t="s">
        <v>66</v>
      </c>
      <c r="J10" s="241"/>
      <c r="K10" s="82"/>
      <c r="L10" s="4"/>
    </row>
    <row r="11" spans="2:12" ht="36" x14ac:dyDescent="0.25">
      <c r="B11" s="241"/>
      <c r="C11" s="244"/>
      <c r="D11" s="241"/>
      <c r="E11" s="76" t="s">
        <v>75</v>
      </c>
      <c r="F11" s="241"/>
      <c r="G11" s="244"/>
      <c r="H11" s="241"/>
      <c r="I11" s="77" t="s">
        <v>76</v>
      </c>
      <c r="J11" s="241"/>
      <c r="K11" s="82"/>
      <c r="L11" s="4"/>
    </row>
    <row r="12" spans="2:12" ht="48.75" thickBot="1" x14ac:dyDescent="0.3">
      <c r="B12" s="242"/>
      <c r="C12" s="245"/>
      <c r="D12" s="241"/>
      <c r="E12" s="76" t="s">
        <v>69</v>
      </c>
      <c r="F12" s="241"/>
      <c r="G12" s="244"/>
      <c r="H12" s="241"/>
      <c r="I12" s="77" t="s">
        <v>63</v>
      </c>
      <c r="J12" s="241"/>
      <c r="K12" s="82"/>
      <c r="L12" s="5"/>
    </row>
    <row r="13" spans="2:12" ht="24.75" thickBot="1" x14ac:dyDescent="0.3">
      <c r="B13" s="79" t="s">
        <v>37</v>
      </c>
      <c r="C13" s="78"/>
      <c r="D13" s="241"/>
      <c r="E13" s="76" t="s">
        <v>70</v>
      </c>
      <c r="F13" s="241"/>
      <c r="G13" s="244"/>
      <c r="H13" s="241"/>
      <c r="I13" s="77" t="s">
        <v>64</v>
      </c>
      <c r="J13" s="241"/>
      <c r="K13" s="82"/>
      <c r="L13" s="5"/>
    </row>
    <row r="14" spans="2:12" ht="48" customHeight="1" thickBot="1" x14ac:dyDescent="0.3">
      <c r="B14" s="79" t="s">
        <v>38</v>
      </c>
      <c r="C14" s="78"/>
      <c r="D14" s="241"/>
      <c r="E14" s="76" t="s">
        <v>80</v>
      </c>
      <c r="F14" s="241"/>
      <c r="G14" s="244"/>
      <c r="H14" s="241"/>
      <c r="I14" s="77" t="s">
        <v>78</v>
      </c>
      <c r="J14" s="241"/>
      <c r="K14" s="82"/>
      <c r="L14" s="5"/>
    </row>
    <row r="15" spans="2:12" ht="43.15" customHeight="1" thickBot="1" x14ac:dyDescent="0.3">
      <c r="B15" s="80" t="s">
        <v>39</v>
      </c>
      <c r="C15" s="81">
        <v>42734</v>
      </c>
      <c r="D15" s="242"/>
      <c r="E15" s="76" t="s">
        <v>79</v>
      </c>
      <c r="F15" s="242"/>
      <c r="G15" s="246"/>
      <c r="H15" s="242"/>
      <c r="I15" s="77" t="s">
        <v>77</v>
      </c>
      <c r="J15" s="242"/>
      <c r="K15" s="83"/>
      <c r="L15" s="5"/>
    </row>
    <row r="16" spans="2:12" ht="15.75" thickBot="1" x14ac:dyDescent="0.3">
      <c r="B16" s="250"/>
      <c r="C16" s="251"/>
      <c r="D16" s="251"/>
      <c r="E16" s="252"/>
      <c r="F16" s="253"/>
      <c r="G16" s="252"/>
      <c r="H16" s="253"/>
      <c r="I16" s="252"/>
      <c r="J16" s="253"/>
      <c r="K16" s="254"/>
    </row>
    <row r="17" spans="2:11" x14ac:dyDescent="0.25">
      <c r="B17" s="255" t="s">
        <v>40</v>
      </c>
      <c r="C17" s="39" t="s">
        <v>82</v>
      </c>
      <c r="D17" s="30">
        <v>0.1</v>
      </c>
      <c r="E17" s="255" t="s">
        <v>41</v>
      </c>
      <c r="F17" s="31"/>
      <c r="G17" s="258" t="s">
        <v>42</v>
      </c>
      <c r="H17" s="32"/>
      <c r="I17" s="258" t="s">
        <v>45</v>
      </c>
      <c r="J17" s="84"/>
      <c r="K17" s="88" t="s">
        <v>43</v>
      </c>
    </row>
    <row r="18" spans="2:11" x14ac:dyDescent="0.25">
      <c r="B18" s="256"/>
      <c r="C18" s="40" t="s">
        <v>83</v>
      </c>
      <c r="D18" s="33">
        <v>0.1</v>
      </c>
      <c r="E18" s="256"/>
      <c r="F18" s="34"/>
      <c r="G18" s="259"/>
      <c r="H18" s="35"/>
      <c r="I18" s="259"/>
      <c r="J18" s="85"/>
      <c r="K18" s="89" t="s">
        <v>43</v>
      </c>
    </row>
    <row r="19" spans="2:11" x14ac:dyDescent="0.25">
      <c r="B19" s="256"/>
      <c r="C19" s="40" t="s">
        <v>84</v>
      </c>
      <c r="D19" s="33">
        <v>0.1</v>
      </c>
      <c r="E19" s="256"/>
      <c r="F19" s="34"/>
      <c r="G19" s="259"/>
      <c r="H19" s="35"/>
      <c r="I19" s="259"/>
      <c r="J19" s="85"/>
      <c r="K19" s="89" t="s">
        <v>43</v>
      </c>
    </row>
    <row r="20" spans="2:11" x14ac:dyDescent="0.25">
      <c r="B20" s="256"/>
      <c r="C20" s="40" t="s">
        <v>85</v>
      </c>
      <c r="D20" s="33">
        <v>0.1</v>
      </c>
      <c r="E20" s="256"/>
      <c r="F20" s="34"/>
      <c r="G20" s="259"/>
      <c r="H20" s="35"/>
      <c r="I20" s="259"/>
      <c r="J20" s="85"/>
      <c r="K20" s="89" t="s">
        <v>43</v>
      </c>
    </row>
    <row r="21" spans="2:11" x14ac:dyDescent="0.25">
      <c r="B21" s="256"/>
      <c r="C21" s="40" t="s">
        <v>86</v>
      </c>
      <c r="D21" s="33">
        <v>0.1</v>
      </c>
      <c r="E21" s="256"/>
      <c r="F21" s="34"/>
      <c r="G21" s="259"/>
      <c r="H21" s="35"/>
      <c r="I21" s="259"/>
      <c r="J21" s="85"/>
      <c r="K21" s="89" t="s">
        <v>43</v>
      </c>
    </row>
    <row r="22" spans="2:11" x14ac:dyDescent="0.25">
      <c r="B22" s="256"/>
      <c r="C22" s="40" t="s">
        <v>87</v>
      </c>
      <c r="D22" s="33">
        <v>0.1</v>
      </c>
      <c r="E22" s="256"/>
      <c r="F22" s="34"/>
      <c r="G22" s="259"/>
      <c r="H22" s="35"/>
      <c r="I22" s="259"/>
      <c r="J22" s="85"/>
      <c r="K22" s="89" t="s">
        <v>43</v>
      </c>
    </row>
    <row r="23" spans="2:11" x14ac:dyDescent="0.25">
      <c r="B23" s="256"/>
      <c r="C23" s="40" t="s">
        <v>88</v>
      </c>
      <c r="D23" s="33">
        <v>0.1</v>
      </c>
      <c r="E23" s="256"/>
      <c r="F23" s="34"/>
      <c r="G23" s="259"/>
      <c r="H23" s="35"/>
      <c r="I23" s="259"/>
      <c r="J23" s="85"/>
      <c r="K23" s="89" t="s">
        <v>43</v>
      </c>
    </row>
    <row r="24" spans="2:11" x14ac:dyDescent="0.25">
      <c r="B24" s="256"/>
      <c r="C24" s="40" t="s">
        <v>89</v>
      </c>
      <c r="D24" s="33">
        <v>0.1</v>
      </c>
      <c r="E24" s="256"/>
      <c r="F24" s="34"/>
      <c r="G24" s="259"/>
      <c r="H24" s="35"/>
      <c r="I24" s="259"/>
      <c r="J24" s="85"/>
      <c r="K24" s="89" t="s">
        <v>43</v>
      </c>
    </row>
    <row r="25" spans="2:11" ht="15.75" thickBot="1" x14ac:dyDescent="0.3">
      <c r="B25" s="257"/>
      <c r="C25" s="41" t="s">
        <v>90</v>
      </c>
      <c r="D25" s="36">
        <v>0.1</v>
      </c>
      <c r="E25" s="257"/>
      <c r="F25" s="37"/>
      <c r="G25" s="260"/>
      <c r="H25" s="38"/>
      <c r="I25" s="260"/>
      <c r="J25" s="86"/>
      <c r="K25" s="90" t="s">
        <v>43</v>
      </c>
    </row>
    <row r="26" spans="2:11" x14ac:dyDescent="0.25">
      <c r="B26" s="91"/>
      <c r="C26" s="92"/>
      <c r="D26" s="93"/>
      <c r="E26" s="91"/>
      <c r="F26" s="94"/>
      <c r="G26" s="91"/>
      <c r="H26" s="94"/>
      <c r="I26" s="91"/>
      <c r="J26" s="94"/>
      <c r="K26" s="87"/>
    </row>
    <row r="27" spans="2:11" ht="38.25" x14ac:dyDescent="0.25">
      <c r="B27" s="70" t="s">
        <v>24</v>
      </c>
      <c r="C27" s="70" t="s">
        <v>25</v>
      </c>
      <c r="D27" s="69" t="s">
        <v>26</v>
      </c>
      <c r="E27" s="70" t="s">
        <v>60</v>
      </c>
      <c r="F27" s="70" t="s">
        <v>4</v>
      </c>
      <c r="G27" s="70" t="s">
        <v>52</v>
      </c>
      <c r="H27" s="12"/>
      <c r="I27" s="12"/>
      <c r="J27" s="11"/>
      <c r="K27" s="11"/>
    </row>
    <row r="28" spans="2:11" x14ac:dyDescent="0.25">
      <c r="B28" s="10">
        <v>42736</v>
      </c>
      <c r="C28" s="9">
        <v>102</v>
      </c>
      <c r="D28" s="8" t="e">
        <f>#REF!</f>
        <v>#REF!</v>
      </c>
      <c r="E28" s="96" t="str">
        <f>IF(ISERROR(C28/D28)=TRUE,"Sin datos",C28/D28)</f>
        <v>Sin datos</v>
      </c>
      <c r="F28" s="3">
        <f>$D$17</f>
        <v>0.1</v>
      </c>
      <c r="G28" s="59" t="s">
        <v>58</v>
      </c>
    </row>
    <row r="29" spans="2:11" x14ac:dyDescent="0.25">
      <c r="B29" s="10">
        <v>42767</v>
      </c>
      <c r="C29" s="9">
        <v>80</v>
      </c>
      <c r="D29" s="8" t="e">
        <f>#REF!</f>
        <v>#REF!</v>
      </c>
      <c r="E29" s="96" t="str">
        <f t="shared" ref="E29:E39" si="0">IF(ISERROR(C29/D29)=TRUE,"Sin datos",C29/D29)</f>
        <v>Sin datos</v>
      </c>
      <c r="F29" s="3">
        <f t="shared" ref="F29:F39" si="1">$D$17</f>
        <v>0.1</v>
      </c>
      <c r="G29" s="59" t="e">
        <f>+IF(SLOPE(E28:E29,B28:B29)&gt;0,"Al alza",IF(SLOPE(E28:E29,B28:B29)&lt;0,"A la baja","sin cambio"))</f>
        <v>#DIV/0!</v>
      </c>
    </row>
    <row r="30" spans="2:11" x14ac:dyDescent="0.25">
      <c r="B30" s="10">
        <v>42795</v>
      </c>
      <c r="C30" s="9">
        <v>50</v>
      </c>
      <c r="D30" s="8" t="e">
        <f>#REF!</f>
        <v>#REF!</v>
      </c>
      <c r="E30" s="96" t="str">
        <f t="shared" si="0"/>
        <v>Sin datos</v>
      </c>
      <c r="F30" s="3">
        <f t="shared" si="1"/>
        <v>0.1</v>
      </c>
      <c r="G30" s="59" t="e">
        <f t="shared" ref="G30:G39" si="2">+IF(SLOPE(E29:E30,B29:B30)&gt;0,"Al alza",IF(SLOPE(E29:E30,B29:B30)&lt;0,"A la baja","sin cambio"))</f>
        <v>#DIV/0!</v>
      </c>
    </row>
    <row r="31" spans="2:11" x14ac:dyDescent="0.25">
      <c r="B31" s="10">
        <v>42826</v>
      </c>
      <c r="C31" s="9">
        <v>30</v>
      </c>
      <c r="D31" s="8" t="e">
        <f>#REF!</f>
        <v>#REF!</v>
      </c>
      <c r="E31" s="96" t="str">
        <f t="shared" si="0"/>
        <v>Sin datos</v>
      </c>
      <c r="F31" s="3">
        <f t="shared" si="1"/>
        <v>0.1</v>
      </c>
      <c r="G31" s="59" t="e">
        <f t="shared" si="2"/>
        <v>#DIV/0!</v>
      </c>
    </row>
    <row r="32" spans="2:11" x14ac:dyDescent="0.25">
      <c r="B32" s="10">
        <v>42856</v>
      </c>
      <c r="C32" s="9">
        <v>60</v>
      </c>
      <c r="D32" s="8" t="e">
        <f>#REF!</f>
        <v>#REF!</v>
      </c>
      <c r="E32" s="96" t="str">
        <f t="shared" si="0"/>
        <v>Sin datos</v>
      </c>
      <c r="F32" s="3">
        <f t="shared" si="1"/>
        <v>0.1</v>
      </c>
      <c r="G32" s="59" t="e">
        <f t="shared" si="2"/>
        <v>#DIV/0!</v>
      </c>
    </row>
    <row r="33" spans="1:11" x14ac:dyDescent="0.25">
      <c r="B33" s="10">
        <v>42887</v>
      </c>
      <c r="C33" s="9">
        <v>100</v>
      </c>
      <c r="D33" s="8" t="e">
        <f>#REF!</f>
        <v>#REF!</v>
      </c>
      <c r="E33" s="96" t="str">
        <f t="shared" si="0"/>
        <v>Sin datos</v>
      </c>
      <c r="F33" s="3">
        <f t="shared" si="1"/>
        <v>0.1</v>
      </c>
      <c r="G33" s="59" t="e">
        <f t="shared" si="2"/>
        <v>#DIV/0!</v>
      </c>
    </row>
    <row r="34" spans="1:11" x14ac:dyDescent="0.25">
      <c r="B34" s="10">
        <v>42917</v>
      </c>
      <c r="C34" s="9">
        <v>30</v>
      </c>
      <c r="D34" s="8" t="e">
        <f>#REF!</f>
        <v>#REF!</v>
      </c>
      <c r="E34" s="96" t="str">
        <f t="shared" si="0"/>
        <v>Sin datos</v>
      </c>
      <c r="F34" s="3">
        <f t="shared" si="1"/>
        <v>0.1</v>
      </c>
      <c r="G34" s="59" t="e">
        <f t="shared" si="2"/>
        <v>#DIV/0!</v>
      </c>
    </row>
    <row r="35" spans="1:11" x14ac:dyDescent="0.25">
      <c r="B35" s="10">
        <v>42948</v>
      </c>
      <c r="C35" s="9">
        <v>90</v>
      </c>
      <c r="D35" s="8" t="e">
        <f>#REF!</f>
        <v>#REF!</v>
      </c>
      <c r="E35" s="96" t="str">
        <f t="shared" si="0"/>
        <v>Sin datos</v>
      </c>
      <c r="F35" s="3">
        <f t="shared" si="1"/>
        <v>0.1</v>
      </c>
      <c r="G35" s="59" t="e">
        <f t="shared" si="2"/>
        <v>#DIV/0!</v>
      </c>
    </row>
    <row r="36" spans="1:11" x14ac:dyDescent="0.25">
      <c r="B36" s="10">
        <v>42979</v>
      </c>
      <c r="C36" s="9">
        <v>80</v>
      </c>
      <c r="D36" s="8" t="e">
        <f>#REF!</f>
        <v>#REF!</v>
      </c>
      <c r="E36" s="96" t="str">
        <f t="shared" si="0"/>
        <v>Sin datos</v>
      </c>
      <c r="F36" s="3">
        <f t="shared" si="1"/>
        <v>0.1</v>
      </c>
      <c r="G36" s="59" t="e">
        <f t="shared" si="2"/>
        <v>#DIV/0!</v>
      </c>
    </row>
    <row r="37" spans="1:11" x14ac:dyDescent="0.25">
      <c r="B37" s="10">
        <v>43009</v>
      </c>
      <c r="C37" s="9">
        <v>100</v>
      </c>
      <c r="D37" s="8" t="e">
        <f>#REF!</f>
        <v>#REF!</v>
      </c>
      <c r="E37" s="96" t="str">
        <f t="shared" si="0"/>
        <v>Sin datos</v>
      </c>
      <c r="F37" s="3">
        <f t="shared" si="1"/>
        <v>0.1</v>
      </c>
      <c r="G37" s="59" t="e">
        <f t="shared" si="2"/>
        <v>#DIV/0!</v>
      </c>
    </row>
    <row r="38" spans="1:11" x14ac:dyDescent="0.25">
      <c r="B38" s="10">
        <v>43040</v>
      </c>
      <c r="C38" s="9">
        <v>102</v>
      </c>
      <c r="D38" s="8" t="e">
        <f>#REF!</f>
        <v>#REF!</v>
      </c>
      <c r="E38" s="96" t="str">
        <f t="shared" si="0"/>
        <v>Sin datos</v>
      </c>
      <c r="F38" s="3">
        <f t="shared" si="1"/>
        <v>0.1</v>
      </c>
      <c r="G38" s="59" t="e">
        <f t="shared" si="2"/>
        <v>#DIV/0!</v>
      </c>
    </row>
    <row r="39" spans="1:11" ht="15.75" thickBot="1" x14ac:dyDescent="0.3">
      <c r="B39" s="63">
        <v>43070</v>
      </c>
      <c r="C39" s="9" t="e">
        <f>COUNTIF((#REF!),1)</f>
        <v>#REF!</v>
      </c>
      <c r="D39" s="8" t="e">
        <f>#REF!</f>
        <v>#REF!</v>
      </c>
      <c r="E39" s="96" t="str">
        <f t="shared" si="0"/>
        <v>Sin datos</v>
      </c>
      <c r="F39" s="3">
        <f t="shared" si="1"/>
        <v>0.1</v>
      </c>
      <c r="G39" s="59" t="e">
        <f t="shared" si="2"/>
        <v>#DIV/0!</v>
      </c>
      <c r="H39" s="12"/>
      <c r="I39" s="12"/>
      <c r="J39" s="12"/>
      <c r="K39" s="12"/>
    </row>
    <row r="40" spans="1:11" ht="15.75" customHeight="1" thickBot="1" x14ac:dyDescent="0.3">
      <c r="B40" s="247" t="s">
        <v>59</v>
      </c>
      <c r="C40" s="248"/>
      <c r="D40" s="249"/>
      <c r="E40" s="64" t="e">
        <f>+IF(SLOPE(E28:E39,B28:B39)&gt;0,"Al alza",IF(SLOPE(E28:E39,B28:B39)&lt;0,"A la baja","Sin cambio"))</f>
        <v>#DIV/0!</v>
      </c>
      <c r="F40" s="97"/>
      <c r="H40" s="12"/>
      <c r="I40" s="12"/>
      <c r="J40" s="12"/>
      <c r="K40" s="12"/>
    </row>
    <row r="41" spans="1:11" x14ac:dyDescent="0.25">
      <c r="B41" s="95"/>
      <c r="C41" s="95"/>
      <c r="D41" s="95"/>
      <c r="E41" s="95"/>
      <c r="F41" s="95"/>
      <c r="G41" s="95"/>
      <c r="H41" s="12"/>
      <c r="I41" s="12"/>
      <c r="J41" s="12"/>
      <c r="K41" s="12"/>
    </row>
    <row r="42" spans="1:11" x14ac:dyDescent="0.25">
      <c r="B42" s="95"/>
      <c r="C42" s="95"/>
      <c r="D42" s="95"/>
      <c r="E42" s="95"/>
      <c r="F42" s="95"/>
      <c r="G42" s="95"/>
      <c r="H42" s="12"/>
      <c r="I42" s="12"/>
      <c r="J42" s="12"/>
      <c r="K42" s="12"/>
    </row>
    <row r="43" spans="1:11" ht="15.75" thickBot="1" x14ac:dyDescent="0.3">
      <c r="B43" s="95"/>
      <c r="C43" s="95"/>
      <c r="D43" s="95"/>
      <c r="E43" s="95"/>
      <c r="F43" s="95"/>
      <c r="G43" s="95"/>
      <c r="H43" s="12"/>
      <c r="I43" s="12"/>
      <c r="J43" s="12"/>
      <c r="K43" s="12"/>
    </row>
    <row r="44" spans="1:11" ht="15.75" customHeight="1" thickBot="1" x14ac:dyDescent="0.3">
      <c r="A44" s="236"/>
      <c r="B44" s="218" t="s">
        <v>48</v>
      </c>
      <c r="C44" s="219"/>
      <c r="D44" s="219"/>
      <c r="E44" s="219"/>
      <c r="F44" s="219"/>
      <c r="G44" s="219"/>
      <c r="H44" s="219"/>
      <c r="I44" s="219"/>
      <c r="J44" s="219"/>
      <c r="K44" s="220"/>
    </row>
    <row r="45" spans="1:11" ht="15.75" thickBot="1" x14ac:dyDescent="0.3">
      <c r="A45" s="237"/>
      <c r="B45" s="10">
        <v>42736</v>
      </c>
      <c r="C45" s="221"/>
      <c r="D45" s="222"/>
      <c r="E45" s="222"/>
      <c r="F45" s="222"/>
      <c r="G45" s="222"/>
      <c r="H45" s="222"/>
      <c r="I45" s="222"/>
      <c r="J45" s="222"/>
      <c r="K45" s="223"/>
    </row>
    <row r="46" spans="1:11" ht="15.75" thickBot="1" x14ac:dyDescent="0.3">
      <c r="A46" s="6"/>
      <c r="B46" s="10">
        <v>42767</v>
      </c>
      <c r="C46" s="221"/>
      <c r="D46" s="222"/>
      <c r="E46" s="222"/>
      <c r="F46" s="222"/>
      <c r="G46" s="222"/>
      <c r="H46" s="222"/>
      <c r="I46" s="222"/>
      <c r="J46" s="222"/>
      <c r="K46" s="223"/>
    </row>
    <row r="47" spans="1:11" ht="15.75" thickBot="1" x14ac:dyDescent="0.3">
      <c r="B47" s="10">
        <v>42795</v>
      </c>
      <c r="C47" s="221"/>
      <c r="D47" s="222"/>
      <c r="E47" s="222"/>
      <c r="F47" s="222"/>
      <c r="G47" s="222"/>
      <c r="H47" s="222"/>
      <c r="I47" s="222"/>
      <c r="J47" s="222"/>
      <c r="K47" s="223"/>
    </row>
    <row r="48" spans="1:11" ht="15.75" thickBot="1" x14ac:dyDescent="0.3">
      <c r="B48" s="10">
        <v>42826</v>
      </c>
      <c r="C48" s="221"/>
      <c r="D48" s="222"/>
      <c r="E48" s="222"/>
      <c r="F48" s="222"/>
      <c r="G48" s="222"/>
      <c r="H48" s="222"/>
      <c r="I48" s="222"/>
      <c r="J48" s="222"/>
      <c r="K48" s="223"/>
    </row>
    <row r="49" spans="2:11" ht="15.75" thickBot="1" x14ac:dyDescent="0.3">
      <c r="B49" s="10">
        <v>42856</v>
      </c>
      <c r="C49" s="221"/>
      <c r="D49" s="222"/>
      <c r="E49" s="222"/>
      <c r="F49" s="222"/>
      <c r="G49" s="222"/>
      <c r="H49" s="222"/>
      <c r="I49" s="222"/>
      <c r="J49" s="222"/>
      <c r="K49" s="223"/>
    </row>
    <row r="50" spans="2:11" ht="15.75" thickBot="1" x14ac:dyDescent="0.3">
      <c r="B50" s="10">
        <v>42887</v>
      </c>
      <c r="C50" s="221"/>
      <c r="D50" s="222"/>
      <c r="E50" s="222"/>
      <c r="F50" s="222"/>
      <c r="G50" s="222"/>
      <c r="H50" s="222"/>
      <c r="I50" s="222"/>
      <c r="J50" s="222"/>
      <c r="K50" s="223"/>
    </row>
    <row r="51" spans="2:11" ht="15.75" thickBot="1" x14ac:dyDescent="0.3">
      <c r="B51" s="10">
        <v>42917</v>
      </c>
      <c r="C51" s="221"/>
      <c r="D51" s="222"/>
      <c r="E51" s="222"/>
      <c r="F51" s="222"/>
      <c r="G51" s="222"/>
      <c r="H51" s="222"/>
      <c r="I51" s="222"/>
      <c r="J51" s="222"/>
      <c r="K51" s="223"/>
    </row>
    <row r="52" spans="2:11" ht="15.75" thickBot="1" x14ac:dyDescent="0.3">
      <c r="B52" s="10">
        <v>42948</v>
      </c>
      <c r="C52" s="221"/>
      <c r="D52" s="222"/>
      <c r="E52" s="222"/>
      <c r="F52" s="222"/>
      <c r="G52" s="222"/>
      <c r="H52" s="222"/>
      <c r="I52" s="222"/>
      <c r="J52" s="222"/>
      <c r="K52" s="223"/>
    </row>
    <row r="53" spans="2:11" ht="15.75" thickBot="1" x14ac:dyDescent="0.3">
      <c r="B53" s="10">
        <v>42979</v>
      </c>
      <c r="C53" s="221"/>
      <c r="D53" s="222"/>
      <c r="E53" s="222"/>
      <c r="F53" s="222"/>
      <c r="G53" s="222"/>
      <c r="H53" s="222"/>
      <c r="I53" s="222"/>
      <c r="J53" s="222"/>
      <c r="K53" s="223"/>
    </row>
    <row r="54" spans="2:11" ht="15.75" thickBot="1" x14ac:dyDescent="0.3">
      <c r="B54" s="10">
        <v>43009</v>
      </c>
      <c r="C54" s="221"/>
      <c r="D54" s="222"/>
      <c r="E54" s="222"/>
      <c r="F54" s="222"/>
      <c r="G54" s="222"/>
      <c r="H54" s="222"/>
      <c r="I54" s="222"/>
      <c r="J54" s="222"/>
      <c r="K54" s="223"/>
    </row>
    <row r="55" spans="2:11" ht="15.75" thickBot="1" x14ac:dyDescent="0.3">
      <c r="B55" s="10">
        <v>43040</v>
      </c>
      <c r="C55" s="221"/>
      <c r="D55" s="222"/>
      <c r="E55" s="222"/>
      <c r="F55" s="222"/>
      <c r="G55" s="222"/>
      <c r="H55" s="222"/>
      <c r="I55" s="222"/>
      <c r="J55" s="222"/>
      <c r="K55" s="223"/>
    </row>
    <row r="56" spans="2:11" ht="15.75" thickBot="1" x14ac:dyDescent="0.3">
      <c r="B56" s="63">
        <v>43070</v>
      </c>
      <c r="C56" s="221"/>
      <c r="D56" s="222"/>
      <c r="E56" s="222"/>
      <c r="F56" s="222"/>
      <c r="G56" s="222"/>
      <c r="H56" s="222"/>
      <c r="I56" s="222"/>
      <c r="J56" s="222"/>
      <c r="K56" s="223"/>
    </row>
    <row r="57" spans="2:11" ht="15.75" thickBot="1" x14ac:dyDescent="0.3">
      <c r="B57" s="42" t="s">
        <v>46</v>
      </c>
      <c r="C57" s="218" t="s">
        <v>27</v>
      </c>
      <c r="D57" s="219"/>
      <c r="E57" s="219"/>
      <c r="F57" s="219"/>
      <c r="G57" s="220"/>
      <c r="H57" s="42" t="s">
        <v>37</v>
      </c>
      <c r="I57" s="42" t="s">
        <v>28</v>
      </c>
      <c r="J57" s="71" t="s">
        <v>29</v>
      </c>
      <c r="K57" s="42" t="s">
        <v>30</v>
      </c>
    </row>
    <row r="58" spans="2:11" x14ac:dyDescent="0.25">
      <c r="B58" s="43"/>
      <c r="C58" s="227"/>
      <c r="D58" s="228"/>
      <c r="E58" s="228"/>
      <c r="F58" s="228"/>
      <c r="G58" s="229"/>
      <c r="H58" s="52"/>
      <c r="I58" s="55"/>
      <c r="J58" s="49"/>
      <c r="K58" s="46"/>
    </row>
    <row r="59" spans="2:11" x14ac:dyDescent="0.25">
      <c r="B59" s="44"/>
      <c r="C59" s="230"/>
      <c r="D59" s="231"/>
      <c r="E59" s="231"/>
      <c r="F59" s="231"/>
      <c r="G59" s="232"/>
      <c r="H59" s="53"/>
      <c r="I59" s="56"/>
      <c r="J59" s="50"/>
      <c r="K59" s="47"/>
    </row>
    <row r="60" spans="2:11" x14ac:dyDescent="0.25">
      <c r="B60" s="44"/>
      <c r="C60" s="230"/>
      <c r="D60" s="231"/>
      <c r="E60" s="231"/>
      <c r="F60" s="231"/>
      <c r="G60" s="232"/>
      <c r="H60" s="53"/>
      <c r="I60" s="56"/>
      <c r="J60" s="50"/>
      <c r="K60" s="47"/>
    </row>
    <row r="61" spans="2:11" x14ac:dyDescent="0.25">
      <c r="B61" s="44"/>
      <c r="C61" s="230"/>
      <c r="D61" s="231"/>
      <c r="E61" s="231"/>
      <c r="F61" s="231"/>
      <c r="G61" s="232"/>
      <c r="H61" s="53"/>
      <c r="I61" s="56"/>
      <c r="J61" s="50"/>
      <c r="K61" s="47"/>
    </row>
    <row r="62" spans="2:11" x14ac:dyDescent="0.25">
      <c r="B62" s="44"/>
      <c r="C62" s="230"/>
      <c r="D62" s="231"/>
      <c r="E62" s="231"/>
      <c r="F62" s="231"/>
      <c r="G62" s="232"/>
      <c r="H62" s="53"/>
      <c r="I62" s="56"/>
      <c r="J62" s="50"/>
      <c r="K62" s="47"/>
    </row>
    <row r="63" spans="2:11" x14ac:dyDescent="0.25">
      <c r="B63" s="44"/>
      <c r="C63" s="230"/>
      <c r="D63" s="231"/>
      <c r="E63" s="231"/>
      <c r="F63" s="231"/>
      <c r="G63" s="232"/>
      <c r="H63" s="53"/>
      <c r="I63" s="56"/>
      <c r="J63" s="50"/>
      <c r="K63" s="47"/>
    </row>
    <row r="64" spans="2:11" x14ac:dyDescent="0.25">
      <c r="B64" s="44"/>
      <c r="C64" s="230"/>
      <c r="D64" s="231"/>
      <c r="E64" s="231"/>
      <c r="F64" s="231"/>
      <c r="G64" s="232"/>
      <c r="H64" s="53"/>
      <c r="I64" s="56"/>
      <c r="J64" s="50"/>
      <c r="K64" s="47"/>
    </row>
    <row r="65" spans="2:11" x14ac:dyDescent="0.25">
      <c r="B65" s="44"/>
      <c r="C65" s="233"/>
      <c r="D65" s="234"/>
      <c r="E65" s="234"/>
      <c r="F65" s="234"/>
      <c r="G65" s="235"/>
      <c r="H65" s="53"/>
      <c r="I65" s="56"/>
      <c r="J65" s="50"/>
      <c r="K65" s="47"/>
    </row>
    <row r="66" spans="2:11" ht="15.75" thickBot="1" x14ac:dyDescent="0.3">
      <c r="B66" s="45"/>
      <c r="C66" s="224"/>
      <c r="D66" s="225"/>
      <c r="E66" s="225"/>
      <c r="F66" s="225"/>
      <c r="G66" s="226"/>
      <c r="H66" s="54"/>
      <c r="I66" s="57"/>
      <c r="J66" s="51"/>
      <c r="K66" s="48"/>
    </row>
    <row r="67" spans="2:11" x14ac:dyDescent="0.25">
      <c r="F67" s="12"/>
      <c r="G67" s="12"/>
      <c r="H67" s="12"/>
      <c r="I67" s="12"/>
      <c r="J67" s="12"/>
      <c r="K67" s="12"/>
    </row>
    <row r="72" spans="2:11" x14ac:dyDescent="0.25">
      <c r="B72" s="12"/>
      <c r="C72" s="12"/>
      <c r="D72" s="12"/>
      <c r="E72" s="12"/>
    </row>
    <row r="73" spans="2:11" x14ac:dyDescent="0.25">
      <c r="D73" s="7"/>
    </row>
    <row r="74" spans="2:11" x14ac:dyDescent="0.25">
      <c r="D74" s="7"/>
    </row>
    <row r="75" spans="2:11" x14ac:dyDescent="0.25">
      <c r="D75" s="7"/>
    </row>
    <row r="76" spans="2:11" x14ac:dyDescent="0.25">
      <c r="D76" s="7"/>
    </row>
    <row r="77" spans="2:11" x14ac:dyDescent="0.25">
      <c r="D77" s="7"/>
    </row>
  </sheetData>
  <mergeCells count="45">
    <mergeCell ref="B44:K44"/>
    <mergeCell ref="B1:C5"/>
    <mergeCell ref="D1:I3"/>
    <mergeCell ref="J1:K3"/>
    <mergeCell ref="D4:I5"/>
    <mergeCell ref="J4:K4"/>
    <mergeCell ref="J5:K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C66:G66"/>
    <mergeCell ref="C58:G58"/>
    <mergeCell ref="C59:G59"/>
    <mergeCell ref="C60:G60"/>
    <mergeCell ref="C61:G61"/>
    <mergeCell ref="C62:G62"/>
    <mergeCell ref="C63:G63"/>
    <mergeCell ref="C64:G64"/>
    <mergeCell ref="C65:G65"/>
    <mergeCell ref="C57:G57"/>
    <mergeCell ref="C45:K45"/>
    <mergeCell ref="C46:K46"/>
    <mergeCell ref="C47:K47"/>
    <mergeCell ref="C48:K48"/>
    <mergeCell ref="C50:K50"/>
    <mergeCell ref="C51:K51"/>
    <mergeCell ref="C56:K56"/>
    <mergeCell ref="C49:K49"/>
    <mergeCell ref="C53:K53"/>
    <mergeCell ref="C54:K54"/>
    <mergeCell ref="C55:K55"/>
    <mergeCell ref="C52:K52"/>
  </mergeCells>
  <pageMargins left="0.7" right="0.7" top="0.75" bottom="0.75" header="0.3" footer="0.3"/>
  <pageSetup orientation="portrait" verticalDpi="0" r:id="rId1"/>
  <ignoredErrors>
    <ignoredError sqref="G29:G39"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6310C7-8A07-430C-802E-80BCA40C761F}">
  <ds:schemaRefs>
    <ds:schemaRef ds:uri="http://purl.org/dc/dcmitype/"/>
    <ds:schemaRef ds:uri="43b5c514-35a4-416e-aff7-df25cf72a503"/>
    <ds:schemaRef ds:uri="http://schemas.openxmlformats.org/package/2006/metadata/core-properties"/>
    <ds:schemaRef ds:uri="http://purl.org/dc/terms/"/>
    <ds:schemaRef ds:uri="ab6efe54-1113-4d03-9a9b-53d2d06840d9"/>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6CA1692-7777-4128-BC5C-8AE84A230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AE3108-0C14-48C7-9BFF-C75247BA7B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 PROPUESTA 2022</vt:lpstr>
      <vt:lpstr>Hoja4</vt:lpstr>
      <vt:lpstr>Tablero Maestro (2)</vt:lpstr>
      <vt:lpstr>Hoja1</vt:lpstr>
      <vt:lpstr>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2017-05-26T23:48:56Z</cp:lastPrinted>
  <dcterms:created xsi:type="dcterms:W3CDTF">2006-09-12T12:46:56Z</dcterms:created>
  <dcterms:modified xsi:type="dcterms:W3CDTF">2023-05-25T21:41:14Z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