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630" activeTab="1"/>
  </bookViews>
  <sheets>
    <sheet name="Inicio" sheetId="19" r:id="rId1"/>
    <sheet name="Tablero Estratégico" sheetId="8" r:id="rId2"/>
    <sheet name="Hoja1" sheetId="18" state="hidden" r:id="rId3"/>
    <sheet name="Hoja2" sheetId="17" state="hidden" r:id="rId4"/>
    <sheet name="Tablero Eficacia - Eficiencia" sheetId="12" state="hidden" r:id="rId5"/>
    <sheet name="Tablero Objeivos de Calidad" sheetId="13" state="hidden" r:id="rId6"/>
    <sheet name="Hoja3" sheetId="16" state="hidden" r:id="rId7"/>
    <sheet name="Hoja4" sheetId="14" state="hidden" r:id="rId8"/>
    <sheet name="Tablero Maestro (2)" sheetId="11" state="hidden" r:id="rId9"/>
    <sheet name="DE" sheetId="9" state="hidden" r:id="rId10"/>
  </sheets>
  <externalReferences>
    <externalReference r:id="rId11"/>
    <externalReference r:id="rId12"/>
  </externalReferences>
  <definedNames>
    <definedName name="_xlnm._FilterDatabase" localSheetId="4" hidden="1">'Tablero Eficacia - Eficiencia'!$A$7:$BL$54</definedName>
    <definedName name="_xlnm._FilterDatabase" localSheetId="1" hidden="1">'Tablero Estratégico'!$A$3:$BL$29</definedName>
    <definedName name="_xlnm.Print_Area" localSheetId="4">'Tablero Eficacia - Eficiencia'!$A$1:$AL$51</definedName>
    <definedName name="_xlnm.Print_Area" localSheetId="1">'Tablero Estratégico'!$A$1:$AF$29</definedName>
    <definedName name="_xlnm.Print_Area" localSheetId="5">'Tablero Objeivos de Calidad'!$C$3:$F$29</definedName>
    <definedName name="CUMPLIMIENTO_METAS" localSheetId="9">#REF!</definedName>
    <definedName name="CUMPLIMIENTO_METAS" localSheetId="8">#REF!</definedName>
    <definedName name="CUMPLIMIENTO_METAS">#REF!</definedName>
    <definedName name="Datos_Nutricional" localSheetId="9">#REF!</definedName>
    <definedName name="Datos_Nutricional" localSheetId="8">#REF!</definedName>
    <definedName name="Datos_Nutricional">#REF!</definedName>
    <definedName name="EFICACIA_DEL_SGC" localSheetId="9">#REF!</definedName>
    <definedName name="EFICACIA_DEL_SGC" localSheetId="8">#REF!</definedName>
    <definedName name="EFICACIA_DEL_SGC">#REF!</definedName>
    <definedName name="Tabla_de_datos" localSheetId="9">'[1]Cubrimiento Cupos'!#REF!</definedName>
    <definedName name="Tabla_de_datos" localSheetId="8">'[1]Cubrimiento Cupos'!#REF!</definedName>
    <definedName name="Tabla_de_datos">'[1]Cubrimiento Cupos'!#REF!</definedName>
    <definedName name="Tabla_Logros" localSheetId="9">'[1]Logros alcanzados'!#REF!</definedName>
    <definedName name="Tabla_Logros" localSheetId="8">'[1]Logros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1" i="19" l="1"/>
  <c r="T26" i="8" l="1"/>
  <c r="AG22" i="8" l="1"/>
  <c r="AG29" i="8" l="1"/>
  <c r="T27" i="8"/>
  <c r="AS25" i="8"/>
  <c r="AR25" i="8"/>
  <c r="AQ25" i="8"/>
  <c r="AP25" i="8"/>
  <c r="AO25" i="8"/>
  <c r="AN25" i="8"/>
  <c r="AM25" i="8"/>
  <c r="AL25" i="8"/>
  <c r="AK25" i="8"/>
  <c r="AK27" i="8"/>
  <c r="AS26" i="8"/>
  <c r="AR26" i="8"/>
  <c r="AQ26" i="8"/>
  <c r="AP26" i="8"/>
  <c r="AO26" i="8"/>
  <c r="AN26" i="8"/>
  <c r="AM26" i="8"/>
  <c r="AL26" i="8"/>
  <c r="AJ27" i="8"/>
  <c r="AI27" i="8"/>
  <c r="T24" i="8"/>
  <c r="AJ26" i="8"/>
  <c r="AI26" i="8"/>
  <c r="AH26" i="8"/>
  <c r="AH27" i="8"/>
  <c r="AH29" i="8"/>
  <c r="AK26" i="8"/>
  <c r="AG24" i="8" l="1"/>
  <c r="AG26" i="8"/>
  <c r="E12" i="19" s="1"/>
  <c r="AG27" i="8"/>
  <c r="E11" i="19" s="1"/>
  <c r="E9" i="19"/>
  <c r="AG28" i="8"/>
  <c r="E13" i="19" s="1"/>
  <c r="AG25" i="8"/>
  <c r="AG23" i="8"/>
  <c r="B16" i="19" s="1"/>
  <c r="E10" i="19"/>
  <c r="AG21" i="8"/>
  <c r="AG20" i="8"/>
  <c r="AG19" i="8"/>
  <c r="AG18" i="8"/>
  <c r="E8" i="19" s="1"/>
  <c r="AG17" i="8"/>
  <c r="B11" i="19" s="1"/>
  <c r="AG16" i="8"/>
  <c r="B10" i="19" s="1"/>
  <c r="AG15" i="8"/>
  <c r="AG14" i="8"/>
  <c r="B8" i="19" s="1"/>
  <c r="AG13" i="8"/>
  <c r="B7" i="19" s="1"/>
  <c r="AG12" i="8"/>
  <c r="AG11" i="8"/>
  <c r="AG10" i="8"/>
  <c r="AG9" i="8"/>
  <c r="AG8" i="8"/>
  <c r="AG7" i="8"/>
  <c r="AG6" i="8"/>
  <c r="S10" i="8"/>
  <c r="R10" i="8"/>
  <c r="Q10" i="8"/>
  <c r="Q7" i="8"/>
  <c r="R7" i="8"/>
  <c r="G8" i="18"/>
  <c r="F8" i="18"/>
  <c r="F18" i="18"/>
  <c r="E18" i="18"/>
  <c r="AH6" i="12"/>
  <c r="AG6" i="12"/>
  <c r="AE6" i="12"/>
  <c r="N6" i="12"/>
  <c r="L6" i="12"/>
  <c r="G40" i="12"/>
  <c r="AJ48" i="12"/>
  <c r="AJ46" i="12"/>
  <c r="AL48" i="12"/>
  <c r="AL46" i="12"/>
  <c r="J46" i="12"/>
  <c r="I46" i="12"/>
  <c r="AL33" i="12"/>
  <c r="AJ33" i="12"/>
  <c r="O33" i="12"/>
  <c r="AG33" i="12" s="1"/>
  <c r="AB33" i="12"/>
  <c r="AJ29" i="12"/>
  <c r="G15" i="17"/>
  <c r="G17" i="17" s="1"/>
  <c r="E15" i="17"/>
  <c r="F15" i="17"/>
  <c r="F17" i="17" s="1"/>
  <c r="AJ30" i="12"/>
  <c r="L13" i="16"/>
  <c r="M13" i="16"/>
  <c r="H13" i="16"/>
  <c r="I12" i="16"/>
  <c r="I8" i="16"/>
  <c r="I9" i="16"/>
  <c r="I10" i="16"/>
  <c r="I11" i="16"/>
  <c r="I13" i="16" s="1"/>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G39" i="12"/>
  <c r="AD38" i="12"/>
  <c r="AB38" i="12"/>
  <c r="AH38" i="12" s="1"/>
  <c r="AD37" i="12"/>
  <c r="AB37" i="12"/>
  <c r="AH37" i="12" s="1"/>
  <c r="AD35" i="12"/>
  <c r="AB35" i="12"/>
  <c r="AH35" i="12" s="1"/>
  <c r="AD33" i="12"/>
  <c r="B33" i="12"/>
  <c r="B35" i="12"/>
  <c r="AD32" i="12"/>
  <c r="AB32" i="12"/>
  <c r="AH32" i="12"/>
  <c r="AD31" i="12"/>
  <c r="AB31" i="12"/>
  <c r="AH31" i="12"/>
  <c r="AD30" i="12"/>
  <c r="AB30" i="12"/>
  <c r="AH30" i="12"/>
  <c r="AD29" i="12"/>
  <c r="AB29" i="12"/>
  <c r="AG29" i="12" s="1"/>
  <c r="AH29" i="12"/>
  <c r="AD27" i="12"/>
  <c r="AB27" i="12"/>
  <c r="AH27" i="12" s="1"/>
  <c r="AD26" i="12"/>
  <c r="AB26" i="12"/>
  <c r="AH26" i="12"/>
  <c r="B26" i="12"/>
  <c r="B27" i="12"/>
  <c r="B28" i="12" s="1"/>
  <c r="B29" i="12" s="1"/>
  <c r="B30" i="12" s="1"/>
  <c r="B31" i="12" s="1"/>
  <c r="B32" i="12" s="1"/>
  <c r="AD25" i="12"/>
  <c r="AB25" i="12"/>
  <c r="AD24" i="12"/>
  <c r="AB24" i="12"/>
  <c r="AG24" i="12" s="1"/>
  <c r="AH24" i="12"/>
  <c r="AD23" i="12"/>
  <c r="AB23" i="12"/>
  <c r="AH23" i="12"/>
  <c r="B23" i="12"/>
  <c r="B24" i="12"/>
  <c r="B25" i="12"/>
  <c r="AH22" i="12"/>
  <c r="AG22" i="12"/>
  <c r="AD20" i="12"/>
  <c r="AB20" i="12"/>
  <c r="AD18" i="12"/>
  <c r="AB18" i="12"/>
  <c r="AG18" i="12"/>
  <c r="AD17" i="12"/>
  <c r="AB17" i="12"/>
  <c r="AG17" i="12"/>
  <c r="AD16" i="12"/>
  <c r="AB16" i="12"/>
  <c r="AG16" i="12"/>
  <c r="AD14" i="12"/>
  <c r="AB14" i="12"/>
  <c r="AG14" i="12" s="1"/>
  <c r="AD13" i="12"/>
  <c r="AB13" i="12"/>
  <c r="AG13" i="12"/>
  <c r="AD12" i="12"/>
  <c r="AB12" i="12"/>
  <c r="AG12" i="12"/>
  <c r="AD11" i="12"/>
  <c r="AB11" i="12"/>
  <c r="AH11" i="12" s="1"/>
  <c r="AG11" i="12"/>
  <c r="AD10" i="12"/>
  <c r="AB10" i="12"/>
  <c r="AH10" i="12" s="1"/>
  <c r="AD9" i="12"/>
  <c r="AB9" i="12"/>
  <c r="AG9" i="12"/>
  <c r="AD8" i="12"/>
  <c r="AB8" i="12"/>
  <c r="AG8" i="12" s="1"/>
  <c r="B36" i="12"/>
  <c r="B37" i="12" s="1"/>
  <c r="B38" i="12" s="1"/>
  <c r="B39" i="12"/>
  <c r="B40" i="12"/>
  <c r="B41" i="12"/>
  <c r="B42" i="12"/>
  <c r="B43" i="12" s="1"/>
  <c r="B44" i="12" s="1"/>
  <c r="AH16" i="12"/>
  <c r="AG37" i="12"/>
  <c r="AH18" i="12"/>
  <c r="AH47" i="12"/>
  <c r="AG32" i="12"/>
  <c r="AG31" i="12"/>
  <c r="AG41" i="12"/>
  <c r="AH12" i="12"/>
  <c r="AG43" i="12"/>
  <c r="AG46" i="12"/>
  <c r="AH13" i="12"/>
  <c r="AG26" i="12"/>
  <c r="AG38" i="12"/>
  <c r="AG42" i="12"/>
  <c r="AG23" i="12"/>
  <c r="AG48" i="12"/>
  <c r="I49" i="12"/>
  <c r="AC19" i="11"/>
  <c r="AD17" i="11"/>
  <c r="AB16" i="11"/>
  <c r="Z16" i="11"/>
  <c r="AF16" i="11"/>
  <c r="AB15" i="11"/>
  <c r="Z15" i="11"/>
  <c r="AE15" i="11"/>
  <c r="AF15" i="11"/>
  <c r="AB14" i="11"/>
  <c r="Z14" i="11"/>
  <c r="AF14" i="11" s="1"/>
  <c r="AB13" i="11"/>
  <c r="Z13" i="11"/>
  <c r="AF13" i="11" s="1"/>
  <c r="AB12" i="11"/>
  <c r="Z12" i="11"/>
  <c r="AF12" i="11"/>
  <c r="AB11" i="11"/>
  <c r="Z11" i="11"/>
  <c r="AE11" i="11" s="1"/>
  <c r="AF11" i="11"/>
  <c r="AB10" i="11"/>
  <c r="Z10" i="11"/>
  <c r="AE10" i="11"/>
  <c r="AB9" i="11"/>
  <c r="Z9" i="11"/>
  <c r="AD19" i="11"/>
  <c r="AE19" i="11" s="1"/>
  <c r="AB8" i="11"/>
  <c r="Z8" i="11"/>
  <c r="AF8" i="11" s="1"/>
  <c r="B8" i="11"/>
  <c r="B9" i="11"/>
  <c r="B10" i="11"/>
  <c r="B11" i="11"/>
  <c r="B12" i="11" s="1"/>
  <c r="B13" i="11" s="1"/>
  <c r="B14" i="11" s="1"/>
  <c r="B15" i="11" s="1"/>
  <c r="B16" i="11" s="1"/>
  <c r="AE12" i="11"/>
  <c r="F39" i="9"/>
  <c r="F38" i="9"/>
  <c r="F37" i="9"/>
  <c r="F36" i="9"/>
  <c r="F35" i="9"/>
  <c r="F34" i="9"/>
  <c r="F33" i="9"/>
  <c r="F32" i="9"/>
  <c r="F31" i="9"/>
  <c r="F30" i="9"/>
  <c r="F29" i="9"/>
  <c r="F28" i="9"/>
  <c r="AF10" i="11"/>
  <c r="AE16" i="11"/>
  <c r="C39" i="9"/>
  <c r="AH17" i="12"/>
  <c r="D37" i="9"/>
  <c r="E37" i="9" s="1"/>
  <c r="AG27" i="12"/>
  <c r="AG30" i="12"/>
  <c r="AE8" i="11"/>
  <c r="AH36" i="12"/>
  <c r="M14" i="16"/>
  <c r="AE13" i="11"/>
  <c r="AH9" i="12"/>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H40" i="12" l="1"/>
  <c r="AH25" i="12"/>
  <c r="AG40" i="12"/>
  <c r="G30" i="9"/>
  <c r="E7" i="19"/>
  <c r="E39" i="9"/>
  <c r="E40" i="9" s="1"/>
  <c r="B5" i="19"/>
  <c r="B13" i="19"/>
  <c r="G29" i="9"/>
  <c r="G33" i="9"/>
  <c r="E5" i="19"/>
  <c r="B12" i="19"/>
  <c r="G32" i="9"/>
  <c r="G35" i="9"/>
  <c r="B18" i="19"/>
  <c r="B17" i="19"/>
  <c r="G34" i="9"/>
  <c r="G39" i="9"/>
  <c r="G36" i="9"/>
  <c r="AH33" i="12"/>
  <c r="E6" i="19"/>
  <c r="E4" i="19"/>
  <c r="G31" i="9"/>
  <c r="AE17" i="11"/>
  <c r="G37" i="9"/>
  <c r="G38" i="9"/>
  <c r="AF17" i="11"/>
  <c r="AH8" i="12"/>
  <c r="B1" i="19"/>
  <c r="E14" i="19"/>
  <c r="AE14" i="11"/>
  <c r="AF54" i="12"/>
  <c r="AG54" i="12" s="1"/>
  <c r="AG25" i="12"/>
  <c r="AG52" i="12" s="1"/>
  <c r="AH44" i="12"/>
  <c r="B4" i="19"/>
  <c r="B6" i="19"/>
  <c r="AG10" i="12"/>
  <c r="AG35" i="12"/>
  <c r="B9" i="19"/>
  <c r="AH52" i="12" l="1"/>
</calcChain>
</file>

<file path=xl/sharedStrings.xml><?xml version="1.0" encoding="utf-8"?>
<sst xmlns="http://schemas.openxmlformats.org/spreadsheetml/2006/main" count="845" uniqueCount="469">
  <si>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</si>
  <si>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</si>
  <si>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</si>
  <si>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</si>
  <si>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</si>
  <si>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</si>
  <si>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</si>
  <si>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</si>
  <si>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</si>
  <si>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</si>
  <si>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</si>
  <si>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</si>
  <si>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</si>
  <si>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</si>
  <si>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</si>
  <si>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</si>
  <si>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</si>
  <si>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</si>
  <si>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</si>
  <si>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</si>
  <si>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</si>
  <si>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</si>
  <si>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</si>
  <si>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</si>
  <si>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</si>
  <si>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</si>
  <si>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</si>
  <si>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</si>
  <si>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</si>
  <si>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</si>
  <si>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</si>
  <si>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</si>
  <si>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</si>
  <si>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</si>
  <si>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</si>
  <si>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</si>
  <si>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</si>
  <si>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</si>
  <si>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</si>
  <si>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</si>
  <si>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</si>
  <si>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</si>
  <si>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</si>
  <si>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</si>
  <si>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</si>
  <si>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</si>
  <si>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</si>
  <si>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</si>
  <si>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</si>
  <si>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</si>
  <si>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</si>
  <si>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</si>
  <si>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</si>
  <si>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</si>
  <si>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</si>
  <si>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</si>
  <si>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</si>
  <si>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</si>
  <si>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</si>
  <si>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</si>
  <si>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</si>
  <si>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</si>
  <si>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</si>
  <si>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</si>
  <si>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</si>
  <si>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</si>
  <si>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</si>
  <si>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</si>
  <si>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</si>
  <si>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</si>
  <si>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</si>
  <si>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</si>
  <si>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</si>
  <si>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</si>
  <si>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</si>
  <si>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</si>
  <si>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</si>
  <si>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</si>
  <si>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</si>
  <si>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</si>
  <si>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</si>
  <si>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</si>
  <si>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</si>
  <si>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</si>
  <si>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</si>
  <si>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</si>
  <si>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</si>
  <si>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</si>
  <si>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</si>
  <si>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</si>
  <si>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</si>
  <si>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</si>
  <si>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</si>
  <si>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</si>
  <si>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</si>
  <si>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</si>
  <si>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</si>
  <si>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</si>
  <si>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</si>
  <si>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</si>
  <si>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</si>
  <si>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</si>
  <si>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</si>
  <si>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</si>
  <si>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</si>
  <si>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</si>
  <si>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</si>
  <si>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</si>
  <si>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</si>
  <si>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</si>
  <si>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</si>
  <si>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</si>
  <si>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</si>
  <si>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</si>
  <si>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</si>
  <si>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</si>
  <si>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</si>
  <si>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</si>
  <si>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</si>
  <si>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</si>
  <si>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</si>
  <si>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</si>
  <si>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</si>
  <si>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</si>
  <si>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</si>
  <si>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</si>
  <si>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</si>
  <si>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</si>
  <si>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</si>
  <si>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</si>
  <si>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</si>
  <si>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</si>
  <si>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</si>
  <si>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</si>
  <si>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</si>
  <si>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</si>
  <si>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</si>
  <si>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</si>
  <si>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</si>
  <si>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</si>
  <si>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</si>
  <si>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</si>
  <si>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</si>
  <si>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</si>
  <si>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</si>
  <si>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</si>
  <si>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</si>
  <si>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</si>
  <si>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</si>
  <si>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</si>
  <si>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</si>
  <si>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</si>
  <si>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</si>
  <si>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</si>
  <si>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</si>
  <si>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</si>
  <si>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</si>
  <si>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</si>
  <si>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</si>
  <si>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</si>
  <si>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</si>
  <si>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</si>
  <si>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</si>
  <si>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</si>
  <si>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</si>
  <si>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</si>
  <si>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</si>
  <si>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</si>
  <si>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</si>
  <si>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</si>
  <si>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</si>
  <si>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</si>
  <si>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</si>
  <si>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</si>
  <si>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</si>
  <si>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</si>
  <si>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</si>
  <si>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</si>
  <si>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</si>
  <si>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</si>
  <si>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</si>
  <si>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</si>
  <si>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</si>
  <si>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</si>
  <si>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</si>
  <si>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</si>
  <si>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</si>
  <si>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</si>
  <si>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</si>
  <si>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</si>
  <si>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</si>
  <si>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</si>
  <si>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</si>
  <si>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</si>
  <si>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</si>
  <si>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</si>
  <si>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</si>
  <si>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</si>
  <si>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</si>
  <si>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</si>
  <si>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</si>
  <si>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</si>
  <si>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</si>
  <si>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</si>
  <si>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</si>
  <si>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</si>
  <si>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</si>
  <si>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</si>
  <si>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</si>
  <si>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</si>
  <si>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</si>
  <si>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</si>
  <si>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</si>
  <si>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</si>
  <si>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</si>
  <si>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</si>
  <si>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</si>
  <si>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</si>
  <si>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</si>
  <si>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</si>
  <si>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</si>
  <si>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</si>
  <si>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</si>
  <si>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</si>
  <si>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</si>
  <si>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</si>
  <si>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</si>
  <si>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</si>
  <si>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</si>
  <si>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</si>
  <si>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</si>
  <si>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</si>
  <si>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</si>
  <si>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</si>
  <si>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</si>
  <si>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</si>
  <si>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</si>
  <si>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</si>
  <si>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</si>
  <si>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</si>
  <si>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</si>
  <si>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</si>
  <si>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</si>
  <si>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</si>
  <si>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</si>
  <si>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</si>
  <si>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</si>
  <si>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</si>
  <si>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</si>
  <si>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</si>
  <si>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</si>
  <si>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</si>
  <si>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</si>
  <si>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</si>
  <si>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</si>
  <si>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</si>
  <si>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</si>
  <si>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</si>
  <si>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</si>
  <si>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</si>
  <si>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</si>
  <si>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</si>
  <si>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</si>
  <si>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</si>
  <si>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</si>
  <si>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</si>
  <si>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</si>
  <si>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</si>
  <si>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</si>
  <si>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</si>
  <si>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</si>
  <si>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</si>
  <si>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</si>
  <si>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</si>
  <si>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</si>
  <si>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</si>
  <si>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</si>
  <si>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</si>
  <si>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</si>
  <si>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</si>
  <si>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</si>
  <si>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</si>
  <si>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</si>
  <si>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</si>
  <si>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</si>
  <si>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</si>
  <si>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</si>
  <si>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</si>
  <si>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</si>
  <si>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</si>
  <si>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</si>
  <si>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</si>
  <si>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</si>
  <si>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</si>
  <si>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</si>
  <si>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</si>
  <si>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</si>
  <si>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</si>
  <si>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</si>
  <si>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</si>
  <si>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</si>
  <si>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</si>
  <si>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</si>
  <si>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</si>
  <si>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</si>
  <si>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</si>
  <si>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</si>
  <si>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</si>
  <si>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</si>
  <si>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</si>
  <si>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</si>
  <si>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</si>
  <si>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</si>
  <si>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</si>
  <si>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</si>
  <si>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</si>
  <si>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</si>
  <si>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</si>
  <si>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</si>
  <si>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</si>
  <si>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</si>
  <si>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</si>
  <si>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</si>
  <si>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</si>
  <si>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</si>
  <si>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</si>
  <si>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</si>
  <si>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</si>
  <si>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</si>
  <si>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</si>
  <si>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</si>
  <si>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</si>
  <si>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</si>
  <si>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</si>
  <si>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</si>
  <si>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</si>
  <si>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</si>
  <si>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</si>
  <si>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</si>
  <si>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</si>
  <si>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</si>
  <si>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</si>
  <si>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</si>
  <si>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</si>
  <si>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</si>
  <si>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</si>
  <si>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</si>
  <si>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</si>
  <si>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</si>
  <si>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</si>
  <si>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</si>
  <si>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</si>
  <si>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</si>
  <si>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</si>
  <si>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</si>
  <si>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</si>
  <si>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</si>
  <si>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</si>
  <si>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</si>
  <si>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</si>
  <si>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</si>
  <si>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</si>
  <si>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</si>
  <si>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</si>
  <si>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</si>
  <si>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</si>
  <si>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</si>
  <si>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</si>
  <si>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</si>
  <si>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</si>
  <si>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</si>
  <si>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</si>
  <si>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</si>
  <si>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</si>
  <si>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</si>
  <si>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</si>
  <si>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</si>
  <si>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</si>
  <si>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</si>
  <si>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</si>
  <si>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</si>
  <si>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</si>
  <si>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</si>
  <si>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</si>
  <si>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</si>
  <si>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</si>
  <si>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</si>
  <si>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</si>
  <si>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</si>
  <si>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</si>
  <si>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</si>
  <si>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</si>
  <si>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</si>
  <si>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</si>
  <si>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</si>
  <si>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</si>
  <si>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</si>
  <si>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</si>
  <si>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</si>
  <si>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</si>
  <si>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</si>
  <si>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Agosto</t>
  </si>
  <si>
    <t>((195+323+318)/3810)-((232+431+250)/3868)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</si>
  <si>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</si>
  <si>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</si>
  <si>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</si>
  <si>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</si>
  <si>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</si>
  <si>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</si>
  <si>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</si>
  <si>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</si>
  <si>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</si>
  <si>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</si>
  <si>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</si>
  <si>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Una vez se publiquen los resultados de 2017, se revisará la meta para 2018</t>
  </si>
  <si>
    <t>$ 7.921.808.605 de un proyectado de 
$ 12.490.038.624
(63,43%)</t>
  </si>
  <si>
    <t>El indicador se medirá en 2019</t>
  </si>
  <si>
    <t>x&gt;=75%</t>
  </si>
  <si>
    <t>50%
&lt;=x&lt;
75%</t>
  </si>
  <si>
    <t>x&lt;50%</t>
  </si>
  <si>
    <t>Timestral</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</si>
  <si>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</si>
  <si>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</si>
  <si>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</si>
  <si>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</si>
  <si>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</si>
  <si>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</si>
  <si>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</si>
  <si>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</si>
  <si>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</si>
  <si>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</si>
  <si>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</si>
  <si>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</si>
  <si>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</si>
  <si>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</si>
  <si>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</si>
  <si>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</si>
  <si>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</si>
  <si>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</si>
  <si>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</si>
  <si>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</si>
  <si>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</si>
  <si>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</si>
  <si>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</si>
  <si>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</si>
  <si>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</si>
  <si>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</si>
  <si>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</si>
  <si>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</si>
  <si>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</si>
  <si>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</si>
  <si>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</si>
  <si>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</si>
  <si>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</si>
  <si>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</si>
  <si>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</si>
  <si>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</si>
  <si>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</si>
  <si>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</si>
  <si>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</si>
  <si>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</si>
  <si>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Idiomas: $ 51.366.067
Preingeniero: $ 63.600.212
Seminarios: $ 193.020.802
TOTAL: $ 307.987.081
META: $1.100.000.000</t>
  </si>
  <si>
    <t xml:space="preserve">En el período evaluado, se recibieron 297 PQRSD y se contestaron 284. </t>
  </si>
  <si>
    <r>
      <t xml:space="preserve">Para cumplir con la meta acumualada y de acuerdo con los históricos:
</t>
    </r>
    <r>
      <rPr>
        <sz val="10"/>
        <color theme="1"/>
        <rFont val="Calibri"/>
        <family val="2"/>
        <scheme val="minor"/>
      </rPr>
      <t xml:space="preserve"> 
</t>
    </r>
    <r>
      <rPr>
        <sz val="20"/>
        <color theme="1"/>
        <rFont val="Calibri"/>
        <family val="2"/>
        <scheme val="minor"/>
      </rPr>
      <t>Ene:   $ 2.217.931.658      (20,07%)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 xml:space="preserve">94,77% </t>
    </r>
    <r>
      <rPr>
        <sz val="20"/>
        <color theme="1"/>
        <rFont val="Calibri"/>
        <family val="2"/>
        <scheme val="minor"/>
      </rPr>
      <t>del mes)
Feb:   $ 2.815.469.050       (25,48%)   
                Real a Feb: $ 2.787.274.448,88 (</t>
    </r>
    <r>
      <rPr>
        <sz val="20"/>
        <color theme="6" tint="-0.249977111117893"/>
        <rFont val="Calibri"/>
        <family val="2"/>
        <scheme val="minor"/>
      </rPr>
      <t xml:space="preserve">25,22% </t>
    </r>
    <r>
      <rPr>
        <sz val="20"/>
        <color theme="1"/>
        <rFont val="Calibri"/>
        <family val="2"/>
        <scheme val="minor"/>
      </rPr>
      <t xml:space="preserve">en el acumulado o </t>
    </r>
    <r>
      <rPr>
        <sz val="20"/>
        <color theme="6" tint="-0.249977111117893"/>
        <rFont val="Calibri"/>
        <family val="2"/>
        <scheme val="minor"/>
      </rPr>
      <t>99,00%</t>
    </r>
    <r>
      <rPr>
        <sz val="20"/>
        <color theme="1"/>
        <rFont val="Calibri"/>
        <family val="2"/>
        <scheme val="minor"/>
      </rPr>
      <t xml:space="preserve"> del mes)
Mar:   $ 3.166.449.610       (28,65%)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Metas para los demás meses:
Abr:   $ 3.538.975.396        (32,02%)
May:   $ 3.834.524.764      (34,70%)
Jun:   $ 4.226.109.249        (38,24%)
Jun:   $ 6.536.325.721        (59,15%)
Abr:   $ 7.589.971.626        (68,68%)
Sep:   $ 8.238.680.187        (74,55%)
Oct:   $ 8.853.291.139         (80,11%)
Nov:   $ 10.445.752.039      (94,52%)
Dic:   $ 11.050.804.592       (100,00%)</t>
    </r>
  </si>
  <si>
    <t>Se mantiene el nivel del cierre de año 2017</t>
  </si>
  <si>
    <t>Están ejecutándose las actividades de plan de mejoramiento de la auditoría ICONTEC. De las auditorías internas no se han generado planes de mejoramiento</t>
  </si>
  <si>
    <t xml:space="preserve">Acumulado con corte a marzo, se recaudaron $6.019.533.060 (incluídos recursos Nación) y se comprometieron $7.921.345.976. Pagos acumulados están en $4.337.471.017
Frente al mes de febrero, el recaudo se incrementó en 26,18%, en tanto los compromisos se incrementaron en 20,78%. 
De acuerdo con la tendencia presentada en el primer trimestre del año de ingresos (enero $3.000 mll, febrero $4.700 mll, marzo $6.019 mll) y de gastos (enero: $3.891 mll, febrero $6.558 mll, marzo $7.921 mll), así como la expectativa de recaudo del segundo semestre, se espera revertir el indicador entre los meses de mayo y junio.
</t>
  </si>
  <si>
    <t>Se revisará el indicador luego del empalme con la nueva persona encargada.</t>
  </si>
  <si>
    <t>Se realizó el cargue de la información documental de los 11 programas. Con esta actividad, se terminan las primeras obligaciones que dependen directamente de la institución, las siguiente actividad es la asignación de pares por parte del CNA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</si>
</sst>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Red]\-&quot;$&quot;\ #,##0"/>
    <numFmt numFmtId="41" formatCode="_-* #,##0_-;\-* #,##0_-;_-* &quot;-&quot;_-;_-@_-"/>
    <numFmt numFmtId="43" formatCode="_-* #,##0.00_-;\-* #,##0.00_-;_-* &quot;-&quot;??_-;_-@_-"/>
    <numFmt numFmtId="164" formatCode="_(&quot;$&quot;\ * #,##0.00_);_(&quot;$&quot;\ * \(#,##0.00\);_(&quot;$&quot;\ * &quot;-&quot;??_);_(@_)"/>
    <numFmt numFmtId="165" formatCode="0.0%"/>
    <numFmt numFmtId="166" formatCode="0.000%"/>
    <numFmt numFmtId="167" formatCode="0.0"/>
    <numFmt numFmtId="168" formatCode="_-* #,##0.00_-;\-* #,##0.00_-;_-* &quot;-&quot;_-;_-@_-"/>
    <numFmt numFmtId="169" formatCode="0.000"/>
    <numFmt numFmtId="170" formatCode="_-* #,##0.0_-;\-* #,##0.0_-;_-* &quot;-&quot;_-;_-@_-"/>
    <numFmt numFmtId="171" formatCode="_-* #,##0.000_-;\-* #,##0.000_-;_-* &quot;-&quot;_-;_-@_-"/>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3">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cellStyleXfs>
  <cellXfs count="1023">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5"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5"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8"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5" fontId="26" fillId="5" borderId="61" xfId="0" applyNumberFormat="1" applyFont="1" applyFill="1" applyBorder="1" applyAlignment="1">
      <alignment horizontal="center" vertical="center" wrapText="1"/>
    </xf>
    <xf numFmtId="165" fontId="26" fillId="5" borderId="68" xfId="0" applyNumberFormat="1" applyFont="1" applyFill="1" applyBorder="1" applyAlignment="1">
      <alignment horizontal="center" vertical="center" wrapText="1"/>
    </xf>
    <xf numFmtId="165"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6" fontId="30" fillId="0" borderId="10" xfId="0" applyNumberFormat="1" applyFont="1" applyFill="1" applyBorder="1" applyAlignment="1">
      <alignment horizontal="center" vertical="center" wrapText="1"/>
    </xf>
    <xf numFmtId="165"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6" fontId="30" fillId="0" borderId="7" xfId="0" applyNumberFormat="1" applyFont="1" applyFill="1" applyBorder="1" applyAlignment="1">
      <alignment horizontal="center" vertical="center" wrapText="1"/>
    </xf>
    <xf numFmtId="165"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6" fontId="30" fillId="0" borderId="13" xfId="0" applyNumberFormat="1" applyFont="1" applyFill="1" applyBorder="1" applyAlignment="1">
      <alignment horizontal="center" vertical="center" wrapText="1"/>
    </xf>
    <xf numFmtId="165"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6"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6" fontId="30" fillId="0" borderId="15" xfId="0" applyNumberFormat="1" applyFont="1" applyFill="1" applyBorder="1" applyAlignment="1">
      <alignment vertical="center" wrapText="1"/>
    </xf>
    <xf numFmtId="165"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5" fontId="28" fillId="0" borderId="13" xfId="0" applyNumberFormat="1" applyFont="1" applyFill="1" applyBorder="1" applyAlignment="1">
      <alignment horizontal="center" vertical="center" wrapText="1"/>
    </xf>
    <xf numFmtId="165"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6" fontId="30" fillId="0" borderId="13" xfId="0" applyNumberFormat="1" applyFont="1" applyFill="1" applyBorder="1" applyAlignment="1">
      <alignment vertical="center" wrapText="1"/>
    </xf>
    <xf numFmtId="165"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6"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7"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5"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5"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6" fontId="30" fillId="0" borderId="47" xfId="0" applyNumberFormat="1" applyFont="1" applyFill="1" applyBorder="1" applyAlignment="1">
      <alignment vertical="center" wrapText="1"/>
    </xf>
    <xf numFmtId="165"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6" fontId="30" fillId="0" borderId="61" xfId="0" applyNumberFormat="1" applyFont="1" applyFill="1" applyBorder="1" applyAlignment="1">
      <alignment vertical="center" wrapText="1"/>
    </xf>
    <xf numFmtId="165"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69"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6" fontId="30" fillId="0" borderId="48" xfId="0" applyNumberFormat="1" applyFont="1" applyFill="1" applyBorder="1" applyAlignment="1">
      <alignment vertical="center" wrapText="1"/>
    </xf>
    <xf numFmtId="165"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5"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5"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7" fontId="29" fillId="0" borderId="41" xfId="0" applyNumberFormat="1" applyFont="1" applyBorder="1" applyAlignment="1">
      <alignment horizontal="center" vertical="center" wrapText="1"/>
    </xf>
    <xf numFmtId="165"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69"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5" fontId="37" fillId="12" borderId="9" xfId="0" applyNumberFormat="1" applyFont="1" applyFill="1" applyBorder="1" applyAlignment="1">
      <alignment horizontal="center" vertical="center"/>
    </xf>
    <xf numFmtId="165" fontId="37" fillId="12" borderId="10" xfId="0" applyNumberFormat="1" applyFont="1" applyFill="1" applyBorder="1" applyAlignment="1">
      <alignment horizontal="center" vertical="center"/>
    </xf>
    <xf numFmtId="165"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5"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5"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41" fillId="0" borderId="30" xfId="0" applyFont="1" applyBorder="1" applyAlignment="1">
      <alignmen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4" fontId="36" fillId="0" borderId="0" xfId="0" applyNumberFormat="1" applyFont="1"/>
    <xf numFmtId="164"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5"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5" fontId="36" fillId="0" borderId="29" xfId="0" applyNumberFormat="1" applyFont="1" applyBorder="1" applyAlignment="1">
      <alignment horizontal="center" vertical="center" wrapText="1"/>
    </xf>
    <xf numFmtId="165" fontId="36" fillId="0" borderId="31" xfId="0" applyNumberFormat="1" applyFont="1" applyBorder="1" applyAlignment="1">
      <alignment horizontal="center" vertical="center" wrapText="1"/>
    </xf>
    <xf numFmtId="165"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5"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5"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5" fontId="37" fillId="13" borderId="12" xfId="0" applyNumberFormat="1" applyFont="1" applyFill="1" applyBorder="1" applyAlignment="1">
      <alignment horizontal="center" vertical="center"/>
    </xf>
    <xf numFmtId="165" fontId="37" fillId="13" borderId="13" xfId="0" applyNumberFormat="1" applyFont="1" applyFill="1" applyBorder="1" applyAlignment="1">
      <alignment horizontal="center" vertical="center"/>
    </xf>
    <xf numFmtId="165"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0" fontId="36" fillId="2" borderId="61" xfId="40" applyNumberFormat="1" applyFont="1" applyFill="1" applyBorder="1" applyAlignment="1">
      <alignment horizontal="center" vertical="center"/>
    </xf>
    <xf numFmtId="170"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8" fontId="36" fillId="2" borderId="59" xfId="40" applyNumberFormat="1" applyFont="1" applyFill="1" applyBorder="1" applyAlignment="1">
      <alignment horizontal="center" vertical="center"/>
    </xf>
    <xf numFmtId="0" fontId="47" fillId="8" borderId="33" xfId="0" applyFont="1" applyFill="1" applyBorder="1" applyAlignment="1">
      <alignment horizontal="left" vertical="center" wrapText="1"/>
    </xf>
    <xf numFmtId="0" fontId="47" fillId="0" borderId="33" xfId="0" applyFont="1" applyBorder="1" applyAlignment="1">
      <alignment horizontal="left" vertical="center" wrapText="1"/>
    </xf>
    <xf numFmtId="0" fontId="47" fillId="0" borderId="33" xfId="0" applyFont="1" applyBorder="1" applyAlignment="1">
      <alignment vertical="center" wrapText="1"/>
    </xf>
    <xf numFmtId="0" fontId="47" fillId="8" borderId="33" xfId="0" applyFont="1" applyFill="1" applyBorder="1" applyAlignment="1">
      <alignment vertical="center" wrapText="1"/>
    </xf>
    <xf numFmtId="10" fontId="0" fillId="0" borderId="0" xfId="0" applyNumberFormat="1"/>
    <xf numFmtId="0" fontId="48" fillId="0" borderId="33" xfId="0" applyFont="1" applyBorder="1" applyAlignment="1">
      <alignment vertical="center" wrapText="1"/>
    </xf>
    <xf numFmtId="10" fontId="0" fillId="0" borderId="33" xfId="1" applyNumberFormat="1" applyFont="1" applyBorder="1" applyAlignment="1">
      <alignment horizontal="center" vertical="center"/>
    </xf>
    <xf numFmtId="0" fontId="37" fillId="2" borderId="33" xfId="0" applyFont="1" applyFill="1" applyBorder="1"/>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41" fontId="36" fillId="0" borderId="0" xfId="40" applyFont="1" applyFill="1" applyBorder="1" applyAlignment="1">
      <alignment vertical="center" wrapText="1"/>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1" fontId="36" fillId="0" borderId="0" xfId="40" applyNumberFormat="1" applyFont="1" applyFill="1" applyBorder="1" applyAlignment="1">
      <alignment vertical="center" wrapText="1"/>
    </xf>
    <xf numFmtId="4" fontId="36" fillId="0" borderId="0" xfId="0" applyNumberFormat="1" applyFont="1"/>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3" xfId="1" applyNumberFormat="1" applyFont="1" applyFill="1" applyBorder="1" applyAlignment="1">
      <alignment horizontal="left" vertical="center" wrapText="1"/>
    </xf>
    <xf numFmtId="10" fontId="36" fillId="0" borderId="58" xfId="1" applyNumberFormat="1" applyFont="1" applyFill="1" applyBorder="1" applyAlignment="1">
      <alignment horizontal="left" vertical="center" wrapText="1"/>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0" fontId="0" fillId="0" borderId="33" xfId="1" applyNumberFormat="1" applyFont="1" applyBorder="1" applyAlignment="1">
      <alignment horizontal="center" vertical="center"/>
    </xf>
    <xf numFmtId="0" fontId="47" fillId="0" borderId="33" xfId="0" applyFont="1" applyBorder="1" applyAlignment="1">
      <alignment horizontal="left" vertical="center" wrapText="1"/>
    </xf>
    <xf numFmtId="0" fontId="36" fillId="0" borderId="30" xfId="0" applyFont="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5" fontId="36" fillId="0" borderId="40" xfId="0" applyNumberFormat="1" applyFont="1" applyBorder="1" applyAlignment="1">
      <alignment horizontal="center" vertical="center" wrapText="1"/>
    </xf>
    <xf numFmtId="165"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5" fontId="36" fillId="0" borderId="29" xfId="0" applyNumberFormat="1" applyFont="1" applyBorder="1" applyAlignment="1">
      <alignment horizontal="center" vertical="center" wrapText="1"/>
    </xf>
    <xf numFmtId="165" fontId="36" fillId="0" borderId="32" xfId="0"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61"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5"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5" fontId="37" fillId="13" borderId="81" xfId="0" applyNumberFormat="1" applyFont="1" applyFill="1" applyBorder="1" applyAlignment="1">
      <alignment horizontal="center" vertical="center"/>
    </xf>
    <xf numFmtId="165" fontId="37" fillId="13" borderId="44" xfId="0" applyNumberFormat="1" applyFont="1" applyFill="1" applyBorder="1" applyAlignment="1">
      <alignment horizontal="center" vertical="center"/>
    </xf>
    <xf numFmtId="165"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5" fontId="37" fillId="12" borderId="30" xfId="0" applyNumberFormat="1" applyFont="1" applyFill="1" applyBorder="1" applyAlignment="1">
      <alignment horizontal="center" vertical="center"/>
    </xf>
    <xf numFmtId="165" fontId="37" fillId="12" borderId="75" xfId="0" applyNumberFormat="1" applyFont="1" applyFill="1" applyBorder="1" applyAlignment="1">
      <alignment horizontal="center" vertical="center"/>
    </xf>
    <xf numFmtId="165" fontId="38" fillId="11" borderId="29" xfId="0" applyNumberFormat="1" applyFont="1" applyFill="1" applyBorder="1" applyAlignment="1">
      <alignment horizontal="center" vertical="center"/>
    </xf>
    <xf numFmtId="165" fontId="38" fillId="11" borderId="31" xfId="0" applyNumberFormat="1" applyFont="1" applyFill="1" applyBorder="1" applyAlignment="1">
      <alignment horizontal="center" vertical="center"/>
    </xf>
    <xf numFmtId="165" fontId="38" fillId="11" borderId="29" xfId="0" applyNumberFormat="1" applyFont="1" applyFill="1" applyBorder="1" applyAlignment="1">
      <alignment horizontal="center" vertical="center" wrapText="1"/>
    </xf>
    <xf numFmtId="165" fontId="38" fillId="11" borderId="31" xfId="0" applyNumberFormat="1" applyFont="1" applyFill="1" applyBorder="1" applyAlignment="1">
      <alignment horizontal="center" vertical="center" wrapText="1"/>
    </xf>
    <xf numFmtId="165" fontId="38" fillId="11" borderId="1" xfId="0" applyNumberFormat="1" applyFont="1" applyFill="1" applyBorder="1" applyAlignment="1">
      <alignment horizontal="center" vertical="center"/>
    </xf>
    <xf numFmtId="165" fontId="38" fillId="11" borderId="2" xfId="0" applyNumberFormat="1" applyFont="1" applyFill="1" applyBorder="1" applyAlignment="1">
      <alignment horizontal="center" vertical="center"/>
    </xf>
    <xf numFmtId="165"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5" fontId="38" fillId="11" borderId="22" xfId="0" applyNumberFormat="1" applyFont="1" applyFill="1" applyBorder="1" applyAlignment="1">
      <alignment horizontal="center" vertical="center"/>
    </xf>
    <xf numFmtId="165" fontId="38" fillId="11" borderId="34" xfId="0" applyNumberFormat="1" applyFont="1" applyFill="1" applyBorder="1" applyAlignment="1">
      <alignment horizontal="center" vertical="center"/>
    </xf>
    <xf numFmtId="165" fontId="37" fillId="5" borderId="22" xfId="0" applyNumberFormat="1" applyFont="1" applyFill="1" applyBorder="1" applyAlignment="1">
      <alignment horizontal="center" vertical="center"/>
    </xf>
    <xf numFmtId="165" fontId="37" fillId="5" borderId="34" xfId="0" applyNumberFormat="1" applyFont="1" applyFill="1" applyBorder="1" applyAlignment="1">
      <alignment horizontal="center" vertical="center"/>
    </xf>
    <xf numFmtId="165" fontId="37" fillId="5" borderId="30" xfId="0" applyNumberFormat="1" applyFont="1" applyFill="1" applyBorder="1" applyAlignment="1">
      <alignment horizontal="center" vertical="center"/>
    </xf>
    <xf numFmtId="165" fontId="37" fillId="5" borderId="24" xfId="0" applyNumberFormat="1" applyFont="1" applyFill="1" applyBorder="1" applyAlignment="1">
      <alignment horizontal="center" vertical="center"/>
    </xf>
    <xf numFmtId="165" fontId="37" fillId="5" borderId="0" xfId="0" applyNumberFormat="1" applyFont="1" applyFill="1" applyBorder="1" applyAlignment="1">
      <alignment horizontal="center" vertical="center"/>
    </xf>
    <xf numFmtId="165" fontId="37" fillId="5" borderId="75" xfId="0" applyNumberFormat="1" applyFont="1" applyFill="1" applyBorder="1" applyAlignment="1">
      <alignment horizontal="center" vertical="center"/>
    </xf>
    <xf numFmtId="165" fontId="37" fillId="5" borderId="27" xfId="0" applyNumberFormat="1" applyFont="1" applyFill="1" applyBorder="1" applyAlignment="1">
      <alignment horizontal="center" vertical="center"/>
    </xf>
    <xf numFmtId="165" fontId="37" fillId="5" borderId="28" xfId="0" applyNumberFormat="1" applyFont="1" applyFill="1" applyBorder="1" applyAlignment="1">
      <alignment horizontal="center" vertical="center"/>
    </xf>
    <xf numFmtId="165"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cellXfs>
  <cellStyles count="43">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'Tablero Estratégico'!$AH$24:$AS$24</c:f>
            </c:numRef>
          </c:val>
          <c:smooth val="0"/>
          <c:extLst>
            <c:ext xmlns:c16="http://schemas.microsoft.com/office/drawing/2014/chart" uri="{C3380CC4-5D6E-409C-BE32-E72D297353CC}">
              <c16:uniqueId val="{00000000-FE42-48E2-AFBB-DBF8B49AC28E}"/>
            </c:ext>
          </c:extLst>
        </c:ser>
        <c:ser>
          <c:idx val="1"/>
          <c:order val="1"/>
          <c:spPr>
            <a:ln w="28575" cap="rnd">
              <a:solidFill>
                <a:schemeClr val="accent2"/>
              </a:solidFill>
              <a:round/>
            </a:ln>
            <a:effectLst/>
          </c:spPr>
          <c:marker>
            <c:symbol val="none"/>
          </c:marker>
          <c:val>
            <c:numRef>
              <c:f>'Tablero Estratégico'!$AH$25:$AS$25</c:f>
            </c:numRef>
          </c:val>
          <c:smooth val="0"/>
          <c:extLst>
            <c:ext xmlns:c16="http://schemas.microsoft.com/office/drawing/2014/chart" uri="{C3380CC4-5D6E-409C-BE32-E72D297353CC}">
              <c16:uniqueId val="{00000001-FE42-48E2-AFBB-DBF8B49AC28E}"/>
            </c:ext>
          </c:extLst>
        </c:ser>
        <c:dLbls>
          <c:showLegendKey val="0"/>
          <c:showVal val="0"/>
          <c:showCatName val="0"/>
          <c:showSerName val="0"/>
          <c:showPercent val="0"/>
          <c:showBubbleSize val="0"/>
        </c:dLbls>
        <c:marker val="1"/>
        <c:smooth val="0"/>
        <c:axId val="2030088719"/>
        <c:axId val="2030089967"/>
      </c:lineChart>
      <c:catAx>
        <c:axId val="20300887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0089967"/>
        <c:crosses val="autoZero"/>
        <c:auto val="1"/>
        <c:lblAlgn val="ctr"/>
        <c:lblOffset val="100"/>
        <c:noMultiLvlLbl val="0"/>
      </c:catAx>
      <c:valAx>
        <c:axId val="2030089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0088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twoCellAnchor>
    <xdr:from>
      <xdr:col>35</xdr:col>
      <xdr:colOff>1219200</xdr:colOff>
      <xdr:row>21</xdr:row>
      <xdr:rowOff>857250</xdr:rowOff>
    </xdr:from>
    <xdr:to>
      <xdr:col>41</xdr:col>
      <xdr:colOff>552450</xdr:colOff>
      <xdr:row>24</xdr:row>
      <xdr:rowOff>1028700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0"/>
  <sheetViews>
    <sheetView workbookViewId="0"/>
  </sheetViews>
  <sheetFormatPr baseColWidth="10" defaultRowHeight="15"/>
  <cols>
    <col min="1" max="1" width="54.85546875" customWidth="1"/>
    <col min="2" max="2" width="15.42578125" bestFit="1" customWidth="1"/>
    <col min="4" max="4" width="36.85546875" customWidth="1"/>
  </cols>
  <sheetData>
    <row r="1" spans="1:5" ht="27" thickBot="1">
      <c r="A1" s="723" t="str">
        <f>+"MEDICIÓN A "&amp;UPPER('Tablero Estratégico'!T4)</f>
        <v>MEDICIÓN A MARZO</v>
      </c>
      <c r="B1" s="724">
        <f>+AVERAGE('Tablero Estratégico'!AG6:AG29)</f>
        <v>0.83889379999359837</v>
      </c>
    </row>
    <row r="2" spans="1:5" ht="15.75" thickBot="1">
      <c r="B2" s="720"/>
    </row>
    <row r="3" spans="1:5" ht="15" customHeight="1" thickBot="1">
      <c r="A3" s="740" t="s">
        <v>459</v>
      </c>
      <c r="B3" s="740"/>
      <c r="D3" s="739" t="s">
        <v>460</v>
      </c>
      <c r="E3" s="739"/>
    </row>
    <row r="4" spans="1:5" ht="32.25" thickBot="1">
      <c r="A4" s="718" t="s">
        <v>180</v>
      </c>
      <c r="B4" s="722">
        <f>+IFERROR(AVERAGE('Tablero Estratégico'!AG6:AG7),0)</f>
        <v>0.73333333333333295</v>
      </c>
      <c r="D4" s="718" t="s">
        <v>73</v>
      </c>
      <c r="E4" s="722">
        <f>+IFERROR(AVERAGE('Tablero Estratégico'!AG6:AG9,'Tablero Estratégico'!AG13),"")</f>
        <v>0.73333333333333295</v>
      </c>
    </row>
    <row r="5" spans="1:5" ht="79.5" thickBot="1">
      <c r="A5" s="718" t="s">
        <v>181</v>
      </c>
      <c r="B5" s="722" t="str">
        <f>+IFERROR(AVERAGE('Tablero Estratégico'!AG8:AG11),"")</f>
        <v/>
      </c>
      <c r="D5" s="718" t="s">
        <v>74</v>
      </c>
      <c r="E5" s="722" t="str">
        <f>+IFERROR(AVERAGE('Tablero Estratégico'!AG10:AG11),"")</f>
        <v/>
      </c>
    </row>
    <row r="6" spans="1:5" ht="48" thickBot="1">
      <c r="A6" s="716" t="s">
        <v>190</v>
      </c>
      <c r="B6" s="722">
        <f>+IFERROR(AVERAGE('Tablero Estratégico'!AG12),"")</f>
        <v>1</v>
      </c>
      <c r="D6" s="719" t="s">
        <v>434</v>
      </c>
      <c r="E6" s="722">
        <f>+IFERROR(AVERAGE('Tablero Estratégico'!AG12,'Tablero Estratégico'!AG24),"")</f>
        <v>0.99658983933577794</v>
      </c>
    </row>
    <row r="7" spans="1:5" ht="63.75" thickBot="1">
      <c r="A7" s="717" t="s">
        <v>178</v>
      </c>
      <c r="B7" s="722" t="str">
        <f>+IFERROR(AVERAGE('Tablero Estratégico'!AG13),"")</f>
        <v/>
      </c>
      <c r="D7" s="718" t="s">
        <v>48</v>
      </c>
      <c r="E7" s="722" t="str">
        <f>+IFERROR(AVERAGE('Tablero Estratégico'!AG14:AG17),"")</f>
        <v/>
      </c>
    </row>
    <row r="8" spans="1:5" ht="63.75" thickBot="1">
      <c r="A8" s="717" t="s">
        <v>182</v>
      </c>
      <c r="B8" s="722" t="str">
        <f>+IFERROR(AVERAGE('Tablero Estratégico'!AG14),"")</f>
        <v/>
      </c>
      <c r="D8" s="721" t="s">
        <v>75</v>
      </c>
      <c r="E8" s="722" t="str">
        <f>+IFERROR(AVERAGE('Tablero Estratégico'!AG18:AG19),"")</f>
        <v/>
      </c>
    </row>
    <row r="9" spans="1:5" ht="32.25" thickBot="1">
      <c r="A9" s="717" t="s">
        <v>183</v>
      </c>
      <c r="B9" s="722" t="str">
        <f>+IFERROR(AVERAGE('Tablero Estratégico'!AG15),"")</f>
        <v/>
      </c>
      <c r="D9" s="718" t="s">
        <v>79</v>
      </c>
      <c r="E9" s="722" t="str">
        <f>+IFERROR(AVERAGE('Tablero Estratégico'!AG20:AG21),"")</f>
        <v/>
      </c>
    </row>
    <row r="10" spans="1:5" ht="32.25" thickBot="1">
      <c r="A10" s="718" t="s">
        <v>184</v>
      </c>
      <c r="B10" s="722" t="str">
        <f>+IFERROR(AVERAGE('Tablero Estratégico'!AG16),"")</f>
        <v/>
      </c>
      <c r="D10" s="718" t="s">
        <v>436</v>
      </c>
      <c r="E10" s="722">
        <f>+IFERROR(AVERAGE('Tablero Estratégico'!AG22),"")</f>
        <v>1</v>
      </c>
    </row>
    <row r="11" spans="1:5" ht="32.25" thickBot="1">
      <c r="A11" s="718" t="s">
        <v>185</v>
      </c>
      <c r="B11" s="722" t="str">
        <f>+IFERROR(AVERAGE('Tablero Estratégico'!AG17),"")</f>
        <v/>
      </c>
      <c r="D11" s="718" t="s">
        <v>72</v>
      </c>
      <c r="E11" s="722">
        <f>+IFERROR(AVERAGE('Tablero Estratégico'!AG27),"")</f>
        <v>0.29472447942583735</v>
      </c>
    </row>
    <row r="12" spans="1:5" ht="63.75" thickBot="1">
      <c r="A12" s="721" t="s">
        <v>177</v>
      </c>
      <c r="B12" s="722" t="str">
        <f>+IFERROR(AVERAGE('Tablero Estratégico'!AG18:AG19),"")</f>
        <v/>
      </c>
      <c r="D12" s="717" t="s">
        <v>81</v>
      </c>
      <c r="E12" s="722">
        <f>+IFERROR(AVERAGE('Tablero Estratégico'!AG26),"")</f>
        <v>0.75991290851806115</v>
      </c>
    </row>
    <row r="13" spans="1:5" ht="16.5" thickBot="1">
      <c r="A13" s="742" t="s">
        <v>187</v>
      </c>
      <c r="B13" s="741" t="str">
        <f>+IFERROR(AVERAGE('Tablero Estratégico'!AG20:AG21),"")</f>
        <v/>
      </c>
      <c r="D13" s="717" t="s">
        <v>142</v>
      </c>
      <c r="E13" s="722">
        <f>+IFERROR(AVERAGE('Tablero Estratégico'!AG28),"")</f>
        <v>0.93</v>
      </c>
    </row>
    <row r="14" spans="1:5" ht="32.25" thickBot="1">
      <c r="A14" s="742"/>
      <c r="B14" s="741"/>
      <c r="D14" s="717" t="s">
        <v>77</v>
      </c>
      <c r="E14" s="722">
        <f>+IFERROR(AVERAGE('Tablero Estratégico'!AG29),"")</f>
        <v>1</v>
      </c>
    </row>
    <row r="15" spans="1:5" ht="48" thickBot="1">
      <c r="A15" s="717" t="s">
        <v>179</v>
      </c>
      <c r="B15" s="722"/>
    </row>
    <row r="16" spans="1:5" ht="16.5" thickBot="1">
      <c r="A16" s="717" t="s">
        <v>188</v>
      </c>
      <c r="B16" s="722" t="str">
        <f>+IFERROR(AVERAGE('Tablero Estratégico'!AG23),"")</f>
        <v/>
      </c>
    </row>
    <row r="17" spans="1:2" ht="32.25" thickBot="1">
      <c r="A17" s="718" t="s">
        <v>186</v>
      </c>
      <c r="B17" s="722">
        <f>+IFERROR(AVERAGE('Tablero Estratégico'!AG24:AG27),"")</f>
        <v>0.68260568887181805</v>
      </c>
    </row>
    <row r="18" spans="1:2" ht="63.75" thickBot="1">
      <c r="A18" s="718" t="s">
        <v>189</v>
      </c>
      <c r="B18" s="722">
        <f>+IFERROR(AVERAGE('Tablero Estratégico'!AG28:AG29),"")</f>
        <v>0.96500000000000008</v>
      </c>
    </row>
    <row r="19" spans="1:2" ht="15" customHeight="1"/>
    <row r="20" spans="1:2" ht="15.75" customHeight="1"/>
  </sheetData>
  <mergeCells count="4">
    <mergeCell ref="D3:E3"/>
    <mergeCell ref="A3:B3"/>
    <mergeCell ref="B13:B14"/>
    <mergeCell ref="A13:A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N43"/>
  <sheetViews>
    <sheetView tabSelected="1" topLeftCell="A3" zoomScale="40" zoomScaleNormal="40" zoomScalePageLayoutView="40" workbookViewId="0">
      <pane xSplit="7" ySplit="3" topLeftCell="H26" activePane="bottomRight" state="frozen"/>
      <selection activeCell="A3" sqref="A3"/>
      <selection pane="topRight" activeCell="I3" sqref="I3"/>
      <selection pane="bottomLeft" activeCell="A6" sqref="A6"/>
      <selection pane="bottomRight" activeCell="J29" sqref="J29"/>
    </sheetView>
  </sheetViews>
  <sheetFormatPr baseColWidth="10" defaultColWidth="10.85546875" defaultRowHeight="26.25"/>
  <cols>
    <col min="1" max="1" width="36.28515625" style="515" hidden="1" customWidth="1"/>
    <col min="2" max="2" width="48" style="515" hidden="1" customWidth="1"/>
    <col min="3" max="3" width="58.5703125" style="517" hidden="1" customWidth="1"/>
    <col min="4" max="4" width="6.42578125" style="515" customWidth="1"/>
    <col min="5" max="5" width="35.85546875" style="515" customWidth="1"/>
    <col min="6" max="6" width="23.42578125" style="516" customWidth="1"/>
    <col min="7" max="7" width="47.42578125" style="515" customWidth="1"/>
    <col min="8" max="8" width="42.42578125" style="515" customWidth="1"/>
    <col min="9" max="9" width="14.140625" style="515" customWidth="1"/>
    <col min="10" max="10" width="19.7109375" style="515" customWidth="1"/>
    <col min="11" max="11" width="23.28515625" style="515" customWidth="1"/>
    <col min="12" max="12" width="30.140625" style="515" bestFit="1" customWidth="1"/>
    <col min="13" max="13" width="20.42578125" style="515" customWidth="1"/>
    <col min="14" max="14" width="18.85546875" style="517" customWidth="1"/>
    <col min="15" max="15" width="23.42578125" style="517" customWidth="1"/>
    <col min="16" max="16" width="20.7109375" style="517" customWidth="1"/>
    <col min="17" max="19" width="17.42578125" style="515" hidden="1" customWidth="1"/>
    <col min="20" max="20" width="31.7109375" style="515" customWidth="1"/>
    <col min="21" max="31" width="31.7109375" style="515" hidden="1" customWidth="1"/>
    <col min="32" max="32" width="145" style="517" customWidth="1"/>
    <col min="33" max="33" width="13" style="515" hidden="1" customWidth="1"/>
    <col min="34" max="36" width="24.85546875" style="515" hidden="1" customWidth="1"/>
    <col min="37" max="43" width="26.7109375" style="515" hidden="1" customWidth="1"/>
    <col min="44" max="45" width="27" style="515" hidden="1" customWidth="1"/>
    <col min="46" max="46" width="21.85546875" style="515" hidden="1" customWidth="1"/>
    <col min="47" max="47" width="10.85546875" style="515"/>
    <col min="48" max="49" width="27.7109375" style="515" bestFit="1" customWidth="1"/>
    <col min="50" max="50" width="14.85546875" style="515" bestFit="1" customWidth="1"/>
    <col min="51" max="53" width="10.85546875" style="515"/>
    <col min="54" max="54" width="33.42578125" style="515" bestFit="1" customWidth="1"/>
    <col min="55" max="55" width="34.140625" style="515" bestFit="1" customWidth="1"/>
    <col min="56" max="56" width="30.140625" style="515" bestFit="1" customWidth="1"/>
    <col min="57" max="66" width="32.28515625" style="515" bestFit="1" customWidth="1"/>
    <col min="67" max="16384" width="10.85546875" style="515"/>
  </cols>
  <sheetData>
    <row r="1" spans="1:42" ht="409.5" customHeight="1" thickBot="1">
      <c r="A1" s="804" t="s">
        <v>191</v>
      </c>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6"/>
    </row>
    <row r="2" spans="1:42" ht="27" thickBot="1">
      <c r="AG2" s="518"/>
      <c r="AH2" s="518"/>
      <c r="AI2" s="518"/>
      <c r="AJ2" s="518"/>
      <c r="AK2" s="518"/>
      <c r="AL2" s="518"/>
      <c r="AM2" s="518"/>
      <c r="AN2" s="518"/>
      <c r="AO2" s="518"/>
      <c r="AP2" s="518"/>
    </row>
    <row r="3" spans="1:42" s="519" customFormat="1" ht="27" thickBot="1">
      <c r="A3" s="825" t="s">
        <v>393</v>
      </c>
      <c r="B3" s="787" t="s">
        <v>33</v>
      </c>
      <c r="C3" s="789" t="s">
        <v>429</v>
      </c>
      <c r="D3" s="828" t="s">
        <v>292</v>
      </c>
      <c r="E3" s="829"/>
      <c r="F3" s="785" t="s">
        <v>428</v>
      </c>
      <c r="G3" s="861" t="s">
        <v>392</v>
      </c>
      <c r="H3" s="828" t="s">
        <v>391</v>
      </c>
      <c r="I3" s="825" t="s">
        <v>447</v>
      </c>
      <c r="J3" s="865" t="s">
        <v>390</v>
      </c>
      <c r="K3" s="867" t="s">
        <v>404</v>
      </c>
      <c r="L3" s="854" t="s">
        <v>405</v>
      </c>
      <c r="M3" s="865" t="s">
        <v>40</v>
      </c>
      <c r="N3" s="869" t="s">
        <v>394</v>
      </c>
      <c r="O3" s="870"/>
      <c r="P3" s="871"/>
      <c r="Q3" s="876"/>
      <c r="R3" s="877"/>
      <c r="S3" s="878"/>
      <c r="T3" s="874" t="s">
        <v>398</v>
      </c>
      <c r="U3" s="875"/>
      <c r="V3" s="875"/>
      <c r="W3" s="875"/>
      <c r="X3" s="875"/>
      <c r="Y3" s="875"/>
      <c r="Z3" s="875"/>
      <c r="AA3" s="875"/>
      <c r="AB3" s="875"/>
      <c r="AC3" s="875"/>
      <c r="AD3" s="875"/>
      <c r="AE3" s="875"/>
      <c r="AF3" s="871"/>
      <c r="AG3" s="521"/>
      <c r="AH3" s="521"/>
      <c r="AI3" s="521"/>
      <c r="AJ3" s="521"/>
      <c r="AK3" s="521"/>
      <c r="AL3" s="521"/>
      <c r="AM3" s="521"/>
      <c r="AN3" s="520"/>
      <c r="AO3" s="520"/>
    </row>
    <row r="4" spans="1:42" s="519" customFormat="1">
      <c r="A4" s="826"/>
      <c r="B4" s="788"/>
      <c r="C4" s="790"/>
      <c r="D4" s="830"/>
      <c r="E4" s="831"/>
      <c r="F4" s="786"/>
      <c r="G4" s="862"/>
      <c r="H4" s="830"/>
      <c r="I4" s="826"/>
      <c r="J4" s="866"/>
      <c r="K4" s="868"/>
      <c r="L4" s="855"/>
      <c r="M4" s="866"/>
      <c r="N4" s="522" t="s">
        <v>395</v>
      </c>
      <c r="O4" s="523" t="s">
        <v>396</v>
      </c>
      <c r="P4" s="524" t="s">
        <v>397</v>
      </c>
      <c r="Q4" s="879"/>
      <c r="R4" s="880"/>
      <c r="S4" s="881"/>
      <c r="T4" s="522" t="s">
        <v>195</v>
      </c>
      <c r="U4" s="523" t="s">
        <v>194</v>
      </c>
      <c r="V4" s="523" t="s">
        <v>195</v>
      </c>
      <c r="W4" s="523" t="s">
        <v>196</v>
      </c>
      <c r="X4" s="523" t="s">
        <v>318</v>
      </c>
      <c r="Y4" s="523" t="s">
        <v>319</v>
      </c>
      <c r="Z4" s="523" t="s">
        <v>375</v>
      </c>
      <c r="AA4" s="523" t="s">
        <v>401</v>
      </c>
      <c r="AB4" s="523" t="s">
        <v>451</v>
      </c>
      <c r="AC4" s="523" t="s">
        <v>452</v>
      </c>
      <c r="AD4" s="523" t="s">
        <v>449</v>
      </c>
      <c r="AE4" s="524" t="s">
        <v>450</v>
      </c>
      <c r="AF4" s="863" t="s">
        <v>163</v>
      </c>
      <c r="AG4" s="521"/>
      <c r="AH4" s="521"/>
      <c r="AI4" s="521"/>
      <c r="AJ4" s="521"/>
      <c r="AK4" s="521"/>
      <c r="AL4" s="521"/>
      <c r="AM4" s="521"/>
      <c r="AN4" s="520"/>
      <c r="AO4" s="520"/>
    </row>
    <row r="5" spans="1:42" s="519" customFormat="1" ht="27" thickBot="1">
      <c r="A5" s="827"/>
      <c r="B5" s="788"/>
      <c r="C5" s="790"/>
      <c r="D5" s="830"/>
      <c r="E5" s="831"/>
      <c r="F5" s="786"/>
      <c r="G5" s="862"/>
      <c r="H5" s="830"/>
      <c r="I5" s="827"/>
      <c r="J5" s="866"/>
      <c r="K5" s="868"/>
      <c r="L5" s="855"/>
      <c r="M5" s="866"/>
      <c r="N5" s="858"/>
      <c r="O5" s="859"/>
      <c r="P5" s="860"/>
      <c r="Q5" s="882"/>
      <c r="R5" s="883"/>
      <c r="S5" s="884"/>
      <c r="T5" s="675"/>
      <c r="U5" s="676"/>
      <c r="V5" s="676"/>
      <c r="W5" s="676"/>
      <c r="X5" s="676"/>
      <c r="Y5" s="676"/>
      <c r="Z5" s="676"/>
      <c r="AA5" s="676"/>
      <c r="AB5" s="676"/>
      <c r="AC5" s="676"/>
      <c r="AD5" s="676"/>
      <c r="AE5" s="677"/>
      <c r="AF5" s="864"/>
      <c r="AG5" s="521"/>
      <c r="AH5" s="521"/>
      <c r="AI5" s="521"/>
      <c r="AJ5" s="521"/>
      <c r="AK5" s="521"/>
      <c r="AL5" s="521"/>
      <c r="AM5" s="521"/>
      <c r="AN5" s="520"/>
      <c r="AO5" s="520"/>
    </row>
    <row r="6" spans="1:42" ht="184.5" customHeight="1" thickBot="1">
      <c r="A6" s="835" t="s">
        <v>180</v>
      </c>
      <c r="B6" s="814" t="s">
        <v>73</v>
      </c>
      <c r="C6" s="791" t="s">
        <v>431</v>
      </c>
      <c r="D6" s="584">
        <v>1</v>
      </c>
      <c r="E6" s="585" t="s">
        <v>116</v>
      </c>
      <c r="F6" s="586" t="s">
        <v>112</v>
      </c>
      <c r="G6" s="586" t="s">
        <v>427</v>
      </c>
      <c r="H6" s="661" t="s">
        <v>156</v>
      </c>
      <c r="I6" s="668" t="s">
        <v>100</v>
      </c>
      <c r="J6" s="610" t="s">
        <v>108</v>
      </c>
      <c r="K6" s="602" t="s">
        <v>152</v>
      </c>
      <c r="L6" s="632">
        <v>0</v>
      </c>
      <c r="M6" s="552">
        <v>1</v>
      </c>
      <c r="N6" s="633">
        <v>0.94</v>
      </c>
      <c r="O6" s="693">
        <v>0.96</v>
      </c>
      <c r="P6" s="694">
        <v>1</v>
      </c>
      <c r="Q6" s="681">
        <v>0.95</v>
      </c>
      <c r="R6" s="683">
        <v>0.96</v>
      </c>
      <c r="S6" s="692">
        <v>1</v>
      </c>
      <c r="T6" s="580"/>
      <c r="U6" s="581"/>
      <c r="V6" s="581"/>
      <c r="W6" s="582"/>
      <c r="X6" s="582"/>
      <c r="Y6" s="582"/>
      <c r="Z6" s="582"/>
      <c r="AA6" s="582"/>
      <c r="AB6" s="582"/>
      <c r="AC6" s="582"/>
      <c r="AD6" s="582"/>
      <c r="AE6" s="601"/>
      <c r="AF6" s="634"/>
      <c r="AG6" s="525" t="str">
        <f>+IF(T6="","",IFERROR(T6/S6,0))</f>
        <v/>
      </c>
      <c r="AH6" s="525"/>
      <c r="AI6" s="525"/>
      <c r="AJ6" s="525"/>
      <c r="AK6" s="525"/>
      <c r="AL6" s="525"/>
      <c r="AM6" s="518"/>
      <c r="AN6" s="518"/>
      <c r="AO6" s="518"/>
    </row>
    <row r="7" spans="1:42" ht="258.75" customHeight="1" thickBot="1">
      <c r="A7" s="836"/>
      <c r="B7" s="816"/>
      <c r="C7" s="792"/>
      <c r="D7" s="568">
        <v>2</v>
      </c>
      <c r="E7" s="594" t="s">
        <v>379</v>
      </c>
      <c r="F7" s="595" t="s">
        <v>113</v>
      </c>
      <c r="G7" s="595" t="s">
        <v>411</v>
      </c>
      <c r="H7" s="651" t="s">
        <v>380</v>
      </c>
      <c r="I7" s="669" t="s">
        <v>100</v>
      </c>
      <c r="J7" s="569" t="s">
        <v>107</v>
      </c>
      <c r="K7" s="578" t="s">
        <v>152</v>
      </c>
      <c r="L7" s="533">
        <v>0.5</v>
      </c>
      <c r="M7" s="579">
        <v>0.63</v>
      </c>
      <c r="N7" s="695">
        <v>0.5</v>
      </c>
      <c r="O7" s="696">
        <v>0.63</v>
      </c>
      <c r="P7" s="697">
        <v>1</v>
      </c>
      <c r="Q7" s="682">
        <f>+N7</f>
        <v>0.5</v>
      </c>
      <c r="R7" s="683">
        <f>+O7</f>
        <v>0.63</v>
      </c>
      <c r="S7" s="684">
        <v>1</v>
      </c>
      <c r="T7" s="580">
        <v>0.73333333333333295</v>
      </c>
      <c r="U7" s="581"/>
      <c r="V7" s="581"/>
      <c r="W7" s="582"/>
      <c r="X7" s="582"/>
      <c r="Y7" s="582"/>
      <c r="Z7" s="582"/>
      <c r="AA7" s="582"/>
      <c r="AB7" s="582"/>
      <c r="AC7" s="582"/>
      <c r="AD7" s="582"/>
      <c r="AE7" s="601"/>
      <c r="AF7" s="583" t="s">
        <v>468</v>
      </c>
      <c r="AG7" s="525">
        <f t="shared" ref="AG7:AG28" si="0">+IF(T7="","",IFERROR(T7/S7,0))</f>
        <v>0.73333333333333295</v>
      </c>
      <c r="AH7" s="525"/>
      <c r="AI7" s="525"/>
      <c r="AJ7" s="525"/>
      <c r="AK7" s="525"/>
      <c r="AL7" s="525"/>
      <c r="AM7" s="518"/>
      <c r="AN7" s="518"/>
      <c r="AO7" s="518"/>
    </row>
    <row r="8" spans="1:42" ht="53.25" thickBot="1">
      <c r="A8" s="819" t="s">
        <v>181</v>
      </c>
      <c r="B8" s="815"/>
      <c r="C8" s="793" t="s">
        <v>430</v>
      </c>
      <c r="D8" s="606">
        <v>3</v>
      </c>
      <c r="E8" s="585" t="s">
        <v>149</v>
      </c>
      <c r="F8" s="586" t="s">
        <v>112</v>
      </c>
      <c r="G8" s="586" t="s">
        <v>150</v>
      </c>
      <c r="H8" s="661" t="s">
        <v>118</v>
      </c>
      <c r="I8" s="668" t="s">
        <v>100</v>
      </c>
      <c r="J8" s="611" t="s">
        <v>144</v>
      </c>
      <c r="K8" s="587" t="s">
        <v>152</v>
      </c>
      <c r="L8" s="588" t="s">
        <v>152</v>
      </c>
      <c r="M8" s="589" t="s">
        <v>152</v>
      </c>
      <c r="N8" s="590"/>
      <c r="O8" s="591"/>
      <c r="P8" s="592"/>
      <c r="Q8" s="681">
        <v>0</v>
      </c>
      <c r="R8" s="683">
        <v>0.85</v>
      </c>
      <c r="S8" s="684">
        <v>0.91</v>
      </c>
      <c r="T8" s="603"/>
      <c r="U8" s="582"/>
      <c r="V8" s="582"/>
      <c r="W8" s="582"/>
      <c r="X8" s="582"/>
      <c r="Y8" s="582"/>
      <c r="Z8" s="582"/>
      <c r="AA8" s="582"/>
      <c r="AB8" s="582"/>
      <c r="AC8" s="582"/>
      <c r="AD8" s="582"/>
      <c r="AE8" s="601"/>
      <c r="AF8" s="593" t="s">
        <v>414</v>
      </c>
      <c r="AG8" s="525" t="str">
        <f t="shared" si="0"/>
        <v/>
      </c>
      <c r="AH8" s="525"/>
      <c r="AI8" s="525"/>
      <c r="AJ8" s="525"/>
      <c r="AK8" s="525"/>
      <c r="AL8" s="525"/>
      <c r="AM8" s="518"/>
      <c r="AN8" s="518"/>
      <c r="AO8" s="518"/>
    </row>
    <row r="9" spans="1:42" ht="53.25" thickBot="1">
      <c r="A9" s="820"/>
      <c r="B9" s="817"/>
      <c r="C9" s="794"/>
      <c r="D9" s="621">
        <v>4</v>
      </c>
      <c r="E9" s="594" t="s">
        <v>117</v>
      </c>
      <c r="F9" s="595" t="s">
        <v>112</v>
      </c>
      <c r="G9" s="595" t="s">
        <v>172</v>
      </c>
      <c r="H9" s="651" t="s">
        <v>119</v>
      </c>
      <c r="I9" s="669" t="s">
        <v>100</v>
      </c>
      <c r="J9" s="569" t="s">
        <v>108</v>
      </c>
      <c r="K9" s="578">
        <v>0.88200000000000001</v>
      </c>
      <c r="L9" s="533">
        <v>0.9</v>
      </c>
      <c r="M9" s="596" t="s">
        <v>403</v>
      </c>
      <c r="N9" s="597" t="s">
        <v>376</v>
      </c>
      <c r="O9" s="696">
        <v>0.7</v>
      </c>
      <c r="P9" s="598" t="s">
        <v>453</v>
      </c>
      <c r="Q9" s="681">
        <v>0</v>
      </c>
      <c r="R9" s="683">
        <v>0.7</v>
      </c>
      <c r="S9" s="684">
        <v>0.9</v>
      </c>
      <c r="T9" s="698"/>
      <c r="U9" s="600"/>
      <c r="V9" s="600"/>
      <c r="W9" s="582"/>
      <c r="X9" s="582"/>
      <c r="Y9" s="582"/>
      <c r="Z9" s="582"/>
      <c r="AA9" s="582"/>
      <c r="AB9" s="582"/>
      <c r="AC9" s="582"/>
      <c r="AD9" s="582"/>
      <c r="AE9" s="601"/>
      <c r="AF9" s="583"/>
      <c r="AG9" s="525" t="str">
        <f t="shared" si="0"/>
        <v/>
      </c>
      <c r="AH9" s="525"/>
      <c r="AI9" s="525"/>
      <c r="AJ9" s="525"/>
      <c r="AK9" s="525"/>
      <c r="AL9" s="525"/>
      <c r="AM9" s="518"/>
      <c r="AN9" s="518"/>
      <c r="AO9" s="518"/>
    </row>
    <row r="10" spans="1:42" ht="105.75" thickBot="1">
      <c r="A10" s="820"/>
      <c r="B10" s="816" t="s">
        <v>74</v>
      </c>
      <c r="C10" s="609" t="s">
        <v>432</v>
      </c>
      <c r="D10" s="621">
        <v>5</v>
      </c>
      <c r="E10" s="640" t="s">
        <v>175</v>
      </c>
      <c r="F10" s="641" t="s">
        <v>112</v>
      </c>
      <c r="G10" s="642" t="s">
        <v>455</v>
      </c>
      <c r="H10" s="662" t="s">
        <v>192</v>
      </c>
      <c r="I10" s="669" t="s">
        <v>115</v>
      </c>
      <c r="J10" s="643" t="s">
        <v>144</v>
      </c>
      <c r="K10" s="699">
        <v>7.22</v>
      </c>
      <c r="L10" s="700">
        <v>7.71</v>
      </c>
      <c r="M10" s="701">
        <v>7.22</v>
      </c>
      <c r="N10" s="597">
        <v>7.71</v>
      </c>
      <c r="O10" s="644">
        <v>7.29</v>
      </c>
      <c r="P10" s="598">
        <v>7.22</v>
      </c>
      <c r="Q10" s="705">
        <f>+N10</f>
        <v>7.71</v>
      </c>
      <c r="R10" s="706">
        <f>+O10</f>
        <v>7.29</v>
      </c>
      <c r="S10" s="707">
        <f>+P10</f>
        <v>7.22</v>
      </c>
      <c r="T10" s="702"/>
      <c r="U10" s="703"/>
      <c r="V10" s="703"/>
      <c r="W10" s="703"/>
      <c r="X10" s="703"/>
      <c r="Y10" s="703"/>
      <c r="Z10" s="703"/>
      <c r="AA10" s="703"/>
      <c r="AB10" s="703"/>
      <c r="AC10" s="703"/>
      <c r="AD10" s="703"/>
      <c r="AE10" s="704"/>
      <c r="AF10" s="583"/>
      <c r="AG10" s="525" t="str">
        <f t="shared" si="0"/>
        <v/>
      </c>
      <c r="AH10" s="525"/>
      <c r="AI10" s="525"/>
      <c r="AJ10" s="525"/>
      <c r="AK10" s="525"/>
      <c r="AL10" s="525"/>
      <c r="AM10" s="518"/>
      <c r="AN10" s="518"/>
      <c r="AO10" s="518"/>
    </row>
    <row r="11" spans="1:42" ht="79.5" thickBot="1">
      <c r="A11" s="821"/>
      <c r="B11" s="817"/>
      <c r="C11" s="635" t="s">
        <v>433</v>
      </c>
      <c r="D11" s="608">
        <v>6</v>
      </c>
      <c r="E11" s="561" t="s">
        <v>125</v>
      </c>
      <c r="F11" s="562" t="s">
        <v>112</v>
      </c>
      <c r="G11" s="562" t="s">
        <v>153</v>
      </c>
      <c r="H11" s="663" t="s">
        <v>154</v>
      </c>
      <c r="I11" s="670" t="s">
        <v>100</v>
      </c>
      <c r="J11" s="612" t="s">
        <v>144</v>
      </c>
      <c r="K11" s="563">
        <v>0.91</v>
      </c>
      <c r="L11" s="613">
        <v>0.78028592927012796</v>
      </c>
      <c r="M11" s="636" t="s">
        <v>372</v>
      </c>
      <c r="N11" s="711">
        <v>0.78</v>
      </c>
      <c r="O11" s="637" t="s">
        <v>456</v>
      </c>
      <c r="P11" s="638" t="s">
        <v>454</v>
      </c>
      <c r="Q11" s="681">
        <v>0</v>
      </c>
      <c r="R11" s="683">
        <v>0.78</v>
      </c>
      <c r="S11" s="684">
        <v>0.91</v>
      </c>
      <c r="T11" s="708"/>
      <c r="U11" s="709"/>
      <c r="V11" s="709"/>
      <c r="W11" s="709"/>
      <c r="X11" s="709"/>
      <c r="Y11" s="709"/>
      <c r="Z11" s="709"/>
      <c r="AA11" s="709"/>
      <c r="AB11" s="709"/>
      <c r="AC11" s="709"/>
      <c r="AD11" s="709"/>
      <c r="AE11" s="710"/>
      <c r="AF11" s="639"/>
      <c r="AG11" s="525" t="str">
        <f t="shared" si="0"/>
        <v/>
      </c>
      <c r="AH11" s="525"/>
      <c r="AI11" s="525"/>
      <c r="AJ11" s="525"/>
      <c r="AK11" s="525"/>
      <c r="AL11" s="525"/>
      <c r="AM11" s="518"/>
      <c r="AN11" s="518"/>
      <c r="AO11" s="518"/>
    </row>
    <row r="12" spans="1:42" s="543" customFormat="1" ht="184.5" thickBot="1">
      <c r="A12" s="526" t="s">
        <v>190</v>
      </c>
      <c r="B12" s="527" t="s">
        <v>434</v>
      </c>
      <c r="C12" s="622" t="s">
        <v>435</v>
      </c>
      <c r="D12" s="528">
        <v>7</v>
      </c>
      <c r="E12" s="529" t="s">
        <v>358</v>
      </c>
      <c r="F12" s="530" t="s">
        <v>113</v>
      </c>
      <c r="G12" s="530" t="s">
        <v>355</v>
      </c>
      <c r="H12" s="664" t="s">
        <v>294</v>
      </c>
      <c r="I12" s="670" t="s">
        <v>100</v>
      </c>
      <c r="J12" s="531" t="s">
        <v>420</v>
      </c>
      <c r="K12" s="532" t="s">
        <v>152</v>
      </c>
      <c r="L12" s="533">
        <v>0.7</v>
      </c>
      <c r="M12" s="534">
        <v>0.7</v>
      </c>
      <c r="N12" s="535" t="s">
        <v>363</v>
      </c>
      <c r="O12" s="536" t="s">
        <v>406</v>
      </c>
      <c r="P12" s="537" t="s">
        <v>407</v>
      </c>
      <c r="Q12" s="681">
        <v>0</v>
      </c>
      <c r="R12" s="683">
        <v>0.5</v>
      </c>
      <c r="S12" s="684">
        <v>0.7</v>
      </c>
      <c r="T12" s="538">
        <v>0.7</v>
      </c>
      <c r="U12" s="539"/>
      <c r="V12" s="539"/>
      <c r="W12" s="540"/>
      <c r="X12" s="540"/>
      <c r="Y12" s="540"/>
      <c r="Z12" s="540"/>
      <c r="AA12" s="540"/>
      <c r="AB12" s="540"/>
      <c r="AC12" s="540"/>
      <c r="AD12" s="540"/>
      <c r="AE12" s="541"/>
      <c r="AF12" s="542" t="s">
        <v>467</v>
      </c>
      <c r="AG12" s="525">
        <f t="shared" si="0"/>
        <v>1</v>
      </c>
      <c r="AH12" s="545"/>
      <c r="AI12" s="545"/>
      <c r="AJ12" s="545"/>
      <c r="AK12" s="545"/>
      <c r="AL12" s="545"/>
      <c r="AM12" s="544"/>
      <c r="AN12" s="544"/>
      <c r="AO12" s="544"/>
    </row>
    <row r="13" spans="1:42" ht="289.5" thickBot="1">
      <c r="A13" s="546" t="s">
        <v>178</v>
      </c>
      <c r="B13" s="624" t="s">
        <v>73</v>
      </c>
      <c r="C13" s="609" t="s">
        <v>430</v>
      </c>
      <c r="D13" s="625">
        <v>8</v>
      </c>
      <c r="E13" s="547" t="s">
        <v>122</v>
      </c>
      <c r="F13" s="548" t="s">
        <v>121</v>
      </c>
      <c r="G13" s="548" t="s">
        <v>123</v>
      </c>
      <c r="H13" s="665" t="s">
        <v>124</v>
      </c>
      <c r="I13" s="671" t="s">
        <v>100</v>
      </c>
      <c r="J13" s="549" t="s">
        <v>108</v>
      </c>
      <c r="K13" s="550" t="s">
        <v>152</v>
      </c>
      <c r="L13" s="551">
        <v>1</v>
      </c>
      <c r="M13" s="552">
        <v>1</v>
      </c>
      <c r="N13" s="553" t="s">
        <v>382</v>
      </c>
      <c r="O13" s="536" t="s">
        <v>384</v>
      </c>
      <c r="P13" s="554" t="s">
        <v>383</v>
      </c>
      <c r="Q13" s="681">
        <v>0.5</v>
      </c>
      <c r="R13" s="683">
        <v>0.72</v>
      </c>
      <c r="S13" s="684">
        <v>1</v>
      </c>
      <c r="T13" s="580"/>
      <c r="U13" s="581"/>
      <c r="V13" s="581"/>
      <c r="W13" s="582"/>
      <c r="X13" s="582"/>
      <c r="Y13" s="582"/>
      <c r="Z13" s="582"/>
      <c r="AA13" s="582"/>
      <c r="AB13" s="582"/>
      <c r="AC13" s="582"/>
      <c r="AD13" s="582"/>
      <c r="AE13" s="601"/>
      <c r="AF13" s="555"/>
      <c r="AG13" s="525" t="str">
        <f t="shared" si="0"/>
        <v/>
      </c>
      <c r="AH13" s="525"/>
      <c r="AI13" s="525"/>
      <c r="AJ13" s="525"/>
      <c r="AK13" s="525"/>
      <c r="AL13" s="525"/>
      <c r="AM13" s="518"/>
      <c r="AN13" s="518"/>
      <c r="AO13" s="518"/>
    </row>
    <row r="14" spans="1:42" ht="289.5" thickBot="1">
      <c r="A14" s="556" t="s">
        <v>182</v>
      </c>
      <c r="B14" s="814" t="s">
        <v>48</v>
      </c>
      <c r="C14" s="795" t="s">
        <v>437</v>
      </c>
      <c r="D14" s="900">
        <v>9</v>
      </c>
      <c r="E14" s="802" t="s">
        <v>126</v>
      </c>
      <c r="F14" s="822" t="s">
        <v>121</v>
      </c>
      <c r="G14" s="812" t="s">
        <v>170</v>
      </c>
      <c r="H14" s="769" t="s">
        <v>129</v>
      </c>
      <c r="I14" s="773" t="s">
        <v>100</v>
      </c>
      <c r="J14" s="767" t="s">
        <v>144</v>
      </c>
      <c r="K14" s="761" t="s">
        <v>152</v>
      </c>
      <c r="L14" s="856">
        <v>1</v>
      </c>
      <c r="M14" s="757">
        <v>1</v>
      </c>
      <c r="N14" s="763" t="s">
        <v>373</v>
      </c>
      <c r="O14" s="765" t="s">
        <v>385</v>
      </c>
      <c r="P14" s="759" t="s">
        <v>374</v>
      </c>
      <c r="Q14" s="890">
        <v>0</v>
      </c>
      <c r="R14" s="891">
        <v>0.6</v>
      </c>
      <c r="S14" s="892">
        <v>0.8</v>
      </c>
      <c r="T14" s="834"/>
      <c r="U14" s="807"/>
      <c r="V14" s="807"/>
      <c r="W14" s="807"/>
      <c r="X14" s="807"/>
      <c r="Y14" s="582"/>
      <c r="Z14" s="582"/>
      <c r="AA14" s="582"/>
      <c r="AB14" s="582"/>
      <c r="AC14" s="582"/>
      <c r="AD14" s="582"/>
      <c r="AE14" s="601"/>
      <c r="AF14" s="872"/>
      <c r="AG14" s="525" t="str">
        <f t="shared" si="0"/>
        <v/>
      </c>
      <c r="AH14" s="525"/>
      <c r="AI14" s="525"/>
      <c r="AJ14" s="525"/>
      <c r="AK14" s="525"/>
      <c r="AL14" s="525"/>
      <c r="AM14" s="518"/>
      <c r="AN14" s="518"/>
      <c r="AO14" s="518"/>
    </row>
    <row r="15" spans="1:42" ht="167.25" customHeight="1" thickBot="1">
      <c r="A15" s="557" t="s">
        <v>183</v>
      </c>
      <c r="B15" s="815"/>
      <c r="C15" s="796"/>
      <c r="D15" s="901"/>
      <c r="E15" s="818"/>
      <c r="F15" s="823"/>
      <c r="G15" s="813"/>
      <c r="H15" s="811"/>
      <c r="I15" s="774"/>
      <c r="J15" s="810"/>
      <c r="K15" s="809"/>
      <c r="L15" s="857"/>
      <c r="M15" s="808"/>
      <c r="N15" s="832"/>
      <c r="O15" s="885"/>
      <c r="P15" s="898"/>
      <c r="Q15" s="890"/>
      <c r="R15" s="891"/>
      <c r="S15" s="892"/>
      <c r="T15" s="834"/>
      <c r="U15" s="807"/>
      <c r="V15" s="807"/>
      <c r="W15" s="807"/>
      <c r="X15" s="807"/>
      <c r="Y15" s="582"/>
      <c r="Z15" s="582"/>
      <c r="AA15" s="582"/>
      <c r="AB15" s="582"/>
      <c r="AC15" s="582"/>
      <c r="AD15" s="582"/>
      <c r="AE15" s="601"/>
      <c r="AF15" s="873"/>
      <c r="AG15" s="525" t="str">
        <f t="shared" si="0"/>
        <v/>
      </c>
      <c r="AH15" s="525"/>
      <c r="AI15" s="525"/>
      <c r="AJ15" s="525"/>
      <c r="AK15" s="525"/>
      <c r="AL15" s="525"/>
      <c r="AM15" s="518"/>
      <c r="AN15" s="518"/>
      <c r="AO15" s="518"/>
    </row>
    <row r="16" spans="1:42" ht="158.25" thickBot="1">
      <c r="A16" s="558" t="s">
        <v>184</v>
      </c>
      <c r="B16" s="815"/>
      <c r="C16" s="791" t="s">
        <v>438</v>
      </c>
      <c r="D16" s="837">
        <v>10</v>
      </c>
      <c r="E16" s="802" t="s">
        <v>127</v>
      </c>
      <c r="F16" s="822" t="s">
        <v>121</v>
      </c>
      <c r="G16" s="812" t="s">
        <v>169</v>
      </c>
      <c r="H16" s="769" t="s">
        <v>164</v>
      </c>
      <c r="I16" s="773" t="s">
        <v>100</v>
      </c>
      <c r="J16" s="767" t="s">
        <v>144</v>
      </c>
      <c r="K16" s="761" t="s">
        <v>152</v>
      </c>
      <c r="L16" s="771">
        <v>1</v>
      </c>
      <c r="M16" s="757">
        <v>1</v>
      </c>
      <c r="N16" s="763" t="s">
        <v>373</v>
      </c>
      <c r="O16" s="765" t="s">
        <v>385</v>
      </c>
      <c r="P16" s="759" t="s">
        <v>374</v>
      </c>
      <c r="Q16" s="890">
        <v>0</v>
      </c>
      <c r="R16" s="891">
        <v>0.6</v>
      </c>
      <c r="S16" s="892">
        <v>0.8</v>
      </c>
      <c r="T16" s="899"/>
      <c r="U16" s="807"/>
      <c r="V16" s="807"/>
      <c r="W16" s="807"/>
      <c r="X16" s="807"/>
      <c r="Y16" s="807"/>
      <c r="Z16" s="807"/>
      <c r="AA16" s="582"/>
      <c r="AB16" s="582"/>
      <c r="AC16" s="582"/>
      <c r="AD16" s="582"/>
      <c r="AE16" s="601"/>
      <c r="AF16" s="886"/>
      <c r="AG16" s="525" t="str">
        <f t="shared" si="0"/>
        <v/>
      </c>
      <c r="AH16" s="525"/>
      <c r="AI16" s="525"/>
      <c r="AJ16" s="525"/>
      <c r="AK16" s="525"/>
      <c r="AL16" s="525"/>
      <c r="AM16" s="518"/>
      <c r="AN16" s="518"/>
      <c r="AO16" s="518"/>
    </row>
    <row r="17" spans="1:66" ht="165.75" customHeight="1" thickBot="1">
      <c r="A17" s="559" t="s">
        <v>185</v>
      </c>
      <c r="B17" s="815"/>
      <c r="C17" s="794"/>
      <c r="D17" s="838"/>
      <c r="E17" s="803"/>
      <c r="F17" s="824"/>
      <c r="G17" s="833"/>
      <c r="H17" s="770"/>
      <c r="I17" s="774"/>
      <c r="J17" s="768"/>
      <c r="K17" s="762"/>
      <c r="L17" s="772"/>
      <c r="M17" s="758"/>
      <c r="N17" s="764"/>
      <c r="O17" s="766"/>
      <c r="P17" s="760"/>
      <c r="Q17" s="890"/>
      <c r="R17" s="891"/>
      <c r="S17" s="892"/>
      <c r="T17" s="899"/>
      <c r="U17" s="807"/>
      <c r="V17" s="807"/>
      <c r="W17" s="807"/>
      <c r="X17" s="807"/>
      <c r="Y17" s="807"/>
      <c r="Z17" s="807"/>
      <c r="AA17" s="582"/>
      <c r="AB17" s="582"/>
      <c r="AC17" s="582"/>
      <c r="AD17" s="582"/>
      <c r="AE17" s="601"/>
      <c r="AF17" s="887"/>
      <c r="AG17" s="525" t="str">
        <f t="shared" si="0"/>
        <v/>
      </c>
      <c r="AH17" s="525"/>
      <c r="AI17" s="525"/>
      <c r="AJ17" s="525"/>
      <c r="AK17" s="525"/>
      <c r="AL17" s="525"/>
      <c r="AM17" s="518"/>
      <c r="AN17" s="518"/>
      <c r="AO17" s="518"/>
    </row>
    <row r="18" spans="1:66" ht="158.25" thickBot="1">
      <c r="A18" s="897" t="s">
        <v>177</v>
      </c>
      <c r="B18" s="797" t="s">
        <v>75</v>
      </c>
      <c r="C18" s="801" t="s">
        <v>439</v>
      </c>
      <c r="D18" s="650">
        <v>11</v>
      </c>
      <c r="E18" s="594" t="s">
        <v>422</v>
      </c>
      <c r="F18" s="595" t="s">
        <v>113</v>
      </c>
      <c r="G18" s="651" t="s">
        <v>421</v>
      </c>
      <c r="H18" s="651" t="s">
        <v>423</v>
      </c>
      <c r="I18" s="669" t="s">
        <v>100</v>
      </c>
      <c r="J18" s="652" t="s">
        <v>108</v>
      </c>
      <c r="K18" s="578" t="s">
        <v>152</v>
      </c>
      <c r="L18" s="533" t="s">
        <v>152</v>
      </c>
      <c r="M18" s="653">
        <v>0.05</v>
      </c>
      <c r="N18" s="535" t="s">
        <v>424</v>
      </c>
      <c r="O18" s="573" t="s">
        <v>425</v>
      </c>
      <c r="P18" s="537" t="s">
        <v>426</v>
      </c>
      <c r="Q18" s="681">
        <v>0</v>
      </c>
      <c r="R18" s="683">
        <v>0.01</v>
      </c>
      <c r="S18" s="684">
        <v>0.05</v>
      </c>
      <c r="T18" s="599"/>
      <c r="U18" s="600"/>
      <c r="V18" s="600"/>
      <c r="W18" s="582"/>
      <c r="X18" s="582"/>
      <c r="Y18" s="582"/>
      <c r="Z18" s="582"/>
      <c r="AA18" s="582"/>
      <c r="AB18" s="582"/>
      <c r="AC18" s="582"/>
      <c r="AD18" s="582"/>
      <c r="AE18" s="601"/>
      <c r="AF18" s="737"/>
      <c r="AG18" s="525" t="str">
        <f t="shared" si="0"/>
        <v/>
      </c>
      <c r="AH18" s="525"/>
      <c r="AI18" s="525"/>
      <c r="AJ18" s="525"/>
      <c r="AK18" s="525"/>
      <c r="AL18" s="525"/>
      <c r="AM18" s="518"/>
      <c r="AN18" s="518"/>
      <c r="AO18" s="518"/>
    </row>
    <row r="19" spans="1:66" ht="132" thickBot="1">
      <c r="A19" s="798"/>
      <c r="B19" s="798"/>
      <c r="C19" s="798"/>
      <c r="D19" s="645">
        <v>12</v>
      </c>
      <c r="E19" s="646" t="s">
        <v>167</v>
      </c>
      <c r="F19" s="647" t="s">
        <v>121</v>
      </c>
      <c r="G19" s="648" t="s">
        <v>168</v>
      </c>
      <c r="H19" s="648" t="s">
        <v>130</v>
      </c>
      <c r="I19" s="672" t="s">
        <v>100</v>
      </c>
      <c r="J19" s="652" t="s">
        <v>108</v>
      </c>
      <c r="K19" s="563">
        <v>0.97599999999999998</v>
      </c>
      <c r="L19" s="649">
        <v>0.99250000000000005</v>
      </c>
      <c r="M19" s="564">
        <v>0.95</v>
      </c>
      <c r="N19" s="619" t="s">
        <v>361</v>
      </c>
      <c r="O19" s="617" t="s">
        <v>386</v>
      </c>
      <c r="P19" s="615" t="s">
        <v>362</v>
      </c>
      <c r="Q19" s="681">
        <v>0</v>
      </c>
      <c r="R19" s="683">
        <v>0.9</v>
      </c>
      <c r="S19" s="684">
        <v>0.95</v>
      </c>
      <c r="T19" s="599"/>
      <c r="U19" s="600"/>
      <c r="V19" s="600"/>
      <c r="W19" s="582"/>
      <c r="X19" s="582"/>
      <c r="Y19" s="582"/>
      <c r="Z19" s="582"/>
      <c r="AA19" s="582"/>
      <c r="AB19" s="582"/>
      <c r="AC19" s="582"/>
      <c r="AD19" s="582"/>
      <c r="AE19" s="601"/>
      <c r="AF19" s="738"/>
      <c r="AG19" s="525" t="str">
        <f t="shared" si="0"/>
        <v/>
      </c>
      <c r="AH19" s="525"/>
      <c r="AI19" s="525"/>
      <c r="AJ19" s="525"/>
      <c r="AK19" s="525"/>
      <c r="AL19" s="525"/>
      <c r="AM19" s="518"/>
      <c r="AN19" s="518"/>
      <c r="AO19" s="518"/>
    </row>
    <row r="20" spans="1:66" ht="105.75" thickBot="1">
      <c r="A20" s="839" t="s">
        <v>187</v>
      </c>
      <c r="B20" s="814" t="s">
        <v>79</v>
      </c>
      <c r="C20" s="799" t="s">
        <v>440</v>
      </c>
      <c r="D20" s="568">
        <v>13</v>
      </c>
      <c r="E20" s="529" t="s">
        <v>137</v>
      </c>
      <c r="F20" s="530" t="s">
        <v>112</v>
      </c>
      <c r="G20" s="530" t="s">
        <v>365</v>
      </c>
      <c r="H20" s="664" t="s">
        <v>366</v>
      </c>
      <c r="I20" s="673" t="s">
        <v>100</v>
      </c>
      <c r="J20" s="569" t="s">
        <v>144</v>
      </c>
      <c r="K20" s="578">
        <v>0.41299999999999998</v>
      </c>
      <c r="L20" s="533">
        <v>0.75</v>
      </c>
      <c r="M20" s="656">
        <v>0.75</v>
      </c>
      <c r="N20" s="535" t="s">
        <v>419</v>
      </c>
      <c r="O20" s="573" t="s">
        <v>418</v>
      </c>
      <c r="P20" s="537" t="s">
        <v>417</v>
      </c>
      <c r="Q20" s="681">
        <v>0.41299999999999998</v>
      </c>
      <c r="R20" s="683">
        <v>0.5</v>
      </c>
      <c r="S20" s="684">
        <v>0.75</v>
      </c>
      <c r="T20" s="712"/>
      <c r="U20" s="713"/>
      <c r="V20" s="713"/>
      <c r="W20" s="713"/>
      <c r="X20" s="713"/>
      <c r="Y20" s="713"/>
      <c r="Z20" s="713"/>
      <c r="AA20" s="713"/>
      <c r="AB20" s="713"/>
      <c r="AC20" s="713"/>
      <c r="AD20" s="713"/>
      <c r="AE20" s="714"/>
      <c r="AF20" s="583" t="s">
        <v>416</v>
      </c>
      <c r="AG20" s="525" t="str">
        <f t="shared" si="0"/>
        <v/>
      </c>
      <c r="AH20" s="525"/>
      <c r="AI20" s="525"/>
      <c r="AJ20" s="525"/>
      <c r="AK20" s="525"/>
      <c r="AL20" s="525"/>
      <c r="AM20" s="518"/>
      <c r="AN20" s="518"/>
      <c r="AO20" s="518"/>
    </row>
    <row r="21" spans="1:66" ht="79.5" thickBot="1">
      <c r="A21" s="840"/>
      <c r="B21" s="841"/>
      <c r="C21" s="800"/>
      <c r="D21" s="607">
        <v>14</v>
      </c>
      <c r="E21" s="626" t="s">
        <v>138</v>
      </c>
      <c r="F21" s="627" t="s">
        <v>112</v>
      </c>
      <c r="G21" s="627" t="s">
        <v>316</v>
      </c>
      <c r="H21" s="666" t="s">
        <v>158</v>
      </c>
      <c r="I21" s="674" t="s">
        <v>100</v>
      </c>
      <c r="J21" s="611" t="s">
        <v>457</v>
      </c>
      <c r="K21" s="587">
        <v>0.92800000000000005</v>
      </c>
      <c r="L21" s="588">
        <v>0.84782608695652173</v>
      </c>
      <c r="M21" s="628">
        <v>0.95</v>
      </c>
      <c r="N21" s="618" t="s">
        <v>400</v>
      </c>
      <c r="O21" s="616" t="s">
        <v>399</v>
      </c>
      <c r="P21" s="614" t="s">
        <v>362</v>
      </c>
      <c r="Q21" s="685">
        <v>0</v>
      </c>
      <c r="R21" s="686">
        <v>0.92800000000000005</v>
      </c>
      <c r="S21" s="687">
        <v>0.95</v>
      </c>
      <c r="T21" s="712"/>
      <c r="U21" s="713"/>
      <c r="V21" s="713"/>
      <c r="W21" s="713"/>
      <c r="X21" s="713"/>
      <c r="Y21" s="713"/>
      <c r="Z21" s="713"/>
      <c r="AA21" s="713"/>
      <c r="AB21" s="713"/>
      <c r="AC21" s="713"/>
      <c r="AD21" s="713"/>
      <c r="AE21" s="714"/>
      <c r="AF21" s="655"/>
      <c r="AG21" s="525" t="str">
        <f t="shared" si="0"/>
        <v/>
      </c>
      <c r="AH21" s="525"/>
      <c r="AI21" s="525"/>
      <c r="AJ21" s="525"/>
      <c r="AK21" s="525"/>
      <c r="AL21" s="525"/>
      <c r="AM21" s="518"/>
      <c r="AN21" s="518"/>
      <c r="AO21" s="518"/>
    </row>
    <row r="22" spans="1:66" ht="196.5" customHeight="1">
      <c r="A22" s="605" t="s">
        <v>179</v>
      </c>
      <c r="B22" s="835" t="s">
        <v>436</v>
      </c>
      <c r="C22" s="791" t="s">
        <v>441</v>
      </c>
      <c r="D22" s="842">
        <v>15</v>
      </c>
      <c r="E22" s="846" t="s">
        <v>134</v>
      </c>
      <c r="F22" s="848" t="s">
        <v>114</v>
      </c>
      <c r="G22" s="747" t="s">
        <v>155</v>
      </c>
      <c r="H22" s="745" t="s">
        <v>136</v>
      </c>
      <c r="I22" s="773" t="s">
        <v>100</v>
      </c>
      <c r="J22" s="779" t="s">
        <v>148</v>
      </c>
      <c r="K22" s="844" t="s">
        <v>152</v>
      </c>
      <c r="L22" s="755">
        <v>0.98</v>
      </c>
      <c r="M22" s="753" t="s">
        <v>448</v>
      </c>
      <c r="N22" s="751" t="s">
        <v>376</v>
      </c>
      <c r="O22" s="749" t="s">
        <v>387</v>
      </c>
      <c r="P22" s="781" t="s">
        <v>369</v>
      </c>
      <c r="Q22" s="902">
        <v>0</v>
      </c>
      <c r="R22" s="906">
        <v>0.7</v>
      </c>
      <c r="S22" s="904">
        <v>0.9</v>
      </c>
      <c r="T22" s="908">
        <v>0.98</v>
      </c>
      <c r="U22" s="895"/>
      <c r="V22" s="895"/>
      <c r="W22" s="895"/>
      <c r="X22" s="895"/>
      <c r="Y22" s="895"/>
      <c r="Z22" s="895"/>
      <c r="AA22" s="895"/>
      <c r="AB22" s="895"/>
      <c r="AC22" s="895"/>
      <c r="AD22" s="895"/>
      <c r="AE22" s="893"/>
      <c r="AF22" s="888" t="s">
        <v>464</v>
      </c>
      <c r="AG22" s="525">
        <f>+IF(T22/S22&gt;1,1,IF(T22="","",IFERROR(T22/S22,0)))</f>
        <v>1</v>
      </c>
      <c r="AH22" s="525"/>
      <c r="AI22" s="525"/>
      <c r="AJ22" s="525"/>
      <c r="AK22" s="525"/>
      <c r="AL22" s="525"/>
      <c r="AM22" s="518"/>
      <c r="AN22" s="518"/>
      <c r="AO22" s="518"/>
    </row>
    <row r="23" spans="1:66" ht="135.75" customHeight="1" thickBot="1">
      <c r="A23" s="560" t="s">
        <v>188</v>
      </c>
      <c r="B23" s="794"/>
      <c r="C23" s="794"/>
      <c r="D23" s="843"/>
      <c r="E23" s="847"/>
      <c r="F23" s="849"/>
      <c r="G23" s="748"/>
      <c r="H23" s="746"/>
      <c r="I23" s="774"/>
      <c r="J23" s="780"/>
      <c r="K23" s="845"/>
      <c r="L23" s="756"/>
      <c r="M23" s="754"/>
      <c r="N23" s="752"/>
      <c r="O23" s="750"/>
      <c r="P23" s="782"/>
      <c r="Q23" s="903"/>
      <c r="R23" s="907"/>
      <c r="S23" s="905"/>
      <c r="T23" s="909"/>
      <c r="U23" s="896"/>
      <c r="V23" s="896"/>
      <c r="W23" s="896"/>
      <c r="X23" s="896"/>
      <c r="Y23" s="896"/>
      <c r="Z23" s="896"/>
      <c r="AA23" s="896"/>
      <c r="AB23" s="896"/>
      <c r="AC23" s="896"/>
      <c r="AD23" s="896"/>
      <c r="AE23" s="894"/>
      <c r="AF23" s="889"/>
      <c r="AG23" s="525" t="str">
        <f t="shared" si="0"/>
        <v/>
      </c>
      <c r="AH23" s="515">
        <v>1</v>
      </c>
      <c r="AI23" s="525">
        <v>2</v>
      </c>
      <c r="AJ23" s="525">
        <v>3</v>
      </c>
      <c r="AK23" s="525">
        <v>4</v>
      </c>
      <c r="AL23" s="525">
        <v>5</v>
      </c>
      <c r="AM23" s="518">
        <v>6</v>
      </c>
      <c r="AN23" s="518">
        <v>7</v>
      </c>
      <c r="AO23" s="518">
        <v>8</v>
      </c>
      <c r="AP23" s="515">
        <v>9</v>
      </c>
      <c r="AQ23" s="515">
        <v>10</v>
      </c>
      <c r="AR23" s="515">
        <v>11</v>
      </c>
      <c r="AS23" s="515">
        <v>12</v>
      </c>
    </row>
    <row r="24" spans="1:66" ht="225.75" customHeight="1" thickBot="1">
      <c r="A24" s="793" t="s">
        <v>186</v>
      </c>
      <c r="B24" s="623" t="s">
        <v>434</v>
      </c>
      <c r="C24" s="791" t="s">
        <v>442</v>
      </c>
      <c r="D24" s="852">
        <v>16</v>
      </c>
      <c r="E24" s="850" t="s">
        <v>408</v>
      </c>
      <c r="F24" s="747" t="s">
        <v>114</v>
      </c>
      <c r="G24" s="747" t="s">
        <v>409</v>
      </c>
      <c r="H24" s="745" t="s">
        <v>413</v>
      </c>
      <c r="I24" s="773" t="s">
        <v>100</v>
      </c>
      <c r="J24" s="779" t="s">
        <v>107</v>
      </c>
      <c r="K24" s="777" t="s">
        <v>152</v>
      </c>
      <c r="L24" s="775" t="s">
        <v>415</v>
      </c>
      <c r="M24" s="783">
        <v>1</v>
      </c>
      <c r="N24" s="751" t="s">
        <v>381</v>
      </c>
      <c r="O24" s="749" t="s">
        <v>410</v>
      </c>
      <c r="P24" s="781" t="s">
        <v>362</v>
      </c>
      <c r="Q24" s="902">
        <v>0.85</v>
      </c>
      <c r="R24" s="906">
        <v>0.95</v>
      </c>
      <c r="S24" s="904">
        <v>0.95</v>
      </c>
      <c r="T24" s="910">
        <f>2987610735.88/3166449610</f>
        <v>0.94352069473797817</v>
      </c>
      <c r="U24" s="895"/>
      <c r="V24" s="895"/>
      <c r="W24" s="895"/>
      <c r="X24" s="895"/>
      <c r="Y24" s="895"/>
      <c r="Z24" s="895"/>
      <c r="AA24" s="895"/>
      <c r="AB24" s="895"/>
      <c r="AC24" s="895"/>
      <c r="AD24" s="895"/>
      <c r="AE24" s="893"/>
      <c r="AF24" s="743" t="s">
        <v>463</v>
      </c>
      <c r="AG24" s="525">
        <f t="shared" si="0"/>
        <v>0.99317967867155599</v>
      </c>
      <c r="AH24" s="728">
        <v>2217931658</v>
      </c>
      <c r="AI24" s="728">
        <v>2815469050</v>
      </c>
      <c r="AJ24" s="728">
        <v>3166449610</v>
      </c>
      <c r="AK24" s="728">
        <v>3538975396</v>
      </c>
      <c r="AL24" s="728">
        <v>3834524764</v>
      </c>
      <c r="AM24" s="728">
        <v>4226109249</v>
      </c>
      <c r="AN24" s="729">
        <v>6536325721</v>
      </c>
      <c r="AO24" s="729">
        <v>7589971626</v>
      </c>
      <c r="AP24" s="730">
        <v>8238680187</v>
      </c>
      <c r="AQ24" s="730">
        <v>8853291139</v>
      </c>
      <c r="AR24" s="731">
        <v>10445752039</v>
      </c>
      <c r="AS24" s="731">
        <v>11050804592</v>
      </c>
      <c r="AT24" s="727"/>
    </row>
    <row r="25" spans="1:66" ht="263.25" customHeight="1" thickBot="1">
      <c r="A25" s="793"/>
      <c r="B25" s="629" t="s">
        <v>72</v>
      </c>
      <c r="C25" s="744"/>
      <c r="D25" s="853"/>
      <c r="E25" s="851"/>
      <c r="F25" s="748"/>
      <c r="G25" s="748"/>
      <c r="H25" s="746"/>
      <c r="I25" s="774"/>
      <c r="J25" s="780"/>
      <c r="K25" s="778"/>
      <c r="L25" s="776"/>
      <c r="M25" s="784"/>
      <c r="N25" s="752"/>
      <c r="O25" s="750"/>
      <c r="P25" s="782"/>
      <c r="Q25" s="903"/>
      <c r="R25" s="907"/>
      <c r="S25" s="905"/>
      <c r="T25" s="911"/>
      <c r="U25" s="896"/>
      <c r="V25" s="896"/>
      <c r="W25" s="896"/>
      <c r="X25" s="896"/>
      <c r="Y25" s="896"/>
      <c r="Z25" s="896"/>
      <c r="AA25" s="896"/>
      <c r="AB25" s="896"/>
      <c r="AC25" s="896"/>
      <c r="AD25" s="896"/>
      <c r="AE25" s="894"/>
      <c r="AF25" s="744"/>
      <c r="AG25" s="525" t="str">
        <f t="shared" si="0"/>
        <v/>
      </c>
      <c r="AH25" s="728">
        <v>2101993441.28</v>
      </c>
      <c r="AI25" s="728">
        <v>2787274448.8800001</v>
      </c>
      <c r="AJ25" s="728">
        <v>2987610735.8800001</v>
      </c>
      <c r="AK25" s="728">
        <f t="shared" ref="AK25:AS25" si="1">+AK24*$AK$27</f>
        <v>3399583964.8001056</v>
      </c>
      <c r="AL25" s="728">
        <f t="shared" si="1"/>
        <v>3683492378.9120655</v>
      </c>
      <c r="AM25" s="728">
        <f t="shared" si="1"/>
        <v>4059653325.827704</v>
      </c>
      <c r="AN25" s="728">
        <f t="shared" si="1"/>
        <v>6278876121.8678131</v>
      </c>
      <c r="AO25" s="728">
        <f t="shared" si="1"/>
        <v>7291021537.5335665</v>
      </c>
      <c r="AP25" s="728">
        <f t="shared" si="1"/>
        <v>7914179083.1601295</v>
      </c>
      <c r="AQ25" s="728">
        <f t="shared" si="1"/>
        <v>8504582039.7252808</v>
      </c>
      <c r="AR25" s="728">
        <f t="shared" si="1"/>
        <v>10034319869.021889</v>
      </c>
      <c r="AS25" s="728">
        <f t="shared" si="1"/>
        <v>10615540908.129719</v>
      </c>
    </row>
    <row r="26" spans="1:66" ht="297" customHeight="1" thickBot="1">
      <c r="A26" s="793"/>
      <c r="B26" s="609" t="s">
        <v>81</v>
      </c>
      <c r="C26" s="631" t="s">
        <v>443</v>
      </c>
      <c r="D26" s="568">
        <v>17</v>
      </c>
      <c r="E26" s="529" t="s">
        <v>140</v>
      </c>
      <c r="F26" s="530" t="s">
        <v>114</v>
      </c>
      <c r="G26" s="530" t="s">
        <v>173</v>
      </c>
      <c r="H26" s="664" t="s">
        <v>165</v>
      </c>
      <c r="I26" s="673" t="s">
        <v>100</v>
      </c>
      <c r="J26" s="569" t="s">
        <v>107</v>
      </c>
      <c r="K26" s="570">
        <v>1.0374939776423666</v>
      </c>
      <c r="L26" s="571">
        <v>1.0195417137892298</v>
      </c>
      <c r="M26" s="572" t="s">
        <v>174</v>
      </c>
      <c r="N26" s="535" t="s">
        <v>371</v>
      </c>
      <c r="O26" s="573" t="s">
        <v>388</v>
      </c>
      <c r="P26" s="537" t="s">
        <v>360</v>
      </c>
      <c r="Q26" s="715">
        <v>0.75</v>
      </c>
      <c r="R26" s="688">
        <v>0.9</v>
      </c>
      <c r="S26" s="689">
        <v>1</v>
      </c>
      <c r="T26" s="574">
        <f>6019533060/7921345976</f>
        <v>0.75991290851806115</v>
      </c>
      <c r="U26" s="576"/>
      <c r="V26" s="576"/>
      <c r="W26" s="575"/>
      <c r="X26" s="575"/>
      <c r="Y26" s="575"/>
      <c r="Z26" s="577"/>
      <c r="AA26" s="577"/>
      <c r="AB26" s="577"/>
      <c r="AC26" s="577"/>
      <c r="AD26" s="577"/>
      <c r="AE26" s="678"/>
      <c r="AF26" s="736" t="s">
        <v>466</v>
      </c>
      <c r="AG26" s="525">
        <f t="shared" si="0"/>
        <v>0.75991290851806115</v>
      </c>
      <c r="AH26" s="525">
        <f>+AH24/$AS$24</f>
        <v>0.20070318315153499</v>
      </c>
      <c r="AI26" s="525">
        <f>+AI24/$AS$24</f>
        <v>0.25477502805888003</v>
      </c>
      <c r="AJ26" s="525">
        <f>+AJ24/$AS$24</f>
        <v>0.28653566205417164</v>
      </c>
      <c r="AK26" s="726">
        <f>+SLOPE($AH$25:$AJ$25,$AH$23:$AJ$23)*AK23+INTERCEPT($AH$25:$AJ$25,$AH$23:$AJ$23)</f>
        <v>3511243503.2799997</v>
      </c>
      <c r="AL26" s="726">
        <f>+SLOPE($AH$25:$AJ$25,$AH$23:$AJ$23)*AL23+INTERCEPT($AH$25:$AJ$25,$AH$23:$AJ$23)</f>
        <v>3954052150.5799999</v>
      </c>
      <c r="AM26" s="726">
        <f>+SLOPE($AH$25:$AJ$25,$AH$23:$AJ$23)*AM23+INTERCEPT($AH$25:$AJ$25,$AH$23:$AJ$23)</f>
        <v>4396860797.8800001</v>
      </c>
      <c r="AN26" s="726">
        <f>+SLOPE($AH$25:$AJ$25,$AH$23:$AJ$23)*AN23+INTERCEPT($AH$25:$AJ$25,$AH$23:$AJ$23)</f>
        <v>4839669445.1800003</v>
      </c>
      <c r="AO26" s="726">
        <f t="shared" ref="AO26:AS26" si="2">+SLOPE($AH$25:$AJ$25,$AH$23:$AJ$23)*AO23+INTERCEPT($AH$25:$AJ$25,$AH$23:$AJ$23)</f>
        <v>5282478092.4800005</v>
      </c>
      <c r="AP26" s="726">
        <f t="shared" si="2"/>
        <v>5725286739.7800007</v>
      </c>
      <c r="AQ26" s="726">
        <f t="shared" si="2"/>
        <v>6168095387.0800009</v>
      </c>
      <c r="AR26" s="726">
        <f t="shared" si="2"/>
        <v>6610904034.3800011</v>
      </c>
      <c r="AS26" s="726">
        <f t="shared" si="2"/>
        <v>7053712681.6800003</v>
      </c>
      <c r="AV26" s="727"/>
      <c r="AW26" s="727"/>
      <c r="AX26" s="567"/>
      <c r="BB26" s="733"/>
      <c r="BC26" s="727"/>
    </row>
    <row r="27" spans="1:66" ht="184.5" thickBot="1">
      <c r="A27" s="794"/>
      <c r="B27" s="660" t="s">
        <v>72</v>
      </c>
      <c r="C27" s="630" t="s">
        <v>444</v>
      </c>
      <c r="D27" s="568">
        <v>18</v>
      </c>
      <c r="E27" s="529" t="s">
        <v>120</v>
      </c>
      <c r="F27" s="530" t="s">
        <v>114</v>
      </c>
      <c r="G27" s="530" t="s">
        <v>171</v>
      </c>
      <c r="H27" s="664" t="s">
        <v>151</v>
      </c>
      <c r="I27" s="673" t="s">
        <v>100</v>
      </c>
      <c r="J27" s="569" t="s">
        <v>107</v>
      </c>
      <c r="K27" s="578">
        <v>0.73499078333333334</v>
      </c>
      <c r="L27" s="533">
        <v>1.4277993471428572</v>
      </c>
      <c r="M27" s="579">
        <v>0.8</v>
      </c>
      <c r="N27" s="535" t="s">
        <v>377</v>
      </c>
      <c r="O27" s="573" t="s">
        <v>458</v>
      </c>
      <c r="P27" s="537" t="s">
        <v>362</v>
      </c>
      <c r="Q27" s="681">
        <v>0</v>
      </c>
      <c r="R27" s="690">
        <v>0.73</v>
      </c>
      <c r="S27" s="691">
        <v>0.95</v>
      </c>
      <c r="T27" s="580">
        <f>307987081/1100000000</f>
        <v>0.27998825545454548</v>
      </c>
      <c r="U27" s="581"/>
      <c r="V27" s="581"/>
      <c r="W27" s="582"/>
      <c r="X27" s="582"/>
      <c r="Y27" s="582"/>
      <c r="Z27" s="577"/>
      <c r="AA27" s="577"/>
      <c r="AB27" s="577"/>
      <c r="AC27" s="577"/>
      <c r="AD27" s="577"/>
      <c r="AE27" s="678"/>
      <c r="AF27" s="583" t="s">
        <v>461</v>
      </c>
      <c r="AG27" s="525">
        <f t="shared" si="0"/>
        <v>0.29472447942583735</v>
      </c>
      <c r="AH27" s="525">
        <f>+AH25/AH24</f>
        <v>0.94772687593785176</v>
      </c>
      <c r="AI27" s="525">
        <f>+AI25/AI24</f>
        <v>0.98998582452185013</v>
      </c>
      <c r="AJ27" s="525">
        <f>+AJ25/AJ24</f>
        <v>0.94352069473797817</v>
      </c>
      <c r="AK27" s="732">
        <f>+SUMPRODUCT(AH24:AJ24,AH27:AJ27)/SUM(AH24:AJ24)</f>
        <v>0.96061248932178378</v>
      </c>
      <c r="AL27" s="525"/>
      <c r="AM27" s="518"/>
      <c r="AN27" s="518"/>
      <c r="AO27" s="518"/>
      <c r="BB27" s="733"/>
      <c r="BC27" s="733"/>
      <c r="BD27" s="734"/>
      <c r="BE27" s="734"/>
      <c r="BF27" s="734"/>
      <c r="BG27" s="734"/>
      <c r="BH27" s="734"/>
      <c r="BI27" s="734"/>
      <c r="BJ27" s="734"/>
      <c r="BK27" s="734"/>
      <c r="BL27" s="734"/>
      <c r="BM27" s="734"/>
      <c r="BN27" s="734"/>
    </row>
    <row r="28" spans="1:66" ht="224.25" customHeight="1" thickBot="1">
      <c r="A28" s="835" t="s">
        <v>189</v>
      </c>
      <c r="B28" s="659" t="s">
        <v>142</v>
      </c>
      <c r="C28" s="631" t="s">
        <v>445</v>
      </c>
      <c r="D28" s="621">
        <v>19</v>
      </c>
      <c r="E28" s="529" t="s">
        <v>160</v>
      </c>
      <c r="F28" s="530" t="s">
        <v>112</v>
      </c>
      <c r="G28" s="530" t="s">
        <v>159</v>
      </c>
      <c r="H28" s="664" t="s">
        <v>161</v>
      </c>
      <c r="I28" s="673" t="s">
        <v>100</v>
      </c>
      <c r="J28" s="569" t="s">
        <v>166</v>
      </c>
      <c r="K28" s="578">
        <v>0.67</v>
      </c>
      <c r="L28" s="533">
        <v>0.93</v>
      </c>
      <c r="M28" s="579">
        <v>1</v>
      </c>
      <c r="N28" s="535" t="s">
        <v>381</v>
      </c>
      <c r="O28" s="573" t="s">
        <v>389</v>
      </c>
      <c r="P28" s="537" t="s">
        <v>378</v>
      </c>
      <c r="Q28" s="681">
        <v>0</v>
      </c>
      <c r="R28" s="690">
        <v>0.85</v>
      </c>
      <c r="S28" s="691">
        <v>1</v>
      </c>
      <c r="T28" s="698">
        <v>0.93</v>
      </c>
      <c r="U28" s="581"/>
      <c r="V28" s="581"/>
      <c r="W28" s="582"/>
      <c r="X28" s="582"/>
      <c r="Y28" s="582"/>
      <c r="Z28" s="582"/>
      <c r="AA28" s="582"/>
      <c r="AB28" s="582"/>
      <c r="AC28" s="582"/>
      <c r="AD28" s="582"/>
      <c r="AE28" s="601"/>
      <c r="AF28" s="654" t="s">
        <v>465</v>
      </c>
      <c r="AG28" s="525">
        <f t="shared" si="0"/>
        <v>0.93</v>
      </c>
      <c r="AH28" s="525"/>
      <c r="AI28" s="525"/>
      <c r="AJ28" s="525"/>
      <c r="AK28" s="525"/>
      <c r="AL28" s="525"/>
      <c r="AM28" s="518"/>
      <c r="AN28" s="518"/>
      <c r="AO28" s="518"/>
      <c r="BF28" s="735"/>
      <c r="BG28" s="735"/>
      <c r="BH28" s="735"/>
    </row>
    <row r="29" spans="1:66" ht="158.25" thickBot="1">
      <c r="A29" s="794"/>
      <c r="B29" s="620" t="s">
        <v>77</v>
      </c>
      <c r="C29" s="635" t="s">
        <v>446</v>
      </c>
      <c r="D29" s="608">
        <v>20</v>
      </c>
      <c r="E29" s="657" t="s">
        <v>131</v>
      </c>
      <c r="F29" s="658" t="s">
        <v>114</v>
      </c>
      <c r="G29" s="658" t="s">
        <v>412</v>
      </c>
      <c r="H29" s="667" t="s">
        <v>359</v>
      </c>
      <c r="I29" s="670" t="s">
        <v>100</v>
      </c>
      <c r="J29" s="612" t="s">
        <v>107</v>
      </c>
      <c r="K29" s="563">
        <v>0.88935026868588196</v>
      </c>
      <c r="L29" s="649">
        <v>0.90985324947589097</v>
      </c>
      <c r="M29" s="564">
        <v>1</v>
      </c>
      <c r="N29" s="619" t="s">
        <v>361</v>
      </c>
      <c r="O29" s="617" t="s">
        <v>386</v>
      </c>
      <c r="P29" s="615" t="s">
        <v>362</v>
      </c>
      <c r="Q29" s="681">
        <v>0</v>
      </c>
      <c r="R29" s="690">
        <v>0.85</v>
      </c>
      <c r="S29" s="691">
        <v>0.95</v>
      </c>
      <c r="T29" s="725">
        <v>0.95622895622895621</v>
      </c>
      <c r="U29" s="581"/>
      <c r="V29" s="581"/>
      <c r="W29" s="582"/>
      <c r="X29" s="582"/>
      <c r="Y29" s="582"/>
      <c r="Z29" s="679"/>
      <c r="AA29" s="679"/>
      <c r="AB29" s="679"/>
      <c r="AC29" s="679"/>
      <c r="AD29" s="679"/>
      <c r="AE29" s="680"/>
      <c r="AF29" s="604" t="s">
        <v>462</v>
      </c>
      <c r="AG29" s="525">
        <f>+IF(T29="","",IF(T29/S29&gt;1,1,IFERROR(T29/S29,0)))</f>
        <v>1</v>
      </c>
      <c r="AH29" s="525">
        <f>+SUMPRODUCT(AH24:AJ24,AH28:AJ28)/SUM(AH24:AJ24)</f>
        <v>0</v>
      </c>
      <c r="AI29" s="525"/>
      <c r="AJ29" s="525"/>
      <c r="AK29" s="525"/>
      <c r="AL29" s="525"/>
      <c r="AM29" s="518"/>
      <c r="AN29" s="518"/>
      <c r="AO29" s="518"/>
    </row>
    <row r="30" spans="1:66">
      <c r="AF30" s="515"/>
      <c r="AH30" s="525"/>
      <c r="AI30" s="525"/>
      <c r="AJ30" s="525"/>
      <c r="AK30" s="525"/>
      <c r="AL30" s="525"/>
      <c r="AM30" s="518"/>
      <c r="AN30" s="518"/>
      <c r="AO30" s="518"/>
    </row>
    <row r="31" spans="1:66">
      <c r="G31" s="566"/>
      <c r="H31" s="566"/>
      <c r="W31" s="566"/>
      <c r="X31" s="566"/>
      <c r="Y31" s="566"/>
      <c r="Z31" s="566"/>
      <c r="AA31" s="566"/>
      <c r="AB31" s="566"/>
      <c r="AC31" s="566"/>
      <c r="AD31" s="566"/>
      <c r="AE31" s="566"/>
      <c r="AF31" s="566"/>
    </row>
    <row r="32" spans="1:66">
      <c r="G32" s="565"/>
      <c r="H32" s="565"/>
      <c r="BC32" s="727"/>
      <c r="BD32" s="727"/>
    </row>
    <row r="33" spans="5:56">
      <c r="BC33" s="734"/>
      <c r="BD33" s="734"/>
    </row>
    <row r="34" spans="5:56">
      <c r="BC34" s="734"/>
      <c r="BD34" s="734"/>
    </row>
    <row r="35" spans="5:56">
      <c r="BC35" s="727"/>
      <c r="BD35" s="727"/>
    </row>
    <row r="36" spans="5:56">
      <c r="E36" s="567"/>
      <c r="BC36" s="727"/>
      <c r="BD36" s="727"/>
    </row>
    <row r="37" spans="5:56">
      <c r="BC37" s="727"/>
      <c r="BD37" s="727"/>
    </row>
    <row r="38" spans="5:56">
      <c r="BC38" s="727"/>
      <c r="BD38" s="727"/>
    </row>
    <row r="39" spans="5:56">
      <c r="BC39" s="727"/>
      <c r="BD39" s="727"/>
    </row>
    <row r="40" spans="5:56">
      <c r="BC40" s="727"/>
      <c r="BD40" s="727"/>
    </row>
    <row r="41" spans="5:56">
      <c r="BC41" s="727"/>
      <c r="BD41" s="727"/>
    </row>
    <row r="42" spans="5:56">
      <c r="BC42" s="727"/>
      <c r="BD42" s="727"/>
    </row>
    <row r="43" spans="5:56">
      <c r="BC43" s="727"/>
      <c r="BD43" s="727"/>
    </row>
  </sheetData>
  <mergeCells count="142">
    <mergeCell ref="Z24:Z25"/>
    <mergeCell ref="AA24:AA25"/>
    <mergeCell ref="AB24:AB25"/>
    <mergeCell ref="AC24:AC25"/>
    <mergeCell ref="AD24:AD25"/>
    <mergeCell ref="AE24:AE25"/>
    <mergeCell ref="Q24:Q25"/>
    <mergeCell ref="R24:R25"/>
    <mergeCell ref="S24:S25"/>
    <mergeCell ref="T24:T25"/>
    <mergeCell ref="U24:U25"/>
    <mergeCell ref="V24:V25"/>
    <mergeCell ref="W24:W25"/>
    <mergeCell ref="X24:X25"/>
    <mergeCell ref="Y24:Y25"/>
    <mergeCell ref="A18:A19"/>
    <mergeCell ref="P14:P15"/>
    <mergeCell ref="T16:T17"/>
    <mergeCell ref="Q14:Q15"/>
    <mergeCell ref="R14:R15"/>
    <mergeCell ref="S14:S15"/>
    <mergeCell ref="D14:D15"/>
    <mergeCell ref="Q22:Q23"/>
    <mergeCell ref="S22:S23"/>
    <mergeCell ref="R22:R23"/>
    <mergeCell ref="T22:T23"/>
    <mergeCell ref="AF16:AF17"/>
    <mergeCell ref="AF22:AF23"/>
    <mergeCell ref="P22:P23"/>
    <mergeCell ref="Q16:Q17"/>
    <mergeCell ref="R16:R17"/>
    <mergeCell ref="S16:S17"/>
    <mergeCell ref="Z16:Z17"/>
    <mergeCell ref="Y16:Y17"/>
    <mergeCell ref="U16:U17"/>
    <mergeCell ref="V16:V17"/>
    <mergeCell ref="X16:X17"/>
    <mergeCell ref="AE22:AE23"/>
    <mergeCell ref="AD22:AD23"/>
    <mergeCell ref="AC22:AC23"/>
    <mergeCell ref="AB22:AB23"/>
    <mergeCell ref="AA22:AA23"/>
    <mergeCell ref="Z22:Z23"/>
    <mergeCell ref="Y22:Y23"/>
    <mergeCell ref="X22:X23"/>
    <mergeCell ref="W22:W23"/>
    <mergeCell ref="V22:V23"/>
    <mergeCell ref="U22:U23"/>
    <mergeCell ref="L3:L5"/>
    <mergeCell ref="L14:L15"/>
    <mergeCell ref="N5:P5"/>
    <mergeCell ref="G3:G5"/>
    <mergeCell ref="AF4:AF5"/>
    <mergeCell ref="H3:H5"/>
    <mergeCell ref="J3:J5"/>
    <mergeCell ref="K3:K5"/>
    <mergeCell ref="M3:M5"/>
    <mergeCell ref="N3:P3"/>
    <mergeCell ref="AF14:AF15"/>
    <mergeCell ref="U14:U15"/>
    <mergeCell ref="I3:I5"/>
    <mergeCell ref="T3:AF3"/>
    <mergeCell ref="Q3:S5"/>
    <mergeCell ref="O14:O15"/>
    <mergeCell ref="I14:I15"/>
    <mergeCell ref="A28:A29"/>
    <mergeCell ref="A20:A21"/>
    <mergeCell ref="B20:B21"/>
    <mergeCell ref="D22:D23"/>
    <mergeCell ref="K22:K23"/>
    <mergeCell ref="J22:J23"/>
    <mergeCell ref="H22:H23"/>
    <mergeCell ref="G22:G23"/>
    <mergeCell ref="E22:E23"/>
    <mergeCell ref="A24:A27"/>
    <mergeCell ref="C24:C25"/>
    <mergeCell ref="F22:F23"/>
    <mergeCell ref="B22:B23"/>
    <mergeCell ref="C22:C23"/>
    <mergeCell ref="E24:E25"/>
    <mergeCell ref="D24:D25"/>
    <mergeCell ref="I22:I23"/>
    <mergeCell ref="I24:I25"/>
    <mergeCell ref="A1:AF1"/>
    <mergeCell ref="W14:W15"/>
    <mergeCell ref="M14:M15"/>
    <mergeCell ref="K14:K15"/>
    <mergeCell ref="J14:J15"/>
    <mergeCell ref="H14:H15"/>
    <mergeCell ref="G14:G15"/>
    <mergeCell ref="B14:B17"/>
    <mergeCell ref="B10:B11"/>
    <mergeCell ref="B6:B9"/>
    <mergeCell ref="E14:E15"/>
    <mergeCell ref="A8:A11"/>
    <mergeCell ref="V14:V15"/>
    <mergeCell ref="F14:F15"/>
    <mergeCell ref="F16:F17"/>
    <mergeCell ref="A3:A5"/>
    <mergeCell ref="D3:E5"/>
    <mergeCell ref="N14:N15"/>
    <mergeCell ref="X14:X15"/>
    <mergeCell ref="G16:G17"/>
    <mergeCell ref="T14:T15"/>
    <mergeCell ref="W16:W17"/>
    <mergeCell ref="A6:A7"/>
    <mergeCell ref="D16:D17"/>
    <mergeCell ref="F3:F5"/>
    <mergeCell ref="B3:B5"/>
    <mergeCell ref="C3:C5"/>
    <mergeCell ref="C6:C7"/>
    <mergeCell ref="C8:C9"/>
    <mergeCell ref="C16:C17"/>
    <mergeCell ref="C14:C15"/>
    <mergeCell ref="B18:B19"/>
    <mergeCell ref="C20:C21"/>
    <mergeCell ref="C18:C19"/>
    <mergeCell ref="E16:E17"/>
    <mergeCell ref="AF24:AF25"/>
    <mergeCell ref="H24:H25"/>
    <mergeCell ref="G24:G25"/>
    <mergeCell ref="F24:F25"/>
    <mergeCell ref="O22:O23"/>
    <mergeCell ref="N22:N23"/>
    <mergeCell ref="M22:M23"/>
    <mergeCell ref="L22:L23"/>
    <mergeCell ref="M16:M17"/>
    <mergeCell ref="P16:P17"/>
    <mergeCell ref="K16:K17"/>
    <mergeCell ref="N16:N17"/>
    <mergeCell ref="O16:O17"/>
    <mergeCell ref="J16:J17"/>
    <mergeCell ref="H16:H17"/>
    <mergeCell ref="L16:L17"/>
    <mergeCell ref="I16:I17"/>
    <mergeCell ref="L24:L25"/>
    <mergeCell ref="K24:K25"/>
    <mergeCell ref="J24:J25"/>
    <mergeCell ref="P24:P25"/>
    <mergeCell ref="O24:O25"/>
    <mergeCell ref="N24:N25"/>
    <mergeCell ref="M24:M25"/>
  </mergeCells>
  <conditionalFormatting sqref="Q7:AE7">
    <cfRule type="colorScale" priority="62">
      <colorScale>
        <cfvo type="num" val="$Q$7"/>
        <cfvo type="num" val="$R$7"/>
        <cfvo type="num" val="$S$7"/>
        <color rgb="FFFF0000"/>
        <color rgb="FFFFEB84"/>
        <color theme="6" tint="-0.249977111117893"/>
      </colorScale>
    </cfRule>
  </conditionalFormatting>
  <conditionalFormatting sqref="Q8:AE8">
    <cfRule type="colorScale" priority="56">
      <colorScale>
        <cfvo type="num" val="$Q$8"/>
        <cfvo type="num" val="$R$8"/>
        <cfvo type="num" val="$S$8"/>
        <color rgb="FFFF0000"/>
        <color rgb="FFFFEB84"/>
        <color theme="6" tint="-0.249977111117893"/>
      </colorScale>
    </cfRule>
  </conditionalFormatting>
  <conditionalFormatting sqref="Q9:AE9">
    <cfRule type="colorScale" priority="55">
      <colorScale>
        <cfvo type="num" val="$Q$9"/>
        <cfvo type="num" val="$R$9"/>
        <cfvo type="num" val="$S$9"/>
        <color rgb="FFFF0000"/>
        <color rgb="FFFFEB84"/>
        <color theme="6" tint="-0.249977111117893"/>
      </colorScale>
    </cfRule>
  </conditionalFormatting>
  <conditionalFormatting sqref="T10:AE10">
    <cfRule type="colorScale" priority="54">
      <colorScale>
        <cfvo type="num" val="$Q$10"/>
        <cfvo type="num" val="$R$10"/>
        <cfvo type="num" val="$S$10"/>
        <color theme="6" tint="-0.249977111117893"/>
        <color rgb="FFFFEB84"/>
        <color rgb="FFFF0000"/>
      </colorScale>
    </cfRule>
  </conditionalFormatting>
  <conditionalFormatting sqref="Q11:AE11">
    <cfRule type="colorScale" priority="53">
      <colorScale>
        <cfvo type="num" val="$Q$11"/>
        <cfvo type="num" val="$R$11"/>
        <cfvo type="num" val="$S$11"/>
        <color rgb="FFFF0000"/>
        <color rgb="FFFFEB84"/>
        <color theme="6" tint="-0.249977111117893"/>
      </colorScale>
    </cfRule>
  </conditionalFormatting>
  <conditionalFormatting sqref="Q12:AE12">
    <cfRule type="colorScale" priority="52">
      <colorScale>
        <cfvo type="num" val="$Q$12"/>
        <cfvo type="num" val="$R$12"/>
        <cfvo type="num" val="$S$12"/>
        <color rgb="FFFF0000"/>
        <color rgb="FFFFEB84"/>
        <color theme="6" tint="-0.249977111117893"/>
      </colorScale>
    </cfRule>
  </conditionalFormatting>
  <conditionalFormatting sqref="Q13:AE13">
    <cfRule type="colorScale" priority="51">
      <colorScale>
        <cfvo type="num" val="$Q$13"/>
        <cfvo type="num" val="$R$13"/>
        <cfvo type="num" val="$S$13"/>
        <color rgb="FFFF0000"/>
        <color rgb="FFFFEB84"/>
        <color theme="6" tint="-0.249977111117893"/>
      </colorScale>
    </cfRule>
  </conditionalFormatting>
  <conditionalFormatting sqref="Q14:AE15">
    <cfRule type="colorScale" priority="50">
      <colorScale>
        <cfvo type="num" val="$Q$14"/>
        <cfvo type="num" val="$R$14"/>
        <cfvo type="num" val="$S$14"/>
        <color rgb="FFFF0000"/>
        <color rgb="FFFFEB84"/>
        <color theme="6" tint="-0.249977111117893"/>
      </colorScale>
    </cfRule>
  </conditionalFormatting>
  <conditionalFormatting sqref="Q16:AE16 Q17:Y17">
    <cfRule type="colorScale" priority="49">
      <colorScale>
        <cfvo type="num" val="$Q$16"/>
        <cfvo type="num" val="$R$16"/>
        <cfvo type="num" val="$S$16"/>
        <color rgb="FFFF0000"/>
        <color rgb="FFFFEB84"/>
        <color theme="6" tint="-0.249977111117893"/>
      </colorScale>
    </cfRule>
  </conditionalFormatting>
  <conditionalFormatting sqref="Q18:AE18">
    <cfRule type="colorScale" priority="48">
      <colorScale>
        <cfvo type="num" val="$Q$18"/>
        <cfvo type="num" val="$R$18"/>
        <cfvo type="num" val="$S$18"/>
        <color rgb="FFFF0000"/>
        <color rgb="FFFFEB84"/>
        <color theme="6" tint="-0.249977111117893"/>
      </colorScale>
    </cfRule>
  </conditionalFormatting>
  <conditionalFormatting sqref="Q20:AE20">
    <cfRule type="colorScale" priority="47">
      <colorScale>
        <cfvo type="num" val="$Q$20"/>
        <cfvo type="num" val="$R$20"/>
        <cfvo type="num" val="$S$20"/>
        <color rgb="FFFF0000"/>
        <color rgb="FFFFEB84"/>
        <color theme="6" tint="-0.249977111117893"/>
      </colorScale>
    </cfRule>
  </conditionalFormatting>
  <conditionalFormatting sqref="Q26:Y26">
    <cfRule type="colorScale" priority="44">
      <colorScale>
        <cfvo type="num" val="$Q$26"/>
        <cfvo type="num" val="$R$26"/>
        <cfvo type="num" val="$S$26"/>
        <color rgb="FFFF0000"/>
        <color rgb="FFFFEB84"/>
        <color theme="6" tint="-0.249977111117893"/>
      </colorScale>
    </cfRule>
  </conditionalFormatting>
  <conditionalFormatting sqref="Q27:AE27">
    <cfRule type="colorScale" priority="43">
      <colorScale>
        <cfvo type="num" val="$Q$27"/>
        <cfvo type="num" val="$R$27"/>
        <cfvo type="num" val="$S$27"/>
        <color rgb="FFFF0000"/>
        <color rgb="FFFFEB84"/>
        <color theme="6" tint="-0.249977111117893"/>
      </colorScale>
    </cfRule>
  </conditionalFormatting>
  <conditionalFormatting sqref="Q28:AE28">
    <cfRule type="colorScale" priority="42">
      <colorScale>
        <cfvo type="num" val="$Q$28"/>
        <cfvo type="num" val="$R$28"/>
        <cfvo type="num" val="$S$28"/>
        <color rgb="FFFF0000"/>
        <color rgb="FFFFEB84"/>
        <color theme="6" tint="-0.249977111117893"/>
      </colorScale>
    </cfRule>
  </conditionalFormatting>
  <conditionalFormatting sqref="Q29:AE29">
    <cfRule type="colorScale" priority="41">
      <colorScale>
        <cfvo type="num" val="$Q$29"/>
        <cfvo type="num" val="$R$29"/>
        <cfvo type="num" val="$S$29"/>
        <color rgb="FFFF0000"/>
        <color rgb="FFFFEB84"/>
        <color theme="6" tint="-0.249977111117893"/>
      </colorScale>
    </cfRule>
  </conditionalFormatting>
  <conditionalFormatting sqref="S6:AE6 Q6">
    <cfRule type="colorScale" priority="36">
      <colorScale>
        <cfvo type="num" val="$N$6"/>
        <cfvo type="num" val="$O$6"/>
        <cfvo type="num" val="$P$6"/>
        <color rgb="FFFF0000"/>
        <color rgb="FFFFEB84"/>
        <color theme="6" tint="-0.249977111117893"/>
      </colorScale>
    </cfRule>
  </conditionalFormatting>
  <conditionalFormatting sqref="Z26:AE26">
    <cfRule type="colorScale" priority="34">
      <colorScale>
        <cfvo type="num" val="$Q$27"/>
        <cfvo type="num" val="$R$27"/>
        <cfvo type="num" val="$S$27"/>
        <color rgb="FFFF0000"/>
        <color rgb="FFFFEB84"/>
        <color theme="6" tint="-0.249977111117893"/>
      </colorScale>
    </cfRule>
  </conditionalFormatting>
  <conditionalFormatting sqref="W6:AB6">
    <cfRule type="cellIs" dxfId="19" priority="150" operator="greaterThan">
      <formula>S6</formula>
    </cfRule>
  </conditionalFormatting>
  <conditionalFormatting sqref="AE6">
    <cfRule type="cellIs" dxfId="18" priority="152" operator="greaterThan">
      <formula>X6</formula>
    </cfRule>
  </conditionalFormatting>
  <conditionalFormatting sqref="AD6">
    <cfRule type="cellIs" dxfId="17" priority="154" operator="greaterThan">
      <formula>X6</formula>
    </cfRule>
  </conditionalFormatting>
  <conditionalFormatting sqref="AC6">
    <cfRule type="cellIs" dxfId="16" priority="156" operator="greaterThan">
      <formula>X6</formula>
    </cfRule>
  </conditionalFormatting>
  <conditionalFormatting sqref="R6">
    <cfRule type="colorScale" priority="9">
      <colorScale>
        <cfvo type="num" val="$Q$7"/>
        <cfvo type="num" val="$R$7"/>
        <cfvo type="num" val="$S$7"/>
        <color rgb="FFFF0000"/>
        <color rgb="FFFFEB84"/>
        <color theme="6" tint="-0.249977111117893"/>
      </colorScale>
    </cfRule>
  </conditionalFormatting>
  <conditionalFormatting sqref="Q10:S10">
    <cfRule type="colorScale" priority="5">
      <colorScale>
        <cfvo type="min"/>
        <cfvo type="percentile" val="50"/>
        <cfvo type="max"/>
        <color theme="6" tint="-0.249977111117893"/>
        <color rgb="FFFFEB84"/>
        <color rgb="FFFF0000"/>
      </colorScale>
    </cfRule>
  </conditionalFormatting>
  <conditionalFormatting sqref="Q19:S19">
    <cfRule type="colorScale" priority="4">
      <colorScale>
        <cfvo type="num" val="$Q$19"/>
        <cfvo type="num" val="$R$19"/>
        <cfvo type="num" val="$S$19"/>
        <color rgb="FFFF0000"/>
        <color rgb="FFFFEB84"/>
        <color theme="6" tint="-0.249977111117893"/>
      </colorScale>
    </cfRule>
  </conditionalFormatting>
  <conditionalFormatting sqref="Q21:AE21">
    <cfRule type="colorScale" priority="3">
      <colorScale>
        <cfvo type="num" val="$Q$21"/>
        <cfvo type="num" val="$R$21"/>
        <cfvo type="num" val="$S$21"/>
        <color rgb="FFFF0000"/>
        <color rgb="FFFFEB84"/>
        <color theme="6" tint="-0.249977111117893"/>
      </colorScale>
    </cfRule>
  </conditionalFormatting>
  <conditionalFormatting sqref="Q22:AE23">
    <cfRule type="colorScale" priority="2">
      <colorScale>
        <cfvo type="num" val="$Q$22"/>
        <cfvo type="num" val="$R$22"/>
        <cfvo type="num" val="$S$22"/>
        <color rgb="FFFF3300"/>
        <color rgb="FFFFEB84"/>
        <color theme="6" tint="-0.249977111117893"/>
      </colorScale>
    </cfRule>
  </conditionalFormatting>
  <conditionalFormatting sqref="Q24:AE25">
    <cfRule type="colorScale" priority="1">
      <colorScale>
        <cfvo type="num" val="$Q$24"/>
        <cfvo type="num" val="$R$24"/>
        <cfvo type="num" val="$S$24"/>
        <color rgb="FFFF3300"/>
        <color rgb="FFFFEB84"/>
        <color theme="6" tint="-0.249977111117893"/>
      </colorScale>
    </cfRule>
  </conditionalFormatting>
  <dataValidations count="1">
    <dataValidation type="list" allowBlank="1" showInputMessage="1" showErrorMessage="1" sqref="I6:I14 I16 I18:I22 I24 I26:I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E6:G18"/>
  <sheetViews>
    <sheetView workbookViewId="0">
      <selection activeCell="F11" sqref="F11"/>
    </sheetView>
  </sheetViews>
  <sheetFormatPr baseColWidth="10" defaultRowHeight="15"/>
  <cols>
    <col min="6" max="6" width="39.85546875" bestFit="1" customWidth="1"/>
  </cols>
  <sheetData>
    <row r="6" spans="6:7">
      <c r="F6" t="s">
        <v>402</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33" t="s">
        <v>47</v>
      </c>
      <c r="B1" s="933"/>
      <c r="C1" s="934"/>
      <c r="D1" s="935" t="s">
        <v>56</v>
      </c>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7"/>
      <c r="AF1" s="912" t="s">
        <v>31</v>
      </c>
      <c r="AG1" s="912"/>
    </row>
    <row r="2" spans="1:64" ht="15" customHeight="1">
      <c r="A2" s="934"/>
      <c r="B2" s="934"/>
      <c r="C2" s="934"/>
      <c r="D2" s="938"/>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40"/>
      <c r="AF2" s="912"/>
      <c r="AG2" s="912"/>
    </row>
    <row r="3" spans="1:64" ht="15" customHeight="1">
      <c r="A3" s="934"/>
      <c r="B3" s="934"/>
      <c r="C3" s="934"/>
      <c r="D3" s="941"/>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3"/>
      <c r="AF3" s="912"/>
      <c r="AG3" s="912"/>
    </row>
    <row r="4" spans="1:64" ht="15" customHeight="1">
      <c r="A4" s="934"/>
      <c r="B4" s="934"/>
      <c r="C4" s="934"/>
      <c r="D4" s="913" t="s">
        <v>44</v>
      </c>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c r="AE4" s="915"/>
      <c r="AF4" s="919" t="s">
        <v>32</v>
      </c>
      <c r="AG4" s="919"/>
      <c r="AW4" s="64"/>
      <c r="AX4" s="64"/>
      <c r="AY4" s="64"/>
      <c r="AZ4" s="64"/>
      <c r="BA4" s="64"/>
      <c r="BB4" s="64"/>
      <c r="BC4" s="64"/>
      <c r="BD4" s="64"/>
      <c r="BE4" s="64"/>
      <c r="BF4" s="64"/>
      <c r="BG4" s="64"/>
      <c r="BH4" s="64"/>
      <c r="BI4" s="64"/>
      <c r="BJ4" s="64"/>
      <c r="BK4" s="64"/>
      <c r="BL4" s="64"/>
    </row>
    <row r="5" spans="1:64" ht="15" customHeight="1">
      <c r="A5" s="934"/>
      <c r="B5" s="934"/>
      <c r="C5" s="934"/>
      <c r="D5" s="916"/>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8"/>
      <c r="AF5" s="920">
        <v>42731</v>
      </c>
      <c r="AG5" s="920"/>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24"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22"/>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22"/>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22"/>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25"/>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30"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31"/>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31"/>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32"/>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26"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27"/>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27"/>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27"/>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27"/>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28"/>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21"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29"/>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23"/>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Estratégico'!M10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921"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29"/>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Estratégico'!Y16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29"/>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23"/>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21"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29"/>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23"/>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21" t="s">
        <v>77</v>
      </c>
      <c r="B33" s="365" t="e">
        <f>+#REF!+1</f>
        <v>#REF!</v>
      </c>
      <c r="C33" s="244" t="s">
        <v>131</v>
      </c>
      <c r="D33" s="244" t="s">
        <v>114</v>
      </c>
      <c r="E33" s="343"/>
      <c r="F33" s="343"/>
      <c r="G33" s="244" t="s">
        <v>132</v>
      </c>
      <c r="H33" s="244" t="s">
        <v>133</v>
      </c>
      <c r="I33" s="367">
        <f>+'Tablero Estratégico'!K29</f>
        <v>0.88935026868588196</v>
      </c>
      <c r="J33" s="248" t="s">
        <v>147</v>
      </c>
      <c r="K33" s="249" t="s">
        <v>141</v>
      </c>
      <c r="L33" s="462"/>
      <c r="M33" s="462"/>
      <c r="N33" s="462"/>
      <c r="O33" s="461">
        <f>+'Tablero Estratégico'!M29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Estratégico'!Y29</f>
        <v>0</v>
      </c>
      <c r="AK33" s="511"/>
      <c r="AL33" s="456" t="str">
        <f>+'Tablero Estratégico'!AF29</f>
        <v xml:space="preserve">En el período evaluado, se recibieron 297 PQRSD y se contestaron 284. </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22"/>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23"/>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44"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945"/>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21"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23"/>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21" t="s">
        <v>79</v>
      </c>
      <c r="B40" s="403" t="e">
        <f t="shared" si="4"/>
        <v>#REF!</v>
      </c>
      <c r="C40" s="404" t="s">
        <v>137</v>
      </c>
      <c r="D40" s="404" t="s">
        <v>112</v>
      </c>
      <c r="E40" s="405"/>
      <c r="F40" s="406"/>
      <c r="G40" s="407" t="str">
        <f>+'Tablero Estratégico'!G20</f>
        <v>Resultado de la medición del clima laboral en el período</v>
      </c>
      <c r="H40" s="407" t="s">
        <v>157</v>
      </c>
      <c r="I40" s="478">
        <f>+'Tablero Estratégico'!K20</f>
        <v>0.41299999999999998</v>
      </c>
      <c r="J40" s="478" t="s">
        <v>146</v>
      </c>
      <c r="K40" s="473" t="s">
        <v>100</v>
      </c>
      <c r="L40" s="345"/>
      <c r="M40" s="345"/>
      <c r="N40" s="345"/>
      <c r="O40" s="408">
        <f>+'Tablero Estratégico'!M20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29"/>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29"/>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29"/>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29"/>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23"/>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Estratégico'!K24</f>
        <v>NA</v>
      </c>
      <c r="J46" s="489" t="str">
        <f>+'Tablero Estratégico'!J24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Estratégico'!Y24</f>
        <v>0</v>
      </c>
      <c r="AK46" s="459"/>
      <c r="AL46" s="459" t="str">
        <f>+'Tablero Estratégico'!AF24</f>
        <v>Para cumplir con la meta acumualada y de acuerdo con los históricos:
Ene:   $ 2.217.931.658      (20,07%)   
                Real a Ene: $ 2.101.993.441,28 (19,02% en el acumulado o 94,77% del mes)
Feb:   $ 2.815.469.050       (25,48%)   
                Real a Feb: $ 2.787.274.448,88 (25,22% en el acumulado o 99,00% del mes)
Mar:   $ 3.166.449.610       (28,65%)
                 Real a Mar: $ 2.987.610.735,88 (28,65% en el acumulado o 94,35% del mes)
Metas para los demás meses:
Abr:   $ 3.538.975.396        (32,02%)
May:   $ 3.834.524.764      (34,70%)
Jun:   $ 4.226.109.249        (38,24%)
Jun:   $ 6.536.325.721        (59,15%)
Abr:   $ 7.589.971.626        (68,68%)
Sep:   $ 8.238.680.187        (74,55%)
Oct:   $ 8.853.291.139         (80,11%)
Nov:   $ 10.445.752.039      (94,52%)
Dic:   $ 11.050.804.592       (100,00%)</v>
      </c>
      <c r="AM46" s="230"/>
      <c r="AN46" s="182"/>
      <c r="AO46" s="224"/>
      <c r="AV46" s="64"/>
      <c r="AW46" s="63"/>
      <c r="AX46" s="63"/>
      <c r="AY46" s="63"/>
      <c r="AZ46" s="63"/>
      <c r="BA46" s="63"/>
      <c r="BB46" s="63"/>
      <c r="BC46" s="63"/>
      <c r="BD46" s="63"/>
      <c r="BE46" s="63"/>
      <c r="BF46" s="63"/>
      <c r="BG46" s="63"/>
      <c r="BH46" s="63"/>
      <c r="BI46" s="64"/>
      <c r="BJ46" s="64"/>
      <c r="BK46" s="64"/>
    </row>
    <row r="47" spans="1:63" ht="63" hidden="1">
      <c r="A47" s="921"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303.75" hidden="1">
      <c r="A48" s="929"/>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Estratégico'!Y26</f>
        <v>0</v>
      </c>
      <c r="AK48" s="513"/>
      <c r="AL48" s="450" t="str">
        <f>+'Tablero Estratégico'!AF26</f>
        <v xml:space="preserve">Acumulado con corte a marzo, se recaudaron $6.019.533.060 (incluídos recursos Nación) y se comprometieron $7.921.345.976. Pagos acumulados están en $4.337.471.017
Frente al mes de febrero, el recaudo se incrementó en 26,18%, en tanto los compromisos se incrementaron en 20,78%. 
De acuerdo con la tendencia presentada en el primer trimestre del año de ingresos (enero $3.000 mll, febrero $4.700 mll, marzo $6.019 mll) y de gastos (enero: $3.891 mll, febrero $6.558 mll, marzo $7.921 mll), así como la expectativa de recaudo del segundo semestre, se espera revertir el indicador entre los meses de mayo y junio.
</v>
      </c>
      <c r="AM48" s="226"/>
      <c r="AN48" s="138"/>
      <c r="AV48" s="64"/>
      <c r="AW48" s="63"/>
      <c r="AX48" s="63"/>
      <c r="AY48" s="63"/>
      <c r="AZ48" s="63"/>
      <c r="BA48" s="63"/>
      <c r="BB48" s="63"/>
      <c r="BC48" s="63"/>
      <c r="BD48" s="63"/>
      <c r="BE48" s="63"/>
      <c r="BF48" s="63"/>
      <c r="BG48" s="63"/>
      <c r="BH48" s="63"/>
      <c r="BI48" s="64"/>
      <c r="BJ48" s="64"/>
      <c r="BK48" s="64"/>
    </row>
    <row r="49" spans="1:64" ht="42.75" hidden="1" thickBot="1">
      <c r="A49" s="923"/>
      <c r="B49" s="392" t="e">
        <f t="shared" si="4"/>
        <v>#REF!</v>
      </c>
      <c r="C49" s="286" t="s">
        <v>140</v>
      </c>
      <c r="D49" s="286" t="s">
        <v>112</v>
      </c>
      <c r="E49" s="318"/>
      <c r="F49" s="318"/>
      <c r="G49" s="349" t="s">
        <v>173</v>
      </c>
      <c r="H49" s="349" t="s">
        <v>165</v>
      </c>
      <c r="I49" s="495">
        <f>+'Tablero Estratégico'!K26</f>
        <v>1.0374939776423666</v>
      </c>
      <c r="J49" s="476" t="s">
        <v>147</v>
      </c>
      <c r="K49" s="477" t="s">
        <v>100</v>
      </c>
      <c r="L49" s="289"/>
      <c r="M49" s="289"/>
      <c r="N49" s="289"/>
      <c r="O49" s="291" t="str">
        <f>+'Tablero Estratégico'!M26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22"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25"/>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949"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950"/>
      <c r="D5" s="196" t="str">
        <f>+'Tablero Eficacia - Eficiencia'!C32</f>
        <v>Actividades de formación integral</v>
      </c>
      <c r="E5" s="215">
        <f>+'Tablero Eficacia - Eficiencia'!I32</f>
        <v>0.98</v>
      </c>
      <c r="F5" s="206">
        <f>+'Tablero Eficacia - Eficiencia'!O32</f>
        <v>1</v>
      </c>
    </row>
    <row r="6" spans="3:6" ht="38.25" customHeight="1">
      <c r="C6" s="949"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951"/>
      <c r="D7" s="191" t="str">
        <f>+'Tablero Eficacia - Eficiencia'!C10</f>
        <v>Índice de empleabilidad</v>
      </c>
      <c r="E7" s="187" t="str">
        <f>+'Tablero Eficacia - Eficiencia'!I10</f>
        <v>95,7% (Medición del 2015, no hay datos 2016)</v>
      </c>
      <c r="F7" s="205" t="str">
        <f>+'Tablero Eficacia - Eficiencia'!O10</f>
        <v>&gt;= 96%</v>
      </c>
    </row>
    <row r="8" spans="3:6">
      <c r="C8" s="951"/>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951"/>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951"/>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951"/>
      <c r="D11" s="191" t="str">
        <f>+'Tablero Eficacia - Eficiencia'!C20</f>
        <v>Revisión de syllabus</v>
      </c>
      <c r="E11" s="189" t="str">
        <f>+'Tablero Eficacia - Eficiencia'!I20</f>
        <v>75% (11/15)</v>
      </c>
      <c r="F11" s="205">
        <f>+'Tablero Eficacia - Eficiencia'!O20</f>
        <v>0.9</v>
      </c>
    </row>
    <row r="12" spans="3:6">
      <c r="C12" s="951"/>
      <c r="D12" s="197" t="str">
        <f>+'Tablero Eficacia - Eficiencia'!C23</f>
        <v>Rendimiento académico periódico</v>
      </c>
      <c r="E12" s="188" t="str">
        <f>+'Tablero Eficacia - Eficiencia'!I23</f>
        <v>No tiene, es la primera vez que se mide este impacto</v>
      </c>
      <c r="F12" s="205">
        <f>+'Tablero Eficacia - Eficiencia'!O23</f>
        <v>0</v>
      </c>
    </row>
    <row r="13" spans="3:6">
      <c r="C13" s="951"/>
      <c r="D13" s="197" t="str">
        <f>+'Tablero Eficacia - Eficiencia'!C24</f>
        <v xml:space="preserve">Promoción escolar </v>
      </c>
      <c r="E13" s="187">
        <f>+'Tablero Eficacia - Eficiencia'!I24</f>
        <v>0.8571428571428571</v>
      </c>
      <c r="F13" s="205">
        <f>+'Tablero Eficacia - Eficiencia'!O24</f>
        <v>0.87</v>
      </c>
    </row>
    <row r="14" spans="3:6" ht="15.75" thickBot="1">
      <c r="C14" s="950"/>
      <c r="D14" s="198" t="str">
        <f>+'Tablero Eficacia - Eficiencia'!C25</f>
        <v xml:space="preserve">Desempeño pruebas saber </v>
      </c>
      <c r="E14" s="212">
        <f>+'Tablero Eficacia - Eficiencia'!I25</f>
        <v>-0.23424570337364736</v>
      </c>
      <c r="F14" s="206">
        <f>+'Tablero Eficacia - Eficiencia'!O25</f>
        <v>7.22</v>
      </c>
    </row>
    <row r="15" spans="3:6">
      <c r="C15" s="946" t="s">
        <v>287</v>
      </c>
      <c r="D15" s="200" t="str">
        <f>+'Tablero Eficacia - Eficiencia'!C26</f>
        <v>Proyectos de formación en actividades</v>
      </c>
      <c r="E15" s="213">
        <f>+'Tablero Eficacia - Eficiencia'!I26</f>
        <v>1</v>
      </c>
      <c r="F15" s="207">
        <f>+'Tablero Eficacia - Eficiencia'!O26</f>
        <v>1</v>
      </c>
    </row>
    <row r="16" spans="3:6">
      <c r="C16" s="947"/>
      <c r="D16" s="197" t="str">
        <f>+'Tablero Eficacia - Eficiencia'!C27</f>
        <v>Proyectos  de  apoyo a las actividades</v>
      </c>
      <c r="E16" s="216">
        <f>+'Tablero Eficacia - Eficiencia'!I27</f>
        <v>0.9</v>
      </c>
      <c r="F16" s="205">
        <f>+'Tablero Eficacia - Eficiencia'!O27</f>
        <v>1</v>
      </c>
    </row>
    <row r="17" spans="3:6" ht="15.75" thickBot="1">
      <c r="C17" s="948"/>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946" t="s">
        <v>289</v>
      </c>
      <c r="D19" s="194" t="str">
        <f>+'Tablero Eficacia - Eficiencia'!C11</f>
        <v>Cumplimiento de actividades de movilidad</v>
      </c>
      <c r="E19" s="217">
        <f>+'Tablero Eficacia - Eficiencia'!I11</f>
        <v>0.94169999999999998</v>
      </c>
      <c r="F19" s="207">
        <f>+'Tablero Eficacia - Eficiencia'!O11</f>
        <v>1</v>
      </c>
    </row>
    <row r="20" spans="3:6" ht="15.75" thickBot="1">
      <c r="C20" s="948"/>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946" t="s">
        <v>290</v>
      </c>
      <c r="D21" s="200" t="str">
        <f>+'Tablero Eficacia - Eficiencia'!C12</f>
        <v>Cumplimiento del Plan de Desarrollo Institucional</v>
      </c>
      <c r="E21" s="213">
        <f>+'Tablero Eficacia - Eficiencia'!I12</f>
        <v>0.97</v>
      </c>
      <c r="F21" s="207">
        <f>+'Tablero Eficacia - Eficiencia'!O12</f>
        <v>0.98</v>
      </c>
    </row>
    <row r="22" spans="3:6">
      <c r="C22" s="947"/>
      <c r="D22" s="197" t="str">
        <f>+'Tablero Eficacia - Eficiencia'!C38</f>
        <v>Seguimiento a las hojas de vida de los funcionarios</v>
      </c>
      <c r="E22" s="189">
        <f>+'Tablero Eficacia - Eficiencia'!I38</f>
        <v>0</v>
      </c>
      <c r="F22" s="205">
        <f>+'Tablero Eficacia - Eficiencia'!O38</f>
        <v>1</v>
      </c>
    </row>
    <row r="23" spans="3:6">
      <c r="C23" s="947"/>
      <c r="D23" s="197" t="str">
        <f>+'Tablero Eficacia - Eficiencia'!C39</f>
        <v xml:space="preserve">Seguimiento al servicio permanente </v>
      </c>
      <c r="E23" s="216">
        <f>+'Tablero Eficacia - Eficiencia'!I39</f>
        <v>0.85</v>
      </c>
      <c r="F23" s="205">
        <f>+'Tablero Eficacia - Eficiencia'!O39</f>
        <v>0.92</v>
      </c>
    </row>
    <row r="24" spans="3:6">
      <c r="C24" s="947"/>
      <c r="D24" s="197" t="str">
        <f>+'Tablero Eficacia - Eficiencia'!C40</f>
        <v xml:space="preserve">Clima laboral </v>
      </c>
      <c r="E24" s="231">
        <f>+'Tablero Eficacia - Eficiencia'!I40</f>
        <v>0.41299999999999998</v>
      </c>
      <c r="F24" s="209">
        <f>+'Tablero Eficacia - Eficiencia'!O40</f>
        <v>0.75</v>
      </c>
    </row>
    <row r="25" spans="3:6" ht="36.75" customHeight="1">
      <c r="C25" s="947"/>
      <c r="D25" s="191" t="str">
        <f>+'Tablero Eficacia - Eficiencia'!C43</f>
        <v xml:space="preserve">Cumplimiento del programa de bienestar laboral </v>
      </c>
      <c r="E25" s="214">
        <f>+'Tablero Eficacia - Eficiencia'!I43</f>
        <v>1</v>
      </c>
      <c r="F25" s="210">
        <f>+'Tablero Eficacia - Eficiencia'!O43</f>
        <v>1</v>
      </c>
    </row>
    <row r="26" spans="3:6" ht="15.75" thickBot="1">
      <c r="C26" s="948"/>
      <c r="D26" s="198" t="str">
        <f>+'Tablero Eficacia - Eficiencia'!C45</f>
        <v>Cumplimiento del plan de capacitación</v>
      </c>
      <c r="E26" s="215">
        <f>+'Tablero Eficacia - Eficiencia'!I45</f>
        <v>1</v>
      </c>
      <c r="F26" s="206">
        <f>+'Tablero Eficacia - Eficiencia'!O45</f>
        <v>1</v>
      </c>
    </row>
    <row r="27" spans="3:6">
      <c r="C27" s="946"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947"/>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948"/>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RowHeight="15"/>
  <sheetData>
    <row r="6" spans="4:13">
      <c r="L6" s="952" t="s">
        <v>334</v>
      </c>
      <c r="M6" s="952"/>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193</v>
      </c>
    </row>
    <row r="10" spans="5:7" ht="252.75" thickBot="1">
      <c r="E10" s="170">
        <v>1</v>
      </c>
      <c r="F10" s="171">
        <v>0.9</v>
      </c>
      <c r="G10" s="169"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33" t="s">
        <v>47</v>
      </c>
      <c r="B1" s="933"/>
      <c r="C1" s="934"/>
      <c r="D1" s="935" t="s">
        <v>56</v>
      </c>
      <c r="E1" s="936"/>
      <c r="F1" s="936"/>
      <c r="G1" s="936"/>
      <c r="H1" s="936"/>
      <c r="I1" s="936"/>
      <c r="J1" s="936"/>
      <c r="K1" s="936"/>
      <c r="L1" s="936"/>
      <c r="M1" s="936"/>
      <c r="N1" s="936"/>
      <c r="O1" s="936"/>
      <c r="P1" s="936"/>
      <c r="Q1" s="936"/>
      <c r="R1" s="936"/>
      <c r="S1" s="936"/>
      <c r="T1" s="936"/>
      <c r="U1" s="936"/>
      <c r="V1" s="936"/>
      <c r="W1" s="936"/>
      <c r="X1" s="936"/>
      <c r="Y1" s="936"/>
      <c r="Z1" s="936"/>
      <c r="AA1" s="936"/>
      <c r="AB1" s="936"/>
      <c r="AC1" s="937"/>
      <c r="AD1" s="912" t="s">
        <v>31</v>
      </c>
      <c r="AE1" s="912"/>
    </row>
    <row r="2" spans="1:58" ht="15" customHeight="1">
      <c r="A2" s="934"/>
      <c r="B2" s="934"/>
      <c r="C2" s="934"/>
      <c r="D2" s="938"/>
      <c r="E2" s="939"/>
      <c r="F2" s="939"/>
      <c r="G2" s="939"/>
      <c r="H2" s="939"/>
      <c r="I2" s="939"/>
      <c r="J2" s="939"/>
      <c r="K2" s="939"/>
      <c r="L2" s="939"/>
      <c r="M2" s="939"/>
      <c r="N2" s="939"/>
      <c r="O2" s="939"/>
      <c r="P2" s="939"/>
      <c r="Q2" s="939"/>
      <c r="R2" s="939"/>
      <c r="S2" s="939"/>
      <c r="T2" s="939"/>
      <c r="U2" s="939"/>
      <c r="V2" s="939"/>
      <c r="W2" s="939"/>
      <c r="X2" s="939"/>
      <c r="Y2" s="939"/>
      <c r="Z2" s="939"/>
      <c r="AA2" s="939"/>
      <c r="AB2" s="939"/>
      <c r="AC2" s="940"/>
      <c r="AD2" s="912"/>
      <c r="AE2" s="912"/>
    </row>
    <row r="3" spans="1:58" ht="15" customHeight="1">
      <c r="A3" s="934"/>
      <c r="B3" s="934"/>
      <c r="C3" s="934"/>
      <c r="D3" s="941"/>
      <c r="E3" s="942"/>
      <c r="F3" s="942"/>
      <c r="G3" s="942"/>
      <c r="H3" s="942"/>
      <c r="I3" s="942"/>
      <c r="J3" s="942"/>
      <c r="K3" s="942"/>
      <c r="L3" s="942"/>
      <c r="M3" s="942"/>
      <c r="N3" s="942"/>
      <c r="O3" s="942"/>
      <c r="P3" s="942"/>
      <c r="Q3" s="942"/>
      <c r="R3" s="942"/>
      <c r="S3" s="942"/>
      <c r="T3" s="942"/>
      <c r="U3" s="942"/>
      <c r="V3" s="942"/>
      <c r="W3" s="942"/>
      <c r="X3" s="942"/>
      <c r="Y3" s="942"/>
      <c r="Z3" s="942"/>
      <c r="AA3" s="942"/>
      <c r="AB3" s="942"/>
      <c r="AC3" s="943"/>
      <c r="AD3" s="912"/>
      <c r="AE3" s="912"/>
    </row>
    <row r="4" spans="1:58" ht="15" customHeight="1">
      <c r="A4" s="934"/>
      <c r="B4" s="934"/>
      <c r="C4" s="934"/>
      <c r="D4" s="913" t="s">
        <v>44</v>
      </c>
      <c r="E4" s="914"/>
      <c r="F4" s="914"/>
      <c r="G4" s="914"/>
      <c r="H4" s="914"/>
      <c r="I4" s="914"/>
      <c r="J4" s="914"/>
      <c r="K4" s="914"/>
      <c r="L4" s="914"/>
      <c r="M4" s="914"/>
      <c r="N4" s="914"/>
      <c r="O4" s="914"/>
      <c r="P4" s="914"/>
      <c r="Q4" s="914"/>
      <c r="R4" s="914"/>
      <c r="S4" s="914"/>
      <c r="T4" s="914"/>
      <c r="U4" s="914"/>
      <c r="V4" s="914"/>
      <c r="W4" s="914"/>
      <c r="X4" s="914"/>
      <c r="Y4" s="914"/>
      <c r="Z4" s="914"/>
      <c r="AA4" s="914"/>
      <c r="AB4" s="914"/>
      <c r="AC4" s="915"/>
      <c r="AD4" s="919" t="s">
        <v>32</v>
      </c>
      <c r="AE4" s="919"/>
      <c r="AQ4" s="64"/>
      <c r="AR4" s="64"/>
      <c r="AS4" s="64"/>
      <c r="AT4" s="64"/>
      <c r="AU4" s="64"/>
      <c r="AV4" s="64"/>
      <c r="AW4" s="64"/>
      <c r="AX4" s="64"/>
      <c r="AY4" s="64"/>
      <c r="AZ4" s="64"/>
      <c r="BA4" s="64"/>
      <c r="BB4" s="64"/>
      <c r="BC4" s="64"/>
      <c r="BD4" s="64"/>
      <c r="BE4" s="64"/>
      <c r="BF4" s="64"/>
    </row>
    <row r="5" spans="1:58" ht="15" customHeight="1">
      <c r="A5" s="934"/>
      <c r="B5" s="934"/>
      <c r="C5" s="934"/>
      <c r="D5" s="916"/>
      <c r="E5" s="917"/>
      <c r="F5" s="917"/>
      <c r="G5" s="917"/>
      <c r="H5" s="917"/>
      <c r="I5" s="917"/>
      <c r="J5" s="917"/>
      <c r="K5" s="917"/>
      <c r="L5" s="917"/>
      <c r="M5" s="917"/>
      <c r="N5" s="917"/>
      <c r="O5" s="917"/>
      <c r="P5" s="917"/>
      <c r="Q5" s="917"/>
      <c r="R5" s="917"/>
      <c r="S5" s="917"/>
      <c r="T5" s="917"/>
      <c r="U5" s="917"/>
      <c r="V5" s="917"/>
      <c r="W5" s="917"/>
      <c r="X5" s="917"/>
      <c r="Y5" s="917"/>
      <c r="Z5" s="917"/>
      <c r="AA5" s="917"/>
      <c r="AB5" s="917"/>
      <c r="AC5" s="918"/>
      <c r="AD5" s="920">
        <v>42731</v>
      </c>
      <c r="AE5" s="920"/>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954"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955"/>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956"/>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953"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953"/>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953"/>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953"/>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953"/>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953"/>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00" t="s">
        <v>47</v>
      </c>
      <c r="C1" s="1001"/>
      <c r="D1" s="1004" t="s">
        <v>0</v>
      </c>
      <c r="E1" s="1005"/>
      <c r="F1" s="1005"/>
      <c r="G1" s="1005"/>
      <c r="H1" s="1005"/>
      <c r="I1" s="1006"/>
      <c r="J1" s="1013" t="s">
        <v>31</v>
      </c>
      <c r="K1" s="1014"/>
    </row>
    <row r="2" spans="2:12" ht="15" customHeight="1">
      <c r="B2" s="1002"/>
      <c r="C2" s="1003"/>
      <c r="D2" s="1007"/>
      <c r="E2" s="1008"/>
      <c r="F2" s="1008"/>
      <c r="G2" s="1008"/>
      <c r="H2" s="1008"/>
      <c r="I2" s="1009"/>
      <c r="J2" s="1015"/>
      <c r="K2" s="1016"/>
    </row>
    <row r="3" spans="2:12" ht="15" customHeight="1">
      <c r="B3" s="1002"/>
      <c r="C3" s="1003"/>
      <c r="D3" s="1010"/>
      <c r="E3" s="1011"/>
      <c r="F3" s="1011"/>
      <c r="G3" s="1011"/>
      <c r="H3" s="1011"/>
      <c r="I3" s="1012"/>
      <c r="J3" s="1015"/>
      <c r="K3" s="1016"/>
    </row>
    <row r="4" spans="2:12" ht="15" customHeight="1">
      <c r="B4" s="1002"/>
      <c r="C4" s="1003"/>
      <c r="D4" s="1017" t="s">
        <v>44</v>
      </c>
      <c r="E4" s="1017"/>
      <c r="F4" s="1017"/>
      <c r="G4" s="1017"/>
      <c r="H4" s="1017"/>
      <c r="I4" s="1017"/>
      <c r="J4" s="1019" t="s">
        <v>32</v>
      </c>
      <c r="K4" s="1020"/>
    </row>
    <row r="5" spans="2:12" ht="15.75" customHeight="1" thickBot="1">
      <c r="B5" s="1002"/>
      <c r="C5" s="1003"/>
      <c r="D5" s="1018"/>
      <c r="E5" s="1018"/>
      <c r="F5" s="1018"/>
      <c r="G5" s="1018"/>
      <c r="H5" s="1018"/>
      <c r="I5" s="1018"/>
      <c r="J5" s="1021">
        <v>42664</v>
      </c>
      <c r="K5" s="1022"/>
    </row>
    <row r="6" spans="2:12" ht="15.75" thickBot="1">
      <c r="B6" s="957"/>
      <c r="C6" s="958"/>
      <c r="D6" s="958"/>
      <c r="E6" s="958"/>
      <c r="F6" s="958"/>
      <c r="G6" s="958"/>
      <c r="H6" s="958"/>
      <c r="I6" s="959"/>
      <c r="J6" s="977"/>
      <c r="K6" s="978"/>
      <c r="L6" s="4"/>
    </row>
    <row r="7" spans="2:12" ht="48">
      <c r="B7" s="979" t="s">
        <v>33</v>
      </c>
      <c r="C7" s="982" t="s">
        <v>90</v>
      </c>
      <c r="D7" s="979" t="s">
        <v>34</v>
      </c>
      <c r="E7" s="82" t="s">
        <v>61</v>
      </c>
      <c r="F7" s="979" t="s">
        <v>52</v>
      </c>
      <c r="G7" s="982" t="s">
        <v>51</v>
      </c>
      <c r="H7" s="979" t="s">
        <v>35</v>
      </c>
      <c r="I7" s="83" t="s">
        <v>63</v>
      </c>
      <c r="J7" s="979" t="s">
        <v>36</v>
      </c>
      <c r="K7" s="88"/>
      <c r="L7" s="5"/>
    </row>
    <row r="8" spans="2:12" ht="60">
      <c r="B8" s="980"/>
      <c r="C8" s="983"/>
      <c r="D8" s="980"/>
      <c r="E8" s="82" t="s">
        <v>83</v>
      </c>
      <c r="F8" s="980"/>
      <c r="G8" s="983"/>
      <c r="H8" s="980"/>
      <c r="I8" s="83" t="s">
        <v>82</v>
      </c>
      <c r="J8" s="980"/>
      <c r="K8" s="88"/>
      <c r="L8" s="5"/>
    </row>
    <row r="9" spans="2:12" ht="36">
      <c r="B9" s="980"/>
      <c r="C9" s="983"/>
      <c r="D9" s="980"/>
      <c r="E9" s="82" t="s">
        <v>68</v>
      </c>
      <c r="F9" s="980"/>
      <c r="G9" s="983"/>
      <c r="H9" s="980"/>
      <c r="I9" s="83" t="s">
        <v>66</v>
      </c>
      <c r="J9" s="980"/>
      <c r="K9" s="88"/>
      <c r="L9" s="5"/>
    </row>
    <row r="10" spans="2:12" ht="48">
      <c r="B10" s="980"/>
      <c r="C10" s="983"/>
      <c r="D10" s="980"/>
      <c r="E10" s="82" t="s">
        <v>69</v>
      </c>
      <c r="F10" s="980"/>
      <c r="G10" s="983"/>
      <c r="H10" s="980"/>
      <c r="I10" s="83" t="s">
        <v>67</v>
      </c>
      <c r="J10" s="980"/>
      <c r="K10" s="88"/>
      <c r="L10" s="5"/>
    </row>
    <row r="11" spans="2:12" ht="36">
      <c r="B11" s="980"/>
      <c r="C11" s="983"/>
      <c r="D11" s="980"/>
      <c r="E11" s="82" t="s">
        <v>84</v>
      </c>
      <c r="F11" s="980"/>
      <c r="G11" s="983"/>
      <c r="H11" s="980"/>
      <c r="I11" s="83" t="s">
        <v>85</v>
      </c>
      <c r="J11" s="980"/>
      <c r="K11" s="88"/>
      <c r="L11" s="5"/>
    </row>
    <row r="12" spans="2:12" ht="48.75" thickBot="1">
      <c r="B12" s="981"/>
      <c r="C12" s="984"/>
      <c r="D12" s="980"/>
      <c r="E12" s="82" t="s">
        <v>70</v>
      </c>
      <c r="F12" s="980"/>
      <c r="G12" s="983"/>
      <c r="H12" s="980"/>
      <c r="I12" s="83" t="s">
        <v>64</v>
      </c>
      <c r="J12" s="980"/>
      <c r="K12" s="88"/>
      <c r="L12" s="6"/>
    </row>
    <row r="13" spans="2:12" ht="24.75" thickBot="1">
      <c r="B13" s="85" t="s">
        <v>37</v>
      </c>
      <c r="C13" s="84"/>
      <c r="D13" s="980"/>
      <c r="E13" s="82" t="s">
        <v>71</v>
      </c>
      <c r="F13" s="980"/>
      <c r="G13" s="983"/>
      <c r="H13" s="980"/>
      <c r="I13" s="83" t="s">
        <v>65</v>
      </c>
      <c r="J13" s="980"/>
      <c r="K13" s="88"/>
      <c r="L13" s="6"/>
    </row>
    <row r="14" spans="2:12" ht="48" customHeight="1" thickBot="1">
      <c r="B14" s="85" t="s">
        <v>38</v>
      </c>
      <c r="C14" s="84"/>
      <c r="D14" s="980"/>
      <c r="E14" s="82" t="s">
        <v>89</v>
      </c>
      <c r="F14" s="980"/>
      <c r="G14" s="983"/>
      <c r="H14" s="980"/>
      <c r="I14" s="83" t="s">
        <v>87</v>
      </c>
      <c r="J14" s="980"/>
      <c r="K14" s="88"/>
      <c r="L14" s="6"/>
    </row>
    <row r="15" spans="2:12" ht="42.95" customHeight="1" thickBot="1">
      <c r="B15" s="86" t="s">
        <v>39</v>
      </c>
      <c r="C15" s="87">
        <v>42734</v>
      </c>
      <c r="D15" s="981"/>
      <c r="E15" s="82" t="s">
        <v>88</v>
      </c>
      <c r="F15" s="981"/>
      <c r="G15" s="985"/>
      <c r="H15" s="981"/>
      <c r="I15" s="83" t="s">
        <v>86</v>
      </c>
      <c r="J15" s="981"/>
      <c r="K15" s="89"/>
      <c r="L15" s="6"/>
    </row>
    <row r="16" spans="2:12" ht="15.75" thickBot="1">
      <c r="B16" s="989"/>
      <c r="C16" s="990"/>
      <c r="D16" s="990"/>
      <c r="E16" s="991"/>
      <c r="F16" s="992"/>
      <c r="G16" s="991"/>
      <c r="H16" s="992"/>
      <c r="I16" s="991"/>
      <c r="J16" s="992"/>
      <c r="K16" s="993"/>
    </row>
    <row r="17" spans="2:11">
      <c r="B17" s="994" t="s">
        <v>40</v>
      </c>
      <c r="C17" s="42" t="s">
        <v>91</v>
      </c>
      <c r="D17" s="33">
        <v>0.1</v>
      </c>
      <c r="E17" s="994" t="s">
        <v>41</v>
      </c>
      <c r="F17" s="34"/>
      <c r="G17" s="997" t="s">
        <v>42</v>
      </c>
      <c r="H17" s="35"/>
      <c r="I17" s="997" t="s">
        <v>45</v>
      </c>
      <c r="J17" s="90"/>
      <c r="K17" s="94" t="s">
        <v>43</v>
      </c>
    </row>
    <row r="18" spans="2:11">
      <c r="B18" s="995"/>
      <c r="C18" s="43" t="s">
        <v>92</v>
      </c>
      <c r="D18" s="36">
        <v>0.1</v>
      </c>
      <c r="E18" s="995"/>
      <c r="F18" s="37"/>
      <c r="G18" s="998"/>
      <c r="H18" s="38"/>
      <c r="I18" s="998"/>
      <c r="J18" s="91"/>
      <c r="K18" s="95" t="s">
        <v>43</v>
      </c>
    </row>
    <row r="19" spans="2:11">
      <c r="B19" s="995"/>
      <c r="C19" s="43" t="s">
        <v>93</v>
      </c>
      <c r="D19" s="36">
        <v>0.1</v>
      </c>
      <c r="E19" s="995"/>
      <c r="F19" s="37"/>
      <c r="G19" s="998"/>
      <c r="H19" s="38"/>
      <c r="I19" s="998"/>
      <c r="J19" s="91"/>
      <c r="K19" s="95" t="s">
        <v>43</v>
      </c>
    </row>
    <row r="20" spans="2:11">
      <c r="B20" s="995"/>
      <c r="C20" s="43" t="s">
        <v>94</v>
      </c>
      <c r="D20" s="36">
        <v>0.1</v>
      </c>
      <c r="E20" s="995"/>
      <c r="F20" s="37"/>
      <c r="G20" s="998"/>
      <c r="H20" s="38"/>
      <c r="I20" s="998"/>
      <c r="J20" s="91"/>
      <c r="K20" s="95" t="s">
        <v>43</v>
      </c>
    </row>
    <row r="21" spans="2:11">
      <c r="B21" s="995"/>
      <c r="C21" s="43" t="s">
        <v>95</v>
      </c>
      <c r="D21" s="36">
        <v>0.1</v>
      </c>
      <c r="E21" s="995"/>
      <c r="F21" s="37"/>
      <c r="G21" s="998"/>
      <c r="H21" s="38"/>
      <c r="I21" s="998"/>
      <c r="J21" s="91"/>
      <c r="K21" s="95" t="s">
        <v>43</v>
      </c>
    </row>
    <row r="22" spans="2:11">
      <c r="B22" s="995"/>
      <c r="C22" s="43" t="s">
        <v>96</v>
      </c>
      <c r="D22" s="36">
        <v>0.1</v>
      </c>
      <c r="E22" s="995"/>
      <c r="F22" s="37"/>
      <c r="G22" s="998"/>
      <c r="H22" s="38"/>
      <c r="I22" s="998"/>
      <c r="J22" s="91"/>
      <c r="K22" s="95" t="s">
        <v>43</v>
      </c>
    </row>
    <row r="23" spans="2:11">
      <c r="B23" s="995"/>
      <c r="C23" s="43" t="s">
        <v>97</v>
      </c>
      <c r="D23" s="36">
        <v>0.1</v>
      </c>
      <c r="E23" s="995"/>
      <c r="F23" s="37"/>
      <c r="G23" s="998"/>
      <c r="H23" s="38"/>
      <c r="I23" s="998"/>
      <c r="J23" s="91"/>
      <c r="K23" s="95" t="s">
        <v>43</v>
      </c>
    </row>
    <row r="24" spans="2:11">
      <c r="B24" s="995"/>
      <c r="C24" s="43" t="s">
        <v>98</v>
      </c>
      <c r="D24" s="36">
        <v>0.1</v>
      </c>
      <c r="E24" s="995"/>
      <c r="F24" s="37"/>
      <c r="G24" s="998"/>
      <c r="H24" s="38"/>
      <c r="I24" s="998"/>
      <c r="J24" s="91"/>
      <c r="K24" s="95" t="s">
        <v>43</v>
      </c>
    </row>
    <row r="25" spans="2:11" ht="15.75" thickBot="1">
      <c r="B25" s="996"/>
      <c r="C25" s="44" t="s">
        <v>99</v>
      </c>
      <c r="D25" s="39">
        <v>0.1</v>
      </c>
      <c r="E25" s="996"/>
      <c r="F25" s="40"/>
      <c r="G25" s="999"/>
      <c r="H25" s="41"/>
      <c r="I25" s="999"/>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Estratégico'!$K$6:$K$28),1)</f>
        <v>0</v>
      </c>
      <c r="D39" s="10" t="e">
        <f>'Tablero Estratégico'!#REF!</f>
        <v>#REF!</v>
      </c>
      <c r="E39" s="102" t="str">
        <f t="shared" si="0"/>
        <v>Sin datos</v>
      </c>
      <c r="F39" s="3">
        <f t="shared" si="1"/>
        <v>0.1</v>
      </c>
      <c r="G39" s="62" t="e">
        <f t="shared" si="2"/>
        <v>#DIV/0!</v>
      </c>
      <c r="H39" s="15"/>
      <c r="I39" s="15"/>
      <c r="J39" s="15"/>
      <c r="K39" s="15"/>
    </row>
    <row r="40" spans="1:11" ht="15.75" customHeight="1" thickBot="1">
      <c r="B40" s="986" t="s">
        <v>60</v>
      </c>
      <c r="C40" s="987"/>
      <c r="D40" s="988"/>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975"/>
      <c r="B44" s="957" t="s">
        <v>49</v>
      </c>
      <c r="C44" s="958"/>
      <c r="D44" s="958"/>
      <c r="E44" s="958"/>
      <c r="F44" s="958"/>
      <c r="G44" s="958"/>
      <c r="H44" s="958"/>
      <c r="I44" s="958"/>
      <c r="J44" s="958"/>
      <c r="K44" s="959"/>
    </row>
    <row r="45" spans="1:11" ht="15.75" thickBot="1">
      <c r="A45" s="976"/>
      <c r="B45" s="12">
        <v>42736</v>
      </c>
      <c r="C45" s="960"/>
      <c r="D45" s="961"/>
      <c r="E45" s="961"/>
      <c r="F45" s="961"/>
      <c r="G45" s="961"/>
      <c r="H45" s="961"/>
      <c r="I45" s="961"/>
      <c r="J45" s="961"/>
      <c r="K45" s="962"/>
    </row>
    <row r="46" spans="1:11" ht="15.75" thickBot="1">
      <c r="A46" s="7"/>
      <c r="B46" s="12">
        <v>42767</v>
      </c>
      <c r="C46" s="960"/>
      <c r="D46" s="961"/>
      <c r="E46" s="961"/>
      <c r="F46" s="961"/>
      <c r="G46" s="961"/>
      <c r="H46" s="961"/>
      <c r="I46" s="961"/>
      <c r="J46" s="961"/>
      <c r="K46" s="962"/>
    </row>
    <row r="47" spans="1:11" ht="15.75" thickBot="1">
      <c r="A47" s="8"/>
      <c r="B47" s="12">
        <v>42795</v>
      </c>
      <c r="C47" s="960"/>
      <c r="D47" s="961"/>
      <c r="E47" s="961"/>
      <c r="F47" s="961"/>
      <c r="G47" s="961"/>
      <c r="H47" s="961"/>
      <c r="I47" s="961"/>
      <c r="J47" s="961"/>
      <c r="K47" s="962"/>
    </row>
    <row r="48" spans="1:11" ht="15.75" thickBot="1">
      <c r="A48" s="8"/>
      <c r="B48" s="12">
        <v>42826</v>
      </c>
      <c r="C48" s="960"/>
      <c r="D48" s="961"/>
      <c r="E48" s="961"/>
      <c r="F48" s="961"/>
      <c r="G48" s="961"/>
      <c r="H48" s="961"/>
      <c r="I48" s="961"/>
      <c r="J48" s="961"/>
      <c r="K48" s="962"/>
    </row>
    <row r="49" spans="1:11" ht="15.75" thickBot="1">
      <c r="A49" s="8"/>
      <c r="B49" s="12">
        <v>42856</v>
      </c>
      <c r="C49" s="960"/>
      <c r="D49" s="961"/>
      <c r="E49" s="961"/>
      <c r="F49" s="961"/>
      <c r="G49" s="961"/>
      <c r="H49" s="961"/>
      <c r="I49" s="961"/>
      <c r="J49" s="961"/>
      <c r="K49" s="962"/>
    </row>
    <row r="50" spans="1:11" ht="15.75" thickBot="1">
      <c r="A50" s="8"/>
      <c r="B50" s="12">
        <v>42887</v>
      </c>
      <c r="C50" s="960"/>
      <c r="D50" s="961"/>
      <c r="E50" s="961"/>
      <c r="F50" s="961"/>
      <c r="G50" s="961"/>
      <c r="H50" s="961"/>
      <c r="I50" s="961"/>
      <c r="J50" s="961"/>
      <c r="K50" s="962"/>
    </row>
    <row r="51" spans="1:11" ht="15.75" thickBot="1">
      <c r="B51" s="12">
        <v>42917</v>
      </c>
      <c r="C51" s="960"/>
      <c r="D51" s="961"/>
      <c r="E51" s="961"/>
      <c r="F51" s="961"/>
      <c r="G51" s="961"/>
      <c r="H51" s="961"/>
      <c r="I51" s="961"/>
      <c r="J51" s="961"/>
      <c r="K51" s="962"/>
    </row>
    <row r="52" spans="1:11" ht="15.75" thickBot="1">
      <c r="B52" s="12">
        <v>42948</v>
      </c>
      <c r="C52" s="960"/>
      <c r="D52" s="961"/>
      <c r="E52" s="961"/>
      <c r="F52" s="961"/>
      <c r="G52" s="961"/>
      <c r="H52" s="961"/>
      <c r="I52" s="961"/>
      <c r="J52" s="961"/>
      <c r="K52" s="962"/>
    </row>
    <row r="53" spans="1:11" ht="15.75" thickBot="1">
      <c r="B53" s="12">
        <v>42979</v>
      </c>
      <c r="C53" s="960"/>
      <c r="D53" s="961"/>
      <c r="E53" s="961"/>
      <c r="F53" s="961"/>
      <c r="G53" s="961"/>
      <c r="H53" s="961"/>
      <c r="I53" s="961"/>
      <c r="J53" s="961"/>
      <c r="K53" s="962"/>
    </row>
    <row r="54" spans="1:11" ht="15.75" thickBot="1">
      <c r="B54" s="12">
        <v>43009</v>
      </c>
      <c r="C54" s="960"/>
      <c r="D54" s="961"/>
      <c r="E54" s="961"/>
      <c r="F54" s="961"/>
      <c r="G54" s="961"/>
      <c r="H54" s="961"/>
      <c r="I54" s="961"/>
      <c r="J54" s="961"/>
      <c r="K54" s="962"/>
    </row>
    <row r="55" spans="1:11" ht="15.75" thickBot="1">
      <c r="B55" s="12">
        <v>43040</v>
      </c>
      <c r="C55" s="960"/>
      <c r="D55" s="961"/>
      <c r="E55" s="961"/>
      <c r="F55" s="961"/>
      <c r="G55" s="961"/>
      <c r="H55" s="961"/>
      <c r="I55" s="961"/>
      <c r="J55" s="961"/>
      <c r="K55" s="962"/>
    </row>
    <row r="56" spans="1:11" ht="15.75" thickBot="1">
      <c r="B56" s="68">
        <v>43070</v>
      </c>
      <c r="C56" s="960"/>
      <c r="D56" s="961"/>
      <c r="E56" s="961"/>
      <c r="F56" s="961"/>
      <c r="G56" s="961"/>
      <c r="H56" s="961"/>
      <c r="I56" s="961"/>
      <c r="J56" s="961"/>
      <c r="K56" s="962"/>
    </row>
    <row r="57" spans="1:11" ht="15.75" thickBot="1">
      <c r="B57" s="45" t="s">
        <v>46</v>
      </c>
      <c r="C57" s="957" t="s">
        <v>27</v>
      </c>
      <c r="D57" s="958"/>
      <c r="E57" s="958"/>
      <c r="F57" s="958"/>
      <c r="G57" s="959"/>
      <c r="H57" s="45" t="s">
        <v>37</v>
      </c>
      <c r="I57" s="45" t="s">
        <v>28</v>
      </c>
      <c r="J57" s="76" t="s">
        <v>29</v>
      </c>
      <c r="K57" s="45" t="s">
        <v>30</v>
      </c>
    </row>
    <row r="58" spans="1:11">
      <c r="B58" s="46"/>
      <c r="C58" s="966"/>
      <c r="D58" s="967"/>
      <c r="E58" s="967"/>
      <c r="F58" s="967"/>
      <c r="G58" s="968"/>
      <c r="H58" s="55"/>
      <c r="I58" s="58"/>
      <c r="J58" s="52"/>
      <c r="K58" s="49"/>
    </row>
    <row r="59" spans="1:11">
      <c r="B59" s="47"/>
      <c r="C59" s="969"/>
      <c r="D59" s="970"/>
      <c r="E59" s="970"/>
      <c r="F59" s="970"/>
      <c r="G59" s="971"/>
      <c r="H59" s="56"/>
      <c r="I59" s="59"/>
      <c r="J59" s="53"/>
      <c r="K59" s="50"/>
    </row>
    <row r="60" spans="1:11">
      <c r="B60" s="47"/>
      <c r="C60" s="969"/>
      <c r="D60" s="970"/>
      <c r="E60" s="970"/>
      <c r="F60" s="970"/>
      <c r="G60" s="971"/>
      <c r="H60" s="56"/>
      <c r="I60" s="59"/>
      <c r="J60" s="53"/>
      <c r="K60" s="50"/>
    </row>
    <row r="61" spans="1:11">
      <c r="B61" s="47"/>
      <c r="C61" s="969"/>
      <c r="D61" s="970"/>
      <c r="E61" s="970"/>
      <c r="F61" s="970"/>
      <c r="G61" s="971"/>
      <c r="H61" s="56"/>
      <c r="I61" s="59"/>
      <c r="J61" s="53"/>
      <c r="K61" s="50"/>
    </row>
    <row r="62" spans="1:11">
      <c r="B62" s="47"/>
      <c r="C62" s="969"/>
      <c r="D62" s="970"/>
      <c r="E62" s="970"/>
      <c r="F62" s="970"/>
      <c r="G62" s="971"/>
      <c r="H62" s="56"/>
      <c r="I62" s="59"/>
      <c r="J62" s="53"/>
      <c r="K62" s="50"/>
    </row>
    <row r="63" spans="1:11">
      <c r="B63" s="47"/>
      <c r="C63" s="969"/>
      <c r="D63" s="970"/>
      <c r="E63" s="970"/>
      <c r="F63" s="970"/>
      <c r="G63" s="971"/>
      <c r="H63" s="56"/>
      <c r="I63" s="59"/>
      <c r="J63" s="53"/>
      <c r="K63" s="50"/>
    </row>
    <row r="64" spans="1:11">
      <c r="B64" s="47"/>
      <c r="C64" s="969"/>
      <c r="D64" s="970"/>
      <c r="E64" s="970"/>
      <c r="F64" s="970"/>
      <c r="G64" s="971"/>
      <c r="H64" s="56"/>
      <c r="I64" s="59"/>
      <c r="J64" s="53"/>
      <c r="K64" s="50"/>
    </row>
    <row r="65" spans="2:11">
      <c r="B65" s="47"/>
      <c r="C65" s="972"/>
      <c r="D65" s="973"/>
      <c r="E65" s="973"/>
      <c r="F65" s="973"/>
      <c r="G65" s="974"/>
      <c r="H65" s="56"/>
      <c r="I65" s="59"/>
      <c r="J65" s="53"/>
      <c r="K65" s="50"/>
    </row>
    <row r="66" spans="2:11" ht="15.75" thickBot="1">
      <c r="B66" s="48"/>
      <c r="C66" s="963"/>
      <c r="D66" s="964"/>
      <c r="E66" s="964"/>
      <c r="F66" s="964"/>
      <c r="G66" s="965"/>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Inicio</vt:lpstr>
      <vt:lpstr>Tablero Estratégico</vt:lpstr>
      <vt:lpstr>Hoja1</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2018-04-18T12:15:58Z</dcterms:modified>
</cp:coreProperties>
</file>