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0" yWindow="0" windowWidth="20490" windowHeight="7350"/>
  </bookViews>
  <sheets>
    <sheet name=" PROPUESTA 2022" sheetId="15" r:id="rId1"/>
    <sheet name="Hoja4" sheetId="14" state="hidden" r:id="rId2"/>
    <sheet name="Tablero Maestro (2)" sheetId="11" state="hidden" r:id="rId3"/>
    <sheet name="Hoja1" sheetId="10" state="hidden" r:id="rId4"/>
    <sheet name="DE" sheetId="9" state="hidden" r:id="rId5"/>
  </sheets>
  <externalReferences>
    <externalReference r:id="rId6"/>
  </externalReferences>
  <definedNames>
    <definedName name="CUMPLIMIENTO_METAS" localSheetId="4">#REF!</definedName>
    <definedName name="CUMPLIMIENTO_METAS" localSheetId="2">#REF!</definedName>
    <definedName name="CUMPLIMIENTO_METAS">#REF!</definedName>
    <definedName name="Datos_Nutricional" localSheetId="4">#REF!</definedName>
    <definedName name="Datos_Nutricional" localSheetId="2">#REF!</definedName>
    <definedName name="Datos_Nutricional">#REF!</definedName>
    <definedName name="EFICACIA_DEL_SGC" localSheetId="4">#REF!</definedName>
    <definedName name="EFICACIA_DEL_SGC" localSheetId="2">#REF!</definedName>
    <definedName name="EFICACIA_DEL_SGC">#REF!</definedName>
    <definedName name="Tabla_de_datos" localSheetId="4">'[1]Cubrimiento Cupos'!#REF!</definedName>
    <definedName name="Tabla_de_datos" localSheetId="2">'[1]Cubrimiento Cupos'!#REF!</definedName>
    <definedName name="Tabla_de_datos">'[1]Cubrimiento Cupos'!#REF!</definedName>
    <definedName name="Tabla_Logros" localSheetId="4">'[1]Logros alcanzados'!#REF!</definedName>
    <definedName name="Tabla_Logros" localSheetId="2">'[1]Logros alcanzados'!#REF!</definedName>
    <definedName name="Tabla_Logros">'[1]Logros alcanzados'!#REF!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19" i="11" l="1"/>
  <c r="AD17" i="11"/>
  <c r="AB16" i="11"/>
  <c r="Z16" i="11"/>
  <c r="AE16" i="11" s="1"/>
  <c r="AB15" i="11"/>
  <c r="Z15" i="11"/>
  <c r="AF15" i="11" s="1"/>
  <c r="AB14" i="11"/>
  <c r="Z14" i="11"/>
  <c r="AE14" i="11" s="1"/>
  <c r="AB13" i="11"/>
  <c r="Z13" i="11"/>
  <c r="AF13" i="11" s="1"/>
  <c r="AB12" i="11"/>
  <c r="Z12" i="11"/>
  <c r="AF12" i="11"/>
  <c r="AB11" i="11"/>
  <c r="Z11" i="11"/>
  <c r="AE11" i="11" s="1"/>
  <c r="AB10" i="11"/>
  <c r="Z10" i="11"/>
  <c r="AF10" i="11" s="1"/>
  <c r="AB9" i="11"/>
  <c r="Z9" i="11"/>
  <c r="AE9" i="11"/>
  <c r="AB8" i="11"/>
  <c r="Z8" i="11"/>
  <c r="AF8" i="11" s="1"/>
  <c r="B8" i="11"/>
  <c r="B9" i="11"/>
  <c r="B10" i="11"/>
  <c r="B11" i="11"/>
  <c r="B12" i="11"/>
  <c r="B13" i="11" s="1"/>
  <c r="B14" i="11" s="1"/>
  <c r="B15" i="11" s="1"/>
  <c r="B16" i="11" s="1"/>
  <c r="AE12" i="11"/>
  <c r="F39" i="9"/>
  <c r="F38" i="9"/>
  <c r="F37" i="9"/>
  <c r="F36" i="9"/>
  <c r="F35" i="9"/>
  <c r="F34" i="9"/>
  <c r="F33" i="9"/>
  <c r="F32" i="9"/>
  <c r="F31" i="9"/>
  <c r="F30" i="9"/>
  <c r="F29" i="9"/>
  <c r="F28" i="9"/>
  <c r="AE15" i="11"/>
  <c r="C39" i="9"/>
  <c r="E39" i="9" s="1"/>
  <c r="D35" i="9"/>
  <c r="E35" i="9"/>
  <c r="AF9" i="11"/>
  <c r="AE8" i="11"/>
  <c r="AD19" i="11"/>
  <c r="AE19" i="11" s="1"/>
  <c r="D33" i="9"/>
  <c r="E33" i="9" s="1"/>
  <c r="D32" i="9"/>
  <c r="E32" i="9"/>
  <c r="D34" i="9"/>
  <c r="E34" i="9"/>
  <c r="G35" i="9" s="1"/>
  <c r="D39" i="9"/>
  <c r="D31" i="9"/>
  <c r="E31" i="9" s="1"/>
  <c r="G32" i="9" s="1"/>
  <c r="D29" i="9"/>
  <c r="E29" i="9"/>
  <c r="D30" i="9"/>
  <c r="E30" i="9" s="1"/>
  <c r="G31" i="9" s="1"/>
  <c r="D37" i="9"/>
  <c r="E37" i="9" s="1"/>
  <c r="AE13" i="11"/>
  <c r="D38" i="9"/>
  <c r="E38" i="9"/>
  <c r="D28" i="9"/>
  <c r="E28" i="9" s="1"/>
  <c r="G29" i="9" s="1"/>
  <c r="D36" i="9"/>
  <c r="E36" i="9" s="1"/>
  <c r="G37" i="9" l="1"/>
  <c r="G38" i="9"/>
  <c r="G30" i="9"/>
  <c r="G34" i="9"/>
  <c r="G33" i="9"/>
  <c r="G36" i="9"/>
  <c r="AF17" i="11"/>
  <c r="AF14" i="11"/>
  <c r="AE10" i="11"/>
  <c r="AE17" i="11" s="1"/>
  <c r="AF16" i="11"/>
  <c r="AF11" i="11"/>
  <c r="G39" i="9"/>
  <c r="E40" i="9"/>
</calcChain>
</file>

<file path=xl/sharedStrings.xml><?xml version="1.0" encoding="utf-8"?>
<sst xmlns="http://schemas.openxmlformats.org/spreadsheetml/2006/main" count="288" uniqueCount="219">
  <si>
    <t>TABLERO DE INDICADORES</t>
  </si>
  <si>
    <t>Proceso</t>
  </si>
  <si>
    <t>Indicador</t>
  </si>
  <si>
    <t>Formula</t>
  </si>
  <si>
    <t>Meta</t>
  </si>
  <si>
    <t>Frecuencia</t>
  </si>
  <si>
    <t>Mejor si…</t>
  </si>
  <si>
    <t>Responsable</t>
  </si>
  <si>
    <t>Fuente de datos</t>
  </si>
  <si>
    <t>Reporta</t>
  </si>
  <si>
    <t>Resultado del Indicador</t>
  </si>
  <si>
    <t>Peso Relativo</t>
  </si>
  <si>
    <t>% Relativo de Cumplimiento</t>
  </si>
  <si>
    <t>Si</t>
  </si>
  <si>
    <t>TOTAL</t>
  </si>
  <si>
    <t>Indicador que reporta</t>
  </si>
  <si>
    <t>Indicador Reportado</t>
  </si>
  <si>
    <t>Porcentaje de indicador reportado</t>
  </si>
  <si>
    <t>Optimo</t>
  </si>
  <si>
    <t>(85-100)%</t>
  </si>
  <si>
    <t>Bueno</t>
  </si>
  <si>
    <t>(65-84)%</t>
  </si>
  <si>
    <t>Deficiente</t>
  </si>
  <si>
    <t>(0-64)%</t>
  </si>
  <si>
    <t>Mes</t>
  </si>
  <si>
    <t>Σ Cumplim. ponderado de metas</t>
  </si>
  <si>
    <t xml:space="preserve"> Total indicadores reportados</t>
  </si>
  <si>
    <t>ACCIONES A TOMAR</t>
  </si>
  <si>
    <t>FECHA</t>
  </si>
  <si>
    <t>AC / AP</t>
  </si>
  <si>
    <t>SEGUIMIENTO</t>
  </si>
  <si>
    <t>Version: 01</t>
  </si>
  <si>
    <t>Pagina 1 de 1</t>
  </si>
  <si>
    <t>PROCESO</t>
  </si>
  <si>
    <t>INDICADOR (ES)</t>
  </si>
  <si>
    <t>FÓRMULA (S)</t>
  </si>
  <si>
    <t>FRECUENCIA</t>
  </si>
  <si>
    <t>RESPONSABLE</t>
  </si>
  <si>
    <t>FUENTE DE DATOS</t>
  </si>
  <si>
    <t>FECHA DE ELABORACION</t>
  </si>
  <si>
    <t>META</t>
  </si>
  <si>
    <t>ÓPTIMO</t>
  </si>
  <si>
    <t>ALARMA</t>
  </si>
  <si>
    <t>SUBE</t>
  </si>
  <si>
    <t>SGC-Registro</t>
  </si>
  <si>
    <t>CRITICO</t>
  </si>
  <si>
    <t>PROYECTO</t>
  </si>
  <si>
    <t>Escuela Tecnológica
 Instituto Técnico Central</t>
  </si>
  <si>
    <t>ANALISIS DE RESULTADOS</t>
  </si>
  <si>
    <t>Tipo de indicador</t>
  </si>
  <si>
    <t>Garantizar la participación de los docentes en comunidades academicas para la construcción, transferencia y socialización del conocimiento</t>
  </si>
  <si>
    <t>OBJETIVO ESTRATEGICO ASOCIADO</t>
  </si>
  <si>
    <t>Tendencia</t>
  </si>
  <si>
    <t>EVOLUCIÓN</t>
  </si>
  <si>
    <t>% Cumplimiento - CUMPLIMIENTO METAS</t>
  </si>
  <si>
    <t>TABLERO MAESTRO DE INDICADORES</t>
  </si>
  <si>
    <t>M</t>
  </si>
  <si>
    <t>V</t>
  </si>
  <si>
    <t>N.A.</t>
  </si>
  <si>
    <t>Tendencia Acumulada</t>
  </si>
  <si>
    <t>Efectividad del Sistema</t>
  </si>
  <si>
    <t>Descripción</t>
  </si>
  <si>
    <t>Sumatoria de indicadores de efectividad de todos los procesos</t>
  </si>
  <si>
    <t xml:space="preserve">Numero de proyectos nuevos ejecutados/numero de proyectos planteados </t>
  </si>
  <si>
    <t>Porcentaje de avance del plan de acción</t>
  </si>
  <si>
    <t>Porcentaje de cumplimiento del plan de mejoramiento definido</t>
  </si>
  <si>
    <t>Numero de convenios que presentaron actividad / Numero de convenios vigentes</t>
  </si>
  <si>
    <t>Cumplimiento Plan de mejoramiento</t>
  </si>
  <si>
    <t>Convenios Activos</t>
  </si>
  <si>
    <t>Nuevos Proyectos</t>
  </si>
  <si>
    <t>Cumplimiento Plan de Acción</t>
  </si>
  <si>
    <t>Bienestar Universitario</t>
  </si>
  <si>
    <t>Gestión Control Disciplinario</t>
  </si>
  <si>
    <t>Numero de alianzas y convenios activos / numero total de alianzas y convenios de internacionalización</t>
  </si>
  <si>
    <t>Convenios activos de Internacionalización</t>
  </si>
  <si>
    <t>Participación en eventos de Internacionalización</t>
  </si>
  <si>
    <t>Numero de eventos en los que ha participado la ORI</t>
  </si>
  <si>
    <t>Numero de cursos ofertados/Numero de cursos planeados</t>
  </si>
  <si>
    <t>Numero de docentes que participan activamente en comunidades academicas relacionadas con internacionalización / Numero total de docentes</t>
  </si>
  <si>
    <t>Oferta de cursos ORI</t>
  </si>
  <si>
    <t>Docentes participantes de Internacionalizaciòn</t>
  </si>
  <si>
    <t>Direccionamiento Estrategico</t>
  </si>
  <si>
    <t>Efect Sist</t>
  </si>
  <si>
    <t>Conv Internac</t>
  </si>
  <si>
    <t>Cump Plan Mej</t>
  </si>
  <si>
    <t>Conv Activos</t>
  </si>
  <si>
    <t>Eventos</t>
  </si>
  <si>
    <t>Nuevos proy</t>
  </si>
  <si>
    <t>Cump Plan acción</t>
  </si>
  <si>
    <t>Docent partic inter</t>
  </si>
  <si>
    <t>Oferta ORI</t>
  </si>
  <si>
    <t>Sube</t>
  </si>
  <si>
    <t>(Asistentes semestre actual / Asistentes semestre anterior) - 1 * 100</t>
  </si>
  <si>
    <t>Promedio del resultado de las encuestas de satisfacción</t>
  </si>
  <si>
    <t>Avance de las actividades del plan de Bienestar</t>
  </si>
  <si>
    <t xml:space="preserve">Determinar el impacto de las actividades de bienestar en los estudiantes </t>
  </si>
  <si>
    <t>Identificar la variación en el número de beneficiados en la actividad de bienestar</t>
  </si>
  <si>
    <t>Determinar el porcentaje de ejecución de actividades con base en plan de acción</t>
  </si>
  <si>
    <t>Mensual</t>
  </si>
  <si>
    <t>Semestral</t>
  </si>
  <si>
    <t>Nivel de satisfacción</t>
  </si>
  <si>
    <t xml:space="preserve">Beneficiados de actividad </t>
  </si>
  <si>
    <t>Actividades de formación integral</t>
  </si>
  <si>
    <t>Efectividad</t>
  </si>
  <si>
    <t>Eficacia</t>
  </si>
  <si>
    <t>Eficiencia</t>
  </si>
  <si>
    <t>Línea base</t>
  </si>
  <si>
    <t>Periodicidad</t>
  </si>
  <si>
    <t>Observaciones</t>
  </si>
  <si>
    <t>Objetivo Estratégico</t>
  </si>
  <si>
    <t>Movilidad internacional (1) 
Cantidad: 1 Docente, Destino: México
Movilidad nacional (2)
Cantidad: 1 Decano, 1 estudiante, Destino: Medellín</t>
  </si>
  <si>
    <t>Marzo</t>
  </si>
  <si>
    <t>Escuela Tecnológica
Instituto Técnico Central</t>
  </si>
  <si>
    <t>CÓDIGO:  DIE-FO-01</t>
  </si>
  <si>
    <t>PÁGINA:    1 de 1</t>
  </si>
  <si>
    <t>VERSIÓN: 4</t>
  </si>
  <si>
    <t>Fórmula</t>
  </si>
  <si>
    <t>Variables</t>
  </si>
  <si>
    <t>Desagregación</t>
  </si>
  <si>
    <t>IPB</t>
  </si>
  <si>
    <t>A</t>
  </si>
  <si>
    <t>CLASIF. DE CONFIDENCIALIDAD</t>
  </si>
  <si>
    <t>CLASIF. DE INTEGRIDAD</t>
  </si>
  <si>
    <t>CLASIF. DE DISPONIBILIDAD</t>
  </si>
  <si>
    <t>VIGENCIA: AGOSTO 27 de 2020</t>
  </si>
  <si>
    <t>Porcentaje de formulación del Centro de Pensamiento y Desarrollo Tecnológico (CPDT)</t>
  </si>
  <si>
    <t>Trimestral</t>
  </si>
  <si>
    <t>Vicerrectoría de Investigación, Extensión y Transferencia</t>
  </si>
  <si>
    <t>Fases de formulación completadas / Fases de formulación establecidas</t>
  </si>
  <si>
    <t>Junio</t>
  </si>
  <si>
    <t>Septiembre</t>
  </si>
  <si>
    <t>Diciembre</t>
  </si>
  <si>
    <t>Fases de formulación del CPDT finalizadas en la vigencia.
Fases de formulación del CPDT previstas para la vigencia.</t>
  </si>
  <si>
    <t>Estudios de prefactibilidad, justificación técnica, diagnóstico de talento humano, recursos financieros y disponibilidad de infraestructura y TIC's.</t>
  </si>
  <si>
    <t>Mide el porcentaje de formulación del Centro de Pensamiento y Desarrollo Tecnológico.</t>
  </si>
  <si>
    <t>OE-1- Consolidar la calidad académica para la acreditación institucional de alta calidad respaldada fortalecimiento de la gestión, la infraestructura tecnológica y física.</t>
  </si>
  <si>
    <t>Acreditación Institucional</t>
  </si>
  <si>
    <t>Resultado del Índice de Desempeño Institucional</t>
  </si>
  <si>
    <t>Resultados FURAG anuales, calculados por el DAFP</t>
  </si>
  <si>
    <t>Ingresos propios recibidos / Ingresos propios esperados</t>
  </si>
  <si>
    <t>Porcentaje de programas de educación superior articulados al modelo de evaluación por resultados de aprendizaje y competencias</t>
  </si>
  <si>
    <t>Vicerrectoría Académica</t>
  </si>
  <si>
    <t>Direccionamiento Institucional</t>
  </si>
  <si>
    <t>Docencia PES</t>
  </si>
  <si>
    <t>Extensión y Proyección Social</t>
  </si>
  <si>
    <t>Investigación</t>
  </si>
  <si>
    <t>Gestión Financiera</t>
  </si>
  <si>
    <t>(Número de programas de educación superior articulados al modelo de evaluación por resultados de aprendizaje y competencias / Número de programas de educación superior)*100</t>
  </si>
  <si>
    <t xml:space="preserve">OE-8- Fortalecer y fomentar la innovación institucional y social, a través de un modelo de innovación y transferencia tecnológica que aporte a la visibilidad de la producción científica y académica de la Institución, a la gestión de la producción intelectual de investigadores y al establecimiento de alianzas con actores del SNCTI, Estado, Empresa y Academia para actividades de I+D+I. </t>
  </si>
  <si>
    <t>OE-6- Aumentar la cobertura mediante programas de educación superior diferenciados, con alta pertinencia regional de la institución.</t>
  </si>
  <si>
    <t>OE-7- Implementar programas y acciones para asegurar la permanencia de los estudiantes.</t>
  </si>
  <si>
    <t>Dimensiones y políticas del Modelo Integrado de Planeación y Gestión</t>
  </si>
  <si>
    <t>Cálculo del Índice de Desempeño Institucional, que demuestra el desempeño de las entidades en la implementación del MIPG.</t>
  </si>
  <si>
    <t>Dimensiones:
- Talento Humano
- Direccionamiento Estratégico
- Gestión con valores para resultados
- Evaluación de Resultados
- Información y comunicación
- Gestión del conocimiento
- Control Interno</t>
  </si>
  <si>
    <t>Anual</t>
  </si>
  <si>
    <t>DAFP</t>
  </si>
  <si>
    <t>Ejecución de ingresos</t>
  </si>
  <si>
    <t>Recursos monetarios</t>
  </si>
  <si>
    <t>Recursos propios proyectados y recaudados</t>
  </si>
  <si>
    <t>Medir oportunamente el nivel de recaudo con el fin de revisar el cumplimiento del plan de acción del año</t>
  </si>
  <si>
    <t>Medir las obligaciones presupuestales frente al ingreso propio programado.</t>
  </si>
  <si>
    <t>(Factores implementados / 12)*100</t>
  </si>
  <si>
    <t>12 Factores de acreditación institucional</t>
  </si>
  <si>
    <t>Programas de educación superior, fases del modelo de evaluación por resultados de aprendizaje y competencias</t>
  </si>
  <si>
    <t>Programas de técnica profesional
Programas de tecnología
Programas profesionales en ingenierías</t>
  </si>
  <si>
    <t>Mide el porcentaje de programas de educación superior por ciclo propedéutico, articulados al modelo de evaluación por resultados de aprendizaje y competencias</t>
  </si>
  <si>
    <t>Cobertura estudiantil en programas de educación superior</t>
  </si>
  <si>
    <t>Estudiantes matriculados en programas de educación superior</t>
  </si>
  <si>
    <t>Estudiantes matriculados en programas de educación superior de vigencias 2020 y 2021.</t>
  </si>
  <si>
    <t>Medir el comportamiento de la cobertura estudiantil</t>
  </si>
  <si>
    <t>SNIES</t>
  </si>
  <si>
    <t>14,15%</t>
  </si>
  <si>
    <t>Baja</t>
  </si>
  <si>
    <t>Porcentaje de empleabilidad de egresados de educación superior</t>
  </si>
  <si>
    <t>(Número de estudiantes graduados en programas de educación superior / Número de estudiantes graduados en programas de educación superior trabajando formalmente)*100</t>
  </si>
  <si>
    <t>Egresados en programas de educación superior</t>
  </si>
  <si>
    <t>Medir el porcentaje de empleabilidad de los egresados de educación superior</t>
  </si>
  <si>
    <t>Egresados</t>
  </si>
  <si>
    <t>Tesorería /
Oficina Asesora de Planeación</t>
  </si>
  <si>
    <t>Presupuesto /
Oficina Asesora de Planeación</t>
  </si>
  <si>
    <t>NA</t>
  </si>
  <si>
    <t>1) Proyecto educativo del programa e identidad institucional
2) Estudiantes
3) Profesores
4) Egresados
5) Aspectos académicos y resultados de aprendizaje
6) Permanencia y graduación
7) Interacción con el entorno nacional e internacional
8) Aportes de la investigación, la innovación, el desarrollo tecnológico y la creación, asociados al programa académico
9) Bienestar de la comunidad académica del programa
10) Medios educativos y ambientes de aprendizaje
11) Organización, administración y financiación del programa académico
12) Recursos físicos y tecnológicos</t>
  </si>
  <si>
    <t>Obligaciones vs Recaudos</t>
  </si>
  <si>
    <t>Registro y Control</t>
  </si>
  <si>
    <t>Recursos recaudados y compromisos adquiridos.</t>
  </si>
  <si>
    <t>(Obligaciones / Recaudo programado)*100</t>
  </si>
  <si>
    <t>91,67%</t>
  </si>
  <si>
    <t>Cancelaciones tramitadas por semestre académico</t>
  </si>
  <si>
    <t>Cantidad de estudiantes que solicitaron cancelación de semestre / Total de estudiantes matriculados</t>
  </si>
  <si>
    <t>Estudiantes de programas de educación superior</t>
  </si>
  <si>
    <t>Medir la cantidad de estudiantes tramitaron cancelación de semestre.</t>
  </si>
  <si>
    <t>1,22%</t>
  </si>
  <si>
    <t>Número de documentos maestros elaborados y aprobados</t>
  </si>
  <si>
    <t>Condiciones iniciales</t>
  </si>
  <si>
    <t xml:space="preserve">Presentación y aprobación del proceso ante el Consejo Nacional de Acreditación </t>
  </si>
  <si>
    <t xml:space="preserve">35 condiciones iniciales </t>
  </si>
  <si>
    <t xml:space="preserve">Mide el porcentaje de avance del proceso ante el ente regulador </t>
  </si>
  <si>
    <t xml:space="preserve">Oficina de Autoevaluación 
Página del CNA </t>
  </si>
  <si>
    <t>Meta 2022</t>
  </si>
  <si>
    <t>Mide el porcentaje de avance en los 12 factores de acreditación institucional, adptados por la institución</t>
  </si>
  <si>
    <t xml:space="preserve">Oficina Asesora de Planeación
Oficina de Autoevaluación </t>
  </si>
  <si>
    <t>Número de documentos maestros aprobados/Número de trámites radicados</t>
  </si>
  <si>
    <t>3 programas de educación superior articulados con los niveles técnico profesional, tecnologia y profesional universitario</t>
  </si>
  <si>
    <t>Documentos maestros articulados en coherencia con el Decreto 1330 de 2019 y Resolución 021795 de 2020</t>
  </si>
  <si>
    <t>Decanatura de Mecánica y Oficina de Autoevaluación</t>
  </si>
  <si>
    <t xml:space="preserve">8 Condiciones iniciales: 
1)"Comunicación del Representante Legal de la institución"
2)Información sobre aspectos legales
3)Normas internas debidamente aprobadas
4)Información sobre aspectos académicos
5)nformación sobre recursos institucionales: Para cada uno de los lugares de desarrollo
6)Información sobre aspectos académicos
7)Información sobre recursos institucionales: Para cada uno de los lugares de desarrollo y por cada una de las sedes presentes en estos.
8)Información financiera y contable auditada de los últimos 2 años (Todos con notas de revelación)
</t>
  </si>
  <si>
    <t xml:space="preserve">1. Con relación a la Articular el modelo de autoevaluación institucional con el modelo de autoevaluación de programa,
Se creo una matriz de identificación en la cual se determinaron las responsabilidades y evidencias, se consolido la matriz de evaluación en la cual se determinaron los criterios mínimos a calificar, cruzando con esto el modelo de autoevaluación institucional y el proyecto de modelo de programas (400 aspectos en promedio).
Se realizó la articulación de las condiciones institucionales y las condiciones de programa. (Avance del 80%)
2. Se definieron los compromisos del equipo técnico de autoevaluación para las Facultades de Sistemas, procesos industriales y Mecatrónica, con un desarrollo del 50% para la técnica de recolección documental.
Se inicio la recolección documental de áreas tranversales como: Financiera, Egresados, Bienestar, Extensión, ORII (avance 13%).
3. Frente a Concluir el proceso de condiciones institucionales ante el Ministerio de Educación Naciona, se consolido el proceso a nivel interno finalizando visita de marzo durante los días 8, 9 y 10 de marzo.
4. Frente a la actividad Concluir el proceso de renovación de registro calificado del programa de Ingeniería Mecánica articulada por ciclos propedéuticos con los niveles Técnico Profesional y Tecnología ante el Ministerio de Educación Nacional. El proceso de renovación acepto las fechas propuestas por el MEN, radicadas el pasado 24 de marzo. Se iniciaron 2  simulacros: 1°, 23 de marzo, 2. 24 de marzo. </t>
  </si>
  <si>
    <t>Meta Cuatrienio</t>
  </si>
  <si>
    <t>(Estudiantes matriculados 2021 / Estudiantes matriculados 2022)*100</t>
  </si>
  <si>
    <t xml:space="preserve">Medir el nivel de avance de los documentos maestros para las 3 nuevos programas de pregado por ciclos propedeuticos </t>
  </si>
  <si>
    <t>Se cuenta con el contrato para formulación del documento maestro del programa de Ingeniería Agrícola, falta la contratación para formular documentos maestros de Ingeniería Ambiental e Ingeniería en Energías, por ciclos propedéuticos.</t>
  </si>
  <si>
    <t>Según la información reportada por el área de Egresados, la tasa de empleabilidad calculada para la última encuesta de egrasados, es de 84.9%.</t>
  </si>
  <si>
    <t>Acorde a los resultados FURAG 2021 calculados y publicados por el Departamento Administrativo de la Función Pública en mayo de 2022, la ETITC obtuvo un Índice de Desempeño Institucional de 91,3% sobre 100%, superando la meta planteada en el Plan de Desarrollo Institucional de 90%.</t>
  </si>
  <si>
    <t>Con corte a 30 de junio, la ETITC ha adquirido obligaciones presupuestales por un valor de $ 2.705.062.491,63 MCTE con recursos propios, para esta vigencia se tiene programado recaudar por ingreso propio un valor de $ 11.759.400.000, por tanto se cuenta con un 23.00% de obligaciones presupuestales frente al recurso propio programado a recaudar en la vigencia.</t>
  </si>
  <si>
    <t>Con corte a 31 de marzo, la ETITC percibió ingresos propios por el monto de $4.408.365.745 MCTE, distribuidos así:
Enero: $ 276.457.565
Febrero: $ 207.787.625
Marzo: $ 471.810.265
Abril: $ 184.607.568
Mayo: $ 2.773.708.966
Junio: $ 493.993.756
La Ley 2159 del 12 de noviembre de 2021, "Por la cual se decreta el presupuesto de rentas y recursos de capital y ley de apropiaciones para la vigencia fiscal del 1° de enero al 31 de diciembre de 2022", establece que la ETITC tiene programado un total de $ 11.759.400.000 por concepto de recursos propios.
Por lo anterior, con corte a 30 de junio, se evidencia un recaudo del 37,49%.</t>
  </si>
  <si>
    <t>Con corte a 30 de junio, se elaboró un diagnóstico, con insumos de entrevistas con directivos de la institución, y docentes.
Se identificó la percepción, articulación con sus áreas, así como posibles actividades para el Centro de Pensamiento y Desarrollo Tecnológico (CPDT).
Posteriormente se definieron doce líneas de acción y estrategias que orienten el CPDT; a partir de dichas líneas y estrategias se ejecutarán actividades de implementación del CPDT.
Congreso de Ingeniería, Desarrollo Humano y Sostenibilidad Global:  Se adelantó la divulgación del evento en la página web de la institución.
Con lo anterior, se surtieron las fases de formulación programadas del Centro de Pensamiento y Desarrollo Tecnológico.</t>
  </si>
  <si>
    <t>Se realiza la matriz de competencias y resultados de aprendizaje de cada uno de los programas (15 programas), se proyecta la finalización de este instrumento para el 25 de julio. 
Se proyecta la actualización del formato de DES-FO-05 Syllabus.</t>
  </si>
  <si>
    <r>
      <t xml:space="preserve">Con corte a 30 de junio, se han tramitado las mismas 9 cancelaciones de semestre reportadas en el primer trimestre de la vigencia, distribuidas así:
</t>
    </r>
    <r>
      <rPr>
        <b/>
        <sz val="11"/>
        <color theme="1"/>
        <rFont val="Calibri"/>
        <family val="2"/>
        <scheme val="minor"/>
      </rPr>
      <t>ESCUELA TECNOLOGICA  INSTITUTO TECNICO CENTRAL - SEDE CENTRO: 82</t>
    </r>
    <r>
      <rPr>
        <sz val="11"/>
        <color theme="1"/>
        <rFont val="Calibri"/>
        <family val="2"/>
        <scheme val="minor"/>
      </rPr>
      <t xml:space="preserve">
INGENIERIA ELECTROMECANICA: 7
INGENIERIA EN PROCESOS INDUSTRIALES: 1
INGENIERÍA MECÁNICA: 2
INGENIERIA MECATRONICA: 3
TECNICA PROFESIONAL EN DIBUJO MECANICO Y DE HERRAMIENTAS INDUSTRIALES: 6
TÉCNICA PROFESIONAL EN PROCESOS DE MANUFACTURA: 19
TECNICO PROFESIONAL EN COMPUTACION: 3
TÉCNICO PROFESIONAL EN ELECTRÓNICA INDUSTRIAL: 6
TECNICO PROFESIONAL EN MANTENIMIENTO INDUSTRIAL: 16
TECNOLOGIA EN AUTOMATIZACIÓN INDUSTRIAL: 1
TECNOLOGIA EN DESARROLLO DE SOFTWARE: 7
TECNOLOGIA EN GESTION DE FABRICACION MECANICA:	2
TECNOLOGIA EN MONTAJES INDUSTRIALES: 4
TECNOLOGÍA EN PRODUCCIÓN INDUSTRIAL: 5
</t>
    </r>
    <r>
      <rPr>
        <b/>
        <sz val="11"/>
        <color theme="1"/>
        <rFont val="Calibri"/>
        <family val="2"/>
        <scheme val="minor"/>
      </rPr>
      <t>ESCUELA TECNOLOGICA INSTITUTO TECNICO CENTRAL SEDE CARVAJAL: 1</t>
    </r>
    <r>
      <rPr>
        <sz val="11"/>
        <color theme="1"/>
        <rFont val="Calibri"/>
        <family val="2"/>
        <scheme val="minor"/>
      </rPr>
      <t xml:space="preserve">
TECNICO PROFESIONAL EN COMPUTACION: 1
</t>
    </r>
    <r>
      <rPr>
        <b/>
        <sz val="11"/>
        <color theme="1"/>
        <rFont val="Calibri"/>
        <family val="2"/>
        <scheme val="minor"/>
      </rPr>
      <t>ESCUELA TECNOLOGICA INSTITUTO TECNICO CENTRAL SEDE TINTAL: 7</t>
    </r>
    <r>
      <rPr>
        <sz val="11"/>
        <color theme="1"/>
        <rFont val="Calibri"/>
        <family val="2"/>
        <scheme val="minor"/>
      </rPr>
      <t xml:space="preserve">
TECNICO PROFESIONAL EN COMPUTACION: 1
TÉCNICO PROFESIONAL EN ELECTRÓNICA INDUSTRIAL: 6
</t>
    </r>
    <r>
      <rPr>
        <b/>
        <sz val="11"/>
        <color theme="1"/>
        <rFont val="Calibri"/>
        <family val="2"/>
        <scheme val="minor"/>
      </rPr>
      <t>TOTAL:	90</t>
    </r>
    <r>
      <rPr>
        <sz val="11"/>
        <color theme="1"/>
        <rFont val="Calibri"/>
        <family val="2"/>
        <scheme val="minor"/>
      </rPr>
      <t xml:space="preserve">
Para el periodo reportado se contó con  3147 estudiantes de educación superior, por tanto, el porcentaje de cancelaciones de semestre corresponde a un 2,86%.</t>
    </r>
  </si>
  <si>
    <t>El indicador se calcula contrastando los 5956 estudiantes de programas de educación superior matriculados en la vigencia 2021 y los 6386 para de la vigencia 2022, aumentando la cobertura en un 7,2%, cabe resaltar que aún no se contabilizan los estudiantes que ingresan mediante el Programa Jóvenes a la U para el periodo 2022-02.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</si>
</sst>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quot;$&quot;\ * #,##0.00_);_(&quot;$&quot;\ * \(#,##0.00\);_(&quot;$&quot;\ * &quot;-&quot;??_);_(@_)"/>
    <numFmt numFmtId="165" formatCode="0.0%"/>
    <numFmt numFmtId="166" formatCode="0.000%"/>
  </numFmts>
  <fonts count="3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u/>
      <sz val="11"/>
      <color theme="10"/>
      <name val="Calibri"/>
      <family val="2"/>
    </font>
    <font>
      <sz val="11"/>
      <color theme="1"/>
      <name val="Arial"/>
      <family val="2"/>
    </font>
    <font>
      <sz val="10"/>
      <name val="Arial"/>
      <family val="2"/>
    </font>
    <font>
      <b/>
      <sz val="10"/>
      <name val="Arial"/>
      <family val="2"/>
    </font>
    <font>
      <b/>
      <sz val="10"/>
      <color theme="1"/>
      <name val="Calibri"/>
      <family val="2"/>
      <scheme val="minor"/>
    </font>
    <font>
      <sz val="9"/>
      <color theme="1"/>
      <name val="Calibri"/>
      <family val="2"/>
      <scheme val="minor"/>
    </font>
    <font>
      <b/>
      <sz val="12"/>
      <name val="Arial"/>
      <family val="2"/>
    </font>
    <font>
      <u/>
      <sz val="10"/>
      <color theme="10"/>
      <name val="Arial"/>
      <family val="2"/>
    </font>
    <font>
      <b/>
      <sz val="10"/>
      <color theme="1"/>
      <name val="Arial"/>
      <family val="2"/>
    </font>
    <font>
      <sz val="10"/>
      <color theme="1"/>
      <name val="Arial"/>
      <family val="2"/>
    </font>
    <font>
      <sz val="8"/>
      <color theme="1"/>
      <name val="Arial"/>
      <family val="2"/>
    </font>
    <font>
      <b/>
      <u/>
      <sz val="10"/>
      <name val="Arial"/>
      <family val="2"/>
    </font>
    <font>
      <u/>
      <sz val="11"/>
      <color theme="11"/>
      <name val="Calibri"/>
      <family val="2"/>
      <scheme val="minor"/>
    </font>
    <font>
      <u/>
      <sz val="11"/>
      <color theme="10"/>
      <name val="Calibri"/>
      <family val="2"/>
      <scheme val="minor"/>
    </font>
    <font>
      <sz val="10"/>
      <color rgb="FFFF0000"/>
      <name val="Arial"/>
      <family val="2"/>
    </font>
    <font>
      <sz val="9"/>
      <color theme="1"/>
      <name val="Arial"/>
      <family val="2"/>
    </font>
    <font>
      <sz val="9"/>
      <name val="Arial"/>
      <family val="2"/>
    </font>
    <font>
      <sz val="11"/>
      <name val="Calibri"/>
      <family val="2"/>
      <scheme val="minor"/>
    </font>
    <font>
      <sz val="11"/>
      <color rgb="FF000000"/>
      <name val="Calibri"/>
      <family val="2"/>
      <scheme val="minor"/>
    </font>
    <font>
      <sz val="12"/>
      <color rgb="FF000000"/>
      <name val="Calibri"/>
      <family val="2"/>
      <scheme val="minor"/>
    </font>
    <font>
      <sz val="9"/>
      <color rgb="FF000000"/>
      <name val="Arial"/>
      <family val="2"/>
    </font>
    <font>
      <b/>
      <sz val="11"/>
      <color rgb="FF000000"/>
      <name val="Arial"/>
      <family val="2"/>
    </font>
    <font>
      <b/>
      <sz val="11"/>
      <color theme="1"/>
      <name val="Arial"/>
      <family val="2"/>
    </font>
    <font>
      <b/>
      <sz val="11"/>
      <name val="Calibri"/>
      <family val="2"/>
      <scheme val="minor"/>
    </font>
    <font>
      <b/>
      <sz val="11"/>
      <color theme="0"/>
      <name val="Arial"/>
      <family val="2"/>
    </font>
    <font>
      <sz val="11"/>
      <color theme="0"/>
      <name val="Arial"/>
      <family val="2"/>
    </font>
  </fonts>
  <fills count="11">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theme="9" tint="-0.249977111117893"/>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medium">
        <color auto="1"/>
      </top>
      <bottom style="thin">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right style="thin">
        <color auto="1"/>
      </right>
      <top style="thin">
        <color auto="1"/>
      </top>
      <bottom style="medium">
        <color auto="1"/>
      </bottom>
      <diagonal/>
    </border>
    <border>
      <left/>
      <right style="thin">
        <color auto="1"/>
      </right>
      <top/>
      <bottom style="medium">
        <color auto="1"/>
      </bottom>
      <diagonal/>
    </border>
    <border>
      <left style="medium">
        <color auto="1"/>
      </left>
      <right/>
      <top/>
      <bottom style="thin">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41">
    <xf numFmtId="0" fontId="0" fillId="0" borderId="0"/>
    <xf numFmtId="9" fontId="1" fillId="0" borderId="0" applyFont="0" applyFill="0" applyBorder="0" applyAlignment="0" applyProtection="0"/>
    <xf numFmtId="0" fontId="7" fillId="0" borderId="0"/>
    <xf numFmtId="9" fontId="7"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cellStyleXfs>
  <cellXfs count="330">
    <xf numFmtId="0" fontId="0" fillId="0" borderId="0" xfId="0"/>
    <xf numFmtId="0" fontId="0" fillId="0" borderId="0" xfId="0" applyAlignment="1">
      <alignment horizontal="center" vertical="center" wrapText="1"/>
    </xf>
    <xf numFmtId="165" fontId="0" fillId="0" borderId="0" xfId="0" applyNumberFormat="1" applyAlignment="1">
      <alignment vertical="center" wrapText="1"/>
    </xf>
    <xf numFmtId="9" fontId="7" fillId="0" borderId="7" xfId="1" applyFont="1" applyBorder="1" applyAlignment="1">
      <alignment horizontal="center" vertical="center" wrapText="1"/>
    </xf>
    <xf numFmtId="0" fontId="0" fillId="0" borderId="0" xfId="0" applyBorder="1"/>
    <xf numFmtId="0" fontId="10" fillId="0" borderId="0" xfId="0" applyFont="1" applyBorder="1" applyAlignment="1"/>
    <xf numFmtId="0" fontId="10" fillId="0" borderId="0" xfId="0" applyFont="1" applyBorder="1" applyAlignment="1">
      <alignment wrapText="1"/>
    </xf>
    <xf numFmtId="0" fontId="9" fillId="0" borderId="0" xfId="0" applyFont="1" applyFill="1" applyBorder="1" applyAlignment="1">
      <alignment horizontal="center" vertical="center" textRotation="90"/>
    </xf>
    <xf numFmtId="0" fontId="0" fillId="0" borderId="0" xfId="0" applyFill="1"/>
    <xf numFmtId="0" fontId="2" fillId="0" borderId="0" xfId="0" applyFont="1" applyFill="1"/>
    <xf numFmtId="1" fontId="0" fillId="0" borderId="7" xfId="0" applyNumberFormat="1" applyFill="1" applyBorder="1" applyAlignment="1">
      <alignment horizontal="center" vertical="center"/>
    </xf>
    <xf numFmtId="1" fontId="0" fillId="0" borderId="7" xfId="1" applyNumberFormat="1" applyFont="1" applyFill="1" applyBorder="1" applyAlignment="1">
      <alignment horizontal="center" vertical="center"/>
    </xf>
    <xf numFmtId="17" fontId="7" fillId="0" borderId="7" xfId="2" applyNumberForma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applyAlignment="1">
      <alignment wrapText="1"/>
    </xf>
    <xf numFmtId="0" fontId="14" fillId="0" borderId="0" xfId="0" applyFont="1" applyAlignment="1">
      <alignment wrapText="1"/>
    </xf>
    <xf numFmtId="0" fontId="14" fillId="0" borderId="7" xfId="0" applyFont="1" applyFill="1" applyBorder="1" applyAlignment="1">
      <alignment vertical="center" wrapText="1"/>
    </xf>
    <xf numFmtId="9" fontId="14" fillId="0" borderId="7" xfId="0" applyNumberFormat="1" applyFont="1" applyFill="1" applyBorder="1" applyAlignment="1">
      <alignment horizontal="center" vertical="center" wrapText="1"/>
    </xf>
    <xf numFmtId="0" fontId="14" fillId="0" borderId="18" xfId="0" applyFont="1" applyFill="1" applyBorder="1" applyAlignment="1">
      <alignment vertical="center" wrapText="1"/>
    </xf>
    <xf numFmtId="0" fontId="14" fillId="0" borderId="0" xfId="0" applyFont="1" applyAlignment="1">
      <alignment horizontal="center" vertical="center" wrapText="1"/>
    </xf>
    <xf numFmtId="165" fontId="14" fillId="0" borderId="7" xfId="0" applyNumberFormat="1" applyFont="1" applyBorder="1" applyAlignment="1">
      <alignment vertical="center" wrapText="1"/>
    </xf>
    <xf numFmtId="1" fontId="14" fillId="0" borderId="7" xfId="0" applyNumberFormat="1" applyFont="1" applyBorder="1" applyAlignment="1">
      <alignment horizontal="center" vertical="center" wrapText="1"/>
    </xf>
    <xf numFmtId="0" fontId="14" fillId="0" borderId="9" xfId="0" applyFont="1" applyBorder="1" applyAlignment="1">
      <alignment horizontal="center" vertical="center" wrapText="1"/>
    </xf>
    <xf numFmtId="165" fontId="14" fillId="0" borderId="11" xfId="0" applyNumberFormat="1" applyFont="1" applyBorder="1" applyAlignment="1">
      <alignment horizontal="center" vertical="center" wrapText="1"/>
    </xf>
    <xf numFmtId="0" fontId="14" fillId="0" borderId="12" xfId="0" applyFont="1" applyBorder="1" applyAlignment="1">
      <alignment horizontal="center" vertical="center" wrapText="1"/>
    </xf>
    <xf numFmtId="1" fontId="14" fillId="0" borderId="13" xfId="1" applyNumberFormat="1" applyFont="1" applyBorder="1" applyAlignment="1">
      <alignment horizontal="center" vertical="center" wrapText="1"/>
    </xf>
    <xf numFmtId="9" fontId="14" fillId="0" borderId="14" xfId="1" applyFont="1" applyBorder="1" applyAlignment="1">
      <alignment horizontal="center" vertical="center" wrapText="1"/>
    </xf>
    <xf numFmtId="0" fontId="14" fillId="2" borderId="0" xfId="0" applyFont="1" applyFill="1" applyAlignment="1">
      <alignment horizontal="center" vertical="center" wrapText="1"/>
    </xf>
    <xf numFmtId="165" fontId="14" fillId="2" borderId="0" xfId="0" applyNumberFormat="1" applyFont="1" applyFill="1" applyAlignment="1">
      <alignment vertical="center" wrapText="1"/>
    </xf>
    <xf numFmtId="0" fontId="14" fillId="3" borderId="0" xfId="0" applyFont="1" applyFill="1" applyAlignment="1">
      <alignment horizontal="center" vertical="center" wrapText="1"/>
    </xf>
    <xf numFmtId="165" fontId="14" fillId="3" borderId="0" xfId="0" applyNumberFormat="1" applyFont="1" applyFill="1" applyAlignment="1">
      <alignment vertical="center" wrapText="1"/>
    </xf>
    <xf numFmtId="0" fontId="14" fillId="4" borderId="0" xfId="0" applyFont="1" applyFill="1" applyAlignment="1">
      <alignment horizontal="center" vertical="center" wrapText="1"/>
    </xf>
    <xf numFmtId="165" fontId="14" fillId="4" borderId="0" xfId="0" applyNumberFormat="1" applyFont="1" applyFill="1" applyAlignment="1">
      <alignment vertical="center" wrapText="1"/>
    </xf>
    <xf numFmtId="9" fontId="7" fillId="0" borderId="22" xfId="1" applyFont="1" applyBorder="1" applyAlignment="1">
      <alignment vertical="center" wrapText="1"/>
    </xf>
    <xf numFmtId="9" fontId="7" fillId="2" borderId="29" xfId="0" applyNumberFormat="1" applyFont="1" applyFill="1" applyBorder="1" applyAlignment="1">
      <alignment wrapText="1"/>
    </xf>
    <xf numFmtId="9" fontId="7" fillId="3" borderId="29" xfId="0" applyNumberFormat="1" applyFont="1" applyFill="1" applyBorder="1" applyAlignment="1">
      <alignment wrapText="1"/>
    </xf>
    <xf numFmtId="9" fontId="7" fillId="0" borderId="24" xfId="1" applyFont="1" applyBorder="1" applyAlignment="1">
      <alignment vertical="center" wrapText="1"/>
    </xf>
    <xf numFmtId="9" fontId="7" fillId="2" borderId="31" xfId="0" applyNumberFormat="1" applyFont="1" applyFill="1" applyBorder="1" applyAlignment="1">
      <alignment wrapText="1"/>
    </xf>
    <xf numFmtId="9" fontId="7" fillId="3" borderId="31" xfId="0" applyNumberFormat="1" applyFont="1" applyFill="1" applyBorder="1" applyAlignment="1">
      <alignment wrapText="1"/>
    </xf>
    <xf numFmtId="9" fontId="7" fillId="0" borderId="27" xfId="1" applyFont="1" applyBorder="1" applyAlignment="1">
      <alignment vertical="center" wrapText="1"/>
    </xf>
    <xf numFmtId="9" fontId="7" fillId="2" borderId="32" xfId="0" applyNumberFormat="1" applyFont="1" applyFill="1" applyBorder="1" applyAlignment="1">
      <alignment wrapText="1"/>
    </xf>
    <xf numFmtId="9" fontId="7" fillId="3" borderId="32" xfId="0" applyNumberFormat="1" applyFont="1" applyFill="1" applyBorder="1" applyAlignment="1">
      <alignment wrapText="1"/>
    </xf>
    <xf numFmtId="0" fontId="8" fillId="6" borderId="29" xfId="0" applyFont="1" applyFill="1" applyBorder="1" applyAlignment="1">
      <alignment wrapText="1"/>
    </xf>
    <xf numFmtId="0" fontId="8" fillId="6" borderId="31" xfId="0" applyFont="1" applyFill="1" applyBorder="1" applyAlignment="1">
      <alignment wrapText="1"/>
    </xf>
    <xf numFmtId="0" fontId="8" fillId="6" borderId="32" xfId="0" applyFont="1" applyFill="1" applyBorder="1" applyAlignment="1">
      <alignment wrapText="1"/>
    </xf>
    <xf numFmtId="0" fontId="8" fillId="6" borderId="29" xfId="0" applyFont="1" applyFill="1" applyBorder="1" applyAlignment="1">
      <alignment horizontal="center" wrapText="1"/>
    </xf>
    <xf numFmtId="0" fontId="14" fillId="0" borderId="39" xfId="0" applyFont="1" applyFill="1" applyBorder="1" applyAlignment="1">
      <alignment horizontal="center" wrapText="1"/>
    </xf>
    <xf numFmtId="0" fontId="14" fillId="0" borderId="35" xfId="0" applyFont="1" applyFill="1" applyBorder="1" applyAlignment="1">
      <alignment horizontal="center" wrapText="1"/>
    </xf>
    <xf numFmtId="0" fontId="14" fillId="0" borderId="42" xfId="0" applyFont="1" applyFill="1" applyBorder="1" applyAlignment="1">
      <alignment horizontal="center" wrapText="1"/>
    </xf>
    <xf numFmtId="0" fontId="7" fillId="0" borderId="41" xfId="4" applyFont="1" applyBorder="1" applyAlignment="1" applyProtection="1">
      <alignment vertical="center" wrapText="1"/>
    </xf>
    <xf numFmtId="0" fontId="7" fillId="0" borderId="37" xfId="4" applyFont="1" applyBorder="1" applyAlignment="1" applyProtection="1">
      <alignment vertical="center" wrapText="1"/>
    </xf>
    <xf numFmtId="0" fontId="7" fillId="0" borderId="43" xfId="4" applyFont="1" applyBorder="1" applyAlignment="1" applyProtection="1">
      <alignment vertical="center" wrapText="1"/>
    </xf>
    <xf numFmtId="0" fontId="12" fillId="0" borderId="41" xfId="4" applyFont="1" applyBorder="1" applyAlignment="1" applyProtection="1">
      <alignment vertical="center" wrapText="1"/>
    </xf>
    <xf numFmtId="0" fontId="12" fillId="0" borderId="37" xfId="4" applyFont="1" applyBorder="1" applyAlignment="1" applyProtection="1">
      <alignment vertical="center" wrapText="1"/>
    </xf>
    <xf numFmtId="0" fontId="12" fillId="0" borderId="43" xfId="4" applyFont="1" applyBorder="1" applyAlignment="1" applyProtection="1">
      <alignment vertical="center" wrapText="1"/>
    </xf>
    <xf numFmtId="0" fontId="14" fillId="0" borderId="39" xfId="0" applyFont="1" applyBorder="1" applyAlignment="1">
      <alignment wrapText="1"/>
    </xf>
    <xf numFmtId="0" fontId="14" fillId="0" borderId="35" xfId="0" applyFont="1" applyBorder="1" applyAlignment="1">
      <alignment wrapText="1"/>
    </xf>
    <xf numFmtId="0" fontId="14" fillId="0" borderId="42" xfId="0" applyFont="1" applyBorder="1" applyAlignment="1">
      <alignment wrapText="1"/>
    </xf>
    <xf numFmtId="0" fontId="14" fillId="0" borderId="40" xfId="0" applyFont="1" applyBorder="1" applyAlignment="1">
      <alignment wrapText="1"/>
    </xf>
    <xf numFmtId="0" fontId="14" fillId="0" borderId="36" xfId="0" applyFont="1" applyBorder="1" applyAlignment="1">
      <alignment wrapText="1"/>
    </xf>
    <xf numFmtId="0" fontId="14" fillId="0" borderId="8" xfId="0" applyFont="1" applyBorder="1" applyAlignment="1">
      <alignment wrapText="1"/>
    </xf>
    <xf numFmtId="0" fontId="0" fillId="0" borderId="7" xfId="0" applyBorder="1"/>
    <xf numFmtId="0" fontId="7" fillId="0" borderId="7" xfId="2" applyNumberFormat="1" applyBorder="1" applyAlignment="1">
      <alignment horizontal="center" vertical="center" wrapText="1"/>
    </xf>
    <xf numFmtId="0" fontId="14" fillId="0" borderId="0" xfId="0" applyFont="1" applyFill="1" applyBorder="1" applyAlignment="1">
      <alignment vertical="center" wrapText="1"/>
    </xf>
    <xf numFmtId="0" fontId="0" fillId="0" borderId="0" xfId="0" applyFill="1" applyBorder="1"/>
    <xf numFmtId="0" fontId="0" fillId="0" borderId="0" xfId="0" applyFill="1" applyBorder="1" applyAlignment="1">
      <alignment horizontal="center" vertical="center" wrapText="1"/>
    </xf>
    <xf numFmtId="9" fontId="14" fillId="0" borderId="7" xfId="1" applyFont="1" applyFill="1" applyBorder="1" applyAlignment="1">
      <alignment horizontal="center" vertical="center" wrapText="1"/>
    </xf>
    <xf numFmtId="0" fontId="0" fillId="0" borderId="0" xfId="0" applyFill="1" applyAlignment="1">
      <alignment horizontal="center"/>
    </xf>
    <xf numFmtId="17" fontId="7" fillId="0" borderId="15" xfId="2" applyNumberFormat="1" applyBorder="1" applyAlignment="1">
      <alignment horizontal="center" vertical="center" wrapText="1"/>
    </xf>
    <xf numFmtId="0" fontId="8" fillId="0" borderId="33" xfId="2" applyNumberFormat="1" applyFont="1" applyBorder="1" applyAlignment="1">
      <alignment horizontal="center" vertical="center" wrapText="1"/>
    </xf>
    <xf numFmtId="0" fontId="14" fillId="0" borderId="45" xfId="0" applyFont="1" applyBorder="1" applyAlignment="1">
      <alignment horizontal="center" vertical="center" wrapText="1"/>
    </xf>
    <xf numFmtId="165" fontId="14" fillId="0" borderId="32" xfId="0" applyNumberFormat="1" applyFont="1" applyBorder="1" applyAlignment="1">
      <alignment horizontal="center" vertical="center" wrapText="1"/>
    </xf>
    <xf numFmtId="0" fontId="3" fillId="0" borderId="0" xfId="0" applyFont="1"/>
    <xf numFmtId="9" fontId="13" fillId="0" borderId="7" xfId="0" applyNumberFormat="1" applyFont="1" applyFill="1" applyBorder="1" applyAlignment="1">
      <alignment horizontal="center" vertical="center" wrapText="1"/>
    </xf>
    <xf numFmtId="0" fontId="8" fillId="6" borderId="17" xfId="2" applyNumberFormat="1" applyFont="1" applyFill="1" applyBorder="1" applyAlignment="1">
      <alignment horizontal="center" vertical="center" wrapText="1"/>
    </xf>
    <xf numFmtId="0" fontId="8" fillId="6" borderId="7" xfId="2" applyNumberFormat="1" applyFont="1" applyFill="1" applyBorder="1" applyAlignment="1">
      <alignment horizontal="center" vertical="center" wrapText="1"/>
    </xf>
    <xf numFmtId="0" fontId="8" fillId="6" borderId="34" xfId="0" applyFont="1" applyFill="1" applyBorder="1" applyAlignment="1">
      <alignment horizontal="center" wrapText="1"/>
    </xf>
    <xf numFmtId="0" fontId="0" fillId="0" borderId="0" xfId="0" applyAlignment="1">
      <alignment horizontal="center"/>
    </xf>
    <xf numFmtId="0" fontId="14" fillId="0" borderId="15" xfId="0" applyFont="1" applyFill="1" applyBorder="1" applyAlignment="1">
      <alignment vertical="center" wrapText="1"/>
    </xf>
    <xf numFmtId="165" fontId="14" fillId="2" borderId="31" xfId="0" applyNumberFormat="1" applyFont="1" applyFill="1" applyBorder="1" applyAlignment="1">
      <alignment horizontal="center" vertical="center" wrapText="1"/>
    </xf>
    <xf numFmtId="9" fontId="14" fillId="0" borderId="46" xfId="0" applyNumberFormat="1" applyFont="1" applyBorder="1" applyAlignment="1">
      <alignment horizontal="center" vertical="center" wrapText="1"/>
    </xf>
    <xf numFmtId="166" fontId="14" fillId="0" borderId="7" xfId="0" applyNumberFormat="1" applyFont="1" applyFill="1" applyBorder="1" applyAlignment="1">
      <alignment vertical="center" wrapText="1"/>
    </xf>
    <xf numFmtId="0" fontId="20" fillId="0" borderId="7" xfId="0" applyFont="1" applyBorder="1" applyAlignment="1">
      <alignment horizontal="left" vertical="center" wrapText="1"/>
    </xf>
    <xf numFmtId="0" fontId="20" fillId="0" borderId="7" xfId="0" applyFont="1" applyFill="1" applyBorder="1" applyAlignment="1">
      <alignment vertical="center" wrapText="1"/>
    </xf>
    <xf numFmtId="0" fontId="21" fillId="0" borderId="33" xfId="0" applyFont="1" applyBorder="1" applyAlignment="1">
      <alignment horizontal="center" vertical="center" wrapText="1"/>
    </xf>
    <xf numFmtId="0" fontId="21" fillId="6" borderId="33" xfId="0" applyFont="1" applyFill="1" applyBorder="1" applyAlignment="1">
      <alignment horizontal="center" vertical="center" wrapText="1"/>
    </xf>
    <xf numFmtId="0" fontId="21" fillId="6" borderId="32" xfId="0" applyFont="1" applyFill="1" applyBorder="1" applyAlignment="1">
      <alignment horizontal="center" vertical="center" wrapText="1"/>
    </xf>
    <xf numFmtId="14" fontId="21" fillId="0" borderId="32" xfId="0" applyNumberFormat="1" applyFont="1" applyBorder="1" applyAlignment="1">
      <alignment horizontal="center" wrapText="1"/>
    </xf>
    <xf numFmtId="0" fontId="20" fillId="0" borderId="26" xfId="0" applyFont="1" applyFill="1" applyBorder="1" applyAlignment="1">
      <alignment vertical="center" wrapText="1"/>
    </xf>
    <xf numFmtId="0" fontId="20" fillId="0" borderId="14" xfId="0" applyFont="1" applyFill="1" applyBorder="1" applyAlignment="1">
      <alignment vertical="center" wrapText="1"/>
    </xf>
    <xf numFmtId="9" fontId="7" fillId="4" borderId="22" xfId="0" applyNumberFormat="1" applyFont="1" applyFill="1" applyBorder="1" applyAlignment="1">
      <alignment wrapText="1"/>
    </xf>
    <xf numFmtId="9" fontId="7" fillId="4" borderId="24" xfId="0" applyNumberFormat="1" applyFont="1" applyFill="1" applyBorder="1" applyAlignment="1">
      <alignment wrapText="1"/>
    </xf>
    <xf numFmtId="9" fontId="7" fillId="4" borderId="27" xfId="0" applyNumberFormat="1" applyFont="1" applyFill="1" applyBorder="1" applyAlignment="1">
      <alignment wrapText="1"/>
    </xf>
    <xf numFmtId="9" fontId="7" fillId="0" borderId="0" xfId="0" applyNumberFormat="1" applyFont="1" applyFill="1" applyBorder="1" applyAlignment="1">
      <alignment horizontal="center" wrapText="1"/>
    </xf>
    <xf numFmtId="9" fontId="7" fillId="0" borderId="29" xfId="0" applyNumberFormat="1" applyFont="1" applyFill="1" applyBorder="1" applyAlignment="1">
      <alignment horizontal="center" wrapText="1"/>
    </xf>
    <xf numFmtId="9" fontId="7" fillId="0" borderId="31" xfId="0" applyNumberFormat="1" applyFont="1" applyFill="1" applyBorder="1" applyAlignment="1">
      <alignment horizontal="center" wrapText="1"/>
    </xf>
    <xf numFmtId="9" fontId="7" fillId="0" borderId="32" xfId="0" applyNumberFormat="1" applyFont="1" applyFill="1" applyBorder="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wrapText="1"/>
    </xf>
    <xf numFmtId="9" fontId="7" fillId="0" borderId="0" xfId="1" applyFont="1" applyFill="1" applyBorder="1" applyAlignment="1">
      <alignment vertical="center" wrapText="1"/>
    </xf>
    <xf numFmtId="9" fontId="7" fillId="0" borderId="0" xfId="0" applyNumberFormat="1" applyFont="1" applyFill="1" applyBorder="1" applyAlignment="1">
      <alignment wrapText="1"/>
    </xf>
    <xf numFmtId="0" fontId="8" fillId="0" borderId="0" xfId="2" applyNumberFormat="1" applyFont="1" applyBorder="1" applyAlignment="1">
      <alignment horizontal="center" vertical="center" wrapText="1"/>
    </xf>
    <xf numFmtId="9" fontId="7" fillId="0" borderId="16" xfId="1" applyFont="1" applyFill="1" applyBorder="1" applyAlignment="1">
      <alignment horizontal="center" vertical="center" wrapText="1"/>
    </xf>
    <xf numFmtId="0" fontId="8" fillId="0" borderId="0" xfId="2" applyNumberFormat="1" applyFont="1" applyBorder="1" applyAlignment="1">
      <alignment vertical="center" wrapText="1"/>
    </xf>
    <xf numFmtId="0" fontId="14" fillId="7" borderId="7" xfId="0" applyFont="1" applyFill="1" applyBorder="1" applyAlignment="1">
      <alignment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9"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vertical="center" wrapText="1"/>
    </xf>
    <xf numFmtId="0" fontId="3" fillId="5" borderId="15" xfId="0" applyFont="1" applyFill="1" applyBorder="1" applyAlignment="1">
      <alignment horizontal="center" vertical="center" wrapText="1"/>
    </xf>
    <xf numFmtId="0" fontId="14" fillId="0" borderId="48" xfId="0" applyFont="1" applyBorder="1" applyAlignment="1">
      <alignment vertical="center" wrapText="1"/>
    </xf>
    <xf numFmtId="0" fontId="0" fillId="0" borderId="48" xfId="0" applyBorder="1"/>
    <xf numFmtId="0" fontId="14" fillId="0" borderId="48" xfId="0" applyFont="1" applyFill="1" applyBorder="1" applyAlignment="1">
      <alignment vertical="center" wrapText="1"/>
    </xf>
    <xf numFmtId="0" fontId="14" fillId="0" borderId="6" xfId="0" applyFont="1" applyFill="1" applyBorder="1" applyAlignment="1">
      <alignment vertical="center" wrapText="1"/>
    </xf>
    <xf numFmtId="0" fontId="14" fillId="7" borderId="48" xfId="0" applyFont="1" applyFill="1" applyBorder="1" applyAlignment="1">
      <alignment vertical="center" wrapText="1"/>
    </xf>
    <xf numFmtId="9" fontId="13" fillId="0" borderId="48" xfId="0" applyNumberFormat="1" applyFont="1" applyFill="1" applyBorder="1" applyAlignment="1">
      <alignment horizontal="center" vertical="center" wrapText="1"/>
    </xf>
    <xf numFmtId="9" fontId="14" fillId="0" borderId="48" xfId="0" applyNumberFormat="1" applyFont="1" applyFill="1" applyBorder="1" applyAlignment="1">
      <alignment horizontal="center" vertical="center" wrapText="1"/>
    </xf>
    <xf numFmtId="9" fontId="14" fillId="0" borderId="48" xfId="1" applyFont="1" applyFill="1" applyBorder="1" applyAlignment="1">
      <alignment horizontal="center" vertical="center" wrapText="1"/>
    </xf>
    <xf numFmtId="166" fontId="14" fillId="0" borderId="48" xfId="0" applyNumberFormat="1" applyFont="1" applyFill="1" applyBorder="1" applyAlignment="1">
      <alignment vertical="center" wrapText="1"/>
    </xf>
    <xf numFmtId="165" fontId="14" fillId="0" borderId="48" xfId="0" applyNumberFormat="1" applyFont="1" applyBorder="1" applyAlignment="1">
      <alignment vertical="center" wrapText="1"/>
    </xf>
    <xf numFmtId="1" fontId="14" fillId="0" borderId="48" xfId="0" applyNumberFormat="1" applyFont="1" applyBorder="1" applyAlignment="1">
      <alignment horizontal="center" vertical="center" wrapText="1"/>
    </xf>
    <xf numFmtId="0" fontId="14" fillId="0" borderId="10" xfId="0" applyFont="1" applyBorder="1" applyAlignment="1">
      <alignment vertical="center" wrapText="1"/>
    </xf>
    <xf numFmtId="0" fontId="0" fillId="0" borderId="10" xfId="0" applyBorder="1"/>
    <xf numFmtId="0" fontId="14" fillId="0" borderId="10" xfId="0" applyFont="1" applyFill="1" applyBorder="1" applyAlignment="1">
      <alignment vertical="center" wrapText="1"/>
    </xf>
    <xf numFmtId="0" fontId="14" fillId="0" borderId="52" xfId="0" applyFont="1" applyFill="1" applyBorder="1" applyAlignment="1">
      <alignment vertical="center" wrapText="1"/>
    </xf>
    <xf numFmtId="0" fontId="14" fillId="7" borderId="10" xfId="0" applyFont="1" applyFill="1" applyBorder="1" applyAlignment="1">
      <alignment vertical="center" wrapText="1"/>
    </xf>
    <xf numFmtId="9" fontId="13" fillId="0" borderId="10" xfId="0" applyNumberFormat="1" applyFont="1" applyFill="1" applyBorder="1" applyAlignment="1">
      <alignment horizontal="center" vertical="center" wrapText="1"/>
    </xf>
    <xf numFmtId="9" fontId="14" fillId="0" borderId="10" xfId="0" applyNumberFormat="1" applyFont="1" applyFill="1" applyBorder="1" applyAlignment="1">
      <alignment horizontal="center" vertical="center" wrapText="1"/>
    </xf>
    <xf numFmtId="9" fontId="14" fillId="0" borderId="10" xfId="1" applyFont="1" applyFill="1" applyBorder="1" applyAlignment="1">
      <alignment horizontal="center" vertical="center" wrapText="1"/>
    </xf>
    <xf numFmtId="166" fontId="14" fillId="0" borderId="10" xfId="0" applyNumberFormat="1" applyFont="1" applyFill="1" applyBorder="1" applyAlignment="1">
      <alignment vertical="center" wrapText="1"/>
    </xf>
    <xf numFmtId="165" fontId="14" fillId="0" borderId="10" xfId="0" applyNumberFormat="1" applyFont="1" applyBorder="1" applyAlignment="1">
      <alignment vertical="center" wrapText="1"/>
    </xf>
    <xf numFmtId="1" fontId="14" fillId="0" borderId="10" xfId="0" applyNumberFormat="1" applyFont="1" applyBorder="1" applyAlignment="1">
      <alignment horizontal="center" vertical="center" wrapText="1"/>
    </xf>
    <xf numFmtId="0" fontId="0" fillId="0" borderId="11" xfId="0" applyBorder="1"/>
    <xf numFmtId="0" fontId="0" fillId="0" borderId="26" xfId="0"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4" fillId="0" borderId="13" xfId="0" applyFont="1" applyFill="1" applyBorder="1" applyAlignment="1">
      <alignment vertical="center" wrapText="1"/>
    </xf>
    <xf numFmtId="0" fontId="14" fillId="0" borderId="54" xfId="0" applyFont="1" applyFill="1" applyBorder="1" applyAlignment="1">
      <alignment vertical="center" wrapText="1"/>
    </xf>
    <xf numFmtId="0" fontId="14" fillId="7" borderId="13" xfId="0" applyFont="1" applyFill="1" applyBorder="1" applyAlignment="1">
      <alignment vertical="center" wrapText="1"/>
    </xf>
    <xf numFmtId="9" fontId="13" fillId="0" borderId="13" xfId="0" applyNumberFormat="1" applyFont="1" applyFill="1" applyBorder="1" applyAlignment="1">
      <alignment horizontal="center" vertical="center" wrapText="1"/>
    </xf>
    <xf numFmtId="9" fontId="14" fillId="0" borderId="13" xfId="0" applyNumberFormat="1" applyFont="1" applyFill="1" applyBorder="1" applyAlignment="1">
      <alignment horizontal="center" vertical="center" wrapText="1"/>
    </xf>
    <xf numFmtId="9" fontId="14" fillId="0" borderId="13" xfId="1" applyFont="1" applyFill="1" applyBorder="1" applyAlignment="1">
      <alignment horizontal="center" vertical="center" wrapText="1"/>
    </xf>
    <xf numFmtId="166" fontId="14" fillId="0" borderId="13" xfId="0" applyNumberFormat="1" applyFont="1" applyFill="1" applyBorder="1" applyAlignment="1">
      <alignment vertical="center" wrapText="1"/>
    </xf>
    <xf numFmtId="165" fontId="14" fillId="0" borderId="13" xfId="0" applyNumberFormat="1" applyFont="1" applyBorder="1" applyAlignment="1">
      <alignment vertical="center" wrapText="1"/>
    </xf>
    <xf numFmtId="1" fontId="14" fillId="0" borderId="13" xfId="0" applyNumberFormat="1" applyFont="1" applyBorder="1" applyAlignment="1">
      <alignment horizontal="center" vertical="center" wrapText="1"/>
    </xf>
    <xf numFmtId="0" fontId="0" fillId="0" borderId="13" xfId="0" applyBorder="1"/>
    <xf numFmtId="0" fontId="0" fillId="0" borderId="14" xfId="0" applyBorder="1"/>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0" fillId="0" borderId="15" xfId="0" applyBorder="1"/>
    <xf numFmtId="0" fontId="14" fillId="0" borderId="21" xfId="0" applyFont="1" applyFill="1" applyBorder="1" applyAlignment="1">
      <alignment vertical="center" wrapText="1"/>
    </xf>
    <xf numFmtId="0" fontId="14" fillId="7" borderId="15" xfId="0" applyFont="1" applyFill="1" applyBorder="1" applyAlignment="1">
      <alignment vertical="center" wrapText="1"/>
    </xf>
    <xf numFmtId="9" fontId="13" fillId="0" borderId="15" xfId="0" applyNumberFormat="1" applyFont="1" applyFill="1" applyBorder="1" applyAlignment="1">
      <alignment horizontal="center" vertical="center" wrapText="1"/>
    </xf>
    <xf numFmtId="9" fontId="14" fillId="0" borderId="15" xfId="0" applyNumberFormat="1" applyFont="1" applyFill="1" applyBorder="1" applyAlignment="1">
      <alignment horizontal="center" vertical="center" wrapText="1"/>
    </xf>
    <xf numFmtId="9" fontId="14" fillId="0" borderId="15" xfId="1" applyFont="1" applyFill="1" applyBorder="1" applyAlignment="1">
      <alignment horizontal="center" vertical="center" wrapText="1"/>
    </xf>
    <xf numFmtId="166" fontId="14" fillId="0" borderId="15" xfId="0" applyNumberFormat="1" applyFont="1" applyFill="1" applyBorder="1" applyAlignment="1">
      <alignment vertical="center" wrapText="1"/>
    </xf>
    <xf numFmtId="165" fontId="14" fillId="0" borderId="15" xfId="0" applyNumberFormat="1" applyFont="1" applyBorder="1" applyAlignment="1">
      <alignment vertical="center" wrapText="1"/>
    </xf>
    <xf numFmtId="1" fontId="14" fillId="0" borderId="15"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55" xfId="0" applyFont="1" applyBorder="1" applyAlignment="1">
      <alignment horizontal="center" vertical="center" wrapText="1"/>
    </xf>
    <xf numFmtId="17" fontId="8" fillId="5" borderId="15" xfId="2" applyNumberFormat="1" applyFont="1" applyFill="1" applyBorder="1" applyAlignment="1">
      <alignment horizontal="center" vertical="center" wrapText="1"/>
    </xf>
    <xf numFmtId="165" fontId="3" fillId="5" borderId="15" xfId="0" applyNumberFormat="1" applyFont="1" applyFill="1" applyBorder="1" applyAlignment="1">
      <alignment horizontal="center" vertical="center" wrapText="1"/>
    </xf>
    <xf numFmtId="0" fontId="0" fillId="0" borderId="0" xfId="0" applyFont="1"/>
    <xf numFmtId="0" fontId="0" fillId="0" borderId="0" xfId="0" applyFont="1" applyAlignment="1">
      <alignment horizontal="center" vertical="center" wrapText="1"/>
    </xf>
    <xf numFmtId="0" fontId="0" fillId="0" borderId="0" xfId="0" applyFont="1" applyFill="1" applyBorder="1"/>
    <xf numFmtId="9" fontId="0" fillId="0" borderId="0" xfId="1" applyFont="1" applyBorder="1" applyAlignment="1">
      <alignment horizontal="center" vertical="center" wrapText="1"/>
    </xf>
    <xf numFmtId="0" fontId="0" fillId="0" borderId="0" xfId="0" applyFont="1" applyFill="1" applyBorder="1" applyAlignment="1">
      <alignment vertical="center" wrapText="1"/>
    </xf>
    <xf numFmtId="0" fontId="0" fillId="0" borderId="7" xfId="0" applyFont="1" applyBorder="1" applyAlignment="1">
      <alignment horizontal="center" vertical="center" wrapText="1"/>
    </xf>
    <xf numFmtId="0" fontId="0" fillId="0" borderId="7" xfId="0" applyFont="1" applyFill="1" applyBorder="1" applyAlignment="1">
      <alignment horizontal="center" vertical="center" wrapText="1"/>
    </xf>
    <xf numFmtId="164" fontId="0" fillId="0" borderId="0" xfId="0" applyNumberFormat="1" applyFont="1"/>
    <xf numFmtId="0" fontId="24" fillId="0" borderId="33" xfId="0" applyFont="1" applyBorder="1" applyAlignment="1">
      <alignment vertical="center" wrapText="1"/>
    </xf>
    <xf numFmtId="10" fontId="0" fillId="8" borderId="7" xfId="0" applyNumberFormat="1" applyFont="1" applyFill="1" applyBorder="1" applyAlignment="1">
      <alignment horizontal="center" vertical="center"/>
    </xf>
    <xf numFmtId="10" fontId="0" fillId="8" borderId="26" xfId="0" applyNumberFormat="1" applyFont="1" applyFill="1" applyBorder="1" applyAlignment="1">
      <alignment horizontal="center" vertical="center"/>
    </xf>
    <xf numFmtId="0" fontId="6" fillId="0" borderId="0" xfId="0" applyFont="1"/>
    <xf numFmtId="0" fontId="6" fillId="0" borderId="0" xfId="0" applyFont="1" applyFill="1" applyBorder="1"/>
    <xf numFmtId="0" fontId="6" fillId="0" borderId="0" xfId="0" applyFont="1" applyFill="1" applyBorder="1" applyAlignment="1">
      <alignment horizontal="center" vertical="center" wrapText="1"/>
    </xf>
    <xf numFmtId="0" fontId="4" fillId="0" borderId="0" xfId="0" applyFont="1"/>
    <xf numFmtId="0" fontId="27" fillId="0" borderId="7" xfId="0" applyFont="1" applyBorder="1" applyAlignment="1">
      <alignment horizontal="center" vertical="center"/>
    </xf>
    <xf numFmtId="0" fontId="6" fillId="0" borderId="0" xfId="0" applyFont="1" applyFill="1"/>
    <xf numFmtId="0" fontId="0" fillId="0" borderId="7" xfId="0" applyFont="1" applyBorder="1" applyAlignment="1">
      <alignment horizontal="left" vertical="center" wrapText="1"/>
    </xf>
    <xf numFmtId="0" fontId="0" fillId="0" borderId="19" xfId="0" applyBorder="1"/>
    <xf numFmtId="0" fontId="29" fillId="5" borderId="9" xfId="0" applyFont="1" applyFill="1" applyBorder="1" applyAlignment="1">
      <alignment horizontal="center" vertical="center" wrapText="1"/>
    </xf>
    <xf numFmtId="0" fontId="29" fillId="5" borderId="10" xfId="0" applyFont="1" applyFill="1" applyBorder="1" applyAlignment="1">
      <alignment horizontal="center" vertical="center" wrapText="1"/>
    </xf>
    <xf numFmtId="165" fontId="29" fillId="5" borderId="10" xfId="0" applyNumberFormat="1" applyFont="1" applyFill="1" applyBorder="1" applyAlignment="1">
      <alignment horizontal="center" vertical="center" wrapText="1"/>
    </xf>
    <xf numFmtId="165" fontId="29" fillId="5" borderId="11" xfId="0" applyNumberFormat="1" applyFont="1" applyFill="1" applyBorder="1" applyAlignment="1">
      <alignment horizontal="center" vertical="center" wrapText="1"/>
    </xf>
    <xf numFmtId="0" fontId="30" fillId="0" borderId="0" xfId="0" applyFont="1"/>
    <xf numFmtId="0" fontId="30" fillId="0" borderId="0" xfId="0" applyFont="1" applyFill="1" applyBorder="1"/>
    <xf numFmtId="0" fontId="30" fillId="0" borderId="0" xfId="0" applyFont="1" applyFill="1" applyBorder="1" applyAlignment="1">
      <alignment horizontal="center" vertical="center" wrapText="1"/>
    </xf>
    <xf numFmtId="165" fontId="6" fillId="0" borderId="26" xfId="0" applyNumberFormat="1" applyFont="1" applyFill="1" applyBorder="1" applyAlignment="1">
      <alignment horizontal="left" vertical="center" wrapText="1"/>
    </xf>
    <xf numFmtId="43" fontId="6" fillId="0" borderId="0" xfId="39" applyFont="1" applyFill="1" applyBorder="1" applyAlignment="1">
      <alignment horizontal="center" vertical="center" wrapText="1"/>
    </xf>
    <xf numFmtId="0" fontId="27" fillId="0" borderId="7" xfId="0" applyFont="1" applyBorder="1" applyAlignment="1">
      <alignment horizontal="center" vertical="center" wrapText="1"/>
    </xf>
    <xf numFmtId="0" fontId="27" fillId="0" borderId="7" xfId="0" applyFont="1" applyBorder="1" applyAlignment="1">
      <alignment horizontal="center" vertical="center" wrapText="1"/>
    </xf>
    <xf numFmtId="0" fontId="29" fillId="5" borderId="57" xfId="0" applyFont="1" applyFill="1" applyBorder="1" applyAlignment="1">
      <alignment horizontal="center" vertical="center" wrapText="1"/>
    </xf>
    <xf numFmtId="0" fontId="29" fillId="5" borderId="48" xfId="0" applyFont="1" applyFill="1" applyBorder="1" applyAlignment="1">
      <alignment horizontal="center" vertical="center" wrapText="1"/>
    </xf>
    <xf numFmtId="165" fontId="29" fillId="5" borderId="48" xfId="0" applyNumberFormat="1" applyFont="1" applyFill="1" applyBorder="1" applyAlignment="1">
      <alignment horizontal="center" vertical="center" wrapText="1"/>
    </xf>
    <xf numFmtId="165" fontId="29" fillId="5" borderId="58" xfId="0" applyNumberFormat="1" applyFont="1" applyFill="1" applyBorder="1" applyAlignment="1">
      <alignment horizontal="center" vertical="center" wrapText="1"/>
    </xf>
    <xf numFmtId="0" fontId="27" fillId="8" borderId="7" xfId="0" applyFont="1" applyFill="1" applyBorder="1" applyAlignment="1">
      <alignment horizontal="center" vertical="center"/>
    </xf>
    <xf numFmtId="0" fontId="29" fillId="5" borderId="48"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Font="1" applyAlignment="1">
      <alignment horizontal="left" vertical="top" wrapText="1"/>
    </xf>
    <xf numFmtId="164" fontId="0" fillId="0" borderId="0" xfId="0" applyNumberFormat="1" applyFont="1" applyAlignment="1">
      <alignment horizontal="left" vertical="top" wrapText="1"/>
    </xf>
    <xf numFmtId="165" fontId="27" fillId="0" borderId="7" xfId="0" applyNumberFormat="1" applyFont="1" applyFill="1" applyBorder="1" applyAlignment="1">
      <alignment horizontal="right" vertical="center" wrapText="1"/>
    </xf>
    <xf numFmtId="9" fontId="27" fillId="0" borderId="7" xfId="0" applyNumberFormat="1" applyFont="1" applyFill="1" applyBorder="1" applyAlignment="1">
      <alignment horizontal="right" vertical="center" wrapText="1"/>
    </xf>
    <xf numFmtId="10" fontId="27" fillId="0" borderId="7" xfId="0" applyNumberFormat="1" applyFont="1" applyFill="1" applyBorder="1" applyAlignment="1">
      <alignment horizontal="right" vertical="center" wrapText="1"/>
    </xf>
    <xf numFmtId="9" fontId="27" fillId="0" borderId="7" xfId="1" applyNumberFormat="1" applyFont="1" applyFill="1" applyBorder="1" applyAlignment="1">
      <alignment horizontal="right" vertical="center"/>
    </xf>
    <xf numFmtId="9" fontId="27" fillId="0" borderId="7" xfId="0" applyNumberFormat="1" applyFont="1" applyFill="1" applyBorder="1" applyAlignment="1">
      <alignment horizontal="right" vertical="center"/>
    </xf>
    <xf numFmtId="9" fontId="27" fillId="0" borderId="15" xfId="1" applyFont="1" applyBorder="1" applyAlignment="1">
      <alignment horizontal="right" vertical="center"/>
    </xf>
    <xf numFmtId="165" fontId="27" fillId="0" borderId="15" xfId="0" applyNumberFormat="1" applyFont="1" applyFill="1" applyBorder="1" applyAlignment="1">
      <alignment horizontal="right" vertical="center" wrapText="1"/>
    </xf>
    <xf numFmtId="9" fontId="27" fillId="0" borderId="7" xfId="0" applyNumberFormat="1" applyFont="1" applyBorder="1" applyAlignment="1">
      <alignment horizontal="right" vertical="center"/>
    </xf>
    <xf numFmtId="0" fontId="0" fillId="0" borderId="7" xfId="0" applyFont="1" applyFill="1" applyBorder="1" applyAlignment="1">
      <alignment horizontal="left" vertical="center" wrapText="1"/>
    </xf>
    <xf numFmtId="10" fontId="6" fillId="0" borderId="0" xfId="1" applyNumberFormat="1" applyFont="1" applyFill="1" applyBorder="1" applyAlignment="1">
      <alignment horizontal="center" vertical="center" wrapText="1"/>
    </xf>
    <xf numFmtId="10" fontId="27" fillId="0" borderId="7" xfId="1" applyNumberFormat="1" applyFont="1" applyFill="1" applyBorder="1" applyAlignment="1">
      <alignment horizontal="right" vertical="center" wrapText="1"/>
    </xf>
    <xf numFmtId="9" fontId="27" fillId="0" borderId="7" xfId="1" applyNumberFormat="1" applyFont="1" applyFill="1" applyBorder="1" applyAlignment="1">
      <alignment horizontal="right" vertical="center" wrapText="1"/>
    </xf>
    <xf numFmtId="9" fontId="27" fillId="0" borderId="15" xfId="1" applyFont="1" applyFill="1" applyBorder="1" applyAlignment="1">
      <alignment horizontal="right" vertical="center" wrapText="1"/>
    </xf>
    <xf numFmtId="0" fontId="0" fillId="0" borderId="0" xfId="0" applyFont="1" applyAlignment="1">
      <alignment vertical="center" wrapText="1"/>
    </xf>
    <xf numFmtId="0" fontId="0" fillId="0" borderId="18" xfId="0" applyFont="1" applyBorder="1" applyAlignment="1">
      <alignment horizontal="left" vertical="center" wrapText="1"/>
    </xf>
    <xf numFmtId="0" fontId="22" fillId="0" borderId="7" xfId="0" applyFont="1" applyFill="1" applyBorder="1" applyAlignment="1">
      <alignment horizontal="left" vertical="center" wrapText="1"/>
    </xf>
    <xf numFmtId="0" fontId="0" fillId="8" borderId="7" xfId="0" applyFont="1" applyFill="1" applyBorder="1" applyAlignment="1">
      <alignment horizontal="left" vertical="center" wrapText="1"/>
    </xf>
    <xf numFmtId="0" fontId="22" fillId="0" borderId="7" xfId="0" applyFont="1" applyBorder="1" applyAlignment="1">
      <alignment horizontal="left" vertical="center" wrapText="1"/>
    </xf>
    <xf numFmtId="0" fontId="23" fillId="0" borderId="7" xfId="0" applyFont="1" applyBorder="1" applyAlignment="1">
      <alignment horizontal="left" vertical="center" wrapText="1"/>
    </xf>
    <xf numFmtId="0" fontId="0" fillId="0" borderId="15" xfId="0" applyFont="1" applyBorder="1" applyAlignment="1">
      <alignment horizontal="left" vertical="center" wrapText="1"/>
    </xf>
    <xf numFmtId="10" fontId="27" fillId="9" borderId="7" xfId="0" applyNumberFormat="1" applyFont="1" applyFill="1" applyBorder="1" applyAlignment="1">
      <alignment horizontal="right" vertical="center" wrapText="1"/>
    </xf>
    <xf numFmtId="165" fontId="27" fillId="9" borderId="7" xfId="0" applyNumberFormat="1" applyFont="1" applyFill="1" applyBorder="1" applyAlignment="1">
      <alignment horizontal="right" vertical="center" wrapText="1"/>
    </xf>
    <xf numFmtId="9" fontId="28" fillId="0" borderId="7" xfId="0" applyNumberFormat="1" applyFont="1" applyFill="1" applyBorder="1" applyAlignment="1">
      <alignment horizontal="right" vertical="center" wrapText="1"/>
    </xf>
    <xf numFmtId="9" fontId="3" fillId="0" borderId="7" xfId="0" applyNumberFormat="1" applyFont="1" applyFill="1" applyBorder="1" applyAlignment="1">
      <alignment horizontal="right" vertical="center" wrapText="1"/>
    </xf>
    <xf numFmtId="0" fontId="8" fillId="0" borderId="7" xfId="0" applyFont="1" applyBorder="1" applyAlignment="1">
      <alignment horizontal="left" vertical="center"/>
    </xf>
    <xf numFmtId="0" fontId="27" fillId="0" borderId="7" xfId="0" applyFont="1" applyBorder="1" applyAlignment="1">
      <alignment horizontal="left" vertical="center"/>
    </xf>
    <xf numFmtId="0" fontId="27" fillId="0" borderId="7" xfId="0" applyFont="1" applyBorder="1" applyAlignment="1">
      <alignment horizontal="center" vertical="center" wrapText="1"/>
    </xf>
    <xf numFmtId="0" fontId="25" fillId="0" borderId="22" xfId="0" applyFont="1" applyBorder="1" applyAlignment="1" applyProtection="1">
      <alignment horizontal="center" wrapText="1"/>
      <protection locked="0"/>
    </xf>
    <xf numFmtId="0" fontId="25" fillId="0" borderId="24" xfId="0" applyFont="1" applyBorder="1" applyAlignment="1" applyProtection="1">
      <alignment horizontal="center" wrapText="1"/>
      <protection locked="0"/>
    </xf>
    <xf numFmtId="0" fontId="25" fillId="0" borderId="56" xfId="0" applyFont="1" applyBorder="1" applyAlignment="1" applyProtection="1">
      <alignment horizontal="center" wrapText="1"/>
      <protection locked="0"/>
    </xf>
    <xf numFmtId="0" fontId="26" fillId="0" borderId="7" xfId="0" applyFont="1" applyBorder="1" applyAlignment="1" applyProtection="1">
      <alignment horizontal="center" vertical="center" wrapText="1"/>
      <protection locked="0"/>
    </xf>
    <xf numFmtId="0" fontId="19" fillId="0" borderId="47" xfId="0" applyFont="1" applyBorder="1" applyAlignment="1">
      <alignment horizontal="left" vertical="center" wrapText="1"/>
    </xf>
    <xf numFmtId="0" fontId="14" fillId="0" borderId="51"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left" vertical="center" wrapText="1"/>
    </xf>
    <xf numFmtId="0" fontId="15" fillId="0" borderId="7" xfId="0" applyFont="1" applyFill="1" applyBorder="1" applyAlignment="1">
      <alignment horizontal="center" wrapText="1"/>
    </xf>
    <xf numFmtId="0" fontId="15" fillId="0" borderId="7" xfId="0" applyFont="1" applyFill="1" applyBorder="1" applyAlignment="1">
      <alignment horizontal="center"/>
    </xf>
    <xf numFmtId="0" fontId="11" fillId="0" borderId="20"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6" fillId="0" borderId="7" xfId="0" applyFont="1" applyBorder="1" applyAlignment="1">
      <alignment horizontal="center" vertical="center"/>
    </xf>
    <xf numFmtId="0" fontId="11" fillId="0" borderId="20" xfId="0" applyFont="1" applyBorder="1" applyAlignment="1">
      <alignment horizontal="center" vertical="center"/>
    </xf>
    <xf numFmtId="0" fontId="11" fillId="0" borderId="44" xfId="0" applyFont="1" applyBorder="1" applyAlignment="1">
      <alignment horizontal="center" vertical="center"/>
    </xf>
    <xf numFmtId="0" fontId="11" fillId="0" borderId="21"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6" fillId="0" borderId="7" xfId="0" applyFont="1" applyFill="1" applyBorder="1" applyAlignment="1">
      <alignment horizontal="center" vertical="center"/>
    </xf>
    <xf numFmtId="14" fontId="6" fillId="0" borderId="7" xfId="0" applyNumberFormat="1" applyFont="1" applyFill="1" applyBorder="1" applyAlignment="1">
      <alignment horizontal="center" vertical="center"/>
    </xf>
    <xf numFmtId="0" fontId="8" fillId="6" borderId="1" xfId="0" applyFont="1" applyFill="1" applyBorder="1" applyAlignment="1">
      <alignment horizontal="center" wrapText="1"/>
    </xf>
    <xf numFmtId="0" fontId="8" fillId="6" borderId="2" xfId="0" applyFont="1" applyFill="1" applyBorder="1" applyAlignment="1">
      <alignment horizontal="center" wrapText="1"/>
    </xf>
    <xf numFmtId="0" fontId="8" fillId="6" borderId="3" xfId="0" applyFont="1" applyFill="1" applyBorder="1" applyAlignment="1">
      <alignment horizont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2" xfId="0" applyFont="1" applyBorder="1" applyAlignment="1">
      <alignment horizontal="left" wrapText="1"/>
    </xf>
    <xf numFmtId="0" fontId="14" fillId="0" borderId="50" xfId="0" applyFont="1" applyBorder="1" applyAlignment="1">
      <alignment horizontal="left" wrapText="1"/>
    </xf>
    <xf numFmtId="0" fontId="14" fillId="0" borderId="43" xfId="0" applyFont="1" applyBorder="1" applyAlignment="1">
      <alignment horizontal="left" wrapText="1"/>
    </xf>
    <xf numFmtId="0" fontId="14" fillId="0" borderId="39" xfId="0" applyFont="1" applyBorder="1" applyAlignment="1">
      <alignment horizontal="left" wrapText="1"/>
    </xf>
    <xf numFmtId="0" fontId="14" fillId="0" borderId="49" xfId="0" applyFont="1" applyBorder="1" applyAlignment="1">
      <alignment horizontal="left" wrapText="1"/>
    </xf>
    <xf numFmtId="0" fontId="14" fillId="0" borderId="41" xfId="0" applyFont="1" applyBorder="1" applyAlignment="1">
      <alignment horizontal="left" wrapText="1"/>
    </xf>
    <xf numFmtId="0" fontId="14" fillId="0" borderId="35" xfId="0" applyFont="1" applyBorder="1" applyAlignment="1">
      <alignment horizontal="left" wrapText="1"/>
    </xf>
    <xf numFmtId="0" fontId="14" fillId="0" borderId="17" xfId="0" applyFont="1" applyBorder="1" applyAlignment="1">
      <alignment horizontal="left" wrapText="1"/>
    </xf>
    <xf numFmtId="0" fontId="14" fillId="0" borderId="37" xfId="0" applyFont="1" applyBorder="1" applyAlignment="1">
      <alignment horizontal="left" wrapText="1"/>
    </xf>
    <xf numFmtId="0" fontId="14" fillId="0" borderId="35" xfId="0" applyFont="1" applyBorder="1" applyAlignment="1">
      <alignment horizontal="center" wrapText="1"/>
    </xf>
    <xf numFmtId="0" fontId="14" fillId="0" borderId="17" xfId="0" applyFont="1" applyBorder="1" applyAlignment="1">
      <alignment horizontal="center" wrapText="1"/>
    </xf>
    <xf numFmtId="0" fontId="14" fillId="0" borderId="37" xfId="0" applyFont="1" applyBorder="1" applyAlignment="1">
      <alignment horizontal="center" wrapText="1"/>
    </xf>
    <xf numFmtId="0" fontId="4" fillId="0" borderId="31" xfId="0" applyFont="1" applyFill="1" applyBorder="1" applyAlignment="1">
      <alignment horizontal="center" vertical="center" textRotation="90"/>
    </xf>
    <xf numFmtId="0" fontId="4" fillId="0" borderId="32" xfId="0" applyFont="1" applyFill="1" applyBorder="1" applyAlignment="1">
      <alignment horizontal="center" vertical="center" textRotation="90"/>
    </xf>
    <xf numFmtId="0" fontId="16" fillId="6" borderId="1" xfId="4" applyFont="1" applyFill="1" applyBorder="1" applyAlignment="1" applyProtection="1">
      <alignment horizontal="center" wrapText="1"/>
    </xf>
    <xf numFmtId="0" fontId="16" fillId="6" borderId="3" xfId="4" applyFont="1" applyFill="1" applyBorder="1" applyAlignment="1" applyProtection="1">
      <alignment horizontal="center" wrapText="1"/>
    </xf>
    <xf numFmtId="0" fontId="21" fillId="6" borderId="29" xfId="0" applyFont="1" applyFill="1" applyBorder="1" applyAlignment="1">
      <alignment horizontal="center" vertical="center" wrapText="1"/>
    </xf>
    <xf numFmtId="0" fontId="21" fillId="6" borderId="31" xfId="0" applyFont="1" applyFill="1" applyBorder="1" applyAlignment="1">
      <alignment horizontal="center" vertical="center" wrapText="1"/>
    </xf>
    <xf numFmtId="0" fontId="21" fillId="6" borderId="32"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wrapText="1"/>
    </xf>
    <xf numFmtId="0" fontId="21" fillId="0" borderId="32" xfId="0" applyFont="1" applyBorder="1" applyAlignment="1">
      <alignment horizontal="center" vertical="center" wrapText="1"/>
    </xf>
    <xf numFmtId="0" fontId="8" fillId="0" borderId="1" xfId="2" applyNumberFormat="1" applyFont="1" applyBorder="1" applyAlignment="1">
      <alignment horizontal="center" vertical="center" wrapText="1"/>
    </xf>
    <xf numFmtId="0" fontId="8" fillId="0" borderId="2" xfId="2" applyNumberFormat="1" applyFont="1" applyBorder="1" applyAlignment="1">
      <alignment horizontal="center" vertical="center" wrapText="1"/>
    </xf>
    <xf numFmtId="0" fontId="8" fillId="0" borderId="3" xfId="2" applyNumberFormat="1" applyFont="1" applyBorder="1" applyAlignment="1">
      <alignment horizontal="center" vertical="center" wrapText="1"/>
    </xf>
    <xf numFmtId="0" fontId="7" fillId="6" borderId="1" xfId="0" applyFont="1" applyFill="1" applyBorder="1" applyAlignment="1">
      <alignment horizontal="center" wrapText="1"/>
    </xf>
    <xf numFmtId="0" fontId="7" fillId="6" borderId="0" xfId="0" applyFont="1" applyFill="1" applyBorder="1" applyAlignment="1">
      <alignment horizontal="center" wrapText="1"/>
    </xf>
    <xf numFmtId="0" fontId="7" fillId="6" borderId="2" xfId="0" applyFont="1" applyFill="1" applyBorder="1" applyAlignment="1">
      <alignment horizontal="center" wrapText="1"/>
    </xf>
    <xf numFmtId="0" fontId="7" fillId="6" borderId="34" xfId="0" applyFont="1" applyFill="1" applyBorder="1" applyAlignment="1">
      <alignment horizontal="center" wrapText="1"/>
    </xf>
    <xf numFmtId="0" fontId="7" fillId="6" borderId="30" xfId="0" applyFont="1" applyFill="1" applyBorder="1" applyAlignment="1">
      <alignment horizontal="center" wrapText="1"/>
    </xf>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15" fillId="0" borderId="22" xfId="0" applyFont="1" applyFill="1" applyBorder="1" applyAlignment="1">
      <alignment horizontal="center" wrapText="1"/>
    </xf>
    <xf numFmtId="0" fontId="15" fillId="0" borderId="23" xfId="0" applyFont="1" applyFill="1" applyBorder="1" applyAlignment="1">
      <alignment horizontal="center"/>
    </xf>
    <xf numFmtId="0" fontId="15" fillId="0" borderId="24" xfId="0" applyFont="1" applyFill="1" applyBorder="1" applyAlignment="1">
      <alignment horizontal="center"/>
    </xf>
    <xf numFmtId="0" fontId="15" fillId="0" borderId="25" xfId="0" applyFont="1" applyFill="1" applyBorder="1" applyAlignment="1">
      <alignment horizontal="center"/>
    </xf>
    <xf numFmtId="0" fontId="8" fillId="0" borderId="38"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2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5"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26" xfId="0" applyFont="1" applyFill="1" applyBorder="1" applyAlignment="1">
      <alignment horizontal="center" vertical="center" wrapText="1"/>
    </xf>
    <xf numFmtId="14" fontId="14" fillId="0" borderId="13" xfId="0" applyNumberFormat="1" applyFont="1" applyFill="1" applyBorder="1" applyAlignment="1">
      <alignment horizontal="center" vertical="center" wrapText="1"/>
    </xf>
    <xf numFmtId="14" fontId="14" fillId="0" borderId="14" xfId="0" applyNumberFormat="1" applyFont="1" applyFill="1" applyBorder="1" applyAlignment="1">
      <alignment horizontal="center" vertical="center" wrapText="1"/>
    </xf>
    <xf numFmtId="10" fontId="29" fillId="5" borderId="7" xfId="0" applyNumberFormat="1" applyFont="1" applyFill="1" applyBorder="1" applyAlignment="1">
      <alignment horizontal="right" vertical="center" wrapText="1"/>
    </xf>
    <xf numFmtId="10" fontId="27" fillId="10" borderId="7" xfId="0" applyNumberFormat="1" applyFont="1" applyFill="1" applyBorder="1" applyAlignment="1">
      <alignment horizontal="right" vertical="center" wrapText="1"/>
    </xf>
    <xf numFmtId="165" fontId="29" fillId="5" borderId="7" xfId="0" applyNumberFormat="1" applyFont="1" applyFill="1" applyBorder="1" applyAlignment="1">
      <alignment horizontal="right" vertical="center" wrapText="1"/>
    </xf>
  </cellXfs>
  <cellStyles count="4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2" xfId="4"/>
    <cellStyle name="Hipervínculo visitado" xfId="5"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Millares" xfId="39" builtinId="3"/>
    <cellStyle name="Millares 2" xfId="40"/>
    <cellStyle name="Normal" xfId="0" builtinId="0"/>
    <cellStyle name="Normal 2" xfId="2"/>
    <cellStyle name="Porcentaje" xfId="1" builtinId="5"/>
    <cellStyle name="Porcentual 2" xfId="3"/>
  </cellStyles>
  <dxfs count="38">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FFFF00"/>
        </patternFill>
      </fill>
    </dxf>
    <dxf>
      <fill>
        <patternFill>
          <bgColor rgb="FF92D050"/>
        </patternFill>
      </fill>
    </dxf>
    <dxf>
      <fill>
        <patternFill>
          <bgColor rgb="FFEF827F"/>
        </patternFill>
      </fill>
    </dxf>
    <dxf>
      <fill>
        <patternFill>
          <bgColor rgb="FFFFFF66"/>
        </patternFill>
      </fill>
    </dxf>
    <dxf>
      <fill>
        <patternFill>
          <bgColor rgb="FF92D050"/>
        </patternFill>
      </fill>
    </dxf>
    <dxf>
      <fill>
        <patternFill>
          <bgColor rgb="FFEF827F"/>
        </patternFill>
      </fill>
    </dxf>
    <dxf>
      <fill>
        <patternFill>
          <bgColor rgb="FFFFFF66"/>
        </patternFill>
      </fill>
    </dxf>
    <dxf>
      <fill>
        <patternFill>
          <bgColor rgb="FF92D050"/>
        </patternFill>
      </fill>
    </dxf>
  </dxfs>
  <tableStyles count="0" defaultTableStyle="TableStyleMedium9" defaultPivotStyle="PivotStyleLight16"/>
  <colors>
    <mruColors>
      <color rgb="FFEF827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ES"/>
              <a:t>Efectividad del Sistema</a:t>
            </a:r>
          </a:p>
        </c:rich>
      </c:tx>
      <c:layout>
        <c:manualLayout>
          <c:xMode val="edge"/>
          <c:yMode val="edge"/>
          <c:x val="0.77215826691019995"/>
          <c:y val="1.53349371110646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0.169543015387563"/>
          <c:y val="0.18890037735182399"/>
          <c:w val="0.809522844390128"/>
          <c:h val="0.55647569306362499"/>
        </c:manualLayout>
      </c:layout>
      <c:barChart>
        <c:barDir val="col"/>
        <c:grouping val="clustered"/>
        <c:varyColors val="0"/>
        <c:ser>
          <c:idx val="0"/>
          <c:order val="0"/>
          <c:tx>
            <c:strRef>
              <c:f>DE!$E$27</c:f>
              <c:strCache>
                <c:ptCount val="1"/>
                <c:pt idx="0">
                  <c:v>Efectividad del Sistema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DE!$E$28:$E$39</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B73-4AC0-BFB5-F62706EA2AC1}"/>
            </c:ext>
          </c:extLst>
        </c:ser>
        <c:dLbls>
          <c:showLegendKey val="0"/>
          <c:showVal val="0"/>
          <c:showCatName val="0"/>
          <c:showSerName val="0"/>
          <c:showPercent val="0"/>
          <c:showBubbleSize val="0"/>
        </c:dLbls>
        <c:gapWidth val="150"/>
        <c:axId val="-2119025072"/>
        <c:axId val="-2016201072"/>
      </c:barChart>
      <c:lineChart>
        <c:grouping val="standard"/>
        <c:varyColors val="0"/>
        <c:ser>
          <c:idx val="1"/>
          <c:order val="1"/>
          <c:tx>
            <c:strRef>
              <c:f>DE!$F$27</c:f>
              <c:strCache>
                <c:ptCount val="1"/>
                <c:pt idx="0">
                  <c:v>Meta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numRef>
              <c:f>DE!$B$28:$B$39</c:f>
              <c:numCache>
                <c:formatCode>mmm\-yy</c:formatCode>
                <c:ptCount val="12"/>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numCache>
            </c:numRef>
          </c:cat>
          <c:val>
            <c:numRef>
              <c:f>DE!$F$28:$F$39</c:f>
              <c:numCache>
                <c:formatCode>0%</c:formatCode>
                <c:ptCount val="12"/>
                <c:pt idx="0">
                  <c:v>0.1</c:v>
                </c:pt>
                <c:pt idx="1">
                  <c:v>0.1</c:v>
                </c:pt>
                <c:pt idx="2">
                  <c:v>0.1</c:v>
                </c:pt>
                <c:pt idx="3">
                  <c:v>0.1</c:v>
                </c:pt>
                <c:pt idx="4">
                  <c:v>0.1</c:v>
                </c:pt>
                <c:pt idx="5">
                  <c:v>0.1</c:v>
                </c:pt>
                <c:pt idx="6">
                  <c:v>0.1</c:v>
                </c:pt>
                <c:pt idx="7">
                  <c:v>0.1</c:v>
                </c:pt>
                <c:pt idx="8">
                  <c:v>0.1</c:v>
                </c:pt>
                <c:pt idx="9">
                  <c:v>0.1</c:v>
                </c:pt>
                <c:pt idx="10">
                  <c:v>0.1</c:v>
                </c:pt>
                <c:pt idx="11">
                  <c:v>0.1</c:v>
                </c:pt>
              </c:numCache>
            </c:numRef>
          </c:val>
          <c:smooth val="0"/>
          <c:extLst>
            <c:ext xmlns:c16="http://schemas.microsoft.com/office/drawing/2014/chart" uri="{C3380CC4-5D6E-409C-BE32-E72D297353CC}">
              <c16:uniqueId val="{00000001-7B73-4AC0-BFB5-F62706EA2AC1}"/>
            </c:ext>
          </c:extLst>
        </c:ser>
        <c:dLbls>
          <c:showLegendKey val="0"/>
          <c:showVal val="0"/>
          <c:showCatName val="0"/>
          <c:showSerName val="0"/>
          <c:showPercent val="0"/>
          <c:showBubbleSize val="0"/>
        </c:dLbls>
        <c:marker val="1"/>
        <c:smooth val="0"/>
        <c:axId val="-2119025072"/>
        <c:axId val="-2016201072"/>
      </c:lineChart>
      <c:dateAx>
        <c:axId val="-2119025072"/>
        <c:scaling>
          <c:orientation val="minMax"/>
        </c:scaling>
        <c:delete val="0"/>
        <c:axPos val="b"/>
        <c:numFmt formatCode="mmm\-yy"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16201072"/>
        <c:crosses val="autoZero"/>
        <c:auto val="1"/>
        <c:lblOffset val="100"/>
        <c:baseTimeUnit val="months"/>
      </c:dateAx>
      <c:valAx>
        <c:axId val="-201620107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11902507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799" l="0.70000000000000095" r="0.70000000000000095" t="0.75000000000000799"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1122538</xdr:colOff>
      <xdr:row>0</xdr:row>
      <xdr:rowOff>38100</xdr:rowOff>
    </xdr:from>
    <xdr:to>
      <xdr:col>1</xdr:col>
      <xdr:colOff>2000249</xdr:colOff>
      <xdr:row>3</xdr:row>
      <xdr:rowOff>207010</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538" y="38100"/>
          <a:ext cx="877711" cy="9594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983521</xdr:colOff>
      <xdr:row>0</xdr:row>
      <xdr:rowOff>50800</xdr:rowOff>
    </xdr:from>
    <xdr:to>
      <xdr:col>2</xdr:col>
      <xdr:colOff>1039514</xdr:colOff>
      <xdr:row>3</xdr:row>
      <xdr:rowOff>127000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83521" y="50800"/>
          <a:ext cx="1151368"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85163</xdr:colOff>
      <xdr:row>25</xdr:row>
      <xdr:rowOff>61634</xdr:rowOff>
    </xdr:from>
    <xdr:to>
      <xdr:col>14</xdr:col>
      <xdr:colOff>38100</xdr:colOff>
      <xdr:row>40</xdr:row>
      <xdr:rowOff>38100</xdr:rowOff>
    </xdr:to>
    <xdr:graphicFrame macro="">
      <xdr:nvGraphicFramePr>
        <xdr:cNvPr id="2" name="1 Gráfico">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822231</xdr:colOff>
      <xdr:row>0</xdr:row>
      <xdr:rowOff>56030</xdr:rowOff>
    </xdr:from>
    <xdr:to>
      <xdr:col>2</xdr:col>
      <xdr:colOff>520886</xdr:colOff>
      <xdr:row>3</xdr:row>
      <xdr:rowOff>71605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1031781" y="56030"/>
          <a:ext cx="679730" cy="701375"/>
        </a:xfrm>
        <a:prstGeom prst="rect">
          <a:avLst/>
        </a:prstGeom>
      </xdr:spPr>
    </xdr:pic>
    <xdr:clientData/>
  </xdr:twoCellAnchor>
</xdr:wsDr>
</file>

<file path=xl/drawings/drawing4.xml><?xml version="1.0" encoding="utf-8"?>
<c:userShapes xmlns:c="http://schemas.openxmlformats.org/drawingml/2006/chart">
  <cdr:relSizeAnchor xmlns:cdr="http://schemas.openxmlformats.org/drawingml/2006/chartDrawing">
    <cdr:from>
      <cdr:x>0.05196</cdr:x>
      <cdr:y>0.38222</cdr:y>
    </cdr:from>
    <cdr:to>
      <cdr:x>0.12556</cdr:x>
      <cdr:y>0.68838</cdr:y>
    </cdr:to>
    <cdr:sp macro="" textlink="">
      <cdr:nvSpPr>
        <cdr:cNvPr id="2" name="2 Flecha arriba"/>
        <cdr:cNvSpPr/>
      </cdr:nvSpPr>
      <cdr:spPr>
        <a:xfrm xmlns:a="http://schemas.openxmlformats.org/drawingml/2006/main">
          <a:off x="374651" y="1203326"/>
          <a:ext cx="530786" cy="963890"/>
        </a:xfrm>
        <a:prstGeom xmlns:a="http://schemas.openxmlformats.org/drawingml/2006/main" prst="upArrow">
          <a:avLst>
            <a:gd name="adj1" fmla="val 50000"/>
            <a:gd name="adj2" fmla="val 47398"/>
          </a:avLst>
        </a:prstGeom>
      </cdr:spPr>
      <cdr:style>
        <a:lnRef xmlns:a="http://schemas.openxmlformats.org/drawingml/2006/main" idx="0">
          <a:schemeClr val="accent1"/>
        </a:lnRef>
        <a:fillRef xmlns:a="http://schemas.openxmlformats.org/drawingml/2006/main" idx="3">
          <a:schemeClr val="accent1"/>
        </a:fillRef>
        <a:effectRef xmlns:a="http://schemas.openxmlformats.org/drawingml/2006/main" idx="3">
          <a:schemeClr val="accent1"/>
        </a:effectRef>
        <a:fontRef xmlns:a="http://schemas.openxmlformats.org/drawingml/2006/main" idx="minor">
          <a:schemeClr val="lt1"/>
        </a:fontRef>
      </cdr:style>
      <cdr:txBody>
        <a:bodyPr xmlns:a="http://schemas.openxmlformats.org/drawingml/2006/main" vert="vert270" lIns="0" tIns="0" rIns="0" bIns="0"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ctr"/>
          <a:r>
            <a:rPr lang="es-CO" sz="1000" b="1"/>
            <a:t>Mejor</a:t>
          </a:r>
          <a:r>
            <a:rPr lang="es-CO" sz="1100" b="1"/>
            <a:t> si sube</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5188A1F\Guia_indicadores_Proces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brimiento Cupos"/>
      <sheetName val="Logros alcanzad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
  <sheetViews>
    <sheetView tabSelected="1" topLeftCell="I6" zoomScale="78" zoomScaleNormal="90" workbookViewId="0">
      <pane ySplit="1" topLeftCell="A9" activePane="bottomLeft" state="frozen"/>
      <selection activeCell="A6" sqref="A6"/>
      <selection pane="bottomLeft" activeCell="S9" sqref="S9"/>
    </sheetView>
  </sheetViews>
  <sheetFormatPr baseColWidth="10" defaultColWidth="10.7109375" defaultRowHeight="15" x14ac:dyDescent="0.25"/>
  <cols>
    <col min="1" max="1" width="4" style="167" customWidth="1"/>
    <col min="2" max="2" width="47" style="167" customWidth="1"/>
    <col min="3" max="3" width="16.7109375" style="167" customWidth="1"/>
    <col min="4" max="4" width="29" style="167" customWidth="1"/>
    <col min="5" max="5" width="24.7109375" style="167" customWidth="1"/>
    <col min="6" max="6" width="28" style="167" customWidth="1"/>
    <col min="7" max="7" width="30" style="204" customWidth="1"/>
    <col min="8" max="8" width="30.7109375" style="167" customWidth="1"/>
    <col min="9" max="9" width="9.42578125" style="167" customWidth="1"/>
    <col min="10" max="10" width="18.28515625" style="72" customWidth="1"/>
    <col min="11" max="11" width="18" style="167" bestFit="1" customWidth="1"/>
    <col min="12" max="12" width="18" style="167" customWidth="1"/>
    <col min="13" max="13" width="18.28515625" style="167" bestFit="1" customWidth="1"/>
    <col min="14" max="18" width="15.7109375" style="167" customWidth="1"/>
    <col min="19" max="19" width="53.42578125" style="219" bestFit="1" customWidth="1"/>
    <col min="20" max="20" width="16.7109375" style="167" hidden="1" customWidth="1"/>
    <col min="21" max="21" width="0" style="167" hidden="1" customWidth="1"/>
    <col min="22" max="22" width="17.7109375" style="167" hidden="1" customWidth="1"/>
    <col min="23" max="24" width="0" style="167" hidden="1" customWidth="1"/>
    <col min="25" max="25" width="31.7109375" style="167" hidden="1" customWidth="1"/>
    <col min="26" max="26" width="13.42578125" style="167" hidden="1" customWidth="1"/>
    <col min="27" max="27" width="19.28515625" style="167" bestFit="1" customWidth="1"/>
    <col min="28" max="28" width="18.85546875" style="167" bestFit="1" customWidth="1"/>
    <col min="29" max="29" width="16.42578125" style="167" bestFit="1" customWidth="1"/>
    <col min="30" max="30" width="18.28515625" style="167" bestFit="1" customWidth="1"/>
    <col min="31" max="31" width="6.140625" style="167" bestFit="1" customWidth="1"/>
    <col min="32" max="32" width="6.5703125" style="167" bestFit="1" customWidth="1"/>
    <col min="33" max="33" width="6.42578125" style="167" bestFit="1" customWidth="1"/>
    <col min="34" max="34" width="5.7109375" style="167" bestFit="1" customWidth="1"/>
    <col min="35" max="35" width="8.42578125" style="167" bestFit="1" customWidth="1"/>
    <col min="36" max="36" width="11.7109375" style="167" customWidth="1"/>
    <col min="37" max="37" width="9.140625" style="167" bestFit="1" customWidth="1"/>
    <col min="38" max="38" width="11.7109375" style="167" customWidth="1"/>
    <col min="39" max="39" width="10.42578125" style="167" bestFit="1" customWidth="1"/>
    <col min="40" max="52" width="10.7109375" style="167"/>
    <col min="53" max="58" width="9.42578125" style="167" customWidth="1"/>
    <col min="59" max="16384" width="10.7109375" style="167"/>
  </cols>
  <sheetData>
    <row r="1" spans="1:41" customFormat="1" ht="20.25" customHeight="1" x14ac:dyDescent="0.25">
      <c r="B1" s="233" t="s">
        <v>112</v>
      </c>
      <c r="C1" s="236" t="s">
        <v>0</v>
      </c>
      <c r="D1" s="236"/>
      <c r="E1" s="236"/>
      <c r="F1" s="236"/>
      <c r="G1" s="236"/>
      <c r="H1" s="236"/>
      <c r="I1" s="236"/>
      <c r="J1" s="236"/>
      <c r="K1" s="236"/>
      <c r="L1" s="236"/>
      <c r="M1" s="236"/>
      <c r="N1" s="236"/>
      <c r="O1" s="236"/>
      <c r="P1" s="236"/>
      <c r="Q1" s="236"/>
      <c r="R1" s="236"/>
      <c r="S1" s="230" t="s">
        <v>113</v>
      </c>
      <c r="T1" s="230"/>
      <c r="U1" s="230"/>
      <c r="AA1" s="185"/>
    </row>
    <row r="2" spans="1:41" customFormat="1" ht="20.25" customHeight="1" x14ac:dyDescent="0.25">
      <c r="B2" s="234"/>
      <c r="C2" s="236"/>
      <c r="D2" s="236"/>
      <c r="E2" s="236"/>
      <c r="F2" s="236"/>
      <c r="G2" s="236"/>
      <c r="H2" s="236"/>
      <c r="I2" s="236"/>
      <c r="J2" s="236"/>
      <c r="K2" s="236"/>
      <c r="L2" s="236"/>
      <c r="M2" s="236"/>
      <c r="N2" s="236"/>
      <c r="O2" s="236"/>
      <c r="P2" s="236"/>
      <c r="Q2" s="236"/>
      <c r="R2" s="236"/>
      <c r="S2" s="230" t="s">
        <v>115</v>
      </c>
      <c r="T2" s="230"/>
      <c r="U2" s="230"/>
      <c r="AA2" s="185"/>
    </row>
    <row r="3" spans="1:41" customFormat="1" ht="22.15" customHeight="1" x14ac:dyDescent="0.25">
      <c r="B3" s="234"/>
      <c r="C3" s="236"/>
      <c r="D3" s="236"/>
      <c r="E3" s="236"/>
      <c r="F3" s="236"/>
      <c r="G3" s="236"/>
      <c r="H3" s="236"/>
      <c r="I3" s="236"/>
      <c r="J3" s="236"/>
      <c r="K3" s="236"/>
      <c r="L3" s="236"/>
      <c r="M3" s="236"/>
      <c r="N3" s="236"/>
      <c r="O3" s="236"/>
      <c r="P3" s="236"/>
      <c r="Q3" s="236"/>
      <c r="R3" s="236"/>
      <c r="S3" s="230" t="s">
        <v>124</v>
      </c>
      <c r="T3" s="230"/>
      <c r="U3" s="230"/>
      <c r="AA3" s="185"/>
    </row>
    <row r="4" spans="1:41" customFormat="1" ht="42" customHeight="1" x14ac:dyDescent="0.25">
      <c r="B4" s="235"/>
      <c r="C4" s="236"/>
      <c r="D4" s="236"/>
      <c r="E4" s="236"/>
      <c r="F4" s="236"/>
      <c r="G4" s="236"/>
      <c r="H4" s="236"/>
      <c r="I4" s="236"/>
      <c r="J4" s="236"/>
      <c r="K4" s="236"/>
      <c r="L4" s="236"/>
      <c r="M4" s="236"/>
      <c r="N4" s="236"/>
      <c r="O4" s="236"/>
      <c r="P4" s="236"/>
      <c r="Q4" s="236"/>
      <c r="R4" s="236"/>
      <c r="S4" s="230" t="s">
        <v>114</v>
      </c>
      <c r="T4" s="230"/>
      <c r="U4" s="230"/>
      <c r="AA4" s="185"/>
    </row>
    <row r="5" spans="1:41" ht="15.75" thickBot="1" x14ac:dyDescent="0.3">
      <c r="F5" s="181">
        <v>1</v>
      </c>
      <c r="G5" s="203">
        <v>1</v>
      </c>
      <c r="L5" s="181">
        <v>1</v>
      </c>
    </row>
    <row r="6" spans="1:41" s="190" customFormat="1" ht="46.9" customHeight="1" x14ac:dyDescent="0.2">
      <c r="B6" s="186" t="s">
        <v>109</v>
      </c>
      <c r="C6" s="187" t="s">
        <v>1</v>
      </c>
      <c r="D6" s="187" t="s">
        <v>2</v>
      </c>
      <c r="E6" s="187" t="s">
        <v>116</v>
      </c>
      <c r="F6" s="187" t="s">
        <v>117</v>
      </c>
      <c r="G6" s="187" t="s">
        <v>118</v>
      </c>
      <c r="H6" s="187" t="s">
        <v>61</v>
      </c>
      <c r="I6" s="187" t="s">
        <v>6</v>
      </c>
      <c r="J6" s="187" t="s">
        <v>207</v>
      </c>
      <c r="K6" s="188" t="s">
        <v>107</v>
      </c>
      <c r="L6" s="188" t="s">
        <v>8</v>
      </c>
      <c r="M6" s="188" t="s">
        <v>106</v>
      </c>
      <c r="N6" s="188" t="s">
        <v>198</v>
      </c>
      <c r="O6" s="188" t="s">
        <v>111</v>
      </c>
      <c r="P6" s="188" t="s">
        <v>129</v>
      </c>
      <c r="Q6" s="188" t="s">
        <v>130</v>
      </c>
      <c r="R6" s="188" t="s">
        <v>131</v>
      </c>
      <c r="S6" s="189" t="s">
        <v>108</v>
      </c>
      <c r="Z6" s="191"/>
      <c r="AA6" s="192"/>
      <c r="AB6" s="192"/>
      <c r="AC6" s="192"/>
      <c r="AD6" s="192"/>
      <c r="AE6" s="192"/>
      <c r="AF6" s="192"/>
      <c r="AG6" s="192"/>
      <c r="AH6" s="192"/>
      <c r="AI6" s="192"/>
      <c r="AJ6" s="192"/>
      <c r="AK6" s="192"/>
      <c r="AL6" s="192"/>
      <c r="AM6" s="192"/>
      <c r="AN6" s="191"/>
      <c r="AO6" s="191"/>
    </row>
    <row r="7" spans="1:41" s="190" customFormat="1" ht="5.25" customHeight="1" x14ac:dyDescent="0.2">
      <c r="B7" s="197"/>
      <c r="C7" s="198"/>
      <c r="D7" s="198"/>
      <c r="E7" s="198"/>
      <c r="F7" s="198"/>
      <c r="G7" s="202"/>
      <c r="H7" s="198"/>
      <c r="I7" s="198"/>
      <c r="J7" s="198"/>
      <c r="K7" s="199"/>
      <c r="L7" s="199"/>
      <c r="M7" s="199"/>
      <c r="N7" s="199"/>
      <c r="O7" s="199"/>
      <c r="P7" s="199"/>
      <c r="Q7" s="199"/>
      <c r="R7" s="199"/>
      <c r="S7" s="200"/>
      <c r="Z7" s="191"/>
      <c r="AA7" s="192"/>
      <c r="AB7" s="192"/>
      <c r="AC7" s="192"/>
      <c r="AD7" s="192"/>
      <c r="AE7" s="192"/>
      <c r="AF7" s="192"/>
      <c r="AG7" s="192"/>
      <c r="AH7" s="192"/>
      <c r="AI7" s="192"/>
      <c r="AJ7" s="192"/>
      <c r="AK7" s="192"/>
      <c r="AL7" s="192"/>
      <c r="AM7" s="192"/>
      <c r="AN7" s="191"/>
      <c r="AO7" s="191"/>
    </row>
    <row r="8" spans="1:41" s="183" customFormat="1" ht="375" hidden="1" x14ac:dyDescent="0.2">
      <c r="A8" s="201"/>
      <c r="B8" s="220" t="s">
        <v>135</v>
      </c>
      <c r="C8" s="184" t="s">
        <v>142</v>
      </c>
      <c r="D8" s="184" t="s">
        <v>136</v>
      </c>
      <c r="E8" s="184" t="s">
        <v>161</v>
      </c>
      <c r="F8" s="184" t="s">
        <v>162</v>
      </c>
      <c r="G8" s="184" t="s">
        <v>181</v>
      </c>
      <c r="H8" s="184" t="s">
        <v>199</v>
      </c>
      <c r="I8" s="221" t="s">
        <v>91</v>
      </c>
      <c r="J8" s="207">
        <v>1</v>
      </c>
      <c r="K8" s="172" t="s">
        <v>126</v>
      </c>
      <c r="L8" s="184" t="s">
        <v>200</v>
      </c>
      <c r="M8" s="206">
        <v>0.1</v>
      </c>
      <c r="N8" s="206">
        <v>0.8</v>
      </c>
      <c r="O8" s="206"/>
      <c r="P8" s="206"/>
      <c r="Q8" s="206"/>
      <c r="R8" s="206"/>
      <c r="S8" s="193"/>
      <c r="Z8" s="179"/>
      <c r="AA8" s="180"/>
      <c r="AB8" s="180"/>
      <c r="AC8" s="180"/>
      <c r="AD8" s="180"/>
      <c r="AE8" s="180"/>
      <c r="AF8" s="180"/>
      <c r="AG8" s="180"/>
      <c r="AH8" s="180"/>
      <c r="AI8" s="180"/>
      <c r="AJ8" s="180"/>
      <c r="AK8" s="180"/>
      <c r="AL8" s="180"/>
      <c r="AM8" s="180"/>
      <c r="AN8" s="179"/>
      <c r="AO8" s="179"/>
    </row>
    <row r="9" spans="1:41" s="183" customFormat="1" ht="409.5" x14ac:dyDescent="0.2">
      <c r="A9" s="201"/>
      <c r="B9" s="220" t="s">
        <v>135</v>
      </c>
      <c r="C9" s="184" t="s">
        <v>142</v>
      </c>
      <c r="D9" s="184" t="s">
        <v>193</v>
      </c>
      <c r="E9" s="184" t="s">
        <v>194</v>
      </c>
      <c r="F9" s="184" t="s">
        <v>195</v>
      </c>
      <c r="G9" s="184" t="s">
        <v>205</v>
      </c>
      <c r="H9" s="184" t="s">
        <v>196</v>
      </c>
      <c r="I9" s="221" t="s">
        <v>91</v>
      </c>
      <c r="J9" s="207">
        <v>1</v>
      </c>
      <c r="K9" s="172" t="s">
        <v>126</v>
      </c>
      <c r="L9" s="184" t="s">
        <v>197</v>
      </c>
      <c r="M9" s="206">
        <v>0.38</v>
      </c>
      <c r="N9" s="207">
        <v>0.7</v>
      </c>
      <c r="O9" s="206">
        <v>0.23</v>
      </c>
      <c r="P9" s="206">
        <v>0.23</v>
      </c>
      <c r="Q9" s="206"/>
      <c r="R9" s="206"/>
      <c r="S9" s="184" t="s">
        <v>206</v>
      </c>
      <c r="Z9" s="179"/>
      <c r="AA9" s="180"/>
      <c r="AB9" s="180"/>
      <c r="AC9" s="180"/>
      <c r="AD9" s="180"/>
      <c r="AE9" s="180"/>
      <c r="AF9" s="180"/>
      <c r="AG9" s="180"/>
      <c r="AH9" s="180"/>
      <c r="AI9" s="180"/>
      <c r="AJ9" s="180"/>
      <c r="AK9" s="180"/>
      <c r="AL9" s="180"/>
      <c r="AM9" s="180"/>
      <c r="AN9" s="179"/>
      <c r="AO9" s="179"/>
    </row>
    <row r="10" spans="1:41" s="183" customFormat="1" ht="120" x14ac:dyDescent="0.2">
      <c r="A10" s="201"/>
      <c r="B10" s="220" t="s">
        <v>135</v>
      </c>
      <c r="C10" s="184" t="s">
        <v>143</v>
      </c>
      <c r="D10" s="184" t="s">
        <v>140</v>
      </c>
      <c r="E10" s="184" t="s">
        <v>147</v>
      </c>
      <c r="F10" s="184" t="s">
        <v>163</v>
      </c>
      <c r="G10" s="184" t="s">
        <v>164</v>
      </c>
      <c r="H10" s="184" t="s">
        <v>165</v>
      </c>
      <c r="I10" s="221" t="s">
        <v>91</v>
      </c>
      <c r="J10" s="207">
        <v>1</v>
      </c>
      <c r="K10" s="172" t="s">
        <v>99</v>
      </c>
      <c r="L10" s="184" t="s">
        <v>141</v>
      </c>
      <c r="M10" s="206">
        <v>0</v>
      </c>
      <c r="N10" s="206">
        <v>0.6</v>
      </c>
      <c r="O10" s="206">
        <v>0.24</v>
      </c>
      <c r="P10" s="227">
        <v>0.33</v>
      </c>
      <c r="Q10" s="206"/>
      <c r="R10" s="206"/>
      <c r="S10" s="184" t="s">
        <v>216</v>
      </c>
      <c r="Z10" s="179"/>
      <c r="AA10" s="180"/>
      <c r="AB10" s="180"/>
      <c r="AC10" s="180"/>
      <c r="AD10" s="180"/>
      <c r="AE10" s="180"/>
      <c r="AF10" s="180"/>
      <c r="AG10" s="180"/>
      <c r="AH10" s="180"/>
      <c r="AI10" s="180"/>
      <c r="AJ10" s="180"/>
      <c r="AK10" s="180"/>
      <c r="AL10" s="180"/>
      <c r="AM10" s="180"/>
      <c r="AN10" s="179"/>
      <c r="AO10" s="179"/>
    </row>
    <row r="11" spans="1:41" s="183" customFormat="1" ht="120" x14ac:dyDescent="0.2">
      <c r="A11" s="201"/>
      <c r="B11" s="220" t="s">
        <v>135</v>
      </c>
      <c r="C11" s="184" t="s">
        <v>144</v>
      </c>
      <c r="D11" s="184" t="s">
        <v>173</v>
      </c>
      <c r="E11" s="184" t="s">
        <v>174</v>
      </c>
      <c r="F11" s="184" t="s">
        <v>175</v>
      </c>
      <c r="G11" s="184" t="s">
        <v>164</v>
      </c>
      <c r="H11" s="184" t="s">
        <v>176</v>
      </c>
      <c r="I11" s="221" t="s">
        <v>91</v>
      </c>
      <c r="J11" s="207">
        <v>0.92</v>
      </c>
      <c r="K11" s="173" t="s">
        <v>99</v>
      </c>
      <c r="L11" s="214" t="s">
        <v>177</v>
      </c>
      <c r="M11" s="206" t="s">
        <v>186</v>
      </c>
      <c r="N11" s="206">
        <v>0.93</v>
      </c>
      <c r="O11" s="227">
        <v>0.84899999999999998</v>
      </c>
      <c r="P11" s="227">
        <v>0.84899999999999998</v>
      </c>
      <c r="Q11" s="206"/>
      <c r="R11" s="206"/>
      <c r="S11" s="214" t="s">
        <v>211</v>
      </c>
      <c r="Z11" s="179"/>
      <c r="AA11" s="180"/>
      <c r="AB11" s="180"/>
      <c r="AC11" s="180"/>
      <c r="AD11" s="180"/>
      <c r="AE11" s="180"/>
      <c r="AF11" s="180"/>
      <c r="AG11" s="180"/>
      <c r="AH11" s="180"/>
      <c r="AI11" s="180"/>
      <c r="AJ11" s="180"/>
      <c r="AK11" s="180"/>
      <c r="AL11" s="180"/>
      <c r="AM11" s="180"/>
      <c r="AN11" s="179"/>
      <c r="AO11" s="179"/>
    </row>
    <row r="12" spans="1:41" s="183" customFormat="1" ht="99" customHeight="1" x14ac:dyDescent="0.2">
      <c r="A12" s="201"/>
      <c r="B12" s="220" t="s">
        <v>135</v>
      </c>
      <c r="C12" s="222" t="s">
        <v>142</v>
      </c>
      <c r="D12" s="184" t="s">
        <v>137</v>
      </c>
      <c r="E12" s="223" t="s">
        <v>138</v>
      </c>
      <c r="F12" s="184" t="s">
        <v>151</v>
      </c>
      <c r="G12" s="184" t="s">
        <v>153</v>
      </c>
      <c r="H12" s="184" t="s">
        <v>152</v>
      </c>
      <c r="I12" s="221" t="s">
        <v>91</v>
      </c>
      <c r="J12" s="228">
        <v>0.9</v>
      </c>
      <c r="K12" s="172" t="s">
        <v>154</v>
      </c>
      <c r="L12" s="184" t="s">
        <v>155</v>
      </c>
      <c r="M12" s="206">
        <v>0.88900000000000001</v>
      </c>
      <c r="N12" s="206">
        <v>0.9</v>
      </c>
      <c r="O12" s="208">
        <v>0.88900000000000001</v>
      </c>
      <c r="P12" s="327">
        <v>0.91300000000000003</v>
      </c>
      <c r="Q12" s="206"/>
      <c r="R12" s="206"/>
      <c r="S12" s="214" t="s">
        <v>212</v>
      </c>
      <c r="Z12" s="179"/>
      <c r="AA12" s="180"/>
      <c r="AB12" s="180"/>
      <c r="AC12" s="180"/>
      <c r="AD12" s="180"/>
      <c r="AE12" s="180"/>
      <c r="AF12" s="180"/>
      <c r="AG12" s="180"/>
      <c r="AH12" s="180"/>
      <c r="AI12" s="180"/>
      <c r="AJ12" s="180"/>
      <c r="AK12" s="180"/>
      <c r="AL12" s="180"/>
      <c r="AM12" s="180"/>
      <c r="AN12" s="179"/>
      <c r="AO12" s="179"/>
    </row>
    <row r="13" spans="1:41" s="183" customFormat="1" ht="120.75" customHeight="1" x14ac:dyDescent="0.2">
      <c r="A13" s="201"/>
      <c r="B13" s="220" t="s">
        <v>135</v>
      </c>
      <c r="C13" s="222" t="s">
        <v>146</v>
      </c>
      <c r="D13" s="184" t="s">
        <v>182</v>
      </c>
      <c r="E13" s="184" t="s">
        <v>185</v>
      </c>
      <c r="F13" s="184" t="s">
        <v>157</v>
      </c>
      <c r="G13" s="184" t="s">
        <v>184</v>
      </c>
      <c r="H13" s="184" t="s">
        <v>160</v>
      </c>
      <c r="I13" s="214" t="s">
        <v>91</v>
      </c>
      <c r="J13" s="229">
        <v>0.9</v>
      </c>
      <c r="K13" s="172" t="s">
        <v>126</v>
      </c>
      <c r="L13" s="184" t="s">
        <v>179</v>
      </c>
      <c r="M13" s="216" t="s">
        <v>180</v>
      </c>
      <c r="N13" s="209">
        <v>1</v>
      </c>
      <c r="O13" s="208">
        <v>8.3400000000000002E-2</v>
      </c>
      <c r="P13" s="328">
        <v>0.23</v>
      </c>
      <c r="Q13" s="206"/>
      <c r="R13" s="206"/>
      <c r="S13" s="214" t="s">
        <v>213</v>
      </c>
      <c r="Z13" s="179"/>
      <c r="AA13" s="180"/>
      <c r="AB13" s="180"/>
      <c r="AC13" s="215"/>
      <c r="AD13" s="180"/>
      <c r="AE13" s="180"/>
      <c r="AF13" s="180"/>
      <c r="AG13" s="180"/>
      <c r="AH13" s="180"/>
      <c r="AI13" s="180"/>
      <c r="AJ13" s="180"/>
      <c r="AK13" s="180"/>
      <c r="AL13" s="180"/>
      <c r="AM13" s="180"/>
      <c r="AN13" s="179"/>
      <c r="AO13" s="179"/>
    </row>
    <row r="14" spans="1:41" s="183" customFormat="1" ht="280.5" customHeight="1" x14ac:dyDescent="0.2">
      <c r="A14" s="201"/>
      <c r="B14" s="220" t="s">
        <v>135</v>
      </c>
      <c r="C14" s="222" t="s">
        <v>146</v>
      </c>
      <c r="D14" s="184" t="s">
        <v>156</v>
      </c>
      <c r="E14" s="224" t="s">
        <v>139</v>
      </c>
      <c r="F14" s="184" t="s">
        <v>157</v>
      </c>
      <c r="G14" s="184" t="s">
        <v>158</v>
      </c>
      <c r="H14" s="184" t="s">
        <v>159</v>
      </c>
      <c r="I14" s="214" t="s">
        <v>91</v>
      </c>
      <c r="J14" s="229">
        <v>0.98</v>
      </c>
      <c r="K14" s="172" t="s">
        <v>126</v>
      </c>
      <c r="L14" s="184" t="s">
        <v>178</v>
      </c>
      <c r="M14" s="216">
        <v>0.82269999999999999</v>
      </c>
      <c r="N14" s="210">
        <v>0.98</v>
      </c>
      <c r="O14" s="208">
        <v>8.1299999999999997E-2</v>
      </c>
      <c r="P14" s="328">
        <v>0.37490000000000001</v>
      </c>
      <c r="Q14" s="206"/>
      <c r="R14" s="206"/>
      <c r="S14" s="214" t="s">
        <v>214</v>
      </c>
      <c r="Z14" s="179"/>
      <c r="AA14" s="194"/>
      <c r="AB14" s="194"/>
      <c r="AC14" s="215"/>
      <c r="AD14" s="194"/>
      <c r="AE14" s="194"/>
      <c r="AF14" s="194"/>
      <c r="AG14" s="180"/>
      <c r="AH14" s="180"/>
      <c r="AI14" s="180"/>
      <c r="AJ14" s="180">
        <v>0</v>
      </c>
      <c r="AK14" s="180">
        <v>0</v>
      </c>
      <c r="AL14" s="180">
        <v>0</v>
      </c>
      <c r="AM14" s="180">
        <v>3126477798</v>
      </c>
      <c r="AN14" s="179"/>
      <c r="AO14" s="179"/>
    </row>
    <row r="15" spans="1:41" s="183" customFormat="1" ht="100.5" customHeight="1" x14ac:dyDescent="0.2">
      <c r="A15" s="201"/>
      <c r="B15" s="220" t="s">
        <v>149</v>
      </c>
      <c r="C15" s="184" t="s">
        <v>142</v>
      </c>
      <c r="D15" s="184" t="s">
        <v>166</v>
      </c>
      <c r="E15" s="184" t="s">
        <v>208</v>
      </c>
      <c r="F15" s="184" t="s">
        <v>167</v>
      </c>
      <c r="G15" s="184" t="s">
        <v>168</v>
      </c>
      <c r="H15" s="184" t="s">
        <v>169</v>
      </c>
      <c r="I15" s="221" t="s">
        <v>91</v>
      </c>
      <c r="J15" s="207">
        <v>0.1</v>
      </c>
      <c r="K15" s="172" t="s">
        <v>99</v>
      </c>
      <c r="L15" s="184" t="s">
        <v>170</v>
      </c>
      <c r="M15" s="206" t="s">
        <v>171</v>
      </c>
      <c r="N15" s="206">
        <v>0.15</v>
      </c>
      <c r="O15" s="226">
        <v>9.7699999999999995E-2</v>
      </c>
      <c r="P15" s="206">
        <v>7.22E-2</v>
      </c>
      <c r="Q15" s="206"/>
      <c r="R15" s="206"/>
      <c r="S15" s="214" t="s">
        <v>218</v>
      </c>
      <c r="Z15" s="179"/>
      <c r="AA15" s="180"/>
      <c r="AB15" s="180"/>
      <c r="AC15" s="180"/>
      <c r="AD15" s="180"/>
      <c r="AE15" s="180"/>
      <c r="AF15" s="180"/>
      <c r="AG15" s="180"/>
      <c r="AH15" s="180"/>
      <c r="AI15" s="180"/>
      <c r="AJ15" s="180"/>
      <c r="AK15" s="180"/>
      <c r="AL15" s="180"/>
      <c r="AM15" s="180"/>
      <c r="AN15" s="179"/>
      <c r="AO15" s="179"/>
    </row>
    <row r="16" spans="1:41" ht="91.5" customHeight="1" x14ac:dyDescent="0.25">
      <c r="A16" s="201"/>
      <c r="B16" s="220" t="s">
        <v>149</v>
      </c>
      <c r="C16" s="184" t="s">
        <v>142</v>
      </c>
      <c r="D16" s="225" t="s">
        <v>192</v>
      </c>
      <c r="E16" s="225" t="s">
        <v>201</v>
      </c>
      <c r="F16" s="225" t="s">
        <v>202</v>
      </c>
      <c r="G16" s="225" t="s">
        <v>203</v>
      </c>
      <c r="H16" s="225" t="s">
        <v>209</v>
      </c>
      <c r="I16" s="221" t="s">
        <v>91</v>
      </c>
      <c r="J16" s="228">
        <v>1</v>
      </c>
      <c r="K16" s="172" t="s">
        <v>126</v>
      </c>
      <c r="L16" s="225" t="s">
        <v>204</v>
      </c>
      <c r="M16" s="218">
        <v>0.26500000000000001</v>
      </c>
      <c r="N16" s="211">
        <v>0.33</v>
      </c>
      <c r="O16" s="208">
        <v>0.33</v>
      </c>
      <c r="P16" s="208">
        <v>0.33</v>
      </c>
      <c r="Q16" s="212"/>
      <c r="R16" s="212"/>
      <c r="S16" s="214" t="s">
        <v>210</v>
      </c>
      <c r="Z16" s="169"/>
      <c r="AA16" s="171"/>
      <c r="AB16" s="171"/>
      <c r="AC16" s="171"/>
      <c r="AD16" s="171"/>
      <c r="AE16" s="171"/>
      <c r="AF16" s="171"/>
      <c r="AG16" s="171"/>
      <c r="AH16" s="171"/>
      <c r="AI16" s="171"/>
      <c r="AJ16" s="171"/>
      <c r="AK16" s="171"/>
      <c r="AL16" s="171"/>
      <c r="AM16" s="169"/>
      <c r="AN16" s="169"/>
      <c r="AO16" s="169"/>
    </row>
    <row r="17" spans="1:42" s="183" customFormat="1" ht="409.5" x14ac:dyDescent="0.2">
      <c r="A17" s="201"/>
      <c r="B17" s="220" t="s">
        <v>150</v>
      </c>
      <c r="C17" s="222" t="s">
        <v>71</v>
      </c>
      <c r="D17" s="184" t="s">
        <v>187</v>
      </c>
      <c r="E17" s="214" t="s">
        <v>188</v>
      </c>
      <c r="F17" s="184" t="s">
        <v>189</v>
      </c>
      <c r="G17" s="184" t="s">
        <v>164</v>
      </c>
      <c r="H17" s="184" t="s">
        <v>190</v>
      </c>
      <c r="I17" s="221" t="s">
        <v>172</v>
      </c>
      <c r="J17" s="208">
        <v>8.0000000000000002E-3</v>
      </c>
      <c r="K17" s="172" t="s">
        <v>154</v>
      </c>
      <c r="L17" s="184" t="s">
        <v>183</v>
      </c>
      <c r="M17" s="206" t="s">
        <v>191</v>
      </c>
      <c r="N17" s="206">
        <v>0.01</v>
      </c>
      <c r="O17" s="208">
        <v>2.86E-2</v>
      </c>
      <c r="P17" s="208">
        <v>2.86E-2</v>
      </c>
      <c r="Q17" s="206"/>
      <c r="R17" s="206"/>
      <c r="S17" s="214" t="s">
        <v>217</v>
      </c>
      <c r="Z17" s="179"/>
      <c r="AA17" s="215"/>
      <c r="AB17" s="180"/>
      <c r="AC17" s="180"/>
      <c r="AD17" s="180"/>
      <c r="AE17" s="180"/>
      <c r="AF17" s="180"/>
      <c r="AG17" s="180"/>
      <c r="AH17" s="180"/>
      <c r="AI17" s="180"/>
      <c r="AJ17" s="180"/>
      <c r="AK17" s="180"/>
      <c r="AL17" s="180"/>
      <c r="AM17" s="180"/>
      <c r="AN17" s="179"/>
      <c r="AO17" s="179"/>
    </row>
    <row r="18" spans="1:42" ht="253.5" customHeight="1" x14ac:dyDescent="0.25">
      <c r="A18" s="201"/>
      <c r="B18" s="220" t="s">
        <v>148</v>
      </c>
      <c r="C18" s="222" t="s">
        <v>145</v>
      </c>
      <c r="D18" s="184" t="s">
        <v>125</v>
      </c>
      <c r="E18" s="223" t="s">
        <v>128</v>
      </c>
      <c r="F18" s="184" t="s">
        <v>132</v>
      </c>
      <c r="G18" s="184" t="s">
        <v>133</v>
      </c>
      <c r="H18" s="184" t="s">
        <v>134</v>
      </c>
      <c r="I18" s="221" t="s">
        <v>91</v>
      </c>
      <c r="J18" s="228">
        <v>1</v>
      </c>
      <c r="K18" s="172" t="s">
        <v>126</v>
      </c>
      <c r="L18" s="184" t="s">
        <v>127</v>
      </c>
      <c r="M18" s="217">
        <v>0.5</v>
      </c>
      <c r="N18" s="213">
        <v>1</v>
      </c>
      <c r="O18" s="226">
        <v>0.2</v>
      </c>
      <c r="P18" s="329">
        <v>1</v>
      </c>
      <c r="Q18" s="206"/>
      <c r="R18" s="206"/>
      <c r="S18" s="214" t="s">
        <v>215</v>
      </c>
      <c r="Z18" s="169"/>
      <c r="AA18" s="171"/>
      <c r="AB18" s="171"/>
      <c r="AC18" s="171"/>
      <c r="AD18" s="171"/>
      <c r="AE18" s="171"/>
      <c r="AF18" s="171"/>
      <c r="AG18" s="171"/>
      <c r="AH18" s="171"/>
      <c r="AI18" s="171"/>
      <c r="AJ18" s="171"/>
      <c r="AK18" s="171"/>
      <c r="AL18" s="171"/>
      <c r="AM18" s="169"/>
      <c r="AN18" s="169"/>
      <c r="AO18" s="169"/>
    </row>
    <row r="21" spans="1:42" x14ac:dyDescent="0.25">
      <c r="K21" s="170"/>
      <c r="L21" s="170"/>
      <c r="N21" s="168"/>
      <c r="O21" s="168"/>
      <c r="P21" s="168"/>
      <c r="Q21" s="168"/>
      <c r="AA21" s="169"/>
      <c r="AB21" s="169"/>
      <c r="AC21" s="169"/>
      <c r="AD21" s="169"/>
      <c r="AE21" s="169"/>
      <c r="AF21" s="169"/>
      <c r="AG21" s="169"/>
      <c r="AH21" s="169"/>
      <c r="AI21" s="169"/>
      <c r="AJ21" s="169"/>
      <c r="AK21" s="169"/>
      <c r="AL21" s="169"/>
      <c r="AM21" s="169"/>
      <c r="AN21" s="169"/>
      <c r="AO21" s="169"/>
      <c r="AP21" s="169"/>
    </row>
    <row r="22" spans="1:42" s="178" customFormat="1" ht="24" customHeight="1" x14ac:dyDescent="0.2">
      <c r="B22" s="231" t="s">
        <v>121</v>
      </c>
      <c r="C22" s="231"/>
      <c r="D22" s="231"/>
      <c r="E22" s="182" t="s">
        <v>119</v>
      </c>
      <c r="F22" s="232" t="s">
        <v>122</v>
      </c>
      <c r="G22" s="232"/>
      <c r="H22" s="232"/>
      <c r="I22" s="232"/>
      <c r="J22" s="232"/>
      <c r="K22" s="195" t="s">
        <v>120</v>
      </c>
      <c r="L22" s="232" t="s">
        <v>123</v>
      </c>
      <c r="M22" s="232"/>
      <c r="N22" s="232"/>
      <c r="O22" s="232"/>
      <c r="P22" s="232"/>
      <c r="Q22" s="232"/>
      <c r="R22" s="232"/>
      <c r="S22" s="196">
        <v>1</v>
      </c>
      <c r="AA22" s="179"/>
      <c r="AB22" s="179"/>
      <c r="AC22" s="179"/>
      <c r="AD22" s="179"/>
      <c r="AE22" s="179"/>
      <c r="AF22" s="179"/>
      <c r="AG22" s="179"/>
      <c r="AH22" s="179"/>
      <c r="AI22" s="179"/>
      <c r="AJ22" s="179"/>
      <c r="AK22" s="179"/>
      <c r="AL22" s="179"/>
      <c r="AM22" s="179"/>
      <c r="AN22" s="179"/>
      <c r="AO22" s="179"/>
      <c r="AP22" s="179"/>
    </row>
    <row r="23" spans="1:42" ht="38.25" customHeight="1" x14ac:dyDescent="0.25">
      <c r="E23" s="174"/>
      <c r="F23" s="174"/>
      <c r="G23" s="205"/>
      <c r="H23" s="174"/>
    </row>
  </sheetData>
  <mergeCells count="9">
    <mergeCell ref="S1:U1"/>
    <mergeCell ref="S2:U2"/>
    <mergeCell ref="S3:U3"/>
    <mergeCell ref="S4:U4"/>
    <mergeCell ref="B22:D22"/>
    <mergeCell ref="F22:J22"/>
    <mergeCell ref="L22:R22"/>
    <mergeCell ref="B1:B4"/>
    <mergeCell ref="C1:R4"/>
  </mergeCells>
  <conditionalFormatting sqref="Q10:R11 O10">
    <cfRule type="colorScale" priority="7">
      <colorScale>
        <cfvo type="percent" val="&quot;0&lt;=69&quot;"/>
        <cfvo type="percent" val="&quot;70&lt;=89&quot;"/>
        <cfvo type="percent" val="&quot;90&lt;=100&quot;"/>
        <color rgb="FFF8696B"/>
        <color rgb="FFFFEB84"/>
        <color rgb="FF63BE7B"/>
      </colorScale>
    </cfRule>
    <cfRule type="colorScale" priority="8">
      <colorScale>
        <cfvo type="num" val="50"/>
        <cfvo type="percentile" val="80"/>
        <cfvo type="max"/>
        <color rgb="FFF8696B"/>
        <color rgb="FFFFEB84"/>
        <color rgb="FF63BE7B"/>
      </colorScale>
    </cfRule>
    <cfRule type="colorScale" priority="9">
      <colorScale>
        <cfvo type="min"/>
        <cfvo type="percentile" val="50"/>
        <cfvo type="max"/>
        <color rgb="FFF8696B"/>
        <color rgb="FFFFEB84"/>
        <color rgb="FF63BE7B"/>
      </colorScale>
    </cfRule>
  </conditionalFormatting>
  <conditionalFormatting sqref="Q18:R18 O12:O17 O10 Q10:R14 O15:R17 O8:R9">
    <cfRule type="cellIs" dxfId="37" priority="4" operator="between">
      <formula>0.85</formula>
      <formula>1</formula>
    </cfRule>
    <cfRule type="cellIs" dxfId="36" priority="5" operator="between">
      <formula>0.7</formula>
      <formula>0.84</formula>
    </cfRule>
    <cfRule type="cellIs" dxfId="35" priority="6" operator="between">
      <formula>1%</formula>
      <formula>69%</formula>
    </cfRule>
  </conditionalFormatting>
  <conditionalFormatting sqref="P8:Q9">
    <cfRule type="cellIs" dxfId="34" priority="1" operator="between">
      <formula>0.85</formula>
      <formula>1</formula>
    </cfRule>
    <cfRule type="cellIs" dxfId="33" priority="2" operator="between">
      <formula>0.7</formula>
      <formula>0.84</formula>
    </cfRule>
    <cfRule type="cellIs" dxfId="32" priority="3" operator="between">
      <formula>1%</formula>
      <formula>69%</formula>
    </cfRule>
  </conditionalFormatting>
  <dataValidations count="1">
    <dataValidation type="list" allowBlank="1" showInputMessage="1" showErrorMessage="1" sqref="I8:I18">
      <formula1>"Sube,Baja,Tendencia Media"</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8:G10"/>
  <sheetViews>
    <sheetView workbookViewId="0"/>
  </sheetViews>
  <sheetFormatPr baseColWidth="10" defaultColWidth="11.42578125" defaultRowHeight="15" x14ac:dyDescent="0.25"/>
  <sheetData>
    <row r="8" spans="5:7" ht="15.75" thickBot="1" x14ac:dyDescent="0.3"/>
    <row r="9" spans="5:7" ht="252.75" thickBot="1" x14ac:dyDescent="0.3">
      <c r="E9" s="176">
        <v>1</v>
      </c>
      <c r="F9" s="177">
        <v>0.9</v>
      </c>
      <c r="G9" s="175" t="s">
        <v>110</v>
      </c>
    </row>
    <row r="10" spans="5:7" ht="252.75" thickBot="1" x14ac:dyDescent="0.3">
      <c r="E10" s="176">
        <v>1</v>
      </c>
      <c r="F10" s="177">
        <v>0.9</v>
      </c>
      <c r="G10" s="175"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3"/>
  <sheetViews>
    <sheetView topLeftCell="A4" workbookViewId="0">
      <pane xSplit="4" ySplit="4" topLeftCell="G8" activePane="bottomRight" state="frozen"/>
      <selection activeCell="A4" sqref="A4"/>
      <selection pane="topRight" activeCell="D4" sqref="D4"/>
      <selection pane="bottomLeft" activeCell="A8" sqref="A8"/>
      <selection pane="bottomRight" activeCell="G10" sqref="G10"/>
    </sheetView>
  </sheetViews>
  <sheetFormatPr baseColWidth="10" defaultColWidth="11.42578125" defaultRowHeight="15" outlineLevelCol="1" x14ac:dyDescent="0.25"/>
  <cols>
    <col min="1" max="1" width="16.42578125" customWidth="1"/>
    <col min="2" max="2" width="16.42578125" hidden="1" customWidth="1"/>
    <col min="3" max="3" width="30.140625" bestFit="1" customWidth="1"/>
    <col min="4" max="4" width="17.42578125" style="77" bestFit="1" customWidth="1"/>
    <col min="5" max="6" width="4.42578125" hidden="1" customWidth="1"/>
    <col min="7" max="8" width="35.140625" customWidth="1"/>
    <col min="9" max="9" width="16" customWidth="1"/>
    <col min="10" max="10" width="9.42578125" bestFit="1" customWidth="1"/>
    <col min="11" max="11" width="9" style="72" customWidth="1"/>
    <col min="12" max="23" width="7.7109375" customWidth="1" outlineLevel="1"/>
    <col min="24" max="25" width="7.7109375" hidden="1" customWidth="1" outlineLevel="1"/>
    <col min="26" max="26" width="11.42578125" style="67" customWidth="1" collapsed="1"/>
    <col min="27" max="27" width="31.42578125" customWidth="1"/>
    <col min="28" max="28" width="11.42578125" hidden="1" customWidth="1"/>
    <col min="29" max="29" width="8.7109375" customWidth="1"/>
    <col min="30" max="30" width="9.7109375" customWidth="1"/>
    <col min="31" max="31" width="14.140625" customWidth="1"/>
    <col min="32" max="32" width="16.28515625" customWidth="1"/>
    <col min="33" max="33" width="14.42578125" customWidth="1"/>
    <col min="34" max="34" width="13.140625" customWidth="1"/>
    <col min="35" max="35" width="14.7109375" customWidth="1"/>
    <col min="44" max="44" width="7" bestFit="1" customWidth="1"/>
    <col min="45" max="45" width="8.7109375" bestFit="1" customWidth="1"/>
    <col min="46" max="46" width="7.42578125" bestFit="1" customWidth="1"/>
    <col min="47" max="47" width="6" bestFit="1" customWidth="1"/>
    <col min="48" max="49" width="6.42578125" bestFit="1" customWidth="1"/>
    <col min="50" max="50" width="5.7109375" bestFit="1" customWidth="1"/>
    <col min="51" max="51" width="8.42578125" bestFit="1" customWidth="1"/>
    <col min="52" max="52" width="11.7109375" customWidth="1"/>
    <col min="53" max="53" width="9.140625" bestFit="1" customWidth="1"/>
    <col min="54" max="54" width="11.7109375" customWidth="1"/>
    <col min="55" max="55" width="10.42578125" bestFit="1" customWidth="1"/>
    <col min="69" max="74" width="9.42578125" customWidth="1"/>
  </cols>
  <sheetData>
    <row r="1" spans="1:58" ht="15" customHeight="1" x14ac:dyDescent="0.25">
      <c r="A1" s="241" t="s">
        <v>47</v>
      </c>
      <c r="B1" s="241"/>
      <c r="C1" s="242"/>
      <c r="D1" s="243" t="s">
        <v>55</v>
      </c>
      <c r="E1" s="244"/>
      <c r="F1" s="244"/>
      <c r="G1" s="244"/>
      <c r="H1" s="244"/>
      <c r="I1" s="244"/>
      <c r="J1" s="244"/>
      <c r="K1" s="244"/>
      <c r="L1" s="244"/>
      <c r="M1" s="244"/>
      <c r="N1" s="244"/>
      <c r="O1" s="244"/>
      <c r="P1" s="244"/>
      <c r="Q1" s="244"/>
      <c r="R1" s="244"/>
      <c r="S1" s="244"/>
      <c r="T1" s="244"/>
      <c r="U1" s="244"/>
      <c r="V1" s="244"/>
      <c r="W1" s="244"/>
      <c r="X1" s="244"/>
      <c r="Y1" s="244"/>
      <c r="Z1" s="244"/>
      <c r="AA1" s="244"/>
      <c r="AB1" s="244"/>
      <c r="AC1" s="245"/>
      <c r="AD1" s="252" t="s">
        <v>31</v>
      </c>
      <c r="AE1" s="252"/>
    </row>
    <row r="2" spans="1:58" ht="15" customHeight="1" x14ac:dyDescent="0.25">
      <c r="A2" s="242"/>
      <c r="B2" s="242"/>
      <c r="C2" s="242"/>
      <c r="D2" s="246"/>
      <c r="E2" s="247"/>
      <c r="F2" s="247"/>
      <c r="G2" s="247"/>
      <c r="H2" s="247"/>
      <c r="I2" s="247"/>
      <c r="J2" s="247"/>
      <c r="K2" s="247"/>
      <c r="L2" s="247"/>
      <c r="M2" s="247"/>
      <c r="N2" s="247"/>
      <c r="O2" s="247"/>
      <c r="P2" s="247"/>
      <c r="Q2" s="247"/>
      <c r="R2" s="247"/>
      <c r="S2" s="247"/>
      <c r="T2" s="247"/>
      <c r="U2" s="247"/>
      <c r="V2" s="247"/>
      <c r="W2" s="247"/>
      <c r="X2" s="247"/>
      <c r="Y2" s="247"/>
      <c r="Z2" s="247"/>
      <c r="AA2" s="247"/>
      <c r="AB2" s="247"/>
      <c r="AC2" s="248"/>
      <c r="AD2" s="252"/>
      <c r="AE2" s="252"/>
    </row>
    <row r="3" spans="1:58" ht="15" customHeight="1" x14ac:dyDescent="0.25">
      <c r="A3" s="242"/>
      <c r="B3" s="242"/>
      <c r="C3" s="242"/>
      <c r="D3" s="249"/>
      <c r="E3" s="250"/>
      <c r="F3" s="250"/>
      <c r="G3" s="250"/>
      <c r="H3" s="250"/>
      <c r="I3" s="250"/>
      <c r="J3" s="250"/>
      <c r="K3" s="250"/>
      <c r="L3" s="250"/>
      <c r="M3" s="250"/>
      <c r="N3" s="250"/>
      <c r="O3" s="250"/>
      <c r="P3" s="250"/>
      <c r="Q3" s="250"/>
      <c r="R3" s="250"/>
      <c r="S3" s="250"/>
      <c r="T3" s="250"/>
      <c r="U3" s="250"/>
      <c r="V3" s="250"/>
      <c r="W3" s="250"/>
      <c r="X3" s="250"/>
      <c r="Y3" s="250"/>
      <c r="Z3" s="250"/>
      <c r="AA3" s="250"/>
      <c r="AB3" s="250"/>
      <c r="AC3" s="251"/>
      <c r="AD3" s="252"/>
      <c r="AE3" s="252"/>
    </row>
    <row r="4" spans="1:58" ht="15" customHeight="1" x14ac:dyDescent="0.25">
      <c r="A4" s="242"/>
      <c r="B4" s="242"/>
      <c r="C4" s="242"/>
      <c r="D4" s="253" t="s">
        <v>44</v>
      </c>
      <c r="E4" s="254"/>
      <c r="F4" s="254"/>
      <c r="G4" s="254"/>
      <c r="H4" s="254"/>
      <c r="I4" s="254"/>
      <c r="J4" s="254"/>
      <c r="K4" s="254"/>
      <c r="L4" s="254"/>
      <c r="M4" s="254"/>
      <c r="N4" s="254"/>
      <c r="O4" s="254"/>
      <c r="P4" s="254"/>
      <c r="Q4" s="254"/>
      <c r="R4" s="254"/>
      <c r="S4" s="254"/>
      <c r="T4" s="254"/>
      <c r="U4" s="254"/>
      <c r="V4" s="254"/>
      <c r="W4" s="254"/>
      <c r="X4" s="254"/>
      <c r="Y4" s="254"/>
      <c r="Z4" s="254"/>
      <c r="AA4" s="254"/>
      <c r="AB4" s="254"/>
      <c r="AC4" s="255"/>
      <c r="AD4" s="259" t="s">
        <v>32</v>
      </c>
      <c r="AE4" s="259"/>
      <c r="AQ4" s="64"/>
      <c r="AR4" s="64"/>
      <c r="AS4" s="64"/>
      <c r="AT4" s="64"/>
      <c r="AU4" s="64"/>
      <c r="AV4" s="64"/>
      <c r="AW4" s="64"/>
      <c r="AX4" s="64"/>
      <c r="AY4" s="64"/>
      <c r="AZ4" s="64"/>
      <c r="BA4" s="64"/>
      <c r="BB4" s="64"/>
      <c r="BC4" s="64"/>
      <c r="BD4" s="64"/>
      <c r="BE4" s="64"/>
      <c r="BF4" s="64"/>
    </row>
    <row r="5" spans="1:58" ht="15" customHeight="1" x14ac:dyDescent="0.25">
      <c r="A5" s="242"/>
      <c r="B5" s="242"/>
      <c r="C5" s="242"/>
      <c r="D5" s="256"/>
      <c r="E5" s="257"/>
      <c r="F5" s="257"/>
      <c r="G5" s="257"/>
      <c r="H5" s="257"/>
      <c r="I5" s="257"/>
      <c r="J5" s="257"/>
      <c r="K5" s="257"/>
      <c r="L5" s="257"/>
      <c r="M5" s="257"/>
      <c r="N5" s="257"/>
      <c r="O5" s="257"/>
      <c r="P5" s="257"/>
      <c r="Q5" s="257"/>
      <c r="R5" s="257"/>
      <c r="S5" s="257"/>
      <c r="T5" s="257"/>
      <c r="U5" s="257"/>
      <c r="V5" s="257"/>
      <c r="W5" s="257"/>
      <c r="X5" s="257"/>
      <c r="Y5" s="257"/>
      <c r="Z5" s="257"/>
      <c r="AA5" s="257"/>
      <c r="AB5" s="257"/>
      <c r="AC5" s="258"/>
      <c r="AD5" s="260">
        <v>42731</v>
      </c>
      <c r="AE5" s="260"/>
      <c r="AQ5" s="64"/>
      <c r="AR5" s="64"/>
      <c r="AS5" s="64"/>
      <c r="AT5" s="64"/>
      <c r="AU5" s="64"/>
      <c r="AV5" s="64"/>
      <c r="AW5" s="64"/>
      <c r="AX5" s="64"/>
      <c r="AY5" s="64"/>
      <c r="AZ5" s="64"/>
      <c r="BA5" s="64"/>
      <c r="BB5" s="64"/>
      <c r="BC5" s="64"/>
      <c r="BD5" s="64"/>
      <c r="BE5" s="64"/>
      <c r="BF5" s="64"/>
    </row>
    <row r="6" spans="1:58" x14ac:dyDescent="0.25">
      <c r="AQ6" s="64"/>
      <c r="AR6" s="64"/>
      <c r="AS6" s="64"/>
      <c r="AT6" s="64"/>
      <c r="AU6" s="64"/>
      <c r="AV6" s="64"/>
      <c r="AW6" s="64"/>
      <c r="AX6" s="64"/>
      <c r="AY6" s="64"/>
      <c r="AZ6" s="64"/>
      <c r="BA6" s="64"/>
      <c r="BB6" s="64"/>
      <c r="BC6" s="64"/>
      <c r="BD6" s="64"/>
      <c r="BE6" s="64"/>
      <c r="BF6" s="64"/>
    </row>
    <row r="7" spans="1:58" ht="93.75" customHeight="1" thickBot="1" x14ac:dyDescent="0.3">
      <c r="A7" s="114" t="s">
        <v>1</v>
      </c>
      <c r="B7" s="114"/>
      <c r="C7" s="114" t="s">
        <v>2</v>
      </c>
      <c r="D7" s="114" t="s">
        <v>49</v>
      </c>
      <c r="E7" s="114" t="s">
        <v>56</v>
      </c>
      <c r="F7" s="114" t="s">
        <v>57</v>
      </c>
      <c r="G7" s="114" t="s">
        <v>3</v>
      </c>
      <c r="H7" s="114" t="s">
        <v>61</v>
      </c>
      <c r="I7" s="114" t="s">
        <v>5</v>
      </c>
      <c r="J7" s="114" t="s">
        <v>6</v>
      </c>
      <c r="K7" s="114" t="s">
        <v>4</v>
      </c>
      <c r="L7" s="165">
        <v>42736</v>
      </c>
      <c r="M7" s="165">
        <v>42767</v>
      </c>
      <c r="N7" s="165">
        <v>42795</v>
      </c>
      <c r="O7" s="165">
        <v>42826</v>
      </c>
      <c r="P7" s="165">
        <v>42856</v>
      </c>
      <c r="Q7" s="165">
        <v>42887</v>
      </c>
      <c r="R7" s="165">
        <v>42917</v>
      </c>
      <c r="S7" s="165">
        <v>42948</v>
      </c>
      <c r="T7" s="165">
        <v>42979</v>
      </c>
      <c r="U7" s="165">
        <v>43009</v>
      </c>
      <c r="V7" s="165">
        <v>43040</v>
      </c>
      <c r="W7" s="165">
        <v>43070</v>
      </c>
      <c r="X7" s="165"/>
      <c r="Y7" s="165"/>
      <c r="Z7" s="114" t="s">
        <v>10</v>
      </c>
      <c r="AA7" s="114" t="s">
        <v>53</v>
      </c>
      <c r="AB7" s="114" t="s">
        <v>59</v>
      </c>
      <c r="AC7" s="114" t="s">
        <v>9</v>
      </c>
      <c r="AD7" s="166" t="s">
        <v>11</v>
      </c>
      <c r="AE7" s="166" t="s">
        <v>12</v>
      </c>
      <c r="AF7" s="166" t="s">
        <v>54</v>
      </c>
      <c r="AG7" s="166" t="s">
        <v>7</v>
      </c>
      <c r="AH7" s="166" t="s">
        <v>8</v>
      </c>
      <c r="AP7" s="64"/>
      <c r="AQ7" s="65"/>
      <c r="AR7" s="65"/>
      <c r="AS7" s="65"/>
      <c r="AT7" s="65"/>
      <c r="AU7" s="65"/>
      <c r="AV7" s="65"/>
      <c r="AW7" s="65"/>
      <c r="AX7" s="65"/>
      <c r="AY7" s="65"/>
      <c r="AZ7" s="65"/>
      <c r="BA7" s="65"/>
      <c r="BB7" s="65"/>
      <c r="BC7" s="65"/>
      <c r="BD7" s="64"/>
      <c r="BE7" s="64"/>
    </row>
    <row r="8" spans="1:58" ht="25.5" x14ac:dyDescent="0.25">
      <c r="A8" s="238" t="s">
        <v>71</v>
      </c>
      <c r="B8" s="163" t="e">
        <f>+#REF!+1</f>
        <v>#REF!</v>
      </c>
      <c r="C8" s="152" t="s">
        <v>100</v>
      </c>
      <c r="D8" s="126" t="s">
        <v>103</v>
      </c>
      <c r="E8" s="127"/>
      <c r="F8" s="127"/>
      <c r="G8" s="128" t="s">
        <v>93</v>
      </c>
      <c r="H8" s="128" t="s">
        <v>95</v>
      </c>
      <c r="I8" s="129" t="s">
        <v>99</v>
      </c>
      <c r="J8" s="130" t="s">
        <v>91</v>
      </c>
      <c r="K8" s="131">
        <v>0.8</v>
      </c>
      <c r="L8" s="132"/>
      <c r="M8" s="132"/>
      <c r="N8" s="132"/>
      <c r="O8" s="132"/>
      <c r="P8" s="132"/>
      <c r="Q8" s="132"/>
      <c r="R8" s="132"/>
      <c r="S8" s="132"/>
      <c r="T8" s="132"/>
      <c r="U8" s="132"/>
      <c r="V8" s="132"/>
      <c r="W8" s="132"/>
      <c r="X8" s="133">
        <v>0</v>
      </c>
      <c r="Y8" s="133">
        <v>1</v>
      </c>
      <c r="Z8" s="133" t="e">
        <f t="shared" ref="Z8:Z16" si="0">LOOKUP(1000000000,L8:W8)</f>
        <v>#N/A</v>
      </c>
      <c r="AA8" s="128"/>
      <c r="AB8" s="132" t="e">
        <f t="shared" ref="AB8:AB16" si="1">+IF(SLOPE(L8:W8,$L$7:$W$7)&gt;0,"Al alza",IF(SLOPE(L8:W8,$L$7:$W$7)&lt;0,"A la baja","Sin cambio"))</f>
        <v>#DIV/0!</v>
      </c>
      <c r="AC8" s="112" t="s">
        <v>13</v>
      </c>
      <c r="AD8" s="134">
        <v>9.6100000000000005E-3</v>
      </c>
      <c r="AE8" s="135" t="str">
        <f>IF($J$8="Sube",IF(ISERROR(Z8/$K$8)=TRUE,"",IF(Z8&gt;$K$8,AD8,Z8/$K$8*AD8)),IF(ISERROR($K$8/Z8)=TRUE,"",IF($K$8&lt;Z8,$K$8/Z8*AD8,AD8)))</f>
        <v/>
      </c>
      <c r="AF8" s="136" t="str">
        <f>IF($J$8="Sube",IF(ISERROR(Z8/$K$8)=TRUE,"",IF(Z8&gt;=$K$8,1,0)),IF(ISERROR($K$8/Z8)=TRUE,"",IF($K$8&lt;Z8,0,1)))</f>
        <v/>
      </c>
      <c r="AG8" s="127"/>
      <c r="AH8" s="137"/>
      <c r="AP8" s="64"/>
      <c r="AQ8" s="63"/>
      <c r="AR8" s="63"/>
      <c r="AS8" s="63"/>
      <c r="AT8" s="63"/>
      <c r="AU8" s="63"/>
      <c r="AV8" s="63"/>
      <c r="AW8" s="63"/>
      <c r="AX8" s="63"/>
      <c r="AY8" s="63"/>
      <c r="AZ8" s="63"/>
      <c r="BA8" s="63"/>
      <c r="BB8" s="63"/>
      <c r="BC8" s="64"/>
      <c r="BD8" s="64"/>
      <c r="BE8" s="64"/>
    </row>
    <row r="9" spans="1:58" ht="25.5" x14ac:dyDescent="0.25">
      <c r="A9" s="239"/>
      <c r="B9" s="108" t="e">
        <f t="shared" ref="B9:B16" si="2">+B8+1</f>
        <v>#REF!</v>
      </c>
      <c r="C9" s="105" t="s">
        <v>101</v>
      </c>
      <c r="D9" s="106" t="s">
        <v>104</v>
      </c>
      <c r="E9" s="61"/>
      <c r="F9" s="61"/>
      <c r="G9" s="16" t="s">
        <v>92</v>
      </c>
      <c r="H9" s="16" t="s">
        <v>96</v>
      </c>
      <c r="I9" s="18" t="s">
        <v>99</v>
      </c>
      <c r="J9" s="104" t="s">
        <v>91</v>
      </c>
      <c r="K9" s="73">
        <v>0.05</v>
      </c>
      <c r="L9" s="17"/>
      <c r="M9" s="17"/>
      <c r="N9" s="17"/>
      <c r="O9" s="17"/>
      <c r="P9" s="17"/>
      <c r="Q9" s="17"/>
      <c r="R9" s="17"/>
      <c r="S9" s="17"/>
      <c r="T9" s="17"/>
      <c r="U9" s="17"/>
      <c r="V9" s="17"/>
      <c r="W9" s="17"/>
      <c r="X9" s="66">
        <v>0</v>
      </c>
      <c r="Y9" s="66">
        <v>1</v>
      </c>
      <c r="Z9" s="66" t="e">
        <f t="shared" si="0"/>
        <v>#N/A</v>
      </c>
      <c r="AA9" s="16"/>
      <c r="AB9" s="17" t="e">
        <f t="shared" si="1"/>
        <v>#DIV/0!</v>
      </c>
      <c r="AC9" s="111" t="s">
        <v>13</v>
      </c>
      <c r="AD9" s="81">
        <v>9.6100000000000005E-3</v>
      </c>
      <c r="AE9" s="20" t="str">
        <f>IF($J$9="Sube",IF(ISERROR(Z9/$K$9)=TRUE,"",IF(Z9&gt;$K$9,AD9,Z9/$K$9*AD9)),IF(ISERROR($K$9/Z9)=TRUE,"",IF($K$9&lt;Z9,$K$9/Z9*AD9,AD9)))</f>
        <v/>
      </c>
      <c r="AF9" s="21" t="str">
        <f>IF($J$9="Sube",IF(ISERROR(Z9/$K$9)=TRUE,"",IF(Z9&gt;=$K$9,1,0)),IF(ISERROR($K$9/Z9)=TRUE,"",IF($K$9&lt;Z9,0,1)))</f>
        <v/>
      </c>
      <c r="AG9" s="61"/>
      <c r="AH9" s="138"/>
      <c r="AP9" s="64"/>
      <c r="AQ9" s="63"/>
      <c r="AR9" s="63"/>
      <c r="AS9" s="63"/>
      <c r="AT9" s="63"/>
      <c r="AU9" s="63"/>
      <c r="AV9" s="63"/>
      <c r="AW9" s="63"/>
      <c r="AX9" s="63"/>
      <c r="AY9" s="63"/>
      <c r="AZ9" s="63"/>
      <c r="BA9" s="63"/>
      <c r="BB9" s="63"/>
      <c r="BC9" s="64"/>
      <c r="BD9" s="64"/>
      <c r="BE9" s="64"/>
    </row>
    <row r="10" spans="1:58" ht="39" thickBot="1" x14ac:dyDescent="0.3">
      <c r="A10" s="240"/>
      <c r="B10" s="164" t="e">
        <f t="shared" si="2"/>
        <v>#REF!</v>
      </c>
      <c r="C10" s="153" t="s">
        <v>102</v>
      </c>
      <c r="D10" s="140" t="s">
        <v>105</v>
      </c>
      <c r="E10" s="150"/>
      <c r="F10" s="150"/>
      <c r="G10" s="141" t="s">
        <v>94</v>
      </c>
      <c r="H10" s="141" t="s">
        <v>97</v>
      </c>
      <c r="I10" s="142" t="s">
        <v>98</v>
      </c>
      <c r="J10" s="143" t="s">
        <v>91</v>
      </c>
      <c r="K10" s="144">
        <v>0.95</v>
      </c>
      <c r="L10" s="145"/>
      <c r="M10" s="145"/>
      <c r="N10" s="145"/>
      <c r="O10" s="145"/>
      <c r="P10" s="145"/>
      <c r="Q10" s="145"/>
      <c r="R10" s="145"/>
      <c r="S10" s="145"/>
      <c r="T10" s="145"/>
      <c r="U10" s="145"/>
      <c r="V10" s="145"/>
      <c r="W10" s="145"/>
      <c r="X10" s="146">
        <v>0</v>
      </c>
      <c r="Y10" s="146">
        <v>1</v>
      </c>
      <c r="Z10" s="146" t="e">
        <f t="shared" si="0"/>
        <v>#N/A</v>
      </c>
      <c r="AA10" s="141"/>
      <c r="AB10" s="145" t="e">
        <f t="shared" si="1"/>
        <v>#DIV/0!</v>
      </c>
      <c r="AC10" s="139" t="s">
        <v>13</v>
      </c>
      <c r="AD10" s="147">
        <v>9.6100000000000005E-3</v>
      </c>
      <c r="AE10" s="148" t="str">
        <f>IF($J$10="Sube",IF(ISERROR(Z10/$K$10)=TRUE,"",IF(Z10&gt;$K$10,AD10,Z10/$K$10*AD10)),IF(ISERROR($K$10/Z10)=TRUE,"",IF($K$10&lt;Z10,$K$10/Z10*AD10,AD10)))</f>
        <v/>
      </c>
      <c r="AF10" s="149" t="str">
        <f>IF($J$10="Sube",IF(ISERROR(Z10/$K$10)=TRUE,"",IF(Z10&gt;=$K$10,1,0)),IF(ISERROR($K$10/Z10)=TRUE,"",IF($K$10&lt;Z10,0,1)))</f>
        <v/>
      </c>
      <c r="AG10" s="150"/>
      <c r="AH10" s="151"/>
      <c r="AP10" s="64"/>
      <c r="AQ10" s="63"/>
      <c r="AR10" s="63"/>
      <c r="AS10" s="63"/>
      <c r="AT10" s="63"/>
      <c r="AU10" s="63"/>
      <c r="AV10" s="63"/>
      <c r="AW10" s="63"/>
      <c r="AX10" s="63"/>
      <c r="AY10" s="63"/>
      <c r="AZ10" s="63"/>
      <c r="BA10" s="63"/>
      <c r="BB10" s="63"/>
      <c r="BC10" s="64"/>
      <c r="BD10" s="64"/>
      <c r="BE10" s="64"/>
    </row>
    <row r="11" spans="1:58" hidden="1" x14ac:dyDescent="0.25">
      <c r="A11" s="237" t="s">
        <v>72</v>
      </c>
      <c r="B11" s="107" t="e">
        <f t="shared" si="2"/>
        <v>#REF!</v>
      </c>
      <c r="C11" s="110"/>
      <c r="D11" s="115"/>
      <c r="E11" s="116"/>
      <c r="F11" s="116"/>
      <c r="G11" s="117"/>
      <c r="H11" s="117"/>
      <c r="I11" s="118"/>
      <c r="J11" s="119"/>
      <c r="K11" s="120"/>
      <c r="L11" s="121"/>
      <c r="M11" s="121"/>
      <c r="N11" s="121"/>
      <c r="O11" s="121"/>
      <c r="P11" s="121"/>
      <c r="Q11" s="121"/>
      <c r="R11" s="121"/>
      <c r="S11" s="121"/>
      <c r="T11" s="121"/>
      <c r="U11" s="121"/>
      <c r="V11" s="121"/>
      <c r="W11" s="121"/>
      <c r="X11" s="121"/>
      <c r="Y11" s="121"/>
      <c r="Z11" s="122" t="e">
        <f t="shared" si="0"/>
        <v>#N/A</v>
      </c>
      <c r="AA11" s="117"/>
      <c r="AB11" s="121" t="e">
        <f t="shared" si="1"/>
        <v>#DIV/0!</v>
      </c>
      <c r="AC11" s="110" t="s">
        <v>13</v>
      </c>
      <c r="AD11" s="123">
        <v>9.6100000000000005E-3</v>
      </c>
      <c r="AE11" s="124" t="str">
        <f>IF($J$11="Sube",IF(ISERROR(Z11/$K$11)=TRUE,"",IF(Z11&gt;$K$11,AD11,Z11/$K$11*AD11)),IF(ISERROR($K$11/Z11)=TRUE,"",IF($K$11&lt;Z11,$K$11/Z11*AD11,AD11)))</f>
        <v/>
      </c>
      <c r="AF11" s="125" t="str">
        <f>IF($J$11="Sube",IF(ISERROR(Z11/$K$11)=TRUE,"",IF(Z11&gt;=$K$11,1,0)),IF(ISERROR($K$11/Z11)=TRUE,"",IF($K$11&lt;Z11,0,1)))</f>
        <v/>
      </c>
      <c r="AG11" s="116"/>
      <c r="AH11" s="116"/>
      <c r="AP11" s="64"/>
      <c r="AQ11" s="63"/>
      <c r="AR11" s="63"/>
      <c r="AS11" s="63"/>
      <c r="AT11" s="63"/>
      <c r="AU11" s="63"/>
      <c r="AV11" s="63"/>
      <c r="AW11" s="63"/>
      <c r="AX11" s="63"/>
      <c r="AY11" s="63"/>
      <c r="AZ11" s="63"/>
      <c r="BA11" s="63"/>
      <c r="BB11" s="63"/>
      <c r="BC11" s="64"/>
      <c r="BD11" s="64"/>
      <c r="BE11" s="64"/>
    </row>
    <row r="12" spans="1:58" hidden="1" x14ac:dyDescent="0.25">
      <c r="A12" s="237"/>
      <c r="B12" s="107" t="e">
        <f t="shared" si="2"/>
        <v>#REF!</v>
      </c>
      <c r="C12" s="111"/>
      <c r="D12" s="106"/>
      <c r="E12" s="61"/>
      <c r="F12" s="61"/>
      <c r="G12" s="16"/>
      <c r="H12" s="16"/>
      <c r="I12" s="18"/>
      <c r="J12" s="104"/>
      <c r="K12" s="73"/>
      <c r="L12" s="17"/>
      <c r="M12" s="17"/>
      <c r="N12" s="17"/>
      <c r="O12" s="17"/>
      <c r="P12" s="17"/>
      <c r="Q12" s="17"/>
      <c r="R12" s="17"/>
      <c r="S12" s="17"/>
      <c r="T12" s="17"/>
      <c r="U12" s="17"/>
      <c r="V12" s="17"/>
      <c r="W12" s="17"/>
      <c r="X12" s="17"/>
      <c r="Y12" s="17"/>
      <c r="Z12" s="66" t="e">
        <f t="shared" si="0"/>
        <v>#N/A</v>
      </c>
      <c r="AA12" s="16"/>
      <c r="AB12" s="17" t="e">
        <f t="shared" si="1"/>
        <v>#DIV/0!</v>
      </c>
      <c r="AC12" s="111" t="s">
        <v>13</v>
      </c>
      <c r="AD12" s="81">
        <v>9.6100000000000005E-3</v>
      </c>
      <c r="AE12" s="20" t="str">
        <f>IF($J$12="Sube",IF(ISERROR(Z12/$K$12)=TRUE,"",IF(Z12&gt;$K$12,AD12,Z12/$K$12*AD12)),IF(ISERROR($K$12/Z12)=TRUE,"",IF($K$12&lt;Z12,$K$12/Z12*AD12,AD12)))</f>
        <v/>
      </c>
      <c r="AF12" s="21" t="str">
        <f>IF($J$12="Sube",IF(ISERROR(Z12/$K$12)=TRUE,"",IF(Z12&gt;=$K$12,1,0)),IF(ISERROR($K$12/Z12)=TRUE,"",IF($K$12&lt;Z12,0,1)))</f>
        <v/>
      </c>
      <c r="AG12" s="61"/>
      <c r="AH12" s="61"/>
      <c r="AP12" s="64"/>
      <c r="AQ12" s="63"/>
      <c r="AR12" s="63"/>
      <c r="AS12" s="63"/>
      <c r="AT12" s="63"/>
      <c r="AU12" s="63"/>
      <c r="AV12" s="63"/>
      <c r="AW12" s="63"/>
      <c r="AX12" s="63"/>
      <c r="AY12" s="63"/>
      <c r="AZ12" s="63"/>
      <c r="BA12" s="63"/>
      <c r="BB12" s="63"/>
      <c r="BC12" s="64"/>
      <c r="BD12" s="64"/>
      <c r="BE12" s="64"/>
    </row>
    <row r="13" spans="1:58" hidden="1" x14ac:dyDescent="0.25">
      <c r="A13" s="237"/>
      <c r="B13" s="107" t="e">
        <f t="shared" si="2"/>
        <v>#REF!</v>
      </c>
      <c r="C13" s="111"/>
      <c r="D13" s="106"/>
      <c r="E13" s="61"/>
      <c r="F13" s="61"/>
      <c r="G13" s="16"/>
      <c r="H13" s="16"/>
      <c r="I13" s="18"/>
      <c r="J13" s="104"/>
      <c r="K13" s="73"/>
      <c r="L13" s="17"/>
      <c r="M13" s="17"/>
      <c r="N13" s="17"/>
      <c r="O13" s="17"/>
      <c r="P13" s="17"/>
      <c r="Q13" s="17"/>
      <c r="R13" s="17"/>
      <c r="S13" s="17"/>
      <c r="T13" s="17"/>
      <c r="U13" s="17"/>
      <c r="V13" s="17"/>
      <c r="W13" s="17"/>
      <c r="X13" s="17"/>
      <c r="Y13" s="17"/>
      <c r="Z13" s="66" t="e">
        <f t="shared" si="0"/>
        <v>#N/A</v>
      </c>
      <c r="AA13" s="16"/>
      <c r="AB13" s="17" t="e">
        <f t="shared" si="1"/>
        <v>#DIV/0!</v>
      </c>
      <c r="AC13" s="111" t="s">
        <v>13</v>
      </c>
      <c r="AD13" s="81">
        <v>9.6100000000000005E-3</v>
      </c>
      <c r="AE13" s="20" t="str">
        <f>IF($J$13="Sube",IF(ISERROR(Z13/$K$13)=TRUE,"",IF(Z13&gt;$K$13,AD13,Z13/$K$13*AD13)),IF(ISERROR($K$13/Z13)=TRUE,"",IF($K$13&lt;Z13,$K$13/Z13*AD13,AD13)))</f>
        <v/>
      </c>
      <c r="AF13" s="21" t="str">
        <f>IF($J$13="Sube",IF(ISERROR(Z13/$K$13)=TRUE,"",IF(Z13&gt;=$K$13,1,0)),IF(ISERROR($K$13/Z13)=TRUE,"",IF($K$13&lt;Z13,0,1)))</f>
        <v/>
      </c>
      <c r="AG13" s="61"/>
      <c r="AH13" s="61"/>
      <c r="AP13" s="64"/>
      <c r="AQ13" s="63"/>
      <c r="AR13" s="63"/>
      <c r="AS13" s="63"/>
      <c r="AT13" s="63"/>
      <c r="AU13" s="63"/>
      <c r="AV13" s="63"/>
      <c r="AW13" s="63"/>
      <c r="AX13" s="63"/>
      <c r="AY13" s="63"/>
      <c r="AZ13" s="63"/>
      <c r="BA13" s="63"/>
      <c r="BB13" s="63"/>
      <c r="BC13" s="64"/>
      <c r="BD13" s="64"/>
      <c r="BE13" s="64"/>
    </row>
    <row r="14" spans="1:58" hidden="1" x14ac:dyDescent="0.25">
      <c r="A14" s="237"/>
      <c r="B14" s="107" t="e">
        <f t="shared" si="2"/>
        <v>#REF!</v>
      </c>
      <c r="C14" s="111"/>
      <c r="D14" s="106"/>
      <c r="E14" s="61"/>
      <c r="F14" s="61"/>
      <c r="G14" s="16"/>
      <c r="H14" s="16"/>
      <c r="I14" s="18"/>
      <c r="J14" s="104"/>
      <c r="K14" s="73"/>
      <c r="L14" s="17"/>
      <c r="M14" s="17"/>
      <c r="N14" s="17"/>
      <c r="O14" s="17"/>
      <c r="P14" s="17"/>
      <c r="Q14" s="17"/>
      <c r="R14" s="17"/>
      <c r="S14" s="17"/>
      <c r="T14" s="17"/>
      <c r="U14" s="17"/>
      <c r="V14" s="17"/>
      <c r="W14" s="17"/>
      <c r="X14" s="17"/>
      <c r="Y14" s="17"/>
      <c r="Z14" s="66" t="e">
        <f t="shared" si="0"/>
        <v>#N/A</v>
      </c>
      <c r="AA14" s="16"/>
      <c r="AB14" s="17" t="e">
        <f t="shared" si="1"/>
        <v>#DIV/0!</v>
      </c>
      <c r="AC14" s="111" t="s">
        <v>13</v>
      </c>
      <c r="AD14" s="81">
        <v>9.6100000000000005E-3</v>
      </c>
      <c r="AE14" s="20" t="str">
        <f>IF($J$14="Sube",IF(ISERROR(Z14/$K$14)=TRUE,"",IF(Z14&gt;$K$14,AD14,Z14/$K$14*AD14)),IF(ISERROR($K$14/Z14)=TRUE,"",IF($K$14&lt;Z14,$K$14/Z14*AD14,AD14)))</f>
        <v/>
      </c>
      <c r="AF14" s="21" t="str">
        <f>IF($J$14="Sube",IF(ISERROR(Z14/$K$14)=TRUE,"",IF(Z14&gt;=$K$14,1,0)),IF(ISERROR($K$14/Z14)=TRUE,"",IF($K$14&lt;Z14,0,1)))</f>
        <v/>
      </c>
      <c r="AG14" s="61"/>
      <c r="AH14" s="61"/>
      <c r="AP14" s="64"/>
      <c r="AQ14" s="63"/>
      <c r="AR14" s="63"/>
      <c r="AS14" s="63"/>
      <c r="AT14" s="63"/>
      <c r="AU14" s="63"/>
      <c r="AV14" s="63"/>
      <c r="AW14" s="63"/>
      <c r="AX14" s="63"/>
      <c r="AY14" s="63"/>
      <c r="AZ14" s="63"/>
      <c r="BA14" s="63"/>
      <c r="BB14" s="63"/>
      <c r="BC14" s="64"/>
      <c r="BD14" s="64"/>
      <c r="BE14" s="64"/>
    </row>
    <row r="15" spans="1:58" hidden="1" x14ac:dyDescent="0.25">
      <c r="A15" s="237"/>
      <c r="B15" s="107" t="e">
        <f t="shared" si="2"/>
        <v>#REF!</v>
      </c>
      <c r="C15" s="111"/>
      <c r="D15" s="106"/>
      <c r="E15" s="61"/>
      <c r="F15" s="61"/>
      <c r="G15" s="16"/>
      <c r="H15" s="16"/>
      <c r="I15" s="18"/>
      <c r="J15" s="104"/>
      <c r="K15" s="73"/>
      <c r="L15" s="17"/>
      <c r="M15" s="17"/>
      <c r="N15" s="17"/>
      <c r="O15" s="17"/>
      <c r="P15" s="17"/>
      <c r="Q15" s="17"/>
      <c r="R15" s="17"/>
      <c r="S15" s="17"/>
      <c r="T15" s="17"/>
      <c r="U15" s="17"/>
      <c r="V15" s="17"/>
      <c r="W15" s="17"/>
      <c r="X15" s="17"/>
      <c r="Y15" s="17"/>
      <c r="Z15" s="66" t="e">
        <f t="shared" si="0"/>
        <v>#N/A</v>
      </c>
      <c r="AA15" s="16"/>
      <c r="AB15" s="17" t="e">
        <f t="shared" si="1"/>
        <v>#DIV/0!</v>
      </c>
      <c r="AC15" s="111" t="s">
        <v>13</v>
      </c>
      <c r="AD15" s="81">
        <v>9.6100000000000005E-3</v>
      </c>
      <c r="AE15" s="20" t="str">
        <f>IF($J$15="Sube",IF(ISERROR(Z15/$K$15)=TRUE,"",IF(Z15&gt;$K$15,AD15,Z15/$K$15*AD15)),IF(ISERROR($K$15/Z15)=TRUE,"",IF($K$15&lt;Z15,$K$15/Z15*AD15,AD15)))</f>
        <v/>
      </c>
      <c r="AF15" s="21" t="str">
        <f>IF($J$15="Sube",IF(ISERROR(Z15/$K$15)=TRUE,"",IF(Z15&gt;=$K$15,1,0)),IF(ISERROR($K$15/Z15)=TRUE,"",IF($K$15&lt;Z15,0,1)))</f>
        <v/>
      </c>
      <c r="AG15" s="61"/>
      <c r="AH15" s="61"/>
      <c r="AP15" s="64"/>
      <c r="AQ15" s="63"/>
      <c r="AR15" s="63"/>
      <c r="AS15" s="63"/>
      <c r="AT15" s="63"/>
      <c r="AU15" s="63"/>
      <c r="AV15" s="63"/>
      <c r="AW15" s="63"/>
      <c r="AX15" s="63"/>
      <c r="AY15" s="63"/>
      <c r="AZ15" s="63"/>
      <c r="BA15" s="63"/>
      <c r="BB15" s="63"/>
      <c r="BC15" s="64"/>
      <c r="BD15" s="64"/>
      <c r="BE15" s="64"/>
    </row>
    <row r="16" spans="1:58" hidden="1" x14ac:dyDescent="0.25">
      <c r="A16" s="237"/>
      <c r="B16" s="107" t="e">
        <f t="shared" si="2"/>
        <v>#REF!</v>
      </c>
      <c r="C16" s="109"/>
      <c r="D16" s="113"/>
      <c r="E16" s="154"/>
      <c r="F16" s="154"/>
      <c r="G16" s="78"/>
      <c r="H16" s="78"/>
      <c r="I16" s="155"/>
      <c r="J16" s="156"/>
      <c r="K16" s="157"/>
      <c r="L16" s="158"/>
      <c r="M16" s="158"/>
      <c r="N16" s="158"/>
      <c r="O16" s="158"/>
      <c r="P16" s="158"/>
      <c r="Q16" s="158"/>
      <c r="R16" s="158"/>
      <c r="S16" s="158"/>
      <c r="T16" s="158"/>
      <c r="U16" s="158"/>
      <c r="V16" s="158"/>
      <c r="W16" s="158"/>
      <c r="X16" s="158"/>
      <c r="Y16" s="158"/>
      <c r="Z16" s="159" t="e">
        <f t="shared" si="0"/>
        <v>#N/A</v>
      </c>
      <c r="AA16" s="78"/>
      <c r="AB16" s="158" t="e">
        <f t="shared" si="1"/>
        <v>#DIV/0!</v>
      </c>
      <c r="AC16" s="109" t="s">
        <v>13</v>
      </c>
      <c r="AD16" s="160">
        <v>9.6100000000000005E-3</v>
      </c>
      <c r="AE16" s="161" t="str">
        <f>IF($J$16="Sube",IF(ISERROR(Z16/$K$16)=TRUE,"",IF(Z16&gt;$K$16,AD16,Z16/$K$16*AD16)),IF(ISERROR($K$16/Z16)=TRUE,"",IF($K$16&lt;Z16,$K$16/Z16*AD16,AD16)))</f>
        <v/>
      </c>
      <c r="AF16" s="162" t="str">
        <f>IF($J$16="Sube",IF(ISERROR(Z16/$K$16)=TRUE,"",IF(Z16&gt;=$K$16,1,0)),IF(ISERROR($K$16/Z16)=TRUE,"",IF($K$16&lt;Z16,0,1)))</f>
        <v/>
      </c>
      <c r="AG16" s="154"/>
      <c r="AH16" s="154"/>
      <c r="AP16" s="64"/>
      <c r="AQ16" s="63"/>
      <c r="AR16" s="63"/>
      <c r="AS16" s="63"/>
      <c r="AT16" s="63"/>
      <c r="AU16" s="63"/>
      <c r="AV16" s="63"/>
      <c r="AW16" s="63"/>
      <c r="AX16" s="63"/>
      <c r="AY16" s="63"/>
      <c r="AZ16" s="63"/>
      <c r="BA16" s="63"/>
      <c r="BB16" s="63"/>
      <c r="BC16" s="64"/>
      <c r="BD16" s="64"/>
      <c r="BE16" s="64"/>
    </row>
    <row r="17" spans="29:58" ht="15.75" thickBot="1" x14ac:dyDescent="0.3">
      <c r="AC17" s="70" t="s">
        <v>14</v>
      </c>
      <c r="AD17" s="80">
        <f>SUM(AD8:AD16)</f>
        <v>8.6490000000000011E-2</v>
      </c>
      <c r="AE17" s="79">
        <f>SUMIFS(AE8:AE16,AC8:AC16,"Si")/SUMIFS(AD8:AD16,AC8:AC16,"Si")</f>
        <v>0</v>
      </c>
      <c r="AF17" s="71">
        <f>SUMIFS(AF8:AF16,AC8:AC16,"Si")/AC19</f>
        <v>0</v>
      </c>
      <c r="AQ17" s="64"/>
      <c r="AR17" s="63"/>
      <c r="AS17" s="63"/>
      <c r="AT17" s="63"/>
      <c r="AU17" s="63"/>
      <c r="AV17" s="63"/>
      <c r="AW17" s="63"/>
      <c r="AX17" s="63"/>
      <c r="AY17" s="63"/>
      <c r="AZ17" s="63"/>
      <c r="BA17" s="63"/>
      <c r="BB17" s="63"/>
      <c r="BC17" s="63"/>
      <c r="BD17" s="64"/>
      <c r="BE17" s="64"/>
      <c r="BF17" s="64"/>
    </row>
    <row r="18" spans="29:58" ht="38.25" x14ac:dyDescent="0.25">
      <c r="AC18" s="22" t="s">
        <v>15</v>
      </c>
      <c r="AD18" s="112" t="s">
        <v>16</v>
      </c>
      <c r="AE18" s="23" t="s">
        <v>17</v>
      </c>
      <c r="AG18" s="19"/>
      <c r="AQ18" s="64"/>
      <c r="AR18" s="64"/>
      <c r="AS18" s="64"/>
      <c r="AT18" s="64"/>
      <c r="AU18" s="64"/>
      <c r="AV18" s="64"/>
      <c r="AW18" s="64"/>
      <c r="AX18" s="64"/>
      <c r="AY18" s="64"/>
      <c r="AZ18" s="64"/>
      <c r="BA18" s="64"/>
      <c r="BB18" s="64"/>
      <c r="BC18" s="64"/>
      <c r="BD18" s="64"/>
      <c r="BE18" s="64"/>
      <c r="BF18" s="64"/>
    </row>
    <row r="19" spans="29:58" ht="15.75" thickBot="1" x14ac:dyDescent="0.3">
      <c r="AC19" s="24">
        <f>COUNTIF(AC8:AC16,"Si")</f>
        <v>9</v>
      </c>
      <c r="AD19" s="25">
        <f>COUNT(Z8:Z16)</f>
        <v>0</v>
      </c>
      <c r="AE19" s="26">
        <f>AD19/AC19</f>
        <v>0</v>
      </c>
      <c r="AG19" s="19"/>
      <c r="AQ19" s="64"/>
      <c r="AR19" s="64"/>
      <c r="AS19" s="64"/>
      <c r="AT19" s="64"/>
      <c r="AU19" s="64"/>
      <c r="AV19" s="64"/>
      <c r="AW19" s="64"/>
      <c r="AX19" s="64"/>
      <c r="AY19" s="64"/>
      <c r="AZ19" s="64"/>
      <c r="BA19" s="64"/>
      <c r="BB19" s="64"/>
      <c r="BC19" s="64"/>
      <c r="BD19" s="64"/>
      <c r="BE19" s="64"/>
      <c r="BF19" s="64"/>
    </row>
    <row r="20" spans="29:58" x14ac:dyDescent="0.25">
      <c r="AC20" s="1"/>
      <c r="AD20" s="2"/>
      <c r="AE20" s="2"/>
      <c r="AG20" s="1"/>
      <c r="AQ20" s="64"/>
      <c r="AR20" s="64"/>
      <c r="AS20" s="64"/>
      <c r="AT20" s="64"/>
      <c r="AU20" s="64"/>
      <c r="AV20" s="64"/>
      <c r="AW20" s="64"/>
      <c r="AX20" s="64"/>
      <c r="AY20" s="64"/>
      <c r="AZ20" s="64"/>
      <c r="BA20" s="64"/>
      <c r="BB20" s="64"/>
      <c r="BC20" s="64"/>
      <c r="BD20" s="64"/>
      <c r="BE20" s="64"/>
      <c r="BF20" s="64"/>
    </row>
    <row r="21" spans="29:58" x14ac:dyDescent="0.25">
      <c r="AC21" s="27" t="s">
        <v>18</v>
      </c>
      <c r="AD21" s="28" t="s">
        <v>19</v>
      </c>
      <c r="AE21" s="2"/>
      <c r="AG21" s="1"/>
      <c r="AQ21" s="64"/>
      <c r="AR21" s="64"/>
      <c r="AS21" s="64"/>
      <c r="AT21" s="64"/>
      <c r="AU21" s="64"/>
      <c r="AV21" s="64"/>
      <c r="AW21" s="64"/>
      <c r="AX21" s="64"/>
      <c r="AY21" s="64"/>
      <c r="AZ21" s="64"/>
      <c r="BA21" s="64"/>
      <c r="BB21" s="64"/>
      <c r="BC21" s="64"/>
      <c r="BD21" s="64"/>
      <c r="BE21" s="64"/>
      <c r="BF21" s="64"/>
    </row>
    <row r="22" spans="29:58" x14ac:dyDescent="0.25">
      <c r="AC22" s="29" t="s">
        <v>20</v>
      </c>
      <c r="AD22" s="30" t="s">
        <v>21</v>
      </c>
      <c r="AE22" s="2"/>
      <c r="AG22" s="1"/>
      <c r="AQ22" s="64"/>
      <c r="AR22" s="64"/>
      <c r="AS22" s="64"/>
      <c r="AT22" s="64"/>
      <c r="AU22" s="64"/>
      <c r="AV22" s="64"/>
      <c r="AW22" s="64"/>
      <c r="AX22" s="64"/>
      <c r="AY22" s="64"/>
      <c r="AZ22" s="64"/>
      <c r="BA22" s="64"/>
      <c r="BB22" s="64"/>
      <c r="BC22" s="64"/>
      <c r="BD22" s="64"/>
      <c r="BE22" s="64"/>
      <c r="BF22" s="64"/>
    </row>
    <row r="23" spans="29:58" ht="25.5" x14ac:dyDescent="0.25">
      <c r="AC23" s="31" t="s">
        <v>22</v>
      </c>
      <c r="AD23" s="32" t="s">
        <v>23</v>
      </c>
      <c r="AE23" s="2"/>
      <c r="AG23" s="1"/>
      <c r="AQ23" s="64"/>
      <c r="AR23" s="64"/>
      <c r="AS23" s="64"/>
      <c r="AT23" s="64"/>
      <c r="AU23" s="64"/>
      <c r="AV23" s="64"/>
      <c r="AW23" s="64"/>
      <c r="AX23" s="64"/>
      <c r="AY23" s="64"/>
      <c r="AZ23" s="64"/>
      <c r="BA23" s="64"/>
      <c r="BB23" s="64"/>
      <c r="BC23" s="64"/>
      <c r="BD23" s="64"/>
      <c r="BE23" s="64"/>
      <c r="BF23" s="64"/>
    </row>
  </sheetData>
  <mergeCells count="8">
    <mergeCell ref="A11:A16"/>
    <mergeCell ref="A8:A10"/>
    <mergeCell ref="A1:C5"/>
    <mergeCell ref="D1:AC3"/>
    <mergeCell ref="AD1:AE3"/>
    <mergeCell ref="D4:AC5"/>
    <mergeCell ref="AD4:AE4"/>
    <mergeCell ref="AD5:AE5"/>
  </mergeCells>
  <conditionalFormatting sqref="AE17">
    <cfRule type="cellIs" dxfId="31" priority="5" operator="greaterThanOrEqual">
      <formula>0.85</formula>
    </cfRule>
    <cfRule type="cellIs" dxfId="30" priority="6" operator="between">
      <formula>0.65</formula>
      <formula>0.84</formula>
    </cfRule>
    <cfRule type="cellIs" dxfId="29" priority="7" operator="equal">
      <formula>"0.65"</formula>
    </cfRule>
    <cfRule type="cellIs" dxfId="28" priority="8" operator="lessThan">
      <formula>0.64</formula>
    </cfRule>
  </conditionalFormatting>
  <conditionalFormatting sqref="AF17">
    <cfRule type="cellIs" dxfId="27" priority="1" operator="greaterThanOrEqual">
      <formula>0.85</formula>
    </cfRule>
    <cfRule type="cellIs" dxfId="26" priority="2" operator="between">
      <formula>0.65</formula>
      <formula>"0.84"</formula>
    </cfRule>
    <cfRule type="cellIs" dxfId="25" priority="3" operator="equal">
      <formula>"0.65"</formula>
    </cfRule>
    <cfRule type="cellIs" dxfId="24" priority="4" operator="lessThan">
      <formula>0.65</formula>
    </cfRule>
  </conditionalFormatting>
  <dataValidations count="2">
    <dataValidation type="list" allowBlank="1" showInputMessage="1" showErrorMessage="1" sqref="AC8:AC16">
      <formula1>"Si,No"</formula1>
    </dataValidation>
    <dataValidation type="list" allowBlank="1" showInputMessage="1" showErrorMessage="1" sqref="J8:J16">
      <formula1>"Sube,Baja"</formula1>
    </dataValidation>
  </dataValidations>
  <pageMargins left="0.7" right="0.7" top="0.75" bottom="0.75" header="0.3" footer="0.3"/>
  <pageSetup orientation="portrait" horizontalDpi="4294967292" verticalDpi="4294967292" r:id="rId1"/>
  <drawing r:id="rId2"/>
  <extLst>
    <ext xmlns:x14="http://schemas.microsoft.com/office/spreadsheetml/2009/9/main" uri="{05C60535-1F16-4fd2-B633-F4F36F0B64E0}">
      <x14:sparklineGroups xmlns:xm="http://schemas.microsoft.com/office/excel/2006/main">
        <x14:sparklineGroup manualMax="0" manualMin="0" type="column" displayEmptyCellsAs="gap" last="1">
          <x14:colorSeries rgb="FF376092"/>
          <x14:colorNegative rgb="FFD00000"/>
          <x14:colorAxis rgb="FF000000"/>
          <x14:colorMarkers rgb="FFD00000"/>
          <x14:colorFirst rgb="FFD00000"/>
          <x14:colorLast rgb="FFD00000"/>
          <x14:colorHigh rgb="FFD00000"/>
          <x14:colorLow rgb="FFD00000"/>
          <x14:sparklines>
            <x14:sparkline>
              <xm:f>'Tablero Maestro (2)'!L8:Y8</xm:f>
              <xm:sqref>AA8</xm:sqref>
            </x14:sparkline>
          </x14:sparklines>
        </x14:sparklineGroup>
        <x14:sparklineGroup manualMax="0" manualMin="0" type="column" displayEmptyCellsAs="gap" high="1">
          <x14:colorSeries rgb="FF376092"/>
          <x14:colorNegative rgb="FFD00000"/>
          <x14:colorAxis rgb="FF000000"/>
          <x14:colorMarkers rgb="FFD00000"/>
          <x14:colorFirst rgb="FFD00000"/>
          <x14:colorLast rgb="FFD00000"/>
          <x14:colorHigh rgb="FFD00000"/>
          <x14:colorLow rgb="FFD00000"/>
          <x14:sparklines>
            <x14:sparkline>
              <xm:f>'Tablero Maestro (2)'!L9:W9</xm:f>
              <xm:sqref>AA9</xm:sqref>
            </x14:sparkline>
            <x14:sparkline>
              <xm:f>'Tablero Maestro (2)'!L10:W10</xm:f>
              <xm:sqref>AA10</xm:sqref>
            </x14:sparkline>
            <x14:sparkline>
              <xm:f>'Tablero Maestro (2)'!L11:W11</xm:f>
              <xm:sqref>AA11</xm:sqref>
            </x14:sparkline>
            <x14:sparkline>
              <xm:f>'Tablero Maestro (2)'!L12:W12</xm:f>
              <xm:sqref>AA12</xm:sqref>
            </x14:sparkline>
            <x14:sparkline>
              <xm:f>'Tablero Maestro (2)'!L13:W13</xm:f>
              <xm:sqref>AA13</xm:sqref>
            </x14:sparkline>
            <x14:sparkline>
              <xm:f>'Tablero Maestro (2)'!L14:W14</xm:f>
              <xm:sqref>AA14</xm:sqref>
            </x14:sparkline>
            <x14:sparkline>
              <xm:f>'Tablero Maestro (2)'!L15:W15</xm:f>
              <xm:sqref>AA15</xm:sqref>
            </x14:sparkline>
            <x14:sparkline>
              <xm:f>'Tablero Maestro (2)'!L16:W16</xm:f>
              <xm:sqref>AA16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14" sqref="E14"/>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topLeftCell="A4" workbookViewId="0">
      <selection activeCell="L46" sqref="L46"/>
    </sheetView>
  </sheetViews>
  <sheetFormatPr baseColWidth="10" defaultColWidth="11.42578125" defaultRowHeight="15" x14ac:dyDescent="0.25"/>
  <cols>
    <col min="1" max="1" width="3.140625" customWidth="1"/>
    <col min="2" max="2" width="14.7109375" customWidth="1"/>
    <col min="3" max="3" width="20.140625" customWidth="1"/>
    <col min="4" max="4" width="14.28515625" customWidth="1"/>
    <col min="5" max="5" width="17.28515625" customWidth="1"/>
    <col min="6" max="6" width="14.42578125" customWidth="1"/>
    <col min="7" max="7" width="15" customWidth="1"/>
    <col min="8" max="8" width="15.7109375" customWidth="1"/>
    <col min="9" max="9" width="21.42578125" customWidth="1"/>
    <col min="10" max="10" width="14.42578125" customWidth="1"/>
    <col min="11" max="11" width="20.7109375" customWidth="1"/>
    <col min="12" max="12" width="13.7109375" customWidth="1"/>
  </cols>
  <sheetData>
    <row r="1" spans="2:12" ht="24" customHeight="1" x14ac:dyDescent="0.25">
      <c r="B1" s="304" t="s">
        <v>47</v>
      </c>
      <c r="C1" s="305"/>
      <c r="D1" s="308" t="s">
        <v>0</v>
      </c>
      <c r="E1" s="309"/>
      <c r="F1" s="309"/>
      <c r="G1" s="309"/>
      <c r="H1" s="309"/>
      <c r="I1" s="310"/>
      <c r="J1" s="317" t="s">
        <v>31</v>
      </c>
      <c r="K1" s="318"/>
    </row>
    <row r="2" spans="2:12" ht="15" customHeight="1" x14ac:dyDescent="0.25">
      <c r="B2" s="306"/>
      <c r="C2" s="307"/>
      <c r="D2" s="311"/>
      <c r="E2" s="312"/>
      <c r="F2" s="312"/>
      <c r="G2" s="312"/>
      <c r="H2" s="312"/>
      <c r="I2" s="313"/>
      <c r="J2" s="319"/>
      <c r="K2" s="320"/>
    </row>
    <row r="3" spans="2:12" ht="15" customHeight="1" x14ac:dyDescent="0.25">
      <c r="B3" s="306"/>
      <c r="C3" s="307"/>
      <c r="D3" s="314"/>
      <c r="E3" s="315"/>
      <c r="F3" s="315"/>
      <c r="G3" s="315"/>
      <c r="H3" s="315"/>
      <c r="I3" s="316"/>
      <c r="J3" s="319"/>
      <c r="K3" s="320"/>
    </row>
    <row r="4" spans="2:12" ht="15" customHeight="1" x14ac:dyDescent="0.25">
      <c r="B4" s="306"/>
      <c r="C4" s="307"/>
      <c r="D4" s="321" t="s">
        <v>44</v>
      </c>
      <c r="E4" s="321"/>
      <c r="F4" s="321"/>
      <c r="G4" s="321"/>
      <c r="H4" s="321"/>
      <c r="I4" s="321"/>
      <c r="J4" s="323" t="s">
        <v>32</v>
      </c>
      <c r="K4" s="324"/>
    </row>
    <row r="5" spans="2:12" ht="15.75" customHeight="1" thickBot="1" x14ac:dyDescent="0.3">
      <c r="B5" s="306"/>
      <c r="C5" s="307"/>
      <c r="D5" s="322"/>
      <c r="E5" s="322"/>
      <c r="F5" s="322"/>
      <c r="G5" s="322"/>
      <c r="H5" s="322"/>
      <c r="I5" s="322"/>
      <c r="J5" s="325">
        <v>42664</v>
      </c>
      <c r="K5" s="326"/>
    </row>
    <row r="6" spans="2:12" ht="15.75" thickBot="1" x14ac:dyDescent="0.3">
      <c r="B6" s="261"/>
      <c r="C6" s="262"/>
      <c r="D6" s="262"/>
      <c r="E6" s="262"/>
      <c r="F6" s="262"/>
      <c r="G6" s="262"/>
      <c r="H6" s="262"/>
      <c r="I6" s="263"/>
      <c r="J6" s="281"/>
      <c r="K6" s="282"/>
      <c r="L6" s="4"/>
    </row>
    <row r="7" spans="2:12" ht="48" x14ac:dyDescent="0.25">
      <c r="B7" s="283" t="s">
        <v>33</v>
      </c>
      <c r="C7" s="286" t="s">
        <v>81</v>
      </c>
      <c r="D7" s="283" t="s">
        <v>34</v>
      </c>
      <c r="E7" s="82" t="s">
        <v>60</v>
      </c>
      <c r="F7" s="283" t="s">
        <v>51</v>
      </c>
      <c r="G7" s="286" t="s">
        <v>50</v>
      </c>
      <c r="H7" s="283" t="s">
        <v>35</v>
      </c>
      <c r="I7" s="83" t="s">
        <v>62</v>
      </c>
      <c r="J7" s="283" t="s">
        <v>36</v>
      </c>
      <c r="K7" s="88"/>
      <c r="L7" s="5"/>
    </row>
    <row r="8" spans="2:12" ht="60" x14ac:dyDescent="0.25">
      <c r="B8" s="284"/>
      <c r="C8" s="287"/>
      <c r="D8" s="284"/>
      <c r="E8" s="82" t="s">
        <v>74</v>
      </c>
      <c r="F8" s="284"/>
      <c r="G8" s="287"/>
      <c r="H8" s="284"/>
      <c r="I8" s="83" t="s">
        <v>73</v>
      </c>
      <c r="J8" s="284"/>
      <c r="K8" s="88"/>
      <c r="L8" s="5"/>
    </row>
    <row r="9" spans="2:12" ht="36" x14ac:dyDescent="0.25">
      <c r="B9" s="284"/>
      <c r="C9" s="287"/>
      <c r="D9" s="284"/>
      <c r="E9" s="82" t="s">
        <v>67</v>
      </c>
      <c r="F9" s="284"/>
      <c r="G9" s="287"/>
      <c r="H9" s="284"/>
      <c r="I9" s="83" t="s">
        <v>65</v>
      </c>
      <c r="J9" s="284"/>
      <c r="K9" s="88"/>
      <c r="L9" s="5"/>
    </row>
    <row r="10" spans="2:12" ht="48" x14ac:dyDescent="0.25">
      <c r="B10" s="284"/>
      <c r="C10" s="287"/>
      <c r="D10" s="284"/>
      <c r="E10" s="82" t="s">
        <v>68</v>
      </c>
      <c r="F10" s="284"/>
      <c r="G10" s="287"/>
      <c r="H10" s="284"/>
      <c r="I10" s="83" t="s">
        <v>66</v>
      </c>
      <c r="J10" s="284"/>
      <c r="K10" s="88"/>
      <c r="L10" s="5"/>
    </row>
    <row r="11" spans="2:12" ht="36" x14ac:dyDescent="0.25">
      <c r="B11" s="284"/>
      <c r="C11" s="287"/>
      <c r="D11" s="284"/>
      <c r="E11" s="82" t="s">
        <v>75</v>
      </c>
      <c r="F11" s="284"/>
      <c r="G11" s="287"/>
      <c r="H11" s="284"/>
      <c r="I11" s="83" t="s">
        <v>76</v>
      </c>
      <c r="J11" s="284"/>
      <c r="K11" s="88"/>
      <c r="L11" s="5"/>
    </row>
    <row r="12" spans="2:12" ht="48.75" thickBot="1" x14ac:dyDescent="0.3">
      <c r="B12" s="285"/>
      <c r="C12" s="288"/>
      <c r="D12" s="284"/>
      <c r="E12" s="82" t="s">
        <v>69</v>
      </c>
      <c r="F12" s="284"/>
      <c r="G12" s="287"/>
      <c r="H12" s="284"/>
      <c r="I12" s="83" t="s">
        <v>63</v>
      </c>
      <c r="J12" s="284"/>
      <c r="K12" s="88"/>
      <c r="L12" s="6"/>
    </row>
    <row r="13" spans="2:12" ht="24.75" thickBot="1" x14ac:dyDescent="0.3">
      <c r="B13" s="85" t="s">
        <v>37</v>
      </c>
      <c r="C13" s="84"/>
      <c r="D13" s="284"/>
      <c r="E13" s="82" t="s">
        <v>70</v>
      </c>
      <c r="F13" s="284"/>
      <c r="G13" s="287"/>
      <c r="H13" s="284"/>
      <c r="I13" s="83" t="s">
        <v>64</v>
      </c>
      <c r="J13" s="284"/>
      <c r="K13" s="88"/>
      <c r="L13" s="6"/>
    </row>
    <row r="14" spans="2:12" ht="48" customHeight="1" thickBot="1" x14ac:dyDescent="0.3">
      <c r="B14" s="85" t="s">
        <v>38</v>
      </c>
      <c r="C14" s="84"/>
      <c r="D14" s="284"/>
      <c r="E14" s="82" t="s">
        <v>80</v>
      </c>
      <c r="F14" s="284"/>
      <c r="G14" s="287"/>
      <c r="H14" s="284"/>
      <c r="I14" s="83" t="s">
        <v>78</v>
      </c>
      <c r="J14" s="284"/>
      <c r="K14" s="88"/>
      <c r="L14" s="6"/>
    </row>
    <row r="15" spans="2:12" ht="43.15" customHeight="1" thickBot="1" x14ac:dyDescent="0.3">
      <c r="B15" s="86" t="s">
        <v>39</v>
      </c>
      <c r="C15" s="87">
        <v>42734</v>
      </c>
      <c r="D15" s="285"/>
      <c r="E15" s="82" t="s">
        <v>79</v>
      </c>
      <c r="F15" s="285"/>
      <c r="G15" s="289"/>
      <c r="H15" s="285"/>
      <c r="I15" s="83" t="s">
        <v>77</v>
      </c>
      <c r="J15" s="285"/>
      <c r="K15" s="89"/>
      <c r="L15" s="6"/>
    </row>
    <row r="16" spans="2:12" ht="15.75" thickBot="1" x14ac:dyDescent="0.3">
      <c r="B16" s="293"/>
      <c r="C16" s="294"/>
      <c r="D16" s="294"/>
      <c r="E16" s="295"/>
      <c r="F16" s="296"/>
      <c r="G16" s="295"/>
      <c r="H16" s="296"/>
      <c r="I16" s="295"/>
      <c r="J16" s="296"/>
      <c r="K16" s="297"/>
    </row>
    <row r="17" spans="2:11" x14ac:dyDescent="0.25">
      <c r="B17" s="298" t="s">
        <v>40</v>
      </c>
      <c r="C17" s="42" t="s">
        <v>82</v>
      </c>
      <c r="D17" s="33">
        <v>0.1</v>
      </c>
      <c r="E17" s="298" t="s">
        <v>41</v>
      </c>
      <c r="F17" s="34"/>
      <c r="G17" s="301" t="s">
        <v>42</v>
      </c>
      <c r="H17" s="35"/>
      <c r="I17" s="301" t="s">
        <v>45</v>
      </c>
      <c r="J17" s="90"/>
      <c r="K17" s="94" t="s">
        <v>43</v>
      </c>
    </row>
    <row r="18" spans="2:11" x14ac:dyDescent="0.25">
      <c r="B18" s="299"/>
      <c r="C18" s="43" t="s">
        <v>83</v>
      </c>
      <c r="D18" s="36">
        <v>0.1</v>
      </c>
      <c r="E18" s="299"/>
      <c r="F18" s="37"/>
      <c r="G18" s="302"/>
      <c r="H18" s="38"/>
      <c r="I18" s="302"/>
      <c r="J18" s="91"/>
      <c r="K18" s="95" t="s">
        <v>43</v>
      </c>
    </row>
    <row r="19" spans="2:11" x14ac:dyDescent="0.25">
      <c r="B19" s="299"/>
      <c r="C19" s="43" t="s">
        <v>84</v>
      </c>
      <c r="D19" s="36">
        <v>0.1</v>
      </c>
      <c r="E19" s="299"/>
      <c r="F19" s="37"/>
      <c r="G19" s="302"/>
      <c r="H19" s="38"/>
      <c r="I19" s="302"/>
      <c r="J19" s="91"/>
      <c r="K19" s="95" t="s">
        <v>43</v>
      </c>
    </row>
    <row r="20" spans="2:11" x14ac:dyDescent="0.25">
      <c r="B20" s="299"/>
      <c r="C20" s="43" t="s">
        <v>85</v>
      </c>
      <c r="D20" s="36">
        <v>0.1</v>
      </c>
      <c r="E20" s="299"/>
      <c r="F20" s="37"/>
      <c r="G20" s="302"/>
      <c r="H20" s="38"/>
      <c r="I20" s="302"/>
      <c r="J20" s="91"/>
      <c r="K20" s="95" t="s">
        <v>43</v>
      </c>
    </row>
    <row r="21" spans="2:11" x14ac:dyDescent="0.25">
      <c r="B21" s="299"/>
      <c r="C21" s="43" t="s">
        <v>86</v>
      </c>
      <c r="D21" s="36">
        <v>0.1</v>
      </c>
      <c r="E21" s="299"/>
      <c r="F21" s="37"/>
      <c r="G21" s="302"/>
      <c r="H21" s="38"/>
      <c r="I21" s="302"/>
      <c r="J21" s="91"/>
      <c r="K21" s="95" t="s">
        <v>43</v>
      </c>
    </row>
    <row r="22" spans="2:11" x14ac:dyDescent="0.25">
      <c r="B22" s="299"/>
      <c r="C22" s="43" t="s">
        <v>87</v>
      </c>
      <c r="D22" s="36">
        <v>0.1</v>
      </c>
      <c r="E22" s="299"/>
      <c r="F22" s="37"/>
      <c r="G22" s="302"/>
      <c r="H22" s="38"/>
      <c r="I22" s="302"/>
      <c r="J22" s="91"/>
      <c r="K22" s="95" t="s">
        <v>43</v>
      </c>
    </row>
    <row r="23" spans="2:11" x14ac:dyDescent="0.25">
      <c r="B23" s="299"/>
      <c r="C23" s="43" t="s">
        <v>88</v>
      </c>
      <c r="D23" s="36">
        <v>0.1</v>
      </c>
      <c r="E23" s="299"/>
      <c r="F23" s="37"/>
      <c r="G23" s="302"/>
      <c r="H23" s="38"/>
      <c r="I23" s="302"/>
      <c r="J23" s="91"/>
      <c r="K23" s="95" t="s">
        <v>43</v>
      </c>
    </row>
    <row r="24" spans="2:11" x14ac:dyDescent="0.25">
      <c r="B24" s="299"/>
      <c r="C24" s="43" t="s">
        <v>89</v>
      </c>
      <c r="D24" s="36">
        <v>0.1</v>
      </c>
      <c r="E24" s="299"/>
      <c r="F24" s="37"/>
      <c r="G24" s="302"/>
      <c r="H24" s="38"/>
      <c r="I24" s="302"/>
      <c r="J24" s="91"/>
      <c r="K24" s="95" t="s">
        <v>43</v>
      </c>
    </row>
    <row r="25" spans="2:11" ht="15.75" thickBot="1" x14ac:dyDescent="0.3">
      <c r="B25" s="300"/>
      <c r="C25" s="44" t="s">
        <v>90</v>
      </c>
      <c r="D25" s="39">
        <v>0.1</v>
      </c>
      <c r="E25" s="300"/>
      <c r="F25" s="40"/>
      <c r="G25" s="303"/>
      <c r="H25" s="41"/>
      <c r="I25" s="303"/>
      <c r="J25" s="92"/>
      <c r="K25" s="96" t="s">
        <v>43</v>
      </c>
    </row>
    <row r="26" spans="2:11" s="8" customFormat="1" x14ac:dyDescent="0.25">
      <c r="B26" s="97"/>
      <c r="C26" s="98"/>
      <c r="D26" s="99"/>
      <c r="E26" s="97"/>
      <c r="F26" s="100"/>
      <c r="G26" s="97"/>
      <c r="H26" s="100"/>
      <c r="I26" s="97"/>
      <c r="J26" s="100"/>
      <c r="K26" s="93"/>
    </row>
    <row r="27" spans="2:11" ht="38.25" x14ac:dyDescent="0.25">
      <c r="B27" s="75" t="s">
        <v>24</v>
      </c>
      <c r="C27" s="75" t="s">
        <v>25</v>
      </c>
      <c r="D27" s="74" t="s">
        <v>26</v>
      </c>
      <c r="E27" s="75" t="s">
        <v>60</v>
      </c>
      <c r="F27" s="75" t="s">
        <v>4</v>
      </c>
      <c r="G27" s="75" t="s">
        <v>52</v>
      </c>
      <c r="H27" s="14"/>
      <c r="I27" s="14"/>
      <c r="J27" s="13"/>
      <c r="K27" s="13"/>
    </row>
    <row r="28" spans="2:11" x14ac:dyDescent="0.25">
      <c r="B28" s="12">
        <v>42736</v>
      </c>
      <c r="C28" s="11">
        <v>102</v>
      </c>
      <c r="D28" s="10" t="e">
        <f>#REF!</f>
        <v>#REF!</v>
      </c>
      <c r="E28" s="102" t="str">
        <f>IF(ISERROR(C28/D28)=TRUE,"Sin datos",C28/D28)</f>
        <v>Sin datos</v>
      </c>
      <c r="F28" s="3">
        <f>$D$17</f>
        <v>0.1</v>
      </c>
      <c r="G28" s="62" t="s">
        <v>58</v>
      </c>
    </row>
    <row r="29" spans="2:11" x14ac:dyDescent="0.25">
      <c r="B29" s="12">
        <v>42767</v>
      </c>
      <c r="C29" s="11">
        <v>80</v>
      </c>
      <c r="D29" s="10" t="e">
        <f>#REF!</f>
        <v>#REF!</v>
      </c>
      <c r="E29" s="102" t="str">
        <f t="shared" ref="E29:E39" si="0">IF(ISERROR(C29/D29)=TRUE,"Sin datos",C29/D29)</f>
        <v>Sin datos</v>
      </c>
      <c r="F29" s="3">
        <f t="shared" ref="F29:F39" si="1">$D$17</f>
        <v>0.1</v>
      </c>
      <c r="G29" s="62" t="e">
        <f>+IF(SLOPE(E28:E29,B28:B29)&gt;0,"Al alza",IF(SLOPE(E28:E29,B28:B29)&lt;0,"A la baja","sin cambio"))</f>
        <v>#DIV/0!</v>
      </c>
    </row>
    <row r="30" spans="2:11" x14ac:dyDescent="0.25">
      <c r="B30" s="12">
        <v>42795</v>
      </c>
      <c r="C30" s="11">
        <v>50</v>
      </c>
      <c r="D30" s="10" t="e">
        <f>#REF!</f>
        <v>#REF!</v>
      </c>
      <c r="E30" s="102" t="str">
        <f t="shared" si="0"/>
        <v>Sin datos</v>
      </c>
      <c r="F30" s="3">
        <f t="shared" si="1"/>
        <v>0.1</v>
      </c>
      <c r="G30" s="62" t="e">
        <f t="shared" ref="G30:G39" si="2">+IF(SLOPE(E29:E30,B29:B30)&gt;0,"Al alza",IF(SLOPE(E29:E30,B29:B30)&lt;0,"A la baja","sin cambio"))</f>
        <v>#DIV/0!</v>
      </c>
    </row>
    <row r="31" spans="2:11" x14ac:dyDescent="0.25">
      <c r="B31" s="12">
        <v>42826</v>
      </c>
      <c r="C31" s="11">
        <v>30</v>
      </c>
      <c r="D31" s="10" t="e">
        <f>#REF!</f>
        <v>#REF!</v>
      </c>
      <c r="E31" s="102" t="str">
        <f t="shared" si="0"/>
        <v>Sin datos</v>
      </c>
      <c r="F31" s="3">
        <f t="shared" si="1"/>
        <v>0.1</v>
      </c>
      <c r="G31" s="62" t="e">
        <f t="shared" si="2"/>
        <v>#DIV/0!</v>
      </c>
    </row>
    <row r="32" spans="2:11" x14ac:dyDescent="0.25">
      <c r="B32" s="12">
        <v>42856</v>
      </c>
      <c r="C32" s="11">
        <v>60</v>
      </c>
      <c r="D32" s="10" t="e">
        <f>#REF!</f>
        <v>#REF!</v>
      </c>
      <c r="E32" s="102" t="str">
        <f t="shared" si="0"/>
        <v>Sin datos</v>
      </c>
      <c r="F32" s="3">
        <f t="shared" si="1"/>
        <v>0.1</v>
      </c>
      <c r="G32" s="62" t="e">
        <f t="shared" si="2"/>
        <v>#DIV/0!</v>
      </c>
    </row>
    <row r="33" spans="1:11" x14ac:dyDescent="0.25">
      <c r="B33" s="12">
        <v>42887</v>
      </c>
      <c r="C33" s="11">
        <v>100</v>
      </c>
      <c r="D33" s="10" t="e">
        <f>#REF!</f>
        <v>#REF!</v>
      </c>
      <c r="E33" s="102" t="str">
        <f t="shared" si="0"/>
        <v>Sin datos</v>
      </c>
      <c r="F33" s="3">
        <f t="shared" si="1"/>
        <v>0.1</v>
      </c>
      <c r="G33" s="62" t="e">
        <f t="shared" si="2"/>
        <v>#DIV/0!</v>
      </c>
    </row>
    <row r="34" spans="1:11" x14ac:dyDescent="0.25">
      <c r="B34" s="12">
        <v>42917</v>
      </c>
      <c r="C34" s="11">
        <v>30</v>
      </c>
      <c r="D34" s="10" t="e">
        <f>#REF!</f>
        <v>#REF!</v>
      </c>
      <c r="E34" s="102" t="str">
        <f t="shared" si="0"/>
        <v>Sin datos</v>
      </c>
      <c r="F34" s="3">
        <f t="shared" si="1"/>
        <v>0.1</v>
      </c>
      <c r="G34" s="62" t="e">
        <f t="shared" si="2"/>
        <v>#DIV/0!</v>
      </c>
    </row>
    <row r="35" spans="1:11" x14ac:dyDescent="0.25">
      <c r="B35" s="12">
        <v>42948</v>
      </c>
      <c r="C35" s="11">
        <v>90</v>
      </c>
      <c r="D35" s="10" t="e">
        <f>#REF!</f>
        <v>#REF!</v>
      </c>
      <c r="E35" s="102" t="str">
        <f t="shared" si="0"/>
        <v>Sin datos</v>
      </c>
      <c r="F35" s="3">
        <f t="shared" si="1"/>
        <v>0.1</v>
      </c>
      <c r="G35" s="62" t="e">
        <f t="shared" si="2"/>
        <v>#DIV/0!</v>
      </c>
    </row>
    <row r="36" spans="1:11" x14ac:dyDescent="0.25">
      <c r="B36" s="12">
        <v>42979</v>
      </c>
      <c r="C36" s="11">
        <v>80</v>
      </c>
      <c r="D36" s="10" t="e">
        <f>#REF!</f>
        <v>#REF!</v>
      </c>
      <c r="E36" s="102" t="str">
        <f t="shared" si="0"/>
        <v>Sin datos</v>
      </c>
      <c r="F36" s="3">
        <f t="shared" si="1"/>
        <v>0.1</v>
      </c>
      <c r="G36" s="62" t="e">
        <f t="shared" si="2"/>
        <v>#DIV/0!</v>
      </c>
    </row>
    <row r="37" spans="1:11" x14ac:dyDescent="0.25">
      <c r="B37" s="12">
        <v>43009</v>
      </c>
      <c r="C37" s="11">
        <v>100</v>
      </c>
      <c r="D37" s="10" t="e">
        <f>#REF!</f>
        <v>#REF!</v>
      </c>
      <c r="E37" s="102" t="str">
        <f t="shared" si="0"/>
        <v>Sin datos</v>
      </c>
      <c r="F37" s="3">
        <f t="shared" si="1"/>
        <v>0.1</v>
      </c>
      <c r="G37" s="62" t="e">
        <f t="shared" si="2"/>
        <v>#DIV/0!</v>
      </c>
    </row>
    <row r="38" spans="1:11" x14ac:dyDescent="0.25">
      <c r="B38" s="12">
        <v>43040</v>
      </c>
      <c r="C38" s="11">
        <v>102</v>
      </c>
      <c r="D38" s="10" t="e">
        <f>#REF!</f>
        <v>#REF!</v>
      </c>
      <c r="E38" s="102" t="str">
        <f t="shared" si="0"/>
        <v>Sin datos</v>
      </c>
      <c r="F38" s="3">
        <f t="shared" si="1"/>
        <v>0.1</v>
      </c>
      <c r="G38" s="62" t="e">
        <f t="shared" si="2"/>
        <v>#DIV/0!</v>
      </c>
    </row>
    <row r="39" spans="1:11" ht="15.75" thickBot="1" x14ac:dyDescent="0.3">
      <c r="B39" s="68">
        <v>43070</v>
      </c>
      <c r="C39" s="11" t="e">
        <f>COUNTIF((#REF!),1)</f>
        <v>#REF!</v>
      </c>
      <c r="D39" s="10" t="e">
        <f>#REF!</f>
        <v>#REF!</v>
      </c>
      <c r="E39" s="102" t="str">
        <f t="shared" si="0"/>
        <v>Sin datos</v>
      </c>
      <c r="F39" s="3">
        <f t="shared" si="1"/>
        <v>0.1</v>
      </c>
      <c r="G39" s="62" t="e">
        <f t="shared" si="2"/>
        <v>#DIV/0!</v>
      </c>
      <c r="H39" s="15"/>
      <c r="I39" s="15"/>
      <c r="J39" s="15"/>
      <c r="K39" s="15"/>
    </row>
    <row r="40" spans="1:11" ht="15.75" customHeight="1" thickBot="1" x14ac:dyDescent="0.3">
      <c r="B40" s="290" t="s">
        <v>59</v>
      </c>
      <c r="C40" s="291"/>
      <c r="D40" s="292"/>
      <c r="E40" s="69" t="e">
        <f>+IF(SLOPE(E28:E39,B28:B39)&gt;0,"Al alza",IF(SLOPE(E28:E39,B28:B39)&lt;0,"A la baja","Sin cambio"))</f>
        <v>#DIV/0!</v>
      </c>
      <c r="F40" s="103"/>
      <c r="H40" s="15"/>
      <c r="I40" s="15"/>
      <c r="J40" s="15"/>
      <c r="K40" s="15"/>
    </row>
    <row r="41" spans="1:11" s="4" customFormat="1" x14ac:dyDescent="0.25">
      <c r="B41" s="101"/>
      <c r="C41" s="101"/>
      <c r="D41" s="101"/>
      <c r="E41" s="101"/>
      <c r="F41" s="101"/>
      <c r="G41" s="101"/>
      <c r="H41" s="14"/>
      <c r="I41" s="14"/>
      <c r="J41" s="14"/>
      <c r="K41" s="14"/>
    </row>
    <row r="42" spans="1:11" s="4" customFormat="1" x14ac:dyDescent="0.25">
      <c r="A42" s="64"/>
      <c r="B42" s="101"/>
      <c r="C42" s="101"/>
      <c r="D42" s="101"/>
      <c r="E42" s="101"/>
      <c r="F42" s="101"/>
      <c r="G42" s="101"/>
      <c r="H42" s="14"/>
      <c r="I42" s="14"/>
      <c r="J42" s="14"/>
      <c r="K42" s="14"/>
    </row>
    <row r="43" spans="1:11" s="4" customFormat="1" ht="15.75" thickBot="1" x14ac:dyDescent="0.3">
      <c r="A43" s="64"/>
      <c r="B43" s="101"/>
      <c r="C43" s="101"/>
      <c r="D43" s="101"/>
      <c r="E43" s="101"/>
      <c r="F43" s="101"/>
      <c r="G43" s="101"/>
      <c r="H43" s="14"/>
      <c r="I43" s="14"/>
      <c r="J43" s="14"/>
      <c r="K43" s="14"/>
    </row>
    <row r="44" spans="1:11" ht="15.75" customHeight="1" thickBot="1" x14ac:dyDescent="0.3">
      <c r="A44" s="279"/>
      <c r="B44" s="261" t="s">
        <v>48</v>
      </c>
      <c r="C44" s="262"/>
      <c r="D44" s="262"/>
      <c r="E44" s="262"/>
      <c r="F44" s="262"/>
      <c r="G44" s="262"/>
      <c r="H44" s="262"/>
      <c r="I44" s="262"/>
      <c r="J44" s="262"/>
      <c r="K44" s="263"/>
    </row>
    <row r="45" spans="1:11" ht="15.75" thickBot="1" x14ac:dyDescent="0.3">
      <c r="A45" s="280"/>
      <c r="B45" s="12">
        <v>42736</v>
      </c>
      <c r="C45" s="264"/>
      <c r="D45" s="265"/>
      <c r="E45" s="265"/>
      <c r="F45" s="265"/>
      <c r="G45" s="265"/>
      <c r="H45" s="265"/>
      <c r="I45" s="265"/>
      <c r="J45" s="265"/>
      <c r="K45" s="266"/>
    </row>
    <row r="46" spans="1:11" ht="15.75" thickBot="1" x14ac:dyDescent="0.3">
      <c r="A46" s="7"/>
      <c r="B46" s="12">
        <v>42767</v>
      </c>
      <c r="C46" s="264"/>
      <c r="D46" s="265"/>
      <c r="E46" s="265"/>
      <c r="F46" s="265"/>
      <c r="G46" s="265"/>
      <c r="H46" s="265"/>
      <c r="I46" s="265"/>
      <c r="J46" s="265"/>
      <c r="K46" s="266"/>
    </row>
    <row r="47" spans="1:11" ht="15.75" thickBot="1" x14ac:dyDescent="0.3">
      <c r="A47" s="8"/>
      <c r="B47" s="12">
        <v>42795</v>
      </c>
      <c r="C47" s="264"/>
      <c r="D47" s="265"/>
      <c r="E47" s="265"/>
      <c r="F47" s="265"/>
      <c r="G47" s="265"/>
      <c r="H47" s="265"/>
      <c r="I47" s="265"/>
      <c r="J47" s="265"/>
      <c r="K47" s="266"/>
    </row>
    <row r="48" spans="1:11" ht="15.75" thickBot="1" x14ac:dyDescent="0.3">
      <c r="A48" s="8"/>
      <c r="B48" s="12">
        <v>42826</v>
      </c>
      <c r="C48" s="264"/>
      <c r="D48" s="265"/>
      <c r="E48" s="265"/>
      <c r="F48" s="265"/>
      <c r="G48" s="265"/>
      <c r="H48" s="265"/>
      <c r="I48" s="265"/>
      <c r="J48" s="265"/>
      <c r="K48" s="266"/>
    </row>
    <row r="49" spans="1:11" ht="15.75" thickBot="1" x14ac:dyDescent="0.3">
      <c r="A49" s="8"/>
      <c r="B49" s="12">
        <v>42856</v>
      </c>
      <c r="C49" s="264"/>
      <c r="D49" s="265"/>
      <c r="E49" s="265"/>
      <c r="F49" s="265"/>
      <c r="G49" s="265"/>
      <c r="H49" s="265"/>
      <c r="I49" s="265"/>
      <c r="J49" s="265"/>
      <c r="K49" s="266"/>
    </row>
    <row r="50" spans="1:11" ht="15.75" thickBot="1" x14ac:dyDescent="0.3">
      <c r="A50" s="8"/>
      <c r="B50" s="12">
        <v>42887</v>
      </c>
      <c r="C50" s="264"/>
      <c r="D50" s="265"/>
      <c r="E50" s="265"/>
      <c r="F50" s="265"/>
      <c r="G50" s="265"/>
      <c r="H50" s="265"/>
      <c r="I50" s="265"/>
      <c r="J50" s="265"/>
      <c r="K50" s="266"/>
    </row>
    <row r="51" spans="1:11" ht="15.75" thickBot="1" x14ac:dyDescent="0.3">
      <c r="B51" s="12">
        <v>42917</v>
      </c>
      <c r="C51" s="264"/>
      <c r="D51" s="265"/>
      <c r="E51" s="265"/>
      <c r="F51" s="265"/>
      <c r="G51" s="265"/>
      <c r="H51" s="265"/>
      <c r="I51" s="265"/>
      <c r="J51" s="265"/>
      <c r="K51" s="266"/>
    </row>
    <row r="52" spans="1:11" ht="15.75" thickBot="1" x14ac:dyDescent="0.3">
      <c r="B52" s="12">
        <v>42948</v>
      </c>
      <c r="C52" s="264"/>
      <c r="D52" s="265"/>
      <c r="E52" s="265"/>
      <c r="F52" s="265"/>
      <c r="G52" s="265"/>
      <c r="H52" s="265"/>
      <c r="I52" s="265"/>
      <c r="J52" s="265"/>
      <c r="K52" s="266"/>
    </row>
    <row r="53" spans="1:11" ht="15.75" thickBot="1" x14ac:dyDescent="0.3">
      <c r="B53" s="12">
        <v>42979</v>
      </c>
      <c r="C53" s="264"/>
      <c r="D53" s="265"/>
      <c r="E53" s="265"/>
      <c r="F53" s="265"/>
      <c r="G53" s="265"/>
      <c r="H53" s="265"/>
      <c r="I53" s="265"/>
      <c r="J53" s="265"/>
      <c r="K53" s="266"/>
    </row>
    <row r="54" spans="1:11" ht="15.75" thickBot="1" x14ac:dyDescent="0.3">
      <c r="B54" s="12">
        <v>43009</v>
      </c>
      <c r="C54" s="264"/>
      <c r="D54" s="265"/>
      <c r="E54" s="265"/>
      <c r="F54" s="265"/>
      <c r="G54" s="265"/>
      <c r="H54" s="265"/>
      <c r="I54" s="265"/>
      <c r="J54" s="265"/>
      <c r="K54" s="266"/>
    </row>
    <row r="55" spans="1:11" ht="15.75" thickBot="1" x14ac:dyDescent="0.3">
      <c r="B55" s="12">
        <v>43040</v>
      </c>
      <c r="C55" s="264"/>
      <c r="D55" s="265"/>
      <c r="E55" s="265"/>
      <c r="F55" s="265"/>
      <c r="G55" s="265"/>
      <c r="H55" s="265"/>
      <c r="I55" s="265"/>
      <c r="J55" s="265"/>
      <c r="K55" s="266"/>
    </row>
    <row r="56" spans="1:11" ht="15.75" thickBot="1" x14ac:dyDescent="0.3">
      <c r="B56" s="68">
        <v>43070</v>
      </c>
      <c r="C56" s="264"/>
      <c r="D56" s="265"/>
      <c r="E56" s="265"/>
      <c r="F56" s="265"/>
      <c r="G56" s="265"/>
      <c r="H56" s="265"/>
      <c r="I56" s="265"/>
      <c r="J56" s="265"/>
      <c r="K56" s="266"/>
    </row>
    <row r="57" spans="1:11" ht="15.75" thickBot="1" x14ac:dyDescent="0.3">
      <c r="B57" s="45" t="s">
        <v>46</v>
      </c>
      <c r="C57" s="261" t="s">
        <v>27</v>
      </c>
      <c r="D57" s="262"/>
      <c r="E57" s="262"/>
      <c r="F57" s="262"/>
      <c r="G57" s="263"/>
      <c r="H57" s="45" t="s">
        <v>37</v>
      </c>
      <c r="I57" s="45" t="s">
        <v>28</v>
      </c>
      <c r="J57" s="76" t="s">
        <v>29</v>
      </c>
      <c r="K57" s="45" t="s">
        <v>30</v>
      </c>
    </row>
    <row r="58" spans="1:11" x14ac:dyDescent="0.25">
      <c r="B58" s="46"/>
      <c r="C58" s="270"/>
      <c r="D58" s="271"/>
      <c r="E58" s="271"/>
      <c r="F58" s="271"/>
      <c r="G58" s="272"/>
      <c r="H58" s="55"/>
      <c r="I58" s="58"/>
      <c r="J58" s="52"/>
      <c r="K58" s="49"/>
    </row>
    <row r="59" spans="1:11" x14ac:dyDescent="0.25">
      <c r="B59" s="47"/>
      <c r="C59" s="273"/>
      <c r="D59" s="274"/>
      <c r="E59" s="274"/>
      <c r="F59" s="274"/>
      <c r="G59" s="275"/>
      <c r="H59" s="56"/>
      <c r="I59" s="59"/>
      <c r="J59" s="53"/>
      <c r="K59" s="50"/>
    </row>
    <row r="60" spans="1:11" x14ac:dyDescent="0.25">
      <c r="B60" s="47"/>
      <c r="C60" s="273"/>
      <c r="D60" s="274"/>
      <c r="E60" s="274"/>
      <c r="F60" s="274"/>
      <c r="G60" s="275"/>
      <c r="H60" s="56"/>
      <c r="I60" s="59"/>
      <c r="J60" s="53"/>
      <c r="K60" s="50"/>
    </row>
    <row r="61" spans="1:11" x14ac:dyDescent="0.25">
      <c r="B61" s="47"/>
      <c r="C61" s="273"/>
      <c r="D61" s="274"/>
      <c r="E61" s="274"/>
      <c r="F61" s="274"/>
      <c r="G61" s="275"/>
      <c r="H61" s="56"/>
      <c r="I61" s="59"/>
      <c r="J61" s="53"/>
      <c r="K61" s="50"/>
    </row>
    <row r="62" spans="1:11" x14ac:dyDescent="0.25">
      <c r="B62" s="47"/>
      <c r="C62" s="273"/>
      <c r="D62" s="274"/>
      <c r="E62" s="274"/>
      <c r="F62" s="274"/>
      <c r="G62" s="275"/>
      <c r="H62" s="56"/>
      <c r="I62" s="59"/>
      <c r="J62" s="53"/>
      <c r="K62" s="50"/>
    </row>
    <row r="63" spans="1:11" x14ac:dyDescent="0.25">
      <c r="B63" s="47"/>
      <c r="C63" s="273"/>
      <c r="D63" s="274"/>
      <c r="E63" s="274"/>
      <c r="F63" s="274"/>
      <c r="G63" s="275"/>
      <c r="H63" s="56"/>
      <c r="I63" s="59"/>
      <c r="J63" s="53"/>
      <c r="K63" s="50"/>
    </row>
    <row r="64" spans="1:11" x14ac:dyDescent="0.25">
      <c r="B64" s="47"/>
      <c r="C64" s="273"/>
      <c r="D64" s="274"/>
      <c r="E64" s="274"/>
      <c r="F64" s="274"/>
      <c r="G64" s="275"/>
      <c r="H64" s="56"/>
      <c r="I64" s="59"/>
      <c r="J64" s="53"/>
      <c r="K64" s="50"/>
    </row>
    <row r="65" spans="2:11" x14ac:dyDescent="0.25">
      <c r="B65" s="47"/>
      <c r="C65" s="276"/>
      <c r="D65" s="277"/>
      <c r="E65" s="277"/>
      <c r="F65" s="277"/>
      <c r="G65" s="278"/>
      <c r="H65" s="56"/>
      <c r="I65" s="59"/>
      <c r="J65" s="53"/>
      <c r="K65" s="50"/>
    </row>
    <row r="66" spans="2:11" ht="15.75" thickBot="1" x14ac:dyDescent="0.3">
      <c r="B66" s="48"/>
      <c r="C66" s="267"/>
      <c r="D66" s="268"/>
      <c r="E66" s="268"/>
      <c r="F66" s="268"/>
      <c r="G66" s="269"/>
      <c r="H66" s="57"/>
      <c r="I66" s="60"/>
      <c r="J66" s="54"/>
      <c r="K66" s="51"/>
    </row>
    <row r="67" spans="2:11" x14ac:dyDescent="0.25">
      <c r="F67" s="15"/>
      <c r="G67" s="15"/>
      <c r="H67" s="15"/>
      <c r="I67" s="15"/>
      <c r="J67" s="15"/>
      <c r="K67" s="15"/>
    </row>
    <row r="68" spans="2:11" x14ac:dyDescent="0.25">
      <c r="F68" s="8"/>
      <c r="G68" s="8"/>
      <c r="H68" s="8"/>
      <c r="I68" s="8"/>
    </row>
    <row r="69" spans="2:11" x14ac:dyDescent="0.25">
      <c r="F69" s="8"/>
      <c r="G69" s="8"/>
      <c r="H69" s="8"/>
      <c r="I69" s="8"/>
    </row>
    <row r="70" spans="2:11" x14ac:dyDescent="0.25">
      <c r="F70" s="8"/>
      <c r="G70" s="8"/>
      <c r="H70" s="8"/>
      <c r="I70" s="8"/>
    </row>
    <row r="71" spans="2:11" x14ac:dyDescent="0.25">
      <c r="F71" s="8"/>
      <c r="G71" s="8"/>
      <c r="H71" s="8"/>
      <c r="I71" s="8"/>
    </row>
    <row r="72" spans="2:11" x14ac:dyDescent="0.25">
      <c r="B72" s="15"/>
      <c r="C72" s="15"/>
      <c r="D72" s="15"/>
      <c r="E72" s="15"/>
      <c r="F72" s="8"/>
      <c r="G72" s="8"/>
      <c r="H72" s="8"/>
      <c r="I72" s="8"/>
    </row>
    <row r="73" spans="2:11" x14ac:dyDescent="0.25">
      <c r="D73" s="9"/>
      <c r="E73" s="8"/>
      <c r="F73" s="8"/>
      <c r="G73" s="8"/>
      <c r="H73" s="8"/>
      <c r="I73" s="8"/>
    </row>
    <row r="74" spans="2:11" x14ac:dyDescent="0.25">
      <c r="D74" s="9"/>
      <c r="E74" s="8"/>
      <c r="F74" s="8"/>
      <c r="G74" s="8"/>
      <c r="H74" s="8"/>
      <c r="I74" s="8"/>
    </row>
    <row r="75" spans="2:11" x14ac:dyDescent="0.25">
      <c r="D75" s="9"/>
      <c r="E75" s="8"/>
      <c r="F75" s="8"/>
      <c r="G75" s="8"/>
      <c r="H75" s="8"/>
      <c r="I75" s="8"/>
    </row>
    <row r="76" spans="2:11" x14ac:dyDescent="0.25">
      <c r="D76" s="9"/>
      <c r="E76" s="8"/>
    </row>
    <row r="77" spans="2:11" x14ac:dyDescent="0.25">
      <c r="D77" s="9"/>
      <c r="E77" s="8"/>
    </row>
    <row r="78" spans="2:11" x14ac:dyDescent="0.25">
      <c r="D78" s="8"/>
      <c r="E78" s="8"/>
    </row>
    <row r="79" spans="2:11" x14ac:dyDescent="0.25">
      <c r="D79" s="8"/>
      <c r="E79" s="8"/>
    </row>
    <row r="80" spans="2:11" x14ac:dyDescent="0.25">
      <c r="D80" s="8"/>
      <c r="E80" s="8"/>
    </row>
  </sheetData>
  <mergeCells count="45">
    <mergeCell ref="B44:K44"/>
    <mergeCell ref="B1:C5"/>
    <mergeCell ref="D1:I3"/>
    <mergeCell ref="J1:K3"/>
    <mergeCell ref="D4:I5"/>
    <mergeCell ref="J4:K4"/>
    <mergeCell ref="J5:K5"/>
    <mergeCell ref="A44:A45"/>
    <mergeCell ref="B6:I6"/>
    <mergeCell ref="J6:K6"/>
    <mergeCell ref="B7:B12"/>
    <mergeCell ref="C7:C12"/>
    <mergeCell ref="D7:D15"/>
    <mergeCell ref="F7:F15"/>
    <mergeCell ref="G7:G15"/>
    <mergeCell ref="H7:H15"/>
    <mergeCell ref="J7:J15"/>
    <mergeCell ref="B40:D40"/>
    <mergeCell ref="B16:K16"/>
    <mergeCell ref="B17:B25"/>
    <mergeCell ref="E17:E25"/>
    <mergeCell ref="G17:G25"/>
    <mergeCell ref="I17:I25"/>
    <mergeCell ref="C66:G66"/>
    <mergeCell ref="C58:G58"/>
    <mergeCell ref="C59:G59"/>
    <mergeCell ref="C60:G60"/>
    <mergeCell ref="C61:G61"/>
    <mergeCell ref="C62:G62"/>
    <mergeCell ref="C63:G63"/>
    <mergeCell ref="C64:G64"/>
    <mergeCell ref="C65:G65"/>
    <mergeCell ref="C57:G57"/>
    <mergeCell ref="C45:K45"/>
    <mergeCell ref="C46:K46"/>
    <mergeCell ref="C47:K47"/>
    <mergeCell ref="C48:K48"/>
    <mergeCell ref="C50:K50"/>
    <mergeCell ref="C51:K51"/>
    <mergeCell ref="C56:K56"/>
    <mergeCell ref="C49:K49"/>
    <mergeCell ref="C53:K53"/>
    <mergeCell ref="C54:K54"/>
    <mergeCell ref="C55:K55"/>
    <mergeCell ref="C52:K52"/>
  </mergeCells>
  <pageMargins left="0.7" right="0.7" top="0.75" bottom="0.75" header="0.3" footer="0.3"/>
  <pageSetup orientation="portrait" verticalDpi="0" r:id="rId1"/>
  <ignoredErrors>
    <ignoredError sqref="G29:G3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CA1692-7777-4128-BC5C-8AE84A230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AE3108-0C14-48C7-9BFF-C75247BA7B7C}">
  <ds:schemaRefs>
    <ds:schemaRef ds:uri="http://schemas.microsoft.com/sharepoint/v3/contenttype/forms"/>
  </ds:schemaRefs>
</ds:datastoreItem>
</file>

<file path=customXml/itemProps3.xml><?xml version="1.0" encoding="utf-8"?>
<ds:datastoreItem xmlns:ds="http://schemas.openxmlformats.org/officeDocument/2006/customXml" ds:itemID="{A86310C7-8A07-430C-802E-80BCA40C761F}">
  <ds:schemaRefs>
    <ds:schemaRef ds:uri="http://purl.org/dc/dcmitype/"/>
    <ds:schemaRef ds:uri="43b5c514-35a4-416e-aff7-df25cf72a503"/>
    <ds:schemaRef ds:uri="http://schemas.openxmlformats.org/package/2006/metadata/core-properties"/>
    <ds:schemaRef ds:uri="http://purl.org/dc/terms/"/>
    <ds:schemaRef ds:uri="ab6efe54-1113-4d03-9a9b-53d2d06840d9"/>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 PROPUESTA 2022</vt:lpstr>
      <vt:lpstr>Hoja4</vt:lpstr>
      <vt:lpstr>Tablero Maestro (2)</vt:lpstr>
      <vt:lpstr>Hoja1</vt:lpstr>
      <vt:lpstr>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2017-05-26T23:48:56Z</cp:lastPrinted>
  <dcterms:created xsi:type="dcterms:W3CDTF">2006-09-12T12:46:56Z</dcterms:created>
  <dcterms:modified xsi:type="dcterms:W3CDTF">2022-08-23T16:38:21Z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