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filterPrivacy="1" autoCompressPictures="0"/>
  <xr:revisionPtr revIDLastSave="865" documentId="14_{4793F330-82C0-4639-B1BE-DA59611C7F3F}" xr6:coauthVersionLast="47" xr6:coauthVersionMax="47" xr10:uidLastSave="{7E42BA4E-68B7-48D5-8953-018C15C20F59}"/>
  <bookViews>
    <workbookView xWindow="-108" yWindow="-108" windowWidth="23256" windowHeight="12576" xr2:uid="{00000000-000D-0000-FFFF-FFFF00000000}"/>
  </bookViews>
  <sheets>
    <sheet name="Tablero de Indicadores" sheetId="8" r:id="rId1"/>
    <sheet name="Hoja4" sheetId="14" state="hidden" r:id="rId2"/>
    <sheet name="Tablero Maestro (2)" sheetId="11" state="hidden" r:id="rId3"/>
    <sheet name="Hoja1" sheetId="10" state="hidden" r:id="rId4"/>
    <sheet name="DE" sheetId="9" state="hidden" r:id="rId5"/>
  </sheets>
  <externalReferences>
    <externalReference r:id="rId6"/>
  </externalReferences>
  <definedNames>
    <definedName name="_xlnm._FilterDatabase" localSheetId="0" hidden="1">'Tablero de Indicadores'!$A$6:$AY$24</definedName>
    <definedName name="CUMPLIMIENTO_METAS" localSheetId="4">#REF!</definedName>
    <definedName name="CUMPLIMIENTO_METAS" localSheetId="2">#REF!</definedName>
    <definedName name="CUMPLIMIENTO_METAS">#REF!</definedName>
    <definedName name="Datos_Nutricional" localSheetId="4">#REF!</definedName>
    <definedName name="Datos_Nutricional" localSheetId="2">#REF!</definedName>
    <definedName name="Datos_Nutricional">#REF!</definedName>
    <definedName name="EFICACIA_DEL_SGC" localSheetId="4">#REF!</definedName>
    <definedName name="EFICACIA_DEL_SGC" localSheetId="2">#REF!</definedName>
    <definedName name="EFICACIA_DEL_SGC">#REF!</definedName>
    <definedName name="Tabla_de_datos" localSheetId="4">'[1]Cubrimiento Cupos'!#REF!</definedName>
    <definedName name="Tabla_de_datos" localSheetId="2">'[1]Cubrimiento Cupos'!#REF!</definedName>
    <definedName name="Tabla_de_datos">'[1]Cubrimiento Cupos'!#REF!</definedName>
    <definedName name="Tabla_Logros" localSheetId="4">'[1]Logros alcanzados'!#REF!</definedName>
    <definedName name="Tabla_Logros" localSheetId="2">'[1]Logros alcanzados'!#REF!</definedName>
    <definedName name="Tabla_Logros">'[1]Logros alcanzados'!#REF!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C19" i="11" l="1"/>
  <c r="AD17" i="11"/>
  <c r="AB16" i="11"/>
  <c r="Z16" i="11"/>
  <c r="AE16" i="11"/>
  <c r="AB15" i="11"/>
  <c r="Z15" i="11"/>
  <c r="AF15" i="11"/>
  <c r="AB14" i="11"/>
  <c r="Z14" i="11"/>
  <c r="AE14" i="11"/>
  <c r="AB13" i="11"/>
  <c r="Z13" i="11"/>
  <c r="AF13" i="11"/>
  <c r="AB12" i="11"/>
  <c r="Z12" i="11"/>
  <c r="AF12" i="11"/>
  <c r="AB11" i="11"/>
  <c r="Z11" i="11"/>
  <c r="AE11" i="11"/>
  <c r="AF11" i="11"/>
  <c r="AB10" i="11"/>
  <c r="Z10" i="11"/>
  <c r="AE10" i="11"/>
  <c r="AB9" i="11"/>
  <c r="Z9" i="11"/>
  <c r="AE9" i="11"/>
  <c r="AB8" i="11"/>
  <c r="Z8" i="11"/>
  <c r="AF8" i="11"/>
  <c r="B8" i="11"/>
  <c r="B9" i="11"/>
  <c r="B10" i="11"/>
  <c r="B11" i="11"/>
  <c r="B12" i="11"/>
  <c r="B13" i="11"/>
  <c r="B14" i="11"/>
  <c r="B15" i="11"/>
  <c r="B16" i="11"/>
  <c r="AE12" i="11"/>
  <c r="F39" i="9"/>
  <c r="F38" i="9"/>
  <c r="F37" i="9"/>
  <c r="F36" i="9"/>
  <c r="F35" i="9"/>
  <c r="F34" i="9"/>
  <c r="F33" i="9"/>
  <c r="F32" i="9"/>
  <c r="F31" i="9"/>
  <c r="F30" i="9"/>
  <c r="F29" i="9"/>
  <c r="F28" i="9"/>
  <c r="AE15" i="11"/>
  <c r="AF10" i="11"/>
  <c r="C39" i="9"/>
  <c r="E39" i="9" s="1"/>
  <c r="D35" i="9"/>
  <c r="E35" i="9" s="1"/>
  <c r="AF9" i="11"/>
  <c r="AE8" i="11"/>
  <c r="AD19" i="11"/>
  <c r="AE19" i="11"/>
  <c r="AF16" i="11"/>
  <c r="D33" i="9"/>
  <c r="E33" i="9"/>
  <c r="D32" i="9"/>
  <c r="E32" i="9" s="1"/>
  <c r="G33" i="9" s="1"/>
  <c r="D34" i="9"/>
  <c r="E34" i="9" s="1"/>
  <c r="G35" i="9" s="1"/>
  <c r="D39" i="9"/>
  <c r="D31" i="9"/>
  <c r="E31" i="9" s="1"/>
  <c r="D29" i="9"/>
  <c r="E29" i="9"/>
  <c r="AF17" i="11"/>
  <c r="D30" i="9"/>
  <c r="E30" i="9" s="1"/>
  <c r="D37" i="9"/>
  <c r="E37" i="9" s="1"/>
  <c r="G38" i="9" s="1"/>
  <c r="AE13" i="11"/>
  <c r="AE17" i="11"/>
  <c r="AF14" i="11"/>
  <c r="D38" i="9"/>
  <c r="E38" i="9"/>
  <c r="D28" i="9"/>
  <c r="E28" i="9"/>
  <c r="G29" i="9" s="1"/>
  <c r="D36" i="9"/>
  <c r="E36" i="9" s="1"/>
  <c r="G37" i="9" s="1"/>
  <c r="G32" i="9" l="1"/>
  <c r="G36" i="9"/>
  <c r="G31" i="9"/>
  <c r="G34" i="9"/>
  <c r="G30" i="9"/>
  <c r="G39" i="9"/>
  <c r="E40" i="9"/>
</calcChain>
</file>

<file path=xl/sharedStrings.xml><?xml version="1.0" encoding="utf-8"?>
<sst xmlns="http://schemas.openxmlformats.org/spreadsheetml/2006/main" count="350" uniqueCount="253">
  <si>
    <t>TABLERO DE INDICADORES</t>
  </si>
  <si>
    <t>Proceso</t>
  </si>
  <si>
    <t>Indicador</t>
  </si>
  <si>
    <t>Formula</t>
  </si>
  <si>
    <t>Meta</t>
  </si>
  <si>
    <t>Frecuencia</t>
  </si>
  <si>
    <t>Mejor si…</t>
  </si>
  <si>
    <t>Responsable</t>
  </si>
  <si>
    <t>Fuente de datos</t>
  </si>
  <si>
    <t>Reporta</t>
  </si>
  <si>
    <t>Resultado del Indicador</t>
  </si>
  <si>
    <t>Peso Relativo</t>
  </si>
  <si>
    <t>% Relativo de Cumplimiento</t>
  </si>
  <si>
    <t>Si</t>
  </si>
  <si>
    <t>TOTAL</t>
  </si>
  <si>
    <t>Indicador que reporta</t>
  </si>
  <si>
    <t>Indicador Reportado</t>
  </si>
  <si>
    <t>Porcentaje de indicador reportado</t>
  </si>
  <si>
    <t>Optimo</t>
  </si>
  <si>
    <t>(85-100)%</t>
  </si>
  <si>
    <t>Bueno</t>
  </si>
  <si>
    <t>(65-84)%</t>
  </si>
  <si>
    <t>Deficiente</t>
  </si>
  <si>
    <t>(0-64)%</t>
  </si>
  <si>
    <t>Mes</t>
  </si>
  <si>
    <t>Σ Cumplim. ponderado de metas</t>
  </si>
  <si>
    <t xml:space="preserve"> Total indicadores reportados</t>
  </si>
  <si>
    <t>ACCIONES A TOMAR</t>
  </si>
  <si>
    <t>FECHA</t>
  </si>
  <si>
    <t>AC / AP</t>
  </si>
  <si>
    <t>SEGUIMIENTO</t>
  </si>
  <si>
    <t>Version: 01</t>
  </si>
  <si>
    <t>Pagina 1 de 1</t>
  </si>
  <si>
    <t>PROCESO</t>
  </si>
  <si>
    <t>INDICADOR (ES)</t>
  </si>
  <si>
    <t>FÓRMULA (S)</t>
  </si>
  <si>
    <t>FRECUENCIA</t>
  </si>
  <si>
    <t>RESPONSABLE</t>
  </si>
  <si>
    <t>FUENTE DE DATOS</t>
  </si>
  <si>
    <t>FECHA DE ELABORACION</t>
  </si>
  <si>
    <t>META</t>
  </si>
  <si>
    <t>ÓPTIMO</t>
  </si>
  <si>
    <t>ALARMA</t>
  </si>
  <si>
    <t>SUBE</t>
  </si>
  <si>
    <t>SGC-Registro</t>
  </si>
  <si>
    <t>CRITICO</t>
  </si>
  <si>
    <t>PROYECTO</t>
  </si>
  <si>
    <t>Escuela Tecnológica
 Instituto Técnico Central</t>
  </si>
  <si>
    <t>ANALISIS DE RESULTADOS</t>
  </si>
  <si>
    <t>Tipo de indicador</t>
  </si>
  <si>
    <t>Garantizar la participación de los docentes en comunidades academicas para la construcción, transferencia y socialización del conocimiento</t>
  </si>
  <si>
    <t>OBJETIVO ESTRATEGICO ASOCIADO</t>
  </si>
  <si>
    <t>Tendencia</t>
  </si>
  <si>
    <t>EVOLUCIÓN</t>
  </si>
  <si>
    <t>% Cumplimiento - CUMPLIMIENTO METAS</t>
  </si>
  <si>
    <t>TABLERO MAESTRO DE INDICADORES</t>
  </si>
  <si>
    <t>M</t>
  </si>
  <si>
    <t>V</t>
  </si>
  <si>
    <t>N.A.</t>
  </si>
  <si>
    <t>Tendencia Acumulada</t>
  </si>
  <si>
    <t>Efectividad del Sistema</t>
  </si>
  <si>
    <t>Descripción</t>
  </si>
  <si>
    <t>Sumatoria de indicadores de efectividad de todos los procesos</t>
  </si>
  <si>
    <t xml:space="preserve">Numero de proyectos nuevos ejecutados/numero de proyectos planteados </t>
  </si>
  <si>
    <t>Porcentaje de avance del plan de acción</t>
  </si>
  <si>
    <t>Porcentaje de cumplimiento del plan de mejoramiento definido</t>
  </si>
  <si>
    <t>Numero de convenios que presentaron actividad / Numero de convenios vigentes</t>
  </si>
  <si>
    <t>Cumplimiento Plan de mejoramiento</t>
  </si>
  <si>
    <t>Convenios Activos</t>
  </si>
  <si>
    <t>Nuevos Proyectos</t>
  </si>
  <si>
    <t>Cumplimiento Plan de Acción</t>
  </si>
  <si>
    <t>Bienestar Universitario</t>
  </si>
  <si>
    <t>Gestión Control Disciplinario</t>
  </si>
  <si>
    <t>Numero de alianzas y convenios activos / numero total de alianzas y convenios de internacionalización</t>
  </si>
  <si>
    <t>Convenios activos de Internacionalización</t>
  </si>
  <si>
    <t>Participación en eventos de Internacionalización</t>
  </si>
  <si>
    <t>Numero de eventos en los que ha participado la ORI</t>
  </si>
  <si>
    <t>Numero de cursos ofertados/Numero de cursos planeados</t>
  </si>
  <si>
    <t>Numero de docentes que participan activamente en comunidades academicas relacionadas con internacionalización / Numero total de docentes</t>
  </si>
  <si>
    <t>Oferta de cursos ORI</t>
  </si>
  <si>
    <t>Docentes participantes de Internacionalizaciòn</t>
  </si>
  <si>
    <t>Direccionamiento Estrategico</t>
  </si>
  <si>
    <t>Efect Sist</t>
  </si>
  <si>
    <t>Conv Internac</t>
  </si>
  <si>
    <t>Cump Plan Mej</t>
  </si>
  <si>
    <t>Conv Activos</t>
  </si>
  <si>
    <t>Eventos</t>
  </si>
  <si>
    <t>Nuevos proy</t>
  </si>
  <si>
    <t>Cump Plan acción</t>
  </si>
  <si>
    <t>Docent partic inter</t>
  </si>
  <si>
    <t>Oferta ORI</t>
  </si>
  <si>
    <t>Sube</t>
  </si>
  <si>
    <t>(Asistentes semestre actual / Asistentes semestre anterior) - 1 * 100</t>
  </si>
  <si>
    <t>Promedio del resultado de las encuestas de satisfacción</t>
  </si>
  <si>
    <t>Avance de las actividades del plan de Bienestar</t>
  </si>
  <si>
    <t xml:space="preserve">Determinar el impacto de las actividades de bienestar en los estudiantes </t>
  </si>
  <si>
    <t>Identificar la variación en el número de beneficiados en la actividad de bienestar</t>
  </si>
  <si>
    <t>Determinar el porcentaje de ejecución de actividades con base en plan de acción</t>
  </si>
  <si>
    <t>Mensual</t>
  </si>
  <si>
    <t>Semestral</t>
  </si>
  <si>
    <t>Nivel de satisfacción</t>
  </si>
  <si>
    <t xml:space="preserve">Beneficiados de actividad </t>
  </si>
  <si>
    <t>Actividades de formación integral</t>
  </si>
  <si>
    <t>Efectividad</t>
  </si>
  <si>
    <t>Eficacia</t>
  </si>
  <si>
    <t>Eficiencia</t>
  </si>
  <si>
    <t>Línea base</t>
  </si>
  <si>
    <t>Periodicidad</t>
  </si>
  <si>
    <t>Observaciones</t>
  </si>
  <si>
    <t>Objetivo Estratégico</t>
  </si>
  <si>
    <t>Movilidad internacional (1) 
Cantidad: 1 Docente, Destino: México
Movilidad nacional (2)
Cantidad: 1 Decano, 1 estudiante, Destino: Medellín</t>
  </si>
  <si>
    <t>Marzo</t>
  </si>
  <si>
    <t>Escuela Tecnológica
Instituto Técnico Central</t>
  </si>
  <si>
    <t>CÓDIGO:  DIE-FO-01</t>
  </si>
  <si>
    <t>PÁGINA:    1 de 1</t>
  </si>
  <si>
    <t>VERSIÓN: 4</t>
  </si>
  <si>
    <t>Fórmula</t>
  </si>
  <si>
    <t>Variables</t>
  </si>
  <si>
    <t>Desagregación</t>
  </si>
  <si>
    <t>IPB</t>
  </si>
  <si>
    <t>A</t>
  </si>
  <si>
    <t>CLASIF. DE CONFIDENCIALIDAD</t>
  </si>
  <si>
    <t>CLASIF. DE INTEGRIDAD</t>
  </si>
  <si>
    <t>CLASIF. DE DISPONIBILIDAD</t>
  </si>
  <si>
    <t>VIGENCIA: AGOSTO 27 de 2020</t>
  </si>
  <si>
    <t>Porcentaje de formulación del Centro de Pensamiento y Desarrollo Tecnológico (CPDT)</t>
  </si>
  <si>
    <t>Trimestral</t>
  </si>
  <si>
    <t>Vicerrectoría de Investigación, Extensión y Transferencia</t>
  </si>
  <si>
    <t>Fases de formulación completadas / Fases de formulación establecidas</t>
  </si>
  <si>
    <t>Meta 2021</t>
  </si>
  <si>
    <t>(Número de empresas vinculadas con la ETITC /40) * 100</t>
  </si>
  <si>
    <t>Porcentaje de vinculación de empresas con la ETITC</t>
  </si>
  <si>
    <t>Centro de Extensión y Proyección Social</t>
  </si>
  <si>
    <t>OE-9- La Extensión y la Proyección social como aporte al desarrollo de capacidades.</t>
  </si>
  <si>
    <t>Junio</t>
  </si>
  <si>
    <t>Septiembre</t>
  </si>
  <si>
    <t>Diciembre</t>
  </si>
  <si>
    <t>Fases de formulación del CPDT finalizadas en la vigencia.
Fases de formulación del CPDT previstas para la vigencia.</t>
  </si>
  <si>
    <t>Estudios de prefactibilidad, justificación técnica, diagnóstico de talento humano, recursos financieros y disponibilidad de infraestructura y TIC's.</t>
  </si>
  <si>
    <t>Mide el porcentaje de formulación del Centro de Pensamiento y Desarrollo Tecnológico.</t>
  </si>
  <si>
    <t>Cantidad de empresas del sector privado y/o de carácter internacional vinculadas con la ETITC.</t>
  </si>
  <si>
    <t>Convenios, contratos u otras modalidades de vinculación entre la ETITC y el sector privado.</t>
  </si>
  <si>
    <t>Mide el número de empresas vinculadas a la ETITC, mediante alguna modalidad.</t>
  </si>
  <si>
    <t>OE-1- Consolidar la calidad académica para la acreditación institucional de alta calidad respaldada fortalecimiento de la gestión, la infraestructura tecnológica y física.</t>
  </si>
  <si>
    <t>Acreditación Institucional</t>
  </si>
  <si>
    <t>Resultado del Índice de Desempeño Institucional</t>
  </si>
  <si>
    <t>Resultados FURAG anuales, calculados por el DAFP</t>
  </si>
  <si>
    <t>Ingresos propios recibidos / Ingresos propios esperados</t>
  </si>
  <si>
    <t>(Recursos para gastos de funcionamiento programados / Recursos para gastos de funcionamiento reales de la entidad)</t>
  </si>
  <si>
    <t>Porcentaje de programas de educación superior articulados al modelo de evaluación por resultados de aprendizaje y competencias</t>
  </si>
  <si>
    <t>Seguimiento a egresados del IBTI que ingresan a educación superior</t>
  </si>
  <si>
    <t>Vicerrectoría Académica</t>
  </si>
  <si>
    <t>Direccionamiento Institucional</t>
  </si>
  <si>
    <t>Docencia PES</t>
  </si>
  <si>
    <t>Gestión de Talento Humano</t>
  </si>
  <si>
    <t>Extensión y Proyección Social</t>
  </si>
  <si>
    <t>Docencia IBTI</t>
  </si>
  <si>
    <t>Investigación</t>
  </si>
  <si>
    <t>Gestión Financiera</t>
  </si>
  <si>
    <t>(Número de programas de educación superior articulados al modelo de evaluación por resultados de aprendizaje y competencias / Número de programas de educación superior)*100</t>
  </si>
  <si>
    <t>OE-2- Fortalecer y potenciar el Talento Humano en las plantas de personal docente y administrativa.</t>
  </si>
  <si>
    <t xml:space="preserve">OE-8- Fortalecer y fomentar la innovación institucional y social, a través de un modelo de innovación y transferencia tecnológica que aporte a la visibilidad de la producción científica y académica de la Institución, a la gestión de la producción intelectual de investigadores y al establecimiento de alianzas con actores del SNCTI, Estado, Empresa y Academia para actividades de I+D+I. </t>
  </si>
  <si>
    <t>OE-6- Aumentar la cobertura mediante programas de educación superior diferenciados, con alta pertinencia regional de la institución.</t>
  </si>
  <si>
    <t>OE-7- Implementar programas y acciones para asegurar la permanencia de los estudiantes.</t>
  </si>
  <si>
    <t>Dimensiones y políticas del Modelo Integrado de Planeación y Gestión</t>
  </si>
  <si>
    <t>Cálculo del Índice de Desempeño Institucional, que demuestra el desempeño de las entidades en la implementación del MIPG.</t>
  </si>
  <si>
    <t>Dimensiones:
- Talento Humano
- Direccionamiento Estratégico
- Gestión con valores para resultados
- Evaluación de Resultados
- Información y comunicación
- Gestión del conocimiento
- Control Interno</t>
  </si>
  <si>
    <t>Anual</t>
  </si>
  <si>
    <t>DAFP</t>
  </si>
  <si>
    <t>75,4%</t>
  </si>
  <si>
    <t>Ejecución de ingresos</t>
  </si>
  <si>
    <t>(Recursos para gastos de funcionamiento programados / Recursos para gastos de funcionamiento reales de la entidad)*100</t>
  </si>
  <si>
    <t>Recursos monetarios</t>
  </si>
  <si>
    <t>Recursos monetarios necesarios para funcionamiento de la entidad</t>
  </si>
  <si>
    <t>Medir los recursos necesarios para garantizar la operación de la entidad.</t>
  </si>
  <si>
    <t>Recursos propios proyectados y recaudados</t>
  </si>
  <si>
    <t>Medir oportunamente el nivel de recaudo con el fin de revisar el cumplimiento del plan de acción del año</t>
  </si>
  <si>
    <t>Medir las obligaciones presupuestales frente al ingreso propio programado.</t>
  </si>
  <si>
    <t>(Factores implementados / 12)*100</t>
  </si>
  <si>
    <t>12 Factores de acreditación institucional</t>
  </si>
  <si>
    <t>Oficina Asesora de Planeación</t>
  </si>
  <si>
    <t>Cumplimiento de requisitos para desarrollo del concurso administrativo</t>
  </si>
  <si>
    <t>Cumplimiento de requisitos para desarrollo del concurso docente</t>
  </si>
  <si>
    <t>Requisitos cumplidos / Requisitos totales</t>
  </si>
  <si>
    <t>Requisitos necesarios para desarrollar concurso de méritos para cubrir vacantes definitivas en la planta administrativa, ante la Comisión Nacional del Servicio Civil</t>
  </si>
  <si>
    <t>Estudio de necesidades de planta administrativa, documento técnico.</t>
  </si>
  <si>
    <t>Mide el porcentaje de cumplimiento de requisitos para desarrollar el concurso de méritos para cubrir vacantes definitivas en la planta administrativa, ante la Comisión Nacional del Servicio Civil</t>
  </si>
  <si>
    <t>Requisitos necesarios para desarrollar concurso docente</t>
  </si>
  <si>
    <t>Estudio de necesidades de planta docente, documento técnico.</t>
  </si>
  <si>
    <t>Mide el porcentaje de cumplimiento de requisitos para desarrollar el concurso docente</t>
  </si>
  <si>
    <t>Programas de educación superior, fases del modelo de evaluación por resultados de aprendizaje y competencias</t>
  </si>
  <si>
    <t>Programas de técnica profesional
Programas de tecnología
Programas profesionales en ingenierías</t>
  </si>
  <si>
    <t>Mide el porcentaje de programas de educación superior por ciclo propedéutico, articulados al modelo de evaluación por resultados de aprendizaje y competencias</t>
  </si>
  <si>
    <t>Mide el porcentaje de avance en los 12 factores de acreditación institucional, fijados por el Consejo Nacional de Acreditación</t>
  </si>
  <si>
    <t>Cobertura estudiantil en programas de educación superior</t>
  </si>
  <si>
    <t>(Estudiantes matriculados 2020 / Estudiantes matriculados 2021)*100</t>
  </si>
  <si>
    <t>Estudiantes matriculados en programas de educación superior</t>
  </si>
  <si>
    <t>Estudiantes matriculados en programas de educación superior de vigencias 2020 y 2021.</t>
  </si>
  <si>
    <t>Medir el comportamiento de la cobertura estudiantil</t>
  </si>
  <si>
    <t>SNIES</t>
  </si>
  <si>
    <t>14,15%</t>
  </si>
  <si>
    <t>Baja</t>
  </si>
  <si>
    <t>Porcentaje de empleabilidad de egresados de educación superior</t>
  </si>
  <si>
    <t>(Número de estudiantes graduados en programas de educación superior / Número de estudiantes graduados en programas de educación superior trabajando formalmente)*100</t>
  </si>
  <si>
    <t>Egresados en programas de educación superior</t>
  </si>
  <si>
    <t>Medir el porcentaje de empleabilidad de los egresados de educación superior</t>
  </si>
  <si>
    <t>Egresados</t>
  </si>
  <si>
    <t>(Número de estudiantes graduados del IBTI / Número de estudiantes graduados del IBTI que ingresan a instituciones de educación superior)*100</t>
  </si>
  <si>
    <t>Egresados del IBTI</t>
  </si>
  <si>
    <t>Estudiantes del IBTI graduados de grado 11º</t>
  </si>
  <si>
    <t>Medir el porcentaje de egresados del IBTI que acceden a programas de educación superior</t>
  </si>
  <si>
    <t>Dirección del IBTI</t>
  </si>
  <si>
    <t>Tesorería /
Oficina Asesora de Planeación</t>
  </si>
  <si>
    <t>Presupuesto /
Oficina Asesora de Planeación</t>
  </si>
  <si>
    <t>NA</t>
  </si>
  <si>
    <t>1) Proyecto educativo del programa e identidad institucional
2) Estudiantes
3) Profesores
4) Egresados
5) Aspectos académicos y resultados de aprendizaje
6) Permanencia y graduación
7) Interacción con el entorno nacional e internacional
8) Aportes de la investigación, la innovación, el desarrollo tecnológico y la creación, asociados al programa académico
9) Bienestar de la comunidad académica del programa
10) Medios educativos y ambientes de aprendizaje
11) Organización, administración y financiación del programa académico
12) Recursos físicos y tecnológicos</t>
  </si>
  <si>
    <t>Programas con registro calificado en la modalidad semipresencial</t>
  </si>
  <si>
    <t>(Programas con registro calificado en la modalidad semipresencial / Programas con registro calificado en la modalidad presencial)*100</t>
  </si>
  <si>
    <t>Programas de educación superior con registro calificado</t>
  </si>
  <si>
    <t>Obligaciones vs Recaudos</t>
  </si>
  <si>
    <t>Medir porcentaje de programas con registro calificado que cambian de modalidad presencial a semipresencial</t>
  </si>
  <si>
    <t>572 asignaturas</t>
  </si>
  <si>
    <t>Asignaturas teóricas, teórico-prácticas y prácticas</t>
  </si>
  <si>
    <t>Asignaturas de programas de pregrado</t>
  </si>
  <si>
    <t>Desviación estándar de los resultados por facultad de las pruebas Saber TyT y Saber Pro, frente a media nacional de instituciones acreditadas</t>
  </si>
  <si>
    <t>Módulo de competencias genérica y módulo de competencias específicas</t>
  </si>
  <si>
    <t>Tendencia Media</t>
  </si>
  <si>
    <t>ICFES</t>
  </si>
  <si>
    <t>Comportamiento de desempeño en Pruebas Saber</t>
  </si>
  <si>
    <t>Igualar la media nacional de instituciones acreditadas</t>
  </si>
  <si>
    <t>Registro y Control</t>
  </si>
  <si>
    <t>Recursos recaudados y compromisos adquiridos.</t>
  </si>
  <si>
    <t>(Obligaciones / Recaudo programado)*100</t>
  </si>
  <si>
    <t>91,67%</t>
  </si>
  <si>
    <t>Se parte de la línea base del PDI, con un 20% por contar con acreditación de alta calidad de programas de educación superior:
Se recibió renovación a 6 años en el programa Técnico Profesional en computación, se recibe ACREDITACIÓN DE ALTA CALIDAD   para los programas de Tecnología en Desarrollo de software e ingeniería de Sistemas de acuerdo a las resoluciones 009746 del 11 de Septiembre del 2019 y 009747 del 11 de septiembre del 2019 por 4 años, 10 programas recibieron acreditación de alta calidad, para la facultad de Procesos Industriales, Mecatrónica y Sistemas, en sus 3 niveles, y la facultad de Electromecánica en los niveles técnico profesional y profesional universitario.
En el marco de la normatividad del MEN, según decreto 1330 de 2019, la ETITC tiene derecho a renovación del registro calificado automático de los 11 programas acreditados. De los cuales ya entraron en proceso de generación de resolución 7: 
-Técnico profesional en electrónica industrial
-Tecnología en automatización industrial
-Ingeniería Mecatrónica
-Técnica profesional en procesos de manufactura
-Tecnología en producción industrial
-Ingeniería en procesos industriales
-Técnica profesional en mantenimiento industrial
Se recibió renovación de registro calificado automáticamente en 3 niveles:
-Técnico profesional en computación
-Tecnología en desarrollo de software
-Ingeniería en sistemas</t>
  </si>
  <si>
    <t>Cancelaciones tramitadas por semestre académico</t>
  </si>
  <si>
    <t>Cantidad de estudiantes que solicitaron cancelación de semestre / Total de estudiantes matriculados</t>
  </si>
  <si>
    <t>Estudiantes de programas de educación superior</t>
  </si>
  <si>
    <t>Medir la cantidad de estudiantes tramitaron cancelación de semestre.</t>
  </si>
  <si>
    <t>1,22%</t>
  </si>
  <si>
    <t>El indicador se calcula contrastando los 2724 estudiantes de programas de educación superior matriculados en el periodo 2020-01 y los 2744 en el periodo 2021-01, aumentando la cobertura en un 0,73%.</t>
  </si>
  <si>
    <t>(Número de sylabus actualizados / Número de sylabus vigentes)*100</t>
  </si>
  <si>
    <t>Porcentaje de sylabus revisados y actualizados al modelo de evaluación por resultados de aprendizaje y competencias</t>
  </si>
  <si>
    <t>Se inició capacitación de docentes en modelo de evaluación por resultados de aprendizaje y competencias</t>
  </si>
  <si>
    <t>Desde la Vicerrectoría Académica se ha iniciado la revisión de los Proyectos Educativos de los programas</t>
  </si>
  <si>
    <t>El resultado del Índice de Desempeño Institucional de la vigencia 2020 fue publicado en el mes de mayo por el Departamento Administrativo de la Función Pública, donde se cumplió y superó la meta establecida inicialmente, logrando 88.9.</t>
  </si>
  <si>
    <t>Con corte a 30 de junio, la ETITC percibió ingresos propios por el monto de $ 4.579.173.019 pesos, distribuidos así:
Enero: $ 1.878.622.599
Febrero: $ 675.831.490
Marzo: $ 572.023.708
Abril: $ 377.772.921
Mayo: $ 943.646.933
Junio: $ 131.275.367
La ley 2063 del 28 de noviembre de 2020, "Por la cual se decreta el presupuesto de rentas y recursos de capital y ley de apropiaciones para la vigencia fiscal del 1° de enero al 31 de diciembre de 2021", establece que la ETITC tiene programado un total de $ 10.000.000.000 por concepto de recursos propios.
Por lo anterior, con corte al 30 de junio, se evidencia un recaudo del 45,79%.</t>
  </si>
  <si>
    <t>La actividad no ha avanzado.</t>
  </si>
  <si>
    <t>Con corte a 30 de junio, se han tramitado 26 cancelaciones de semestre, 19 en programas de técnica profesional, 6 en programas de tecnología y 1 en programa de ingeniería.
Para el 1º semestre de la vigencia se contó con  2744 estudiantes de educación superior, por tanto, el porcentaje de cancelaciones de semestre corresponde a un 0,95%.</t>
  </si>
  <si>
    <t>En esta etapa de diagnóstico, se han desarrollado reuniones de tipo taller y han alcanzado los siguientes objetivos:
1º  Taller Misión el 22 de Abril.
2ª Diagnostico -  06 de Mayo.
3ª Resultados Diagnostico -  20 de Mayo.
4ª Taller Definición Estratégica - 03 de Junio.
5ª  Taller Propuesta de Valor - 17 de Junio.
Adicional a sesiones programadas y actividades programadas, se han desarrollado reuniones de alineación por supervisor de contrato, con el fin de validar información y dar respuesta oportunda a la meta establecida en plan de desarrollo. Las reuniones se realizaron: 03 de mayo, 18 de mayo, 31 de mayo y 15 de junio.
Se continuará trabajando en el modelo de negocio, procesos y alianzas estratégcas, previsto aproximadamente para el mes de agosto.</t>
  </si>
  <si>
    <t>Con corte a 30 de junio, el área de Talento Humano reportó que el contrato interadministrativo 156-2021 suscrito con la Universidad Nacional de Colombia, sobre prestación de servicios para modernización administrativa de la planta administrativa de la ETITC, iniciará el día 07-07-2021, y finaliza el 06-11-2021.
De igual modo, los cargos de vacantes definitivas se cargaron en SIMO (59 cargos), así como los cargos de ascenso, esta actividad depende del contrato interadministrativo con la Universidad Nacional de Colombia.
Posteriormente, se actualizará el manual de funciones, y se actualizará en SIMO.</t>
  </si>
  <si>
    <t>Con corte a 30 de junio, se reporta que se está culminando el análisis de necesidades de perfiles para 20 cargos de medio tiempo y 4 de tiempo completo.
Se definieron las fases y procesos para la convocatoria, y con la Vicerrectoría Administrativa y Financiera se está gestionando la contratación de una universidad que prestará servicios de acompañamiento para implementación y desarrollo del concurso profesoral, se espera que el contrato inicie aproximadamente en el mes de agosto.</t>
  </si>
  <si>
    <t>Con base a la encuesta de egresados para el 1º semestre de 2021, se reporta un índice de empleabilidad del 94.52%.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</si>
</sst>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 #,##0.00_);_(&quot;$&quot;\ * \(#,##0.00\);_(&quot;$&quot;\ * &quot;-&quot;??_);_(@_)"/>
    <numFmt numFmtId="165" formatCode="0.0%"/>
    <numFmt numFmtId="166" formatCode="0.000%"/>
    <numFmt numFmtId="167" formatCode="_-* #,##0_-;\-* #,##0_-;_-* &quot;-&quot;??_-;_-@_-"/>
  </numFmts>
  <fonts count="3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font>
    <font>
      <sz val="11"/>
      <color theme="1"/>
      <name val="Arial"/>
      <family val="2"/>
    </font>
    <font>
      <sz val="10"/>
      <name val="Arial"/>
      <family val="2"/>
    </font>
    <font>
      <b/>
      <sz val="10"/>
      <name val="Arial"/>
      <family val="2"/>
    </font>
    <font>
      <b/>
      <sz val="10"/>
      <color theme="1"/>
      <name val="Calibri"/>
      <family val="2"/>
      <scheme val="minor"/>
    </font>
    <font>
      <sz val="9"/>
      <color theme="1"/>
      <name val="Calibri"/>
      <family val="2"/>
      <scheme val="minor"/>
    </font>
    <font>
      <b/>
      <sz val="12"/>
      <name val="Arial"/>
      <family val="2"/>
    </font>
    <font>
      <u/>
      <sz val="10"/>
      <color theme="10"/>
      <name val="Arial"/>
      <family val="2"/>
    </font>
    <font>
      <b/>
      <sz val="10"/>
      <color theme="1"/>
      <name val="Arial"/>
      <family val="2"/>
    </font>
    <font>
      <sz val="10"/>
      <color theme="1"/>
      <name val="Arial"/>
      <family val="2"/>
    </font>
    <font>
      <sz val="8"/>
      <color theme="1"/>
      <name val="Arial"/>
      <family val="2"/>
    </font>
    <font>
      <b/>
      <u/>
      <sz val="10"/>
      <name val="Arial"/>
      <family val="2"/>
    </font>
    <font>
      <u/>
      <sz val="11"/>
      <color theme="11"/>
      <name val="Calibri"/>
      <family val="2"/>
      <scheme val="minor"/>
    </font>
    <font>
      <u/>
      <sz val="11"/>
      <color theme="10"/>
      <name val="Calibri"/>
      <family val="2"/>
      <scheme val="minor"/>
    </font>
    <font>
      <sz val="10"/>
      <color rgb="FFFF0000"/>
      <name val="Arial"/>
      <family val="2"/>
    </font>
    <font>
      <sz val="9"/>
      <color theme="1"/>
      <name val="Arial"/>
      <family val="2"/>
    </font>
    <font>
      <sz val="9"/>
      <name val="Arial"/>
      <family val="2"/>
    </font>
    <font>
      <sz val="11"/>
      <name val="Calibri"/>
      <family val="2"/>
      <scheme val="minor"/>
    </font>
    <font>
      <sz val="11"/>
      <color rgb="FF000000"/>
      <name val="Calibri"/>
      <family val="2"/>
      <scheme val="minor"/>
    </font>
    <font>
      <sz val="12"/>
      <color rgb="FF000000"/>
      <name val="Calibri"/>
      <family val="2"/>
      <scheme val="minor"/>
    </font>
    <font>
      <sz val="9"/>
      <color rgb="FF000000"/>
      <name val="Arial"/>
      <family val="2"/>
    </font>
    <font>
      <b/>
      <sz val="11"/>
      <color rgb="FF000000"/>
      <name val="Arial"/>
      <family val="2"/>
    </font>
    <font>
      <sz val="8"/>
      <name val="Calibri"/>
      <family val="2"/>
      <scheme val="minor"/>
    </font>
    <font>
      <b/>
      <sz val="11"/>
      <color theme="1"/>
      <name val="Arial"/>
      <family val="2"/>
    </font>
    <font>
      <b/>
      <sz val="11"/>
      <name val="Calibri"/>
      <family val="2"/>
      <scheme val="minor"/>
    </font>
    <font>
      <b/>
      <sz val="11"/>
      <color theme="0"/>
      <name val="Arial"/>
      <family val="2"/>
    </font>
    <font>
      <sz val="11"/>
      <color theme="0"/>
      <name val="Arial"/>
      <family val="2"/>
    </font>
  </fonts>
  <fills count="12">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rgb="FFEF827F"/>
        <bgColor indexed="64"/>
      </patternFill>
    </fill>
    <fill>
      <patternFill patternType="solid">
        <fgColor rgb="FFFFC000"/>
        <bgColor indexed="64"/>
      </patternFill>
    </fill>
    <fill>
      <patternFill patternType="solid">
        <fgColor theme="6" tint="0.39997558519241921"/>
        <bgColor indexed="64"/>
      </patternFill>
    </fill>
  </fills>
  <borders count="5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style="thin">
        <color auto="1"/>
      </right>
      <top/>
      <bottom/>
      <diagonal/>
    </border>
    <border>
      <left/>
      <right style="thin">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style="thin">
        <color auto="1"/>
      </top>
      <bottom style="thin">
        <color auto="1"/>
      </bottom>
      <diagonal/>
    </border>
    <border>
      <left style="medium">
        <color auto="1"/>
      </left>
      <right/>
      <top/>
      <bottom style="thin">
        <color indexed="64"/>
      </bottom>
      <diagonal/>
    </border>
    <border>
      <left style="thin">
        <color auto="1"/>
      </left>
      <right style="thin">
        <color auto="1"/>
      </right>
      <top/>
      <bottom style="medium">
        <color auto="1"/>
      </bottom>
      <diagonal/>
    </border>
  </borders>
  <cellStyleXfs count="41">
    <xf numFmtId="0" fontId="0" fillId="0" borderId="0"/>
    <xf numFmtId="9" fontId="1" fillId="0" borderId="0" applyFont="0" applyFill="0" applyBorder="0" applyAlignment="0" applyProtection="0"/>
    <xf numFmtId="0" fontId="7" fillId="0" borderId="0"/>
    <xf numFmtId="9" fontId="7"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43" fontId="1" fillId="0" borderId="0" applyFont="0" applyFill="0" applyBorder="0" applyAlignment="0" applyProtection="0"/>
    <xf numFmtId="43" fontId="7" fillId="0" borderId="0" applyFont="0" applyFill="0" applyBorder="0" applyAlignment="0" applyProtection="0"/>
  </cellStyleXfs>
  <cellXfs count="341">
    <xf numFmtId="0" fontId="0" fillId="0" borderId="0" xfId="0"/>
    <xf numFmtId="0" fontId="0" fillId="0" borderId="0" xfId="0" applyAlignment="1">
      <alignment horizontal="center" vertical="center" wrapText="1"/>
    </xf>
    <xf numFmtId="165" fontId="0" fillId="0" borderId="0" xfId="0" applyNumberFormat="1" applyAlignment="1">
      <alignment vertical="center" wrapText="1"/>
    </xf>
    <xf numFmtId="9" fontId="7" fillId="0" borderId="7" xfId="1" applyFont="1" applyBorder="1" applyAlignment="1">
      <alignment horizontal="center" vertical="center" wrapText="1"/>
    </xf>
    <xf numFmtId="0" fontId="0" fillId="0" borderId="0" xfId="0" applyBorder="1"/>
    <xf numFmtId="0" fontId="10" fillId="0" borderId="0" xfId="0" applyFont="1" applyBorder="1" applyAlignment="1"/>
    <xf numFmtId="0" fontId="10" fillId="0" borderId="0" xfId="0" applyFont="1" applyBorder="1" applyAlignment="1">
      <alignment wrapText="1"/>
    </xf>
    <xf numFmtId="0" fontId="9" fillId="0" borderId="0" xfId="0" applyFont="1" applyFill="1" applyBorder="1" applyAlignment="1">
      <alignment horizontal="center" vertical="center" textRotation="90"/>
    </xf>
    <xf numFmtId="0" fontId="0" fillId="0" borderId="0" xfId="0" applyFill="1"/>
    <xf numFmtId="0" fontId="2" fillId="0" borderId="0" xfId="0" applyFont="1" applyFill="1"/>
    <xf numFmtId="1" fontId="0" fillId="0" borderId="7" xfId="0" applyNumberFormat="1" applyFill="1" applyBorder="1" applyAlignment="1">
      <alignment horizontal="center" vertical="center"/>
    </xf>
    <xf numFmtId="1" fontId="0" fillId="0" borderId="7" xfId="1" applyNumberFormat="1" applyFont="1" applyFill="1" applyBorder="1" applyAlignment="1">
      <alignment horizontal="center" vertical="center"/>
    </xf>
    <xf numFmtId="17" fontId="7" fillId="0" borderId="7" xfId="2" applyNumberFormat="1" applyBorder="1" applyAlignment="1">
      <alignment horizontal="center" vertical="center" wrapText="1"/>
    </xf>
    <xf numFmtId="0" fontId="14" fillId="0" borderId="0" xfId="0" applyFont="1" applyBorder="1" applyAlignment="1">
      <alignment horizontal="center" wrapText="1"/>
    </xf>
    <xf numFmtId="0" fontId="14" fillId="0" borderId="0" xfId="0" applyFont="1" applyBorder="1" applyAlignment="1">
      <alignment wrapText="1"/>
    </xf>
    <xf numFmtId="0" fontId="14" fillId="0" borderId="0" xfId="0" applyFont="1" applyAlignment="1">
      <alignment wrapText="1"/>
    </xf>
    <xf numFmtId="0" fontId="14" fillId="0" borderId="7" xfId="0" applyFont="1" applyFill="1" applyBorder="1" applyAlignment="1">
      <alignment vertical="center" wrapText="1"/>
    </xf>
    <xf numFmtId="9" fontId="14" fillId="0" borderId="7" xfId="0" applyNumberFormat="1" applyFont="1" applyFill="1" applyBorder="1" applyAlignment="1">
      <alignment horizontal="center" vertical="center" wrapText="1"/>
    </xf>
    <xf numFmtId="0" fontId="14" fillId="0" borderId="18" xfId="0" applyFont="1" applyFill="1" applyBorder="1" applyAlignment="1">
      <alignment vertical="center" wrapText="1"/>
    </xf>
    <xf numFmtId="0" fontId="14" fillId="0" borderId="0" xfId="0" applyFont="1" applyAlignment="1">
      <alignment horizontal="center" vertical="center" wrapText="1"/>
    </xf>
    <xf numFmtId="165" fontId="14" fillId="0" borderId="7" xfId="0" applyNumberFormat="1" applyFont="1" applyBorder="1" applyAlignment="1">
      <alignment vertical="center" wrapText="1"/>
    </xf>
    <xf numFmtId="1" fontId="14" fillId="0" borderId="7" xfId="0" applyNumberFormat="1" applyFont="1" applyBorder="1" applyAlignment="1">
      <alignment horizontal="center" vertical="center" wrapText="1"/>
    </xf>
    <xf numFmtId="0" fontId="14" fillId="0" borderId="9" xfId="0" applyFont="1" applyBorder="1" applyAlignment="1">
      <alignment horizontal="center" vertical="center" wrapText="1"/>
    </xf>
    <xf numFmtId="165" fontId="14" fillId="0" borderId="11" xfId="0" applyNumberFormat="1" applyFont="1" applyBorder="1" applyAlignment="1">
      <alignment horizontal="center" vertical="center" wrapText="1"/>
    </xf>
    <xf numFmtId="0" fontId="14" fillId="0" borderId="12" xfId="0" applyFont="1" applyBorder="1" applyAlignment="1">
      <alignment horizontal="center" vertical="center" wrapText="1"/>
    </xf>
    <xf numFmtId="1" fontId="14" fillId="0" borderId="13" xfId="1" applyNumberFormat="1" applyFont="1" applyBorder="1" applyAlignment="1">
      <alignment horizontal="center" vertical="center" wrapText="1"/>
    </xf>
    <xf numFmtId="9" fontId="14" fillId="0" borderId="14" xfId="1" applyFont="1" applyBorder="1" applyAlignment="1">
      <alignment horizontal="center" vertical="center" wrapText="1"/>
    </xf>
    <xf numFmtId="0" fontId="14" fillId="2" borderId="0" xfId="0" applyFont="1" applyFill="1" applyAlignment="1">
      <alignment horizontal="center" vertical="center" wrapText="1"/>
    </xf>
    <xf numFmtId="165" fontId="14" fillId="2" borderId="0" xfId="0" applyNumberFormat="1" applyFont="1" applyFill="1" applyAlignment="1">
      <alignment vertical="center" wrapText="1"/>
    </xf>
    <xf numFmtId="0" fontId="14" fillId="3" borderId="0" xfId="0" applyFont="1" applyFill="1" applyAlignment="1">
      <alignment horizontal="center" vertical="center" wrapText="1"/>
    </xf>
    <xf numFmtId="165" fontId="14" fillId="3" borderId="0" xfId="0" applyNumberFormat="1" applyFont="1" applyFill="1" applyAlignment="1">
      <alignment vertical="center" wrapText="1"/>
    </xf>
    <xf numFmtId="0" fontId="14" fillId="4" borderId="0" xfId="0" applyFont="1" applyFill="1" applyAlignment="1">
      <alignment horizontal="center" vertical="center" wrapText="1"/>
    </xf>
    <xf numFmtId="165" fontId="14" fillId="4" borderId="0" xfId="0" applyNumberFormat="1" applyFont="1" applyFill="1" applyAlignment="1">
      <alignment vertical="center" wrapText="1"/>
    </xf>
    <xf numFmtId="9" fontId="7" fillId="0" borderId="22" xfId="1" applyFont="1" applyBorder="1" applyAlignment="1">
      <alignment vertical="center" wrapText="1"/>
    </xf>
    <xf numFmtId="9" fontId="7" fillId="2" borderId="29" xfId="0" applyNumberFormat="1" applyFont="1" applyFill="1" applyBorder="1" applyAlignment="1">
      <alignment wrapText="1"/>
    </xf>
    <xf numFmtId="9" fontId="7" fillId="3" borderId="29" xfId="0" applyNumberFormat="1" applyFont="1" applyFill="1" applyBorder="1" applyAlignment="1">
      <alignment wrapText="1"/>
    </xf>
    <xf numFmtId="9" fontId="7" fillId="0" borderId="24" xfId="1" applyFont="1" applyBorder="1" applyAlignment="1">
      <alignment vertical="center" wrapText="1"/>
    </xf>
    <xf numFmtId="9" fontId="7" fillId="2" borderId="31" xfId="0" applyNumberFormat="1" applyFont="1" applyFill="1" applyBorder="1" applyAlignment="1">
      <alignment wrapText="1"/>
    </xf>
    <xf numFmtId="9" fontId="7" fillId="3" borderId="31" xfId="0" applyNumberFormat="1" applyFont="1" applyFill="1" applyBorder="1" applyAlignment="1">
      <alignment wrapText="1"/>
    </xf>
    <xf numFmtId="9" fontId="7" fillId="0" borderId="27" xfId="1" applyFont="1" applyBorder="1" applyAlignment="1">
      <alignment vertical="center" wrapText="1"/>
    </xf>
    <xf numFmtId="9" fontId="7" fillId="2" borderId="32" xfId="0" applyNumberFormat="1" applyFont="1" applyFill="1" applyBorder="1" applyAlignment="1">
      <alignment wrapText="1"/>
    </xf>
    <xf numFmtId="9" fontId="7" fillId="3" borderId="32" xfId="0" applyNumberFormat="1" applyFont="1" applyFill="1" applyBorder="1" applyAlignment="1">
      <alignment wrapText="1"/>
    </xf>
    <xf numFmtId="0" fontId="8" fillId="6" borderId="29" xfId="0" applyFont="1" applyFill="1" applyBorder="1" applyAlignment="1">
      <alignment wrapText="1"/>
    </xf>
    <xf numFmtId="0" fontId="8" fillId="6" borderId="31" xfId="0" applyFont="1" applyFill="1" applyBorder="1" applyAlignment="1">
      <alignment wrapText="1"/>
    </xf>
    <xf numFmtId="0" fontId="8" fillId="6" borderId="32" xfId="0" applyFont="1" applyFill="1" applyBorder="1" applyAlignment="1">
      <alignment wrapText="1"/>
    </xf>
    <xf numFmtId="0" fontId="8" fillId="6" borderId="29" xfId="0" applyFont="1" applyFill="1" applyBorder="1" applyAlignment="1">
      <alignment horizontal="center" wrapText="1"/>
    </xf>
    <xf numFmtId="0" fontId="14" fillId="0" borderId="39" xfId="0" applyFont="1" applyFill="1" applyBorder="1" applyAlignment="1">
      <alignment horizontal="center" wrapText="1"/>
    </xf>
    <xf numFmtId="0" fontId="14" fillId="0" borderId="35" xfId="0" applyFont="1" applyFill="1" applyBorder="1" applyAlignment="1">
      <alignment horizontal="center" wrapText="1"/>
    </xf>
    <xf numFmtId="0" fontId="14" fillId="0" borderId="42" xfId="0" applyFont="1" applyFill="1" applyBorder="1" applyAlignment="1">
      <alignment horizontal="center" wrapText="1"/>
    </xf>
    <xf numFmtId="0" fontId="7" fillId="0" borderId="41" xfId="4" applyFont="1" applyBorder="1" applyAlignment="1" applyProtection="1">
      <alignment vertical="center" wrapText="1"/>
    </xf>
    <xf numFmtId="0" fontId="7" fillId="0" borderId="37" xfId="4" applyFont="1" applyBorder="1" applyAlignment="1" applyProtection="1">
      <alignment vertical="center" wrapText="1"/>
    </xf>
    <xf numFmtId="0" fontId="7" fillId="0" borderId="43" xfId="4" applyFont="1" applyBorder="1" applyAlignment="1" applyProtection="1">
      <alignment vertical="center" wrapText="1"/>
    </xf>
    <xf numFmtId="0" fontId="12" fillId="0" borderId="41" xfId="4" applyFont="1" applyBorder="1" applyAlignment="1" applyProtection="1">
      <alignment vertical="center" wrapText="1"/>
    </xf>
    <xf numFmtId="0" fontId="12" fillId="0" borderId="37" xfId="4" applyFont="1" applyBorder="1" applyAlignment="1" applyProtection="1">
      <alignment vertical="center" wrapText="1"/>
    </xf>
    <xf numFmtId="0" fontId="12" fillId="0" borderId="43" xfId="4" applyFont="1" applyBorder="1" applyAlignment="1" applyProtection="1">
      <alignment vertical="center" wrapText="1"/>
    </xf>
    <xf numFmtId="0" fontId="14" fillId="0" borderId="39" xfId="0" applyFont="1" applyBorder="1" applyAlignment="1">
      <alignment wrapText="1"/>
    </xf>
    <xf numFmtId="0" fontId="14" fillId="0" borderId="35" xfId="0" applyFont="1" applyBorder="1" applyAlignment="1">
      <alignment wrapText="1"/>
    </xf>
    <xf numFmtId="0" fontId="14" fillId="0" borderId="42" xfId="0" applyFont="1" applyBorder="1" applyAlignment="1">
      <alignment wrapText="1"/>
    </xf>
    <xf numFmtId="0" fontId="14" fillId="0" borderId="40" xfId="0" applyFont="1" applyBorder="1" applyAlignment="1">
      <alignment wrapText="1"/>
    </xf>
    <xf numFmtId="0" fontId="14" fillId="0" borderId="36" xfId="0" applyFont="1" applyBorder="1" applyAlignment="1">
      <alignment wrapText="1"/>
    </xf>
    <xf numFmtId="0" fontId="14" fillId="0" borderId="8" xfId="0" applyFont="1" applyBorder="1" applyAlignment="1">
      <alignment wrapText="1"/>
    </xf>
    <xf numFmtId="0" fontId="0" fillId="0" borderId="7" xfId="0" applyBorder="1"/>
    <xf numFmtId="0" fontId="7" fillId="0" borderId="7" xfId="2" applyNumberFormat="1" applyBorder="1" applyAlignment="1">
      <alignment horizontal="center" vertical="center" wrapText="1"/>
    </xf>
    <xf numFmtId="0" fontId="14" fillId="0" borderId="0" xfId="0" applyFont="1" applyFill="1" applyBorder="1" applyAlignment="1">
      <alignment vertical="center" wrapText="1"/>
    </xf>
    <xf numFmtId="0" fontId="0" fillId="0" borderId="0" xfId="0" applyFill="1" applyBorder="1"/>
    <xf numFmtId="0" fontId="0" fillId="0" borderId="0" xfId="0" applyFill="1" applyBorder="1" applyAlignment="1">
      <alignment horizontal="center" vertical="center" wrapText="1"/>
    </xf>
    <xf numFmtId="9" fontId="14" fillId="0" borderId="7" xfId="1" applyFont="1" applyFill="1" applyBorder="1" applyAlignment="1">
      <alignment horizontal="center" vertical="center" wrapText="1"/>
    </xf>
    <xf numFmtId="0" fontId="0" fillId="0" borderId="0" xfId="0" applyFill="1" applyAlignment="1">
      <alignment horizontal="center"/>
    </xf>
    <xf numFmtId="17" fontId="7" fillId="0" borderId="15" xfId="2" applyNumberFormat="1" applyBorder="1" applyAlignment="1">
      <alignment horizontal="center" vertical="center" wrapText="1"/>
    </xf>
    <xf numFmtId="0" fontId="8" fillId="0" borderId="33" xfId="2" applyNumberFormat="1" applyFont="1" applyBorder="1" applyAlignment="1">
      <alignment horizontal="center" vertical="center" wrapText="1"/>
    </xf>
    <xf numFmtId="0" fontId="14" fillId="0" borderId="45" xfId="0" applyFont="1" applyBorder="1" applyAlignment="1">
      <alignment horizontal="center" vertical="center" wrapText="1"/>
    </xf>
    <xf numFmtId="165" fontId="14" fillId="0" borderId="32" xfId="0" applyNumberFormat="1" applyFont="1" applyBorder="1" applyAlignment="1">
      <alignment horizontal="center" vertical="center" wrapText="1"/>
    </xf>
    <xf numFmtId="0" fontId="3" fillId="0" borderId="0" xfId="0" applyFont="1"/>
    <xf numFmtId="9" fontId="13" fillId="0" borderId="7" xfId="0" applyNumberFormat="1" applyFont="1" applyFill="1" applyBorder="1" applyAlignment="1">
      <alignment horizontal="center" vertical="center" wrapText="1"/>
    </xf>
    <xf numFmtId="0" fontId="8" fillId="6" borderId="17" xfId="2" applyNumberFormat="1" applyFont="1" applyFill="1" applyBorder="1" applyAlignment="1">
      <alignment horizontal="center" vertical="center" wrapText="1"/>
    </xf>
    <xf numFmtId="0" fontId="8" fillId="6" borderId="7" xfId="2" applyNumberFormat="1" applyFont="1" applyFill="1" applyBorder="1" applyAlignment="1">
      <alignment horizontal="center" vertical="center" wrapText="1"/>
    </xf>
    <xf numFmtId="0" fontId="8" fillId="6" borderId="34" xfId="0" applyFont="1" applyFill="1" applyBorder="1" applyAlignment="1">
      <alignment horizontal="center" wrapText="1"/>
    </xf>
    <xf numFmtId="0" fontId="0" fillId="0" borderId="0" xfId="0" applyAlignment="1">
      <alignment horizontal="center"/>
    </xf>
    <xf numFmtId="0" fontId="14" fillId="0" borderId="15" xfId="0" applyFont="1" applyFill="1" applyBorder="1" applyAlignment="1">
      <alignment vertical="center" wrapText="1"/>
    </xf>
    <xf numFmtId="165" fontId="14" fillId="2" borderId="31" xfId="0" applyNumberFormat="1" applyFont="1" applyFill="1" applyBorder="1" applyAlignment="1">
      <alignment horizontal="center" vertical="center" wrapText="1"/>
    </xf>
    <xf numFmtId="9" fontId="14" fillId="0" borderId="46" xfId="0" applyNumberFormat="1" applyFont="1" applyBorder="1" applyAlignment="1">
      <alignment horizontal="center" vertical="center" wrapText="1"/>
    </xf>
    <xf numFmtId="166" fontId="14" fillId="0" borderId="7" xfId="0" applyNumberFormat="1" applyFont="1" applyFill="1" applyBorder="1" applyAlignment="1">
      <alignment vertical="center" wrapText="1"/>
    </xf>
    <xf numFmtId="0" fontId="20" fillId="0" borderId="7" xfId="0" applyFont="1" applyBorder="1" applyAlignment="1">
      <alignment horizontal="left" vertical="center" wrapText="1"/>
    </xf>
    <xf numFmtId="0" fontId="20" fillId="0" borderId="7" xfId="0" applyFont="1" applyFill="1" applyBorder="1" applyAlignment="1">
      <alignment vertical="center" wrapText="1"/>
    </xf>
    <xf numFmtId="0" fontId="21" fillId="0" borderId="33" xfId="0" applyFont="1" applyBorder="1" applyAlignment="1">
      <alignment horizontal="center" vertical="center" wrapText="1"/>
    </xf>
    <xf numFmtId="0" fontId="21" fillId="6" borderId="33" xfId="0" applyFont="1" applyFill="1" applyBorder="1" applyAlignment="1">
      <alignment horizontal="center" vertical="center" wrapText="1"/>
    </xf>
    <xf numFmtId="0" fontId="21" fillId="6" borderId="32" xfId="0" applyFont="1" applyFill="1" applyBorder="1" applyAlignment="1">
      <alignment horizontal="center" vertical="center" wrapText="1"/>
    </xf>
    <xf numFmtId="14" fontId="21" fillId="0" borderId="32" xfId="0" applyNumberFormat="1" applyFont="1" applyBorder="1" applyAlignment="1">
      <alignment horizontal="center" wrapText="1"/>
    </xf>
    <xf numFmtId="0" fontId="20" fillId="0" borderId="26" xfId="0" applyFont="1" applyFill="1" applyBorder="1" applyAlignment="1">
      <alignment vertical="center" wrapText="1"/>
    </xf>
    <xf numFmtId="0" fontId="20" fillId="0" borderId="14" xfId="0" applyFont="1" applyFill="1" applyBorder="1" applyAlignment="1">
      <alignment vertical="center" wrapText="1"/>
    </xf>
    <xf numFmtId="9" fontId="7" fillId="4" borderId="22" xfId="0" applyNumberFormat="1" applyFont="1" applyFill="1" applyBorder="1" applyAlignment="1">
      <alignment wrapText="1"/>
    </xf>
    <xf numFmtId="9" fontId="7" fillId="4" borderId="24" xfId="0" applyNumberFormat="1" applyFont="1" applyFill="1" applyBorder="1" applyAlignment="1">
      <alignment wrapText="1"/>
    </xf>
    <xf numFmtId="9" fontId="7" fillId="4" borderId="27" xfId="0" applyNumberFormat="1" applyFont="1" applyFill="1" applyBorder="1" applyAlignment="1">
      <alignment wrapText="1"/>
    </xf>
    <xf numFmtId="9" fontId="7" fillId="0" borderId="0" xfId="0" applyNumberFormat="1" applyFont="1" applyFill="1" applyBorder="1" applyAlignment="1">
      <alignment horizontal="center" wrapText="1"/>
    </xf>
    <xf numFmtId="9" fontId="7" fillId="0" borderId="29" xfId="0" applyNumberFormat="1" applyFont="1" applyFill="1" applyBorder="1" applyAlignment="1">
      <alignment horizontal="center" wrapText="1"/>
    </xf>
    <xf numFmtId="9" fontId="7" fillId="0" borderId="31" xfId="0" applyNumberFormat="1" applyFont="1" applyFill="1" applyBorder="1" applyAlignment="1">
      <alignment horizontal="center" wrapText="1"/>
    </xf>
    <xf numFmtId="9" fontId="7" fillId="0" borderId="32" xfId="0" applyNumberFormat="1" applyFont="1" applyFill="1" applyBorder="1" applyAlignment="1">
      <alignment horizontal="center" wrapText="1"/>
    </xf>
    <xf numFmtId="0" fontId="7" fillId="0" borderId="0" xfId="0" applyFont="1" applyFill="1" applyBorder="1" applyAlignment="1">
      <alignment horizontal="center" vertical="center" wrapText="1"/>
    </xf>
    <xf numFmtId="0" fontId="8" fillId="0" borderId="0" xfId="0" applyFont="1" applyFill="1" applyBorder="1" applyAlignment="1">
      <alignment wrapText="1"/>
    </xf>
    <xf numFmtId="9" fontId="7" fillId="0" borderId="0" xfId="1" applyFont="1" applyFill="1" applyBorder="1" applyAlignment="1">
      <alignment vertical="center" wrapText="1"/>
    </xf>
    <xf numFmtId="9" fontId="7" fillId="0" borderId="0" xfId="0" applyNumberFormat="1" applyFont="1" applyFill="1" applyBorder="1" applyAlignment="1">
      <alignment wrapText="1"/>
    </xf>
    <xf numFmtId="0" fontId="8" fillId="0" borderId="0" xfId="2" applyNumberFormat="1" applyFont="1" applyBorder="1" applyAlignment="1">
      <alignment horizontal="center" vertical="center" wrapText="1"/>
    </xf>
    <xf numFmtId="9" fontId="7" fillId="0" borderId="16" xfId="1" applyFont="1" applyFill="1" applyBorder="1" applyAlignment="1">
      <alignment horizontal="center" vertical="center" wrapText="1"/>
    </xf>
    <xf numFmtId="0" fontId="8" fillId="0" borderId="0" xfId="2" applyNumberFormat="1" applyFont="1" applyBorder="1" applyAlignment="1">
      <alignment vertical="center" wrapText="1"/>
    </xf>
    <xf numFmtId="0" fontId="14" fillId="7" borderId="7" xfId="0" applyFont="1" applyFill="1" applyBorder="1" applyAlignment="1">
      <alignment vertical="center" wrapText="1"/>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9" fillId="0" borderId="47"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5" xfId="0" applyFont="1" applyBorder="1" applyAlignment="1">
      <alignment vertical="center" wrapText="1"/>
    </xf>
    <xf numFmtId="0" fontId="3" fillId="5" borderId="15" xfId="0" applyFont="1" applyFill="1" applyBorder="1" applyAlignment="1">
      <alignment horizontal="center" vertical="center" wrapText="1"/>
    </xf>
    <xf numFmtId="0" fontId="14" fillId="0" borderId="48" xfId="0" applyFont="1" applyBorder="1" applyAlignment="1">
      <alignment vertical="center" wrapText="1"/>
    </xf>
    <xf numFmtId="0" fontId="0" fillId="0" borderId="48" xfId="0" applyBorder="1"/>
    <xf numFmtId="0" fontId="14" fillId="0" borderId="48" xfId="0" applyFont="1" applyFill="1" applyBorder="1" applyAlignment="1">
      <alignment vertical="center" wrapText="1"/>
    </xf>
    <xf numFmtId="0" fontId="14" fillId="0" borderId="6" xfId="0" applyFont="1" applyFill="1" applyBorder="1" applyAlignment="1">
      <alignment vertical="center" wrapText="1"/>
    </xf>
    <xf numFmtId="0" fontId="14" fillId="7" borderId="48" xfId="0" applyFont="1" applyFill="1" applyBorder="1" applyAlignment="1">
      <alignment vertical="center" wrapText="1"/>
    </xf>
    <xf numFmtId="9" fontId="13" fillId="0" borderId="48" xfId="0" applyNumberFormat="1" applyFont="1" applyFill="1" applyBorder="1" applyAlignment="1">
      <alignment horizontal="center" vertical="center" wrapText="1"/>
    </xf>
    <xf numFmtId="9" fontId="14" fillId="0" borderId="48" xfId="0" applyNumberFormat="1" applyFont="1" applyFill="1" applyBorder="1" applyAlignment="1">
      <alignment horizontal="center" vertical="center" wrapText="1"/>
    </xf>
    <xf numFmtId="9" fontId="14" fillId="0" borderId="48" xfId="1" applyFont="1" applyFill="1" applyBorder="1" applyAlignment="1">
      <alignment horizontal="center" vertical="center" wrapText="1"/>
    </xf>
    <xf numFmtId="166" fontId="14" fillId="0" borderId="48" xfId="0" applyNumberFormat="1" applyFont="1" applyFill="1" applyBorder="1" applyAlignment="1">
      <alignment vertical="center" wrapText="1"/>
    </xf>
    <xf numFmtId="165" fontId="14" fillId="0" borderId="48" xfId="0" applyNumberFormat="1" applyFont="1" applyBorder="1" applyAlignment="1">
      <alignment vertical="center" wrapText="1"/>
    </xf>
    <xf numFmtId="1" fontId="14" fillId="0" borderId="48" xfId="0" applyNumberFormat="1" applyFont="1" applyBorder="1" applyAlignment="1">
      <alignment horizontal="center" vertical="center" wrapText="1"/>
    </xf>
    <xf numFmtId="0" fontId="14" fillId="0" borderId="10" xfId="0" applyFont="1" applyBorder="1" applyAlignment="1">
      <alignment vertical="center" wrapText="1"/>
    </xf>
    <xf numFmtId="0" fontId="0" fillId="0" borderId="10" xfId="0" applyBorder="1"/>
    <xf numFmtId="0" fontId="14" fillId="0" borderId="10" xfId="0" applyFont="1" applyFill="1" applyBorder="1" applyAlignment="1">
      <alignment vertical="center" wrapText="1"/>
    </xf>
    <xf numFmtId="0" fontId="14" fillId="0" borderId="52" xfId="0" applyFont="1" applyFill="1" applyBorder="1" applyAlignment="1">
      <alignment vertical="center" wrapText="1"/>
    </xf>
    <xf numFmtId="0" fontId="14" fillId="7" borderId="10" xfId="0" applyFont="1" applyFill="1" applyBorder="1" applyAlignment="1">
      <alignment vertical="center" wrapText="1"/>
    </xf>
    <xf numFmtId="9" fontId="13" fillId="0" borderId="10" xfId="0" applyNumberFormat="1" applyFont="1" applyFill="1" applyBorder="1" applyAlignment="1">
      <alignment horizontal="center" vertical="center" wrapText="1"/>
    </xf>
    <xf numFmtId="9" fontId="14" fillId="0" borderId="10" xfId="0" applyNumberFormat="1" applyFont="1" applyFill="1" applyBorder="1" applyAlignment="1">
      <alignment horizontal="center" vertical="center" wrapText="1"/>
    </xf>
    <xf numFmtId="9" fontId="14" fillId="0" borderId="10" xfId="1" applyFont="1" applyFill="1" applyBorder="1" applyAlignment="1">
      <alignment horizontal="center" vertical="center" wrapText="1"/>
    </xf>
    <xf numFmtId="166" fontId="14" fillId="0" borderId="10" xfId="0" applyNumberFormat="1" applyFont="1" applyFill="1" applyBorder="1" applyAlignment="1">
      <alignment vertical="center" wrapText="1"/>
    </xf>
    <xf numFmtId="165" fontId="14" fillId="0" borderId="10" xfId="0" applyNumberFormat="1" applyFont="1" applyBorder="1" applyAlignment="1">
      <alignment vertical="center" wrapText="1"/>
    </xf>
    <xf numFmtId="1" fontId="14" fillId="0" borderId="10" xfId="0" applyNumberFormat="1" applyFont="1" applyBorder="1" applyAlignment="1">
      <alignment horizontal="center" vertical="center" wrapText="1"/>
    </xf>
    <xf numFmtId="0" fontId="0" fillId="0" borderId="11" xfId="0" applyBorder="1"/>
    <xf numFmtId="0" fontId="0" fillId="0" borderId="26" xfId="0" applyBorder="1"/>
    <xf numFmtId="0" fontId="14" fillId="0" borderId="13" xfId="0" applyFont="1" applyBorder="1" applyAlignment="1">
      <alignment horizontal="center" vertical="center" wrapText="1"/>
    </xf>
    <xf numFmtId="0" fontId="14" fillId="0" borderId="13" xfId="0" applyFont="1" applyBorder="1" applyAlignment="1">
      <alignment vertical="center" wrapText="1"/>
    </xf>
    <xf numFmtId="0" fontId="14" fillId="0" borderId="13" xfId="0" applyFont="1" applyFill="1" applyBorder="1" applyAlignment="1">
      <alignment vertical="center" wrapText="1"/>
    </xf>
    <xf numFmtId="0" fontId="14" fillId="0" borderId="54" xfId="0" applyFont="1" applyFill="1" applyBorder="1" applyAlignment="1">
      <alignment vertical="center" wrapText="1"/>
    </xf>
    <xf numFmtId="0" fontId="14" fillId="7" borderId="13" xfId="0" applyFont="1" applyFill="1" applyBorder="1" applyAlignment="1">
      <alignment vertical="center" wrapText="1"/>
    </xf>
    <xf numFmtId="9" fontId="13" fillId="0" borderId="13" xfId="0" applyNumberFormat="1" applyFont="1" applyFill="1" applyBorder="1" applyAlignment="1">
      <alignment horizontal="center" vertical="center" wrapText="1"/>
    </xf>
    <xf numFmtId="9" fontId="14" fillId="0" borderId="13" xfId="0" applyNumberFormat="1" applyFont="1" applyFill="1" applyBorder="1" applyAlignment="1">
      <alignment horizontal="center" vertical="center" wrapText="1"/>
    </xf>
    <xf numFmtId="9" fontId="14" fillId="0" borderId="13" xfId="1" applyFont="1" applyFill="1" applyBorder="1" applyAlignment="1">
      <alignment horizontal="center" vertical="center" wrapText="1"/>
    </xf>
    <xf numFmtId="166" fontId="14" fillId="0" borderId="13" xfId="0" applyNumberFormat="1" applyFont="1" applyFill="1" applyBorder="1" applyAlignment="1">
      <alignment vertical="center" wrapText="1"/>
    </xf>
    <xf numFmtId="165" fontId="14" fillId="0" borderId="13" xfId="0" applyNumberFormat="1" applyFont="1" applyBorder="1" applyAlignment="1">
      <alignment vertical="center" wrapText="1"/>
    </xf>
    <xf numFmtId="1" fontId="14" fillId="0" borderId="13" xfId="0" applyNumberFormat="1" applyFont="1" applyBorder="1" applyAlignment="1">
      <alignment horizontal="center" vertical="center" wrapText="1"/>
    </xf>
    <xf numFmtId="0" fontId="0" fillId="0" borderId="13" xfId="0" applyBorder="1"/>
    <xf numFmtId="0" fontId="0" fillId="0" borderId="14" xfId="0" applyBorder="1"/>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0" fillId="0" borderId="15" xfId="0" applyBorder="1"/>
    <xf numFmtId="0" fontId="14" fillId="0" borderId="21" xfId="0" applyFont="1" applyFill="1" applyBorder="1" applyAlignment="1">
      <alignment vertical="center" wrapText="1"/>
    </xf>
    <xf numFmtId="0" fontId="14" fillId="7" borderId="15" xfId="0" applyFont="1" applyFill="1" applyBorder="1" applyAlignment="1">
      <alignment vertical="center" wrapText="1"/>
    </xf>
    <xf numFmtId="9" fontId="13" fillId="0" borderId="15" xfId="0" applyNumberFormat="1" applyFont="1" applyFill="1" applyBorder="1" applyAlignment="1">
      <alignment horizontal="center" vertical="center" wrapText="1"/>
    </xf>
    <xf numFmtId="9" fontId="14" fillId="0" borderId="15" xfId="0" applyNumberFormat="1" applyFont="1" applyFill="1" applyBorder="1" applyAlignment="1">
      <alignment horizontal="center" vertical="center" wrapText="1"/>
    </xf>
    <xf numFmtId="9" fontId="14" fillId="0" borderId="15" xfId="1" applyFont="1" applyFill="1" applyBorder="1" applyAlignment="1">
      <alignment horizontal="center" vertical="center" wrapText="1"/>
    </xf>
    <xf numFmtId="166" fontId="14" fillId="0" borderId="15" xfId="0" applyNumberFormat="1" applyFont="1" applyFill="1" applyBorder="1" applyAlignment="1">
      <alignment vertical="center" wrapText="1"/>
    </xf>
    <xf numFmtId="165" fontId="14" fillId="0" borderId="15" xfId="0" applyNumberFormat="1" applyFont="1" applyBorder="1" applyAlignment="1">
      <alignment vertical="center" wrapText="1"/>
    </xf>
    <xf numFmtId="1" fontId="14" fillId="0" borderId="15" xfId="0" applyNumberFormat="1" applyFont="1" applyBorder="1" applyAlignment="1">
      <alignment horizontal="center" vertical="center" wrapText="1"/>
    </xf>
    <xf numFmtId="0" fontId="14" fillId="0" borderId="23" xfId="0" applyFont="1" applyBorder="1" applyAlignment="1">
      <alignment horizontal="center" vertical="center" wrapText="1"/>
    </xf>
    <xf numFmtId="0" fontId="14" fillId="0" borderId="55" xfId="0" applyFont="1" applyBorder="1" applyAlignment="1">
      <alignment horizontal="center" vertical="center" wrapText="1"/>
    </xf>
    <xf numFmtId="17" fontId="8" fillId="5" borderId="15" xfId="2" applyNumberFormat="1" applyFont="1" applyFill="1" applyBorder="1" applyAlignment="1">
      <alignment horizontal="center" vertical="center" wrapText="1"/>
    </xf>
    <xf numFmtId="165" fontId="3" fillId="5" borderId="15" xfId="0" applyNumberFormat="1" applyFont="1" applyFill="1" applyBorder="1" applyAlignment="1">
      <alignment horizontal="center" vertical="center" wrapText="1"/>
    </xf>
    <xf numFmtId="0" fontId="0" fillId="0" borderId="0" xfId="0" applyFont="1"/>
    <xf numFmtId="0" fontId="0" fillId="0" borderId="0" xfId="0" applyFont="1" applyAlignment="1">
      <alignment horizontal="center" vertical="center" wrapText="1"/>
    </xf>
    <xf numFmtId="0" fontId="0" fillId="0" borderId="0" xfId="0" applyFont="1" applyFill="1" applyBorder="1"/>
    <xf numFmtId="9" fontId="0" fillId="0" borderId="0" xfId="1" applyFont="1" applyBorder="1" applyAlignment="1">
      <alignment horizontal="center" vertical="center" wrapText="1"/>
    </xf>
    <xf numFmtId="0" fontId="22" fillId="0" borderId="7" xfId="0" applyFont="1" applyBorder="1" applyAlignment="1">
      <alignment vertical="center" wrapText="1"/>
    </xf>
    <xf numFmtId="0" fontId="0" fillId="0" borderId="0" xfId="0" applyFont="1" applyFill="1" applyBorder="1" applyAlignment="1">
      <alignment vertical="center" wrapText="1"/>
    </xf>
    <xf numFmtId="0" fontId="22" fillId="0" borderId="7" xfId="0" applyFont="1" applyFill="1" applyBorder="1" applyAlignment="1">
      <alignment vertical="center" wrapText="1"/>
    </xf>
    <xf numFmtId="0" fontId="23" fillId="0" borderId="7" xfId="0" applyFont="1" applyBorder="1" applyAlignment="1">
      <alignment vertical="center" wrapText="1"/>
    </xf>
    <xf numFmtId="0" fontId="0" fillId="0" borderId="7" xfId="0" applyFont="1" applyFill="1" applyBorder="1" applyAlignment="1">
      <alignment vertical="center" wrapText="1"/>
    </xf>
    <xf numFmtId="9" fontId="3" fillId="0" borderId="7" xfId="0" applyNumberFormat="1" applyFont="1" applyFill="1" applyBorder="1" applyAlignment="1">
      <alignment horizontal="center" vertical="center" wrapText="1"/>
    </xf>
    <xf numFmtId="0" fontId="0" fillId="0" borderId="7" xfId="0" applyFont="1" applyBorder="1" applyAlignment="1">
      <alignment horizontal="center" vertical="center" wrapText="1"/>
    </xf>
    <xf numFmtId="0" fontId="0" fillId="0" borderId="0" xfId="0" applyFont="1" applyAlignment="1">
      <alignment wrapText="1"/>
    </xf>
    <xf numFmtId="0" fontId="0" fillId="0" borderId="13" xfId="0" applyFont="1" applyBorder="1" applyAlignment="1">
      <alignment horizontal="center" vertical="center" wrapText="1"/>
    </xf>
    <xf numFmtId="0" fontId="0" fillId="0" borderId="7" xfId="0" applyFont="1" applyFill="1" applyBorder="1" applyAlignment="1">
      <alignment horizontal="center" vertical="center" wrapText="1"/>
    </xf>
    <xf numFmtId="164" fontId="0" fillId="0" borderId="0" xfId="0" applyNumberFormat="1" applyFont="1"/>
    <xf numFmtId="0" fontId="24" fillId="0" borderId="33" xfId="0" applyFont="1" applyBorder="1" applyAlignment="1">
      <alignment vertical="center" wrapText="1"/>
    </xf>
    <xf numFmtId="10" fontId="0" fillId="8" borderId="7" xfId="0" applyNumberFormat="1" applyFont="1" applyFill="1" applyBorder="1" applyAlignment="1">
      <alignment horizontal="center" vertical="center"/>
    </xf>
    <xf numFmtId="10" fontId="0" fillId="8" borderId="26" xfId="0" applyNumberFormat="1" applyFont="1" applyFill="1" applyBorder="1" applyAlignment="1">
      <alignment horizontal="center" vertical="center"/>
    </xf>
    <xf numFmtId="0" fontId="6" fillId="0" borderId="0" xfId="0" applyFont="1"/>
    <xf numFmtId="0" fontId="6" fillId="0" borderId="0" xfId="0" applyFont="1" applyFill="1" applyBorder="1"/>
    <xf numFmtId="0" fontId="6" fillId="0" borderId="0" xfId="0" applyFont="1" applyFill="1" applyBorder="1" applyAlignment="1">
      <alignment horizontal="center" vertical="center" wrapText="1"/>
    </xf>
    <xf numFmtId="0" fontId="4" fillId="0" borderId="0" xfId="0" applyFont="1"/>
    <xf numFmtId="0" fontId="28" fillId="0" borderId="7" xfId="0" applyFont="1" applyBorder="1" applyAlignment="1">
      <alignment horizontal="center" vertical="center"/>
    </xf>
    <xf numFmtId="0" fontId="28" fillId="0" borderId="7" xfId="0" applyFont="1" applyBorder="1" applyAlignment="1">
      <alignment horizontal="center" vertical="center" wrapText="1"/>
    </xf>
    <xf numFmtId="0" fontId="0" fillId="0" borderId="7" xfId="0" applyFont="1" applyBorder="1" applyAlignment="1">
      <alignment vertical="center" wrapText="1"/>
    </xf>
    <xf numFmtId="0" fontId="0" fillId="0" borderId="56" xfId="0" applyFont="1" applyBorder="1" applyAlignment="1">
      <alignment horizontal="left" vertical="center" wrapText="1"/>
    </xf>
    <xf numFmtId="0" fontId="6" fillId="0" borderId="0" xfId="0" applyFont="1" applyFill="1"/>
    <xf numFmtId="0" fontId="0" fillId="0" borderId="7" xfId="0" applyFont="1" applyBorder="1" applyAlignment="1">
      <alignment horizontal="left" vertical="center" wrapText="1"/>
    </xf>
    <xf numFmtId="9" fontId="28" fillId="0" borderId="7" xfId="0" applyNumberFormat="1" applyFont="1" applyFill="1" applyBorder="1" applyAlignment="1">
      <alignment horizontal="center" vertical="center" wrapText="1"/>
    </xf>
    <xf numFmtId="165" fontId="28" fillId="0" borderId="7" xfId="0" applyNumberFormat="1" applyFont="1" applyFill="1" applyBorder="1" applyAlignment="1">
      <alignment horizontal="center" vertical="center" wrapText="1"/>
    </xf>
    <xf numFmtId="0" fontId="0" fillId="0" borderId="13" xfId="0" applyFont="1" applyBorder="1" applyAlignment="1">
      <alignment vertical="center" wrapText="1"/>
    </xf>
    <xf numFmtId="0" fontId="22" fillId="0" borderId="13" xfId="0" applyFont="1" applyFill="1" applyBorder="1" applyAlignment="1">
      <alignment vertical="center" wrapText="1"/>
    </xf>
    <xf numFmtId="9" fontId="29" fillId="0" borderId="7" xfId="0" applyNumberFormat="1" applyFont="1" applyFill="1" applyBorder="1" applyAlignment="1">
      <alignment horizontal="center" vertical="center" wrapText="1"/>
    </xf>
    <xf numFmtId="0" fontId="0" fillId="0" borderId="19" xfId="0" applyBorder="1"/>
    <xf numFmtId="9" fontId="28" fillId="3" borderId="7" xfId="0" applyNumberFormat="1" applyFont="1" applyFill="1" applyBorder="1" applyAlignment="1">
      <alignment horizontal="center" vertical="center" wrapText="1"/>
    </xf>
    <xf numFmtId="165" fontId="28" fillId="3" borderId="7" xfId="0" applyNumberFormat="1" applyFont="1" applyFill="1" applyBorder="1" applyAlignment="1">
      <alignment horizontal="center" vertical="center" wrapText="1"/>
    </xf>
    <xf numFmtId="9" fontId="29" fillId="8" borderId="7" xfId="0" applyNumberFormat="1" applyFont="1" applyFill="1" applyBorder="1" applyAlignment="1">
      <alignment horizontal="center" vertical="center" wrapText="1"/>
    </xf>
    <xf numFmtId="0" fontId="30" fillId="5" borderId="9" xfId="0" applyFont="1" applyFill="1" applyBorder="1" applyAlignment="1">
      <alignment horizontal="center" vertical="center" wrapText="1"/>
    </xf>
    <xf numFmtId="0" fontId="30" fillId="5" borderId="10" xfId="0" applyFont="1" applyFill="1" applyBorder="1" applyAlignment="1">
      <alignment horizontal="center" vertical="center" wrapText="1"/>
    </xf>
    <xf numFmtId="165" fontId="30" fillId="5" borderId="10" xfId="0" applyNumberFormat="1" applyFont="1" applyFill="1" applyBorder="1" applyAlignment="1">
      <alignment horizontal="center" vertical="center" wrapText="1"/>
    </xf>
    <xf numFmtId="165" fontId="30" fillId="5" borderId="11" xfId="0" applyNumberFormat="1" applyFont="1" applyFill="1" applyBorder="1" applyAlignment="1">
      <alignment horizontal="center" vertical="center" wrapText="1"/>
    </xf>
    <xf numFmtId="0" fontId="31" fillId="0" borderId="0" xfId="0" applyFont="1"/>
    <xf numFmtId="0" fontId="31" fillId="0" borderId="0" xfId="0" applyFont="1" applyFill="1" applyBorder="1"/>
    <xf numFmtId="0" fontId="31" fillId="0" borderId="0" xfId="0" applyFont="1" applyFill="1" applyBorder="1" applyAlignment="1">
      <alignment horizontal="center" vertical="center" wrapText="1"/>
    </xf>
    <xf numFmtId="165" fontId="6" fillId="0" borderId="26" xfId="0" applyNumberFormat="1" applyFont="1" applyFill="1" applyBorder="1" applyAlignment="1">
      <alignment horizontal="left" vertical="center" wrapText="1"/>
    </xf>
    <xf numFmtId="165" fontId="28" fillId="0" borderId="13" xfId="0" applyNumberFormat="1" applyFont="1" applyFill="1" applyBorder="1" applyAlignment="1">
      <alignment horizontal="center" vertical="center" wrapText="1"/>
    </xf>
    <xf numFmtId="165" fontId="6" fillId="0" borderId="14" xfId="0" applyNumberFormat="1" applyFont="1" applyFill="1" applyBorder="1" applyAlignment="1">
      <alignment horizontal="left" vertical="center" wrapText="1"/>
    </xf>
    <xf numFmtId="43" fontId="6" fillId="0" borderId="0" xfId="39" applyFont="1" applyFill="1" applyBorder="1" applyAlignment="1">
      <alignment horizontal="center" vertical="center" wrapText="1"/>
    </xf>
    <xf numFmtId="10" fontId="28" fillId="0" borderId="7" xfId="0" applyNumberFormat="1" applyFont="1" applyFill="1" applyBorder="1" applyAlignment="1">
      <alignment horizontal="center" vertical="center" wrapText="1"/>
    </xf>
    <xf numFmtId="10" fontId="28" fillId="9" borderId="7" xfId="0" applyNumberFormat="1" applyFont="1" applyFill="1" applyBorder="1" applyAlignment="1">
      <alignment horizontal="center" vertical="center" wrapText="1"/>
    </xf>
    <xf numFmtId="10" fontId="6" fillId="0" borderId="7" xfId="1" applyNumberFormat="1" applyFont="1" applyFill="1" applyBorder="1" applyAlignment="1">
      <alignment horizontal="center" vertical="center" wrapText="1"/>
    </xf>
    <xf numFmtId="10" fontId="28" fillId="0" borderId="7" xfId="1" applyNumberFormat="1" applyFont="1" applyFill="1" applyBorder="1" applyAlignment="1">
      <alignment horizontal="center" vertical="center"/>
    </xf>
    <xf numFmtId="10" fontId="6" fillId="0" borderId="7" xfId="1" applyNumberFormat="1" applyFont="1" applyBorder="1" applyAlignment="1">
      <alignment horizontal="center" vertical="center" wrapText="1"/>
    </xf>
    <xf numFmtId="9" fontId="28" fillId="0" borderId="7" xfId="0" applyNumberFormat="1" applyFont="1" applyFill="1" applyBorder="1" applyAlignment="1">
      <alignment horizontal="center" vertical="center"/>
    </xf>
    <xf numFmtId="10" fontId="6" fillId="8" borderId="7" xfId="1" applyNumberFormat="1" applyFont="1" applyFill="1" applyBorder="1" applyAlignment="1">
      <alignment horizontal="center" vertical="center" wrapText="1"/>
    </xf>
    <xf numFmtId="10" fontId="28" fillId="8" borderId="7" xfId="0" applyNumberFormat="1" applyFont="1" applyFill="1" applyBorder="1" applyAlignment="1">
      <alignment horizontal="center" vertical="center"/>
    </xf>
    <xf numFmtId="10" fontId="28" fillId="11" borderId="7" xfId="0" applyNumberFormat="1" applyFont="1" applyFill="1" applyBorder="1" applyAlignment="1">
      <alignment horizontal="center" vertical="center" wrapText="1"/>
    </xf>
    <xf numFmtId="10" fontId="6" fillId="0" borderId="0" xfId="1" applyNumberFormat="1" applyFont="1" applyFill="1" applyBorder="1" applyAlignment="1">
      <alignment horizontal="center" vertical="center" wrapText="1"/>
    </xf>
    <xf numFmtId="10" fontId="6" fillId="0" borderId="0" xfId="1" applyNumberFormat="1" applyFont="1" applyFill="1"/>
    <xf numFmtId="10" fontId="28" fillId="10" borderId="7" xfId="1" applyNumberFormat="1" applyFont="1" applyFill="1" applyBorder="1" applyAlignment="1">
      <alignment horizontal="center" vertical="center" wrapText="1"/>
    </xf>
    <xf numFmtId="10" fontId="28" fillId="11" borderId="7" xfId="1" applyNumberFormat="1" applyFont="1" applyFill="1" applyBorder="1" applyAlignment="1">
      <alignment horizontal="center" vertical="center" wrapText="1"/>
    </xf>
    <xf numFmtId="0" fontId="0" fillId="0" borderId="45" xfId="0" applyFont="1" applyBorder="1" applyAlignment="1">
      <alignment vertical="center" wrapText="1"/>
    </xf>
    <xf numFmtId="0" fontId="0" fillId="0" borderId="58" xfId="0" applyFont="1" applyBorder="1" applyAlignment="1">
      <alignment horizontal="left" vertical="center" wrapText="1"/>
    </xf>
    <xf numFmtId="0" fontId="0" fillId="0" borderId="58" xfId="0" applyFont="1" applyBorder="1" applyAlignment="1">
      <alignment horizontal="center" vertical="center" wrapText="1"/>
    </xf>
    <xf numFmtId="0" fontId="0" fillId="0" borderId="58" xfId="0" applyFont="1" applyBorder="1" applyAlignment="1">
      <alignment vertical="center" wrapText="1"/>
    </xf>
    <xf numFmtId="0" fontId="22" fillId="0" borderId="58" xfId="0" applyFont="1" applyFill="1" applyBorder="1" applyAlignment="1">
      <alignment vertical="center" wrapText="1"/>
    </xf>
    <xf numFmtId="167" fontId="29" fillId="0" borderId="58" xfId="39" applyNumberFormat="1" applyFont="1" applyFill="1" applyBorder="1" applyAlignment="1">
      <alignment horizontal="center" vertical="center" wrapText="1"/>
    </xf>
    <xf numFmtId="167" fontId="28" fillId="0" borderId="58" xfId="39" applyNumberFormat="1" applyFont="1" applyBorder="1" applyAlignment="1">
      <alignment horizontal="center" vertical="center" wrapText="1"/>
    </xf>
    <xf numFmtId="167" fontId="28" fillId="0" borderId="58" xfId="39" applyNumberFormat="1" applyFont="1" applyBorder="1" applyAlignment="1">
      <alignment horizontal="center" vertical="center"/>
    </xf>
    <xf numFmtId="165" fontId="28" fillId="0" borderId="58" xfId="0" applyNumberFormat="1" applyFont="1" applyFill="1" applyBorder="1" applyAlignment="1">
      <alignment horizontal="center" vertical="center" wrapText="1"/>
    </xf>
    <xf numFmtId="165" fontId="6" fillId="0" borderId="46" xfId="0" applyNumberFormat="1" applyFont="1" applyFill="1" applyBorder="1" applyAlignment="1">
      <alignment horizontal="left" vertical="center" wrapText="1"/>
    </xf>
    <xf numFmtId="0" fontId="0" fillId="0" borderId="12" xfId="0" applyFont="1" applyBorder="1" applyAlignment="1">
      <alignment horizontal="left" vertical="center" wrapText="1"/>
    </xf>
    <xf numFmtId="0" fontId="22" fillId="0" borderId="13" xfId="0" applyFont="1" applyBorder="1" applyAlignment="1">
      <alignment vertical="center" wrapText="1"/>
    </xf>
    <xf numFmtId="9" fontId="29" fillId="0" borderId="13" xfId="0" applyNumberFormat="1" applyFont="1" applyFill="1" applyBorder="1" applyAlignment="1">
      <alignment horizontal="center" vertical="center" wrapText="1"/>
    </xf>
    <xf numFmtId="10" fontId="28" fillId="0" borderId="13" xfId="1" applyNumberFormat="1" applyFont="1" applyBorder="1" applyAlignment="1">
      <alignment horizontal="center" vertical="center" wrapText="1"/>
    </xf>
    <xf numFmtId="10" fontId="28" fillId="0" borderId="13" xfId="0" applyNumberFormat="1" applyFont="1" applyBorder="1" applyAlignment="1">
      <alignment horizontal="center" vertical="center"/>
    </xf>
    <xf numFmtId="10" fontId="28" fillId="10" borderId="13" xfId="1" applyNumberFormat="1" applyFont="1" applyFill="1" applyBorder="1" applyAlignment="1">
      <alignment horizontal="center" vertical="center" wrapText="1"/>
    </xf>
    <xf numFmtId="0" fontId="28" fillId="0" borderId="7" xfId="0" applyFont="1" applyBorder="1" applyAlignment="1">
      <alignment horizontal="left" vertical="center"/>
    </xf>
    <xf numFmtId="0" fontId="28" fillId="0" borderId="7" xfId="0" applyFont="1" applyBorder="1" applyAlignment="1">
      <alignment horizontal="center" vertical="center" wrapText="1"/>
    </xf>
    <xf numFmtId="0" fontId="8" fillId="0" borderId="7" xfId="0" applyFont="1" applyBorder="1" applyAlignment="1">
      <alignment horizontal="left" vertical="center"/>
    </xf>
    <xf numFmtId="0" fontId="25" fillId="0" borderId="22" xfId="0" applyFont="1" applyBorder="1" applyAlignment="1" applyProtection="1">
      <alignment horizontal="center" wrapText="1"/>
      <protection locked="0"/>
    </xf>
    <xf numFmtId="0" fontId="25" fillId="0" borderId="24" xfId="0" applyFont="1" applyBorder="1" applyAlignment="1" applyProtection="1">
      <alignment horizontal="center" wrapText="1"/>
      <protection locked="0"/>
    </xf>
    <xf numFmtId="0" fontId="25" fillId="0" borderId="57" xfId="0" applyFont="1" applyBorder="1" applyAlignment="1" applyProtection="1">
      <alignment horizontal="center" wrapText="1"/>
      <protection locked="0"/>
    </xf>
    <xf numFmtId="0" fontId="26" fillId="0" borderId="7" xfId="0" applyFont="1" applyBorder="1" applyAlignment="1" applyProtection="1">
      <alignment horizontal="center" vertical="center" wrapText="1"/>
      <protection locked="0"/>
    </xf>
    <xf numFmtId="0" fontId="19" fillId="0" borderId="47" xfId="0" applyFont="1" applyBorder="1" applyAlignment="1">
      <alignment horizontal="left" vertical="center" wrapText="1"/>
    </xf>
    <xf numFmtId="0" fontId="14" fillId="0" borderId="51" xfId="0" applyFont="1" applyBorder="1" applyAlignment="1">
      <alignment horizontal="left" vertical="center" wrapText="1"/>
    </xf>
    <xf numFmtId="0" fontId="14" fillId="0" borderId="53" xfId="0" applyFont="1" applyBorder="1" applyAlignment="1">
      <alignment horizontal="left" vertical="center" wrapText="1"/>
    </xf>
    <xf numFmtId="0" fontId="14" fillId="0" borderId="45" xfId="0" applyFont="1" applyBorder="1" applyAlignment="1">
      <alignment horizontal="left" vertical="center" wrapText="1"/>
    </xf>
    <xf numFmtId="0" fontId="15" fillId="0" borderId="7" xfId="0" applyFont="1" applyFill="1" applyBorder="1" applyAlignment="1">
      <alignment horizontal="center" wrapText="1"/>
    </xf>
    <xf numFmtId="0" fontId="15" fillId="0" borderId="7" xfId="0" applyFont="1" applyFill="1" applyBorder="1" applyAlignment="1">
      <alignment horizontal="center"/>
    </xf>
    <xf numFmtId="0" fontId="11" fillId="0" borderId="20"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6" fillId="0" borderId="7" xfId="0" applyFont="1" applyBorder="1" applyAlignment="1">
      <alignment horizontal="center" vertical="center"/>
    </xf>
    <xf numFmtId="0" fontId="11" fillId="0" borderId="20" xfId="0" applyFont="1" applyBorder="1" applyAlignment="1">
      <alignment horizontal="center" vertical="center"/>
    </xf>
    <xf numFmtId="0" fontId="11" fillId="0" borderId="44" xfId="0" applyFont="1" applyBorder="1" applyAlignment="1">
      <alignment horizontal="center" vertical="center"/>
    </xf>
    <xf numFmtId="0" fontId="11" fillId="0" borderId="21"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6" fillId="0" borderId="7" xfId="0" applyFont="1" applyFill="1" applyBorder="1" applyAlignment="1">
      <alignment horizontal="center" vertical="center"/>
    </xf>
    <xf numFmtId="14" fontId="6" fillId="0" borderId="7" xfId="0" applyNumberFormat="1" applyFont="1" applyFill="1" applyBorder="1" applyAlignment="1">
      <alignment horizontal="center" vertical="center"/>
    </xf>
    <xf numFmtId="0" fontId="8" fillId="6" borderId="1" xfId="0" applyFont="1" applyFill="1" applyBorder="1" applyAlignment="1">
      <alignment horizontal="center" wrapText="1"/>
    </xf>
    <xf numFmtId="0" fontId="8" fillId="6" borderId="2" xfId="0" applyFont="1" applyFill="1" applyBorder="1" applyAlignment="1">
      <alignment horizontal="center" wrapText="1"/>
    </xf>
    <xf numFmtId="0" fontId="8" fillId="6" borderId="3" xfId="0" applyFont="1" applyFill="1" applyBorder="1" applyAlignment="1">
      <alignment horizontal="center" wrapText="1"/>
    </xf>
    <xf numFmtId="0" fontId="15" fillId="0" borderId="22" xfId="0" applyFont="1" applyFill="1" applyBorder="1" applyAlignment="1">
      <alignment horizontal="center" wrapText="1"/>
    </xf>
    <xf numFmtId="0" fontId="15" fillId="0" borderId="23" xfId="0" applyFont="1" applyFill="1" applyBorder="1" applyAlignment="1">
      <alignment horizontal="center"/>
    </xf>
    <xf numFmtId="0" fontId="15" fillId="0" borderId="24" xfId="0" applyFont="1" applyFill="1" applyBorder="1" applyAlignment="1">
      <alignment horizontal="center"/>
    </xf>
    <xf numFmtId="0" fontId="15" fillId="0" borderId="25" xfId="0" applyFont="1" applyFill="1" applyBorder="1" applyAlignment="1">
      <alignment horizontal="center"/>
    </xf>
    <xf numFmtId="0" fontId="8" fillId="0" borderId="38"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5" xfId="0" applyFont="1" applyBorder="1" applyAlignment="1">
      <alignment horizontal="center" vertical="center" wrapText="1"/>
    </xf>
    <xf numFmtId="0" fontId="14" fillId="0" borderId="7" xfId="0" applyFont="1" applyFill="1" applyBorder="1" applyAlignment="1">
      <alignment horizontal="center" vertical="center" wrapText="1"/>
    </xf>
    <xf numFmtId="0" fontId="14" fillId="0" borderId="26" xfId="0" applyFont="1" applyFill="1" applyBorder="1" applyAlignment="1">
      <alignment horizontal="center" vertical="center" wrapText="1"/>
    </xf>
    <xf numFmtId="14" fontId="14" fillId="0" borderId="13" xfId="0" applyNumberFormat="1" applyFont="1" applyFill="1" applyBorder="1" applyAlignment="1">
      <alignment horizontal="center" vertical="center" wrapText="1"/>
    </xf>
    <xf numFmtId="14" fontId="14" fillId="0" borderId="14" xfId="0" applyNumberFormat="1" applyFont="1" applyFill="1" applyBorder="1" applyAlignment="1">
      <alignment horizontal="center" vertical="center" wrapText="1"/>
    </xf>
    <xf numFmtId="0" fontId="4" fillId="0" borderId="31" xfId="0" applyFont="1" applyFill="1" applyBorder="1" applyAlignment="1">
      <alignment horizontal="center" vertical="center" textRotation="90"/>
    </xf>
    <xf numFmtId="0" fontId="4" fillId="0" borderId="32" xfId="0" applyFont="1" applyFill="1" applyBorder="1" applyAlignment="1">
      <alignment horizontal="center" vertical="center" textRotation="90"/>
    </xf>
    <xf numFmtId="0" fontId="16" fillId="6" borderId="1" xfId="4" applyFont="1" applyFill="1" applyBorder="1" applyAlignment="1" applyProtection="1">
      <alignment horizontal="center" wrapText="1"/>
    </xf>
    <xf numFmtId="0" fontId="16" fillId="6" borderId="3" xfId="4" applyFont="1" applyFill="1" applyBorder="1" applyAlignment="1" applyProtection="1">
      <alignment horizontal="center" wrapText="1"/>
    </xf>
    <xf numFmtId="0" fontId="21" fillId="6" borderId="29" xfId="0" applyFont="1" applyFill="1" applyBorder="1" applyAlignment="1">
      <alignment horizontal="center" vertical="center" wrapText="1"/>
    </xf>
    <xf numFmtId="0" fontId="21" fillId="6" borderId="31" xfId="0" applyFont="1" applyFill="1" applyBorder="1" applyAlignment="1">
      <alignment horizontal="center" vertical="center" wrapText="1"/>
    </xf>
    <xf numFmtId="0" fontId="21" fillId="6" borderId="32" xfId="0" applyFont="1" applyFill="1" applyBorder="1" applyAlignment="1">
      <alignment horizontal="center" vertical="center" wrapText="1"/>
    </xf>
    <xf numFmtId="0" fontId="21" fillId="0" borderId="29"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wrapText="1"/>
    </xf>
    <xf numFmtId="0" fontId="21" fillId="0" borderId="32" xfId="0" applyFont="1" applyBorder="1" applyAlignment="1">
      <alignment horizontal="center" vertical="center" wrapText="1"/>
    </xf>
    <xf numFmtId="0" fontId="8" fillId="0" borderId="1" xfId="2" applyNumberFormat="1" applyFont="1" applyBorder="1" applyAlignment="1">
      <alignment horizontal="center" vertical="center" wrapText="1"/>
    </xf>
    <xf numFmtId="0" fontId="8" fillId="0" borderId="2" xfId="2" applyNumberFormat="1" applyFont="1" applyBorder="1" applyAlignment="1">
      <alignment horizontal="center" vertical="center" wrapText="1"/>
    </xf>
    <xf numFmtId="0" fontId="8" fillId="0" borderId="3" xfId="2" applyNumberFormat="1" applyFont="1" applyBorder="1" applyAlignment="1">
      <alignment horizontal="center" vertical="center" wrapText="1"/>
    </xf>
    <xf numFmtId="0" fontId="7" fillId="6" borderId="1" xfId="0" applyFont="1" applyFill="1" applyBorder="1" applyAlignment="1">
      <alignment horizontal="center" wrapText="1"/>
    </xf>
    <xf numFmtId="0" fontId="7" fillId="6" borderId="0" xfId="0" applyFont="1" applyFill="1" applyBorder="1" applyAlignment="1">
      <alignment horizontal="center" wrapText="1"/>
    </xf>
    <xf numFmtId="0" fontId="7" fillId="6" borderId="2" xfId="0" applyFont="1" applyFill="1" applyBorder="1" applyAlignment="1">
      <alignment horizontal="center" wrapText="1"/>
    </xf>
    <xf numFmtId="0" fontId="7" fillId="6" borderId="34" xfId="0" applyFont="1" applyFill="1" applyBorder="1" applyAlignment="1">
      <alignment horizontal="center" wrapText="1"/>
    </xf>
    <xf numFmtId="0" fontId="7" fillId="6" borderId="30" xfId="0" applyFont="1" applyFill="1" applyBorder="1" applyAlignment="1">
      <alignment horizontal="center" wrapText="1"/>
    </xf>
    <xf numFmtId="0" fontId="7" fillId="0" borderId="29"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8" xfId="0" applyFont="1" applyBorder="1" applyAlignment="1">
      <alignment horizontal="center" vertical="center" wrapText="1"/>
    </xf>
    <xf numFmtId="0" fontId="14" fillId="0" borderId="42" xfId="0" applyFont="1" applyBorder="1" applyAlignment="1">
      <alignment horizontal="left" wrapText="1"/>
    </xf>
    <xf numFmtId="0" fontId="14" fillId="0" borderId="50" xfId="0" applyFont="1" applyBorder="1" applyAlignment="1">
      <alignment horizontal="left" wrapText="1"/>
    </xf>
    <xf numFmtId="0" fontId="14" fillId="0" borderId="43" xfId="0" applyFont="1" applyBorder="1" applyAlignment="1">
      <alignment horizontal="left" wrapText="1"/>
    </xf>
    <xf numFmtId="0" fontId="14" fillId="0" borderId="39" xfId="0" applyFont="1" applyBorder="1" applyAlignment="1">
      <alignment horizontal="left" wrapText="1"/>
    </xf>
    <xf numFmtId="0" fontId="14" fillId="0" borderId="49" xfId="0" applyFont="1" applyBorder="1" applyAlignment="1">
      <alignment horizontal="left" wrapText="1"/>
    </xf>
    <xf numFmtId="0" fontId="14" fillId="0" borderId="41" xfId="0" applyFont="1" applyBorder="1" applyAlignment="1">
      <alignment horizontal="left" wrapText="1"/>
    </xf>
    <xf numFmtId="0" fontId="14" fillId="0" borderId="35" xfId="0" applyFont="1" applyBorder="1" applyAlignment="1">
      <alignment horizontal="left" wrapText="1"/>
    </xf>
    <xf numFmtId="0" fontId="14" fillId="0" borderId="17" xfId="0" applyFont="1" applyBorder="1" applyAlignment="1">
      <alignment horizontal="left" wrapText="1"/>
    </xf>
    <xf numFmtId="0" fontId="14" fillId="0" borderId="37" xfId="0" applyFont="1" applyBorder="1" applyAlignment="1">
      <alignment horizontal="left" wrapText="1"/>
    </xf>
    <xf numFmtId="0" fontId="14" fillId="0" borderId="35" xfId="0" applyFont="1" applyBorder="1" applyAlignment="1">
      <alignment horizontal="center" wrapText="1"/>
    </xf>
    <xf numFmtId="0" fontId="14" fillId="0" borderId="17" xfId="0" applyFont="1" applyBorder="1" applyAlignment="1">
      <alignment horizontal="center" wrapText="1"/>
    </xf>
    <xf numFmtId="0" fontId="14" fillId="0" borderId="37" xfId="0" applyFont="1" applyBorder="1" applyAlignment="1">
      <alignment horizont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cellXfs>
  <cellStyles count="4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2" xfId="4" xr:uid="{00000000-0005-0000-0000-000010000000}"/>
    <cellStyle name="Hipervínculo visitado" xfId="5"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Millares" xfId="39" builtinId="3"/>
    <cellStyle name="Millares 2" xfId="40" xr:uid="{00000000-0005-0000-0000-000024000000}"/>
    <cellStyle name="Normal" xfId="0" builtinId="0"/>
    <cellStyle name="Normal 2" xfId="2" xr:uid="{00000000-0005-0000-0000-000027000000}"/>
    <cellStyle name="Porcentaje" xfId="1" builtinId="5"/>
    <cellStyle name="Porcentual 2" xfId="3" xr:uid="{00000000-0005-0000-0000-000029000000}"/>
  </cellStyles>
  <dxfs count="14">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s>
  <tableStyles count="0" defaultTableStyle="TableStyleMedium9" defaultPivotStyle="PivotStyleLight16"/>
  <colors>
    <mruColors>
      <color rgb="FFEF827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ES"/>
              <a:t>Efectividad del Sistema</a:t>
            </a:r>
          </a:p>
        </c:rich>
      </c:tx>
      <c:layout>
        <c:manualLayout>
          <c:xMode val="edge"/>
          <c:yMode val="edge"/>
          <c:x val="0.77215826691019995"/>
          <c:y val="1.5334937111064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9543015387563"/>
          <c:y val="0.18890037735182399"/>
          <c:w val="0.809522844390128"/>
          <c:h val="0.55647569306362499"/>
        </c:manualLayout>
      </c:layout>
      <c:barChart>
        <c:barDir val="col"/>
        <c:grouping val="clustered"/>
        <c:varyColors val="0"/>
        <c:ser>
          <c:idx val="0"/>
          <c:order val="0"/>
          <c:tx>
            <c:strRef>
              <c:f>DE!$E$27</c:f>
              <c:strCache>
                <c:ptCount val="1"/>
                <c:pt idx="0">
                  <c:v>Efectividad del Sistema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DE!$E$28:$E$39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B73-4AC0-BFB5-F62706EA2AC1}"/>
            </c:ext>
          </c:extLst>
        </c:ser>
        <c:dLbls>
          <c:showLegendKey val="0"/>
          <c:showVal val="0"/>
          <c:showCatName val="0"/>
          <c:showSerName val="0"/>
          <c:showPercent val="0"/>
          <c:showBubbleSize val="0"/>
        </c:dLbls>
        <c:gapWidth val="150"/>
        <c:axId val="-2119025072"/>
        <c:axId val="-2016201072"/>
      </c:barChart>
      <c:lineChart>
        <c:grouping val="standard"/>
        <c:varyColors val="0"/>
        <c:ser>
          <c:idx val="1"/>
          <c:order val="1"/>
          <c:tx>
            <c:strRef>
              <c:f>DE!$F$27</c:f>
              <c:strCache>
                <c:ptCount val="1"/>
                <c:pt idx="0">
                  <c:v>Meta</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DE!$F$28:$F$39</c:f>
              <c:numCache>
                <c:formatCode>0%</c:formatCode>
                <c:ptCount val="12"/>
                <c:pt idx="0">
                  <c:v>0.1</c:v>
                </c:pt>
                <c:pt idx="1">
                  <c:v>0.1</c:v>
                </c:pt>
                <c:pt idx="2">
                  <c:v>0.1</c:v>
                </c:pt>
                <c:pt idx="3">
                  <c:v>0.1</c:v>
                </c:pt>
                <c:pt idx="4">
                  <c:v>0.1</c:v>
                </c:pt>
                <c:pt idx="5">
                  <c:v>0.1</c:v>
                </c:pt>
                <c:pt idx="6">
                  <c:v>0.1</c:v>
                </c:pt>
                <c:pt idx="7">
                  <c:v>0.1</c:v>
                </c:pt>
                <c:pt idx="8">
                  <c:v>0.1</c:v>
                </c:pt>
                <c:pt idx="9">
                  <c:v>0.1</c:v>
                </c:pt>
                <c:pt idx="10">
                  <c:v>0.1</c:v>
                </c:pt>
                <c:pt idx="11">
                  <c:v>0.1</c:v>
                </c:pt>
              </c:numCache>
            </c:numRef>
          </c:val>
          <c:smooth val="0"/>
          <c:extLst>
            <c:ext xmlns:c16="http://schemas.microsoft.com/office/drawing/2014/chart" uri="{C3380CC4-5D6E-409C-BE32-E72D297353CC}">
              <c16:uniqueId val="{00000001-7B73-4AC0-BFB5-F62706EA2AC1}"/>
            </c:ext>
          </c:extLst>
        </c:ser>
        <c:dLbls>
          <c:showLegendKey val="0"/>
          <c:showVal val="0"/>
          <c:showCatName val="0"/>
          <c:showSerName val="0"/>
          <c:showPercent val="0"/>
          <c:showBubbleSize val="0"/>
        </c:dLbls>
        <c:marker val="1"/>
        <c:smooth val="0"/>
        <c:axId val="-2119025072"/>
        <c:axId val="-2016201072"/>
      </c:lineChart>
      <c:dateAx>
        <c:axId val="-2119025072"/>
        <c:scaling>
          <c:orientation val="minMax"/>
        </c:scaling>
        <c:delete val="0"/>
        <c:axPos val="b"/>
        <c:numFmt formatCode="mmm\-yy"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6201072"/>
        <c:crosses val="autoZero"/>
        <c:auto val="1"/>
        <c:lblOffset val="100"/>
        <c:baseTimeUnit val="months"/>
      </c:dateAx>
      <c:valAx>
        <c:axId val="-201620107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90250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799" l="0.70000000000000095" r="0.70000000000000095" t="0.75000000000000799"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1255889</xdr:colOff>
      <xdr:row>0</xdr:row>
      <xdr:rowOff>0</xdr:rowOff>
    </xdr:from>
    <xdr:to>
      <xdr:col>0</xdr:col>
      <xdr:colOff>2015984</xdr:colOff>
      <xdr:row>2</xdr:row>
      <xdr:rowOff>226060</xdr:rowOff>
    </xdr:to>
    <xdr:pic>
      <xdr:nvPicPr>
        <xdr:cNvPr id="4" name="Imagen 3">
          <a:extLst>
            <a:ext uri="{FF2B5EF4-FFF2-40B4-BE49-F238E27FC236}">
              <a16:creationId xmlns:a16="http://schemas.microsoft.com/office/drawing/2014/main" id="{6DA03864-DB95-C94F-BECB-896FD81B2F0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5889" y="0"/>
          <a:ext cx="760095" cy="72680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983521</xdr:colOff>
      <xdr:row>0</xdr:row>
      <xdr:rowOff>50800</xdr:rowOff>
    </xdr:from>
    <xdr:to>
      <xdr:col>2</xdr:col>
      <xdr:colOff>1039514</xdr:colOff>
      <xdr:row>3</xdr:row>
      <xdr:rowOff>127000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83521" y="50800"/>
          <a:ext cx="1151368"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85163</xdr:colOff>
      <xdr:row>25</xdr:row>
      <xdr:rowOff>61634</xdr:rowOff>
    </xdr:from>
    <xdr:to>
      <xdr:col>14</xdr:col>
      <xdr:colOff>38100</xdr:colOff>
      <xdr:row>40</xdr:row>
      <xdr:rowOff>38100</xdr:rowOff>
    </xdr:to>
    <xdr:graphicFrame macro="">
      <xdr:nvGraphicFramePr>
        <xdr:cNvPr id="2" name="1 Gráfico">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822231</xdr:colOff>
      <xdr:row>0</xdr:row>
      <xdr:rowOff>56030</xdr:rowOff>
    </xdr:from>
    <xdr:to>
      <xdr:col>2</xdr:col>
      <xdr:colOff>520886</xdr:colOff>
      <xdr:row>3</xdr:row>
      <xdr:rowOff>71605</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stretch>
          <a:fillRect/>
        </a:stretch>
      </xdr:blipFill>
      <xdr:spPr>
        <a:xfrm>
          <a:off x="1031781" y="56030"/>
          <a:ext cx="679730" cy="701375"/>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0.05196</cdr:x>
      <cdr:y>0.38222</cdr:y>
    </cdr:from>
    <cdr:to>
      <cdr:x>0.12556</cdr:x>
      <cdr:y>0.68838</cdr:y>
    </cdr:to>
    <cdr:sp macro="" textlink="">
      <cdr:nvSpPr>
        <cdr:cNvPr id="2" name="2 Flecha arriba"/>
        <cdr:cNvSpPr/>
      </cdr:nvSpPr>
      <cdr:spPr>
        <a:xfrm xmlns:a="http://schemas.openxmlformats.org/drawingml/2006/main">
          <a:off x="374651" y="1203326"/>
          <a:ext cx="530786" cy="963890"/>
        </a:xfrm>
        <a:prstGeom xmlns:a="http://schemas.openxmlformats.org/drawingml/2006/main" prst="upArrow">
          <a:avLst>
            <a:gd name="adj1" fmla="val 50000"/>
            <a:gd name="adj2" fmla="val 47398"/>
          </a:avLst>
        </a:prstGeom>
      </cdr:spPr>
      <cdr:style>
        <a:lnRef xmlns:a="http://schemas.openxmlformats.org/drawingml/2006/main" idx="0">
          <a:schemeClr val="accent1"/>
        </a:lnRef>
        <a:fillRef xmlns:a="http://schemas.openxmlformats.org/drawingml/2006/main" idx="3">
          <a:schemeClr val="accent1"/>
        </a:fillRef>
        <a:effectRef xmlns:a="http://schemas.openxmlformats.org/drawingml/2006/main" idx="3">
          <a:schemeClr val="accent1"/>
        </a:effectRef>
        <a:fontRef xmlns:a="http://schemas.openxmlformats.org/drawingml/2006/main" idx="minor">
          <a:schemeClr val="lt1"/>
        </a:fontRef>
      </cdr:style>
      <cdr:txBody>
        <a:bodyPr xmlns:a="http://schemas.openxmlformats.org/drawingml/2006/main" vert="vert270" lIns="0" tIns="0" rIns="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s-CO" sz="1000" b="1"/>
            <a:t>Mejor</a:t>
          </a:r>
          <a:r>
            <a:rPr lang="es-CO" sz="1100" b="1"/>
            <a:t> si sube</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5188A1F/Guia_indicadores_Proces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brimiento Cupos"/>
      <sheetName val="Logros alcanzad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6"/>
  <sheetViews>
    <sheetView showGridLines="0" tabSelected="1" zoomScale="85" zoomScaleNormal="85" zoomScalePageLayoutView="90" workbookViewId="0">
      <selection sqref="A1:A4"/>
    </sheetView>
  </sheetViews>
  <sheetFormatPr baseColWidth="10" defaultColWidth="10.77734375" defaultRowHeight="14.4" x14ac:dyDescent="0.3"/>
  <cols>
    <col min="1" max="1" width="47" style="167" customWidth="1"/>
    <col min="2" max="2" width="16.77734375" style="167" customWidth="1"/>
    <col min="3" max="3" width="29" style="167" customWidth="1"/>
    <col min="4" max="4" width="24.77734375" style="167" customWidth="1"/>
    <col min="5" max="5" width="41.6640625" style="167" customWidth="1"/>
    <col min="6" max="6" width="30" style="167" customWidth="1"/>
    <col min="7" max="7" width="30.6640625" style="167" customWidth="1"/>
    <col min="8" max="8" width="9.44140625" style="167" customWidth="1"/>
    <col min="9" max="9" width="18.33203125" style="72" customWidth="1"/>
    <col min="10" max="10" width="18" style="167" bestFit="1" customWidth="1"/>
    <col min="11" max="11" width="18" style="167" customWidth="1"/>
    <col min="12" max="12" width="18.33203125" style="167" bestFit="1" customWidth="1"/>
    <col min="13" max="13" width="10.109375" style="167" bestFit="1" customWidth="1"/>
    <col min="14" max="17" width="15.6640625" style="167" customWidth="1"/>
    <col min="18" max="18" width="53.44140625" style="178" bestFit="1" customWidth="1"/>
    <col min="19" max="19" width="16.77734375" style="167" customWidth="1"/>
    <col min="20" max="20" width="19.33203125" style="167" bestFit="1" customWidth="1"/>
    <col min="21" max="22" width="16.44140625" style="167" bestFit="1" customWidth="1"/>
    <col min="23" max="23" width="18.21875" style="167" bestFit="1" customWidth="1"/>
    <col min="24" max="24" width="6.109375" style="167" bestFit="1" customWidth="1"/>
    <col min="25" max="25" width="6.5546875" style="167" bestFit="1" customWidth="1"/>
    <col min="26" max="26" width="6.44140625" style="167" bestFit="1" customWidth="1"/>
    <col min="27" max="27" width="5.77734375" style="167" bestFit="1" customWidth="1"/>
    <col min="28" max="28" width="8.44140625" style="167" bestFit="1" customWidth="1"/>
    <col min="29" max="29" width="11.77734375" style="167" customWidth="1"/>
    <col min="30" max="30" width="9.109375" style="167" bestFit="1" customWidth="1"/>
    <col min="31" max="31" width="11.77734375" style="167" customWidth="1"/>
    <col min="32" max="32" width="10.44140625" style="167" bestFit="1" customWidth="1"/>
    <col min="33" max="45" width="10.77734375" style="167"/>
    <col min="46" max="51" width="9.44140625" style="167" customWidth="1"/>
    <col min="52" max="16384" width="10.77734375" style="167"/>
  </cols>
  <sheetData>
    <row r="1" spans="1:34" customFormat="1" ht="20.25" customHeight="1" x14ac:dyDescent="0.3">
      <c r="A1" s="247" t="s">
        <v>112</v>
      </c>
      <c r="B1" s="250" t="s">
        <v>0</v>
      </c>
      <c r="C1" s="250"/>
      <c r="D1" s="250"/>
      <c r="E1" s="250"/>
      <c r="F1" s="250"/>
      <c r="G1" s="250"/>
      <c r="H1" s="250"/>
      <c r="I1" s="250"/>
      <c r="J1" s="250"/>
      <c r="K1" s="250"/>
      <c r="L1" s="250"/>
      <c r="M1" s="250"/>
      <c r="N1" s="250"/>
      <c r="O1" s="250"/>
      <c r="P1" s="250"/>
      <c r="Q1" s="250"/>
      <c r="R1" s="246" t="s">
        <v>113</v>
      </c>
      <c r="S1" s="246"/>
      <c r="T1" s="200"/>
    </row>
    <row r="2" spans="1:34" customFormat="1" ht="20.25" customHeight="1" x14ac:dyDescent="0.3">
      <c r="A2" s="248"/>
      <c r="B2" s="250"/>
      <c r="C2" s="250"/>
      <c r="D2" s="250"/>
      <c r="E2" s="250"/>
      <c r="F2" s="250"/>
      <c r="G2" s="250"/>
      <c r="H2" s="250"/>
      <c r="I2" s="250"/>
      <c r="J2" s="250"/>
      <c r="K2" s="250"/>
      <c r="L2" s="250"/>
      <c r="M2" s="250"/>
      <c r="N2" s="250"/>
      <c r="O2" s="250"/>
      <c r="P2" s="250"/>
      <c r="Q2" s="250"/>
      <c r="R2" s="246" t="s">
        <v>115</v>
      </c>
      <c r="S2" s="246"/>
      <c r="T2" s="200"/>
    </row>
    <row r="3" spans="1:34" customFormat="1" ht="22.05" customHeight="1" x14ac:dyDescent="0.3">
      <c r="A3" s="248"/>
      <c r="B3" s="250"/>
      <c r="C3" s="250"/>
      <c r="D3" s="250"/>
      <c r="E3" s="250"/>
      <c r="F3" s="250"/>
      <c r="G3" s="250"/>
      <c r="H3" s="250"/>
      <c r="I3" s="250"/>
      <c r="J3" s="250"/>
      <c r="K3" s="250"/>
      <c r="L3" s="250"/>
      <c r="M3" s="250"/>
      <c r="N3" s="250"/>
      <c r="O3" s="250"/>
      <c r="P3" s="250"/>
      <c r="Q3" s="250"/>
      <c r="R3" s="246" t="s">
        <v>124</v>
      </c>
      <c r="S3" s="246"/>
      <c r="T3" s="200"/>
    </row>
    <row r="4" spans="1:34" customFormat="1" ht="20.25" customHeight="1" x14ac:dyDescent="0.3">
      <c r="A4" s="249"/>
      <c r="B4" s="250"/>
      <c r="C4" s="250"/>
      <c r="D4" s="250"/>
      <c r="E4" s="250"/>
      <c r="F4" s="250"/>
      <c r="G4" s="250"/>
      <c r="H4" s="250"/>
      <c r="I4" s="250"/>
      <c r="J4" s="250"/>
      <c r="K4" s="250"/>
      <c r="L4" s="250"/>
      <c r="M4" s="250"/>
      <c r="N4" s="250"/>
      <c r="O4" s="250"/>
      <c r="P4" s="250"/>
      <c r="Q4" s="250"/>
      <c r="R4" s="246" t="s">
        <v>114</v>
      </c>
      <c r="S4" s="246"/>
      <c r="T4" s="200"/>
    </row>
    <row r="5" spans="1:34" ht="15" thickBot="1" x14ac:dyDescent="0.35">
      <c r="E5" s="188">
        <v>1</v>
      </c>
      <c r="F5" s="188">
        <v>1</v>
      </c>
      <c r="K5" s="188">
        <v>1</v>
      </c>
    </row>
    <row r="6" spans="1:34" s="208" customFormat="1" ht="46.8" customHeight="1" x14ac:dyDescent="0.25">
      <c r="A6" s="204" t="s">
        <v>109</v>
      </c>
      <c r="B6" s="205" t="s">
        <v>1</v>
      </c>
      <c r="C6" s="205" t="s">
        <v>2</v>
      </c>
      <c r="D6" s="205" t="s">
        <v>116</v>
      </c>
      <c r="E6" s="205" t="s">
        <v>117</v>
      </c>
      <c r="F6" s="205" t="s">
        <v>118</v>
      </c>
      <c r="G6" s="205" t="s">
        <v>61</v>
      </c>
      <c r="H6" s="205" t="s">
        <v>6</v>
      </c>
      <c r="I6" s="205" t="s">
        <v>4</v>
      </c>
      <c r="J6" s="206" t="s">
        <v>107</v>
      </c>
      <c r="K6" s="206" t="s">
        <v>8</v>
      </c>
      <c r="L6" s="206" t="s">
        <v>106</v>
      </c>
      <c r="M6" s="206" t="s">
        <v>129</v>
      </c>
      <c r="N6" s="206" t="s">
        <v>111</v>
      </c>
      <c r="O6" s="206" t="s">
        <v>134</v>
      </c>
      <c r="P6" s="206" t="s">
        <v>135</v>
      </c>
      <c r="Q6" s="206" t="s">
        <v>136</v>
      </c>
      <c r="R6" s="207" t="s">
        <v>108</v>
      </c>
      <c r="T6" s="210"/>
      <c r="U6" s="210"/>
      <c r="V6" s="210"/>
      <c r="W6" s="210"/>
      <c r="X6" s="210"/>
      <c r="Y6" s="210"/>
      <c r="Z6" s="210"/>
      <c r="AA6" s="210"/>
      <c r="AB6" s="210"/>
      <c r="AC6" s="210"/>
      <c r="AD6" s="210"/>
      <c r="AE6" s="210"/>
      <c r="AF6" s="210"/>
      <c r="AG6" s="209"/>
      <c r="AH6" s="209"/>
    </row>
    <row r="7" spans="1:34" s="193" customFormat="1" ht="373.8" customHeight="1" x14ac:dyDescent="0.25">
      <c r="A7" s="192" t="s">
        <v>143</v>
      </c>
      <c r="B7" s="194" t="s">
        <v>152</v>
      </c>
      <c r="C7" s="177" t="s">
        <v>144</v>
      </c>
      <c r="D7" s="177" t="s">
        <v>178</v>
      </c>
      <c r="E7" s="177" t="s">
        <v>179</v>
      </c>
      <c r="F7" s="194" t="s">
        <v>215</v>
      </c>
      <c r="G7" s="177" t="s">
        <v>193</v>
      </c>
      <c r="H7" s="173" t="s">
        <v>91</v>
      </c>
      <c r="I7" s="195">
        <v>1</v>
      </c>
      <c r="J7" s="177" t="s">
        <v>126</v>
      </c>
      <c r="K7" s="177" t="s">
        <v>180</v>
      </c>
      <c r="L7" s="196">
        <v>0.2</v>
      </c>
      <c r="M7" s="196">
        <v>0.5</v>
      </c>
      <c r="N7" s="196">
        <v>0.2</v>
      </c>
      <c r="O7" s="196">
        <v>0.2</v>
      </c>
      <c r="P7" s="196"/>
      <c r="Q7" s="196"/>
      <c r="R7" s="211" t="s">
        <v>234</v>
      </c>
      <c r="T7" s="187"/>
      <c r="U7" s="187"/>
      <c r="V7" s="187"/>
      <c r="W7" s="187"/>
      <c r="X7" s="187"/>
      <c r="Y7" s="187"/>
      <c r="Z7" s="187"/>
      <c r="AA7" s="187"/>
      <c r="AB7" s="187"/>
      <c r="AC7" s="187"/>
      <c r="AD7" s="187"/>
      <c r="AE7" s="187"/>
      <c r="AF7" s="187"/>
      <c r="AG7" s="186"/>
      <c r="AH7" s="186"/>
    </row>
    <row r="8" spans="1:34" s="193" customFormat="1" ht="87" customHeight="1" x14ac:dyDescent="0.25">
      <c r="A8" s="192" t="s">
        <v>143</v>
      </c>
      <c r="B8" s="194" t="s">
        <v>153</v>
      </c>
      <c r="C8" s="180" t="s">
        <v>242</v>
      </c>
      <c r="D8" s="177" t="s">
        <v>241</v>
      </c>
      <c r="E8" s="177" t="s">
        <v>221</v>
      </c>
      <c r="F8" s="177" t="s">
        <v>222</v>
      </c>
      <c r="G8" s="177" t="s">
        <v>223</v>
      </c>
      <c r="H8" s="173" t="s">
        <v>91</v>
      </c>
      <c r="I8" s="195">
        <v>1</v>
      </c>
      <c r="J8" s="177" t="s">
        <v>99</v>
      </c>
      <c r="K8" s="177" t="s">
        <v>151</v>
      </c>
      <c r="L8" s="196">
        <v>0</v>
      </c>
      <c r="M8" s="196">
        <v>0.5</v>
      </c>
      <c r="N8" s="196">
        <v>0</v>
      </c>
      <c r="O8" s="196">
        <v>0.25</v>
      </c>
      <c r="P8" s="196"/>
      <c r="Q8" s="196"/>
      <c r="R8" s="211" t="s">
        <v>243</v>
      </c>
      <c r="T8" s="187"/>
      <c r="U8" s="187"/>
      <c r="V8" s="187"/>
      <c r="W8" s="187"/>
      <c r="X8" s="187"/>
      <c r="Y8" s="187"/>
      <c r="Z8" s="187"/>
      <c r="AA8" s="187"/>
      <c r="AB8" s="187"/>
      <c r="AC8" s="187"/>
      <c r="AD8" s="187"/>
      <c r="AE8" s="187"/>
      <c r="AF8" s="187"/>
      <c r="AG8" s="186"/>
      <c r="AH8" s="186"/>
    </row>
    <row r="9" spans="1:34" s="193" customFormat="1" ht="120" customHeight="1" x14ac:dyDescent="0.25">
      <c r="A9" s="192" t="s">
        <v>143</v>
      </c>
      <c r="B9" s="194" t="s">
        <v>153</v>
      </c>
      <c r="C9" s="180" t="s">
        <v>149</v>
      </c>
      <c r="D9" s="177" t="s">
        <v>159</v>
      </c>
      <c r="E9" s="177" t="s">
        <v>190</v>
      </c>
      <c r="F9" s="177" t="s">
        <v>191</v>
      </c>
      <c r="G9" s="177" t="s">
        <v>192</v>
      </c>
      <c r="H9" s="173" t="s">
        <v>91</v>
      </c>
      <c r="I9" s="195">
        <v>1</v>
      </c>
      <c r="J9" s="177" t="s">
        <v>99</v>
      </c>
      <c r="K9" s="177" t="s">
        <v>151</v>
      </c>
      <c r="L9" s="196">
        <v>0</v>
      </c>
      <c r="M9" s="196">
        <v>0.3</v>
      </c>
      <c r="N9" s="196">
        <v>0</v>
      </c>
      <c r="O9" s="196">
        <v>0.35</v>
      </c>
      <c r="P9" s="196"/>
      <c r="Q9" s="196"/>
      <c r="R9" s="211" t="s">
        <v>244</v>
      </c>
      <c r="T9" s="187"/>
      <c r="U9" s="187"/>
      <c r="V9" s="187"/>
      <c r="W9" s="187"/>
      <c r="X9" s="187"/>
      <c r="Y9" s="187"/>
      <c r="Z9" s="187"/>
      <c r="AA9" s="187"/>
      <c r="AB9" s="187"/>
      <c r="AC9" s="187"/>
      <c r="AD9" s="187"/>
      <c r="AE9" s="187"/>
      <c r="AF9" s="187"/>
      <c r="AG9" s="186"/>
      <c r="AH9" s="186"/>
    </row>
    <row r="10" spans="1:34" s="193" customFormat="1" ht="86.4" hidden="1" x14ac:dyDescent="0.25">
      <c r="A10" s="192" t="s">
        <v>143</v>
      </c>
      <c r="B10" s="194" t="s">
        <v>153</v>
      </c>
      <c r="C10" s="180" t="s">
        <v>228</v>
      </c>
      <c r="D10" s="177" t="s">
        <v>224</v>
      </c>
      <c r="E10" s="177" t="s">
        <v>225</v>
      </c>
      <c r="F10" s="177"/>
      <c r="G10" s="177"/>
      <c r="H10" s="173" t="s">
        <v>226</v>
      </c>
      <c r="I10" s="195" t="s">
        <v>229</v>
      </c>
      <c r="J10" s="177" t="s">
        <v>99</v>
      </c>
      <c r="K10" s="177" t="s">
        <v>227</v>
      </c>
      <c r="L10" s="202"/>
      <c r="M10" s="202"/>
      <c r="N10" s="196">
        <v>0</v>
      </c>
      <c r="O10" s="196"/>
      <c r="P10" s="196"/>
      <c r="Q10" s="196"/>
      <c r="R10" s="211"/>
      <c r="T10" s="187"/>
      <c r="U10" s="187"/>
      <c r="V10" s="187"/>
      <c r="W10" s="187"/>
      <c r="X10" s="187"/>
      <c r="Y10" s="187"/>
      <c r="Z10" s="187"/>
      <c r="AA10" s="187"/>
      <c r="AB10" s="187"/>
      <c r="AC10" s="187"/>
      <c r="AD10" s="187"/>
      <c r="AE10" s="187"/>
      <c r="AF10" s="187"/>
      <c r="AG10" s="186"/>
      <c r="AH10" s="186"/>
    </row>
    <row r="11" spans="1:34" s="193" customFormat="1" ht="69.599999999999994" customHeight="1" x14ac:dyDescent="0.25">
      <c r="A11" s="192" t="s">
        <v>143</v>
      </c>
      <c r="B11" s="194" t="s">
        <v>155</v>
      </c>
      <c r="C11" s="180" t="s">
        <v>202</v>
      </c>
      <c r="D11" s="177" t="s">
        <v>203</v>
      </c>
      <c r="E11" s="177" t="s">
        <v>204</v>
      </c>
      <c r="F11" s="177" t="s">
        <v>191</v>
      </c>
      <c r="G11" s="177" t="s">
        <v>205</v>
      </c>
      <c r="H11" s="173" t="s">
        <v>91</v>
      </c>
      <c r="I11" s="195">
        <v>0.95</v>
      </c>
      <c r="J11" s="180" t="s">
        <v>99</v>
      </c>
      <c r="K11" s="180" t="s">
        <v>206</v>
      </c>
      <c r="L11" s="196" t="s">
        <v>233</v>
      </c>
      <c r="M11" s="196">
        <v>0.93</v>
      </c>
      <c r="N11" s="226">
        <v>0.91669999999999996</v>
      </c>
      <c r="O11" s="227">
        <v>0.94520000000000004</v>
      </c>
      <c r="P11" s="196"/>
      <c r="Q11" s="196"/>
      <c r="R11" s="211" t="s">
        <v>252</v>
      </c>
      <c r="T11" s="187"/>
      <c r="U11" s="187"/>
      <c r="V11" s="187"/>
      <c r="W11" s="187"/>
      <c r="X11" s="187"/>
      <c r="Y11" s="187"/>
      <c r="Z11" s="187"/>
      <c r="AA11" s="187"/>
      <c r="AB11" s="187"/>
      <c r="AC11" s="187"/>
      <c r="AD11" s="187"/>
      <c r="AE11" s="187"/>
      <c r="AF11" s="187"/>
      <c r="AG11" s="186"/>
      <c r="AH11" s="186"/>
    </row>
    <row r="12" spans="1:34" s="193" customFormat="1" ht="69.599999999999994" customHeight="1" x14ac:dyDescent="0.25">
      <c r="A12" s="192" t="s">
        <v>143</v>
      </c>
      <c r="B12" s="194" t="s">
        <v>152</v>
      </c>
      <c r="C12" s="177" t="s">
        <v>145</v>
      </c>
      <c r="D12" s="171" t="s">
        <v>146</v>
      </c>
      <c r="E12" s="177" t="s">
        <v>164</v>
      </c>
      <c r="F12" s="177" t="s">
        <v>166</v>
      </c>
      <c r="G12" s="177" t="s">
        <v>165</v>
      </c>
      <c r="H12" s="173" t="s">
        <v>91</v>
      </c>
      <c r="I12" s="199">
        <v>0.9</v>
      </c>
      <c r="J12" s="177" t="s">
        <v>167</v>
      </c>
      <c r="K12" s="177" t="s">
        <v>168</v>
      </c>
      <c r="L12" s="196" t="s">
        <v>169</v>
      </c>
      <c r="M12" s="196">
        <v>0.86</v>
      </c>
      <c r="N12" s="226">
        <v>0.754</v>
      </c>
      <c r="O12" s="227">
        <v>0.88900000000000001</v>
      </c>
      <c r="P12" s="196"/>
      <c r="Q12" s="196"/>
      <c r="R12" s="211" t="s">
        <v>245</v>
      </c>
      <c r="T12" s="187"/>
      <c r="U12" s="187"/>
      <c r="V12" s="187"/>
      <c r="W12" s="187"/>
      <c r="X12" s="187"/>
      <c r="Y12" s="187"/>
      <c r="Z12" s="187"/>
      <c r="AA12" s="187"/>
      <c r="AB12" s="187"/>
      <c r="AC12" s="187"/>
      <c r="AD12" s="187"/>
      <c r="AE12" s="187"/>
      <c r="AF12" s="187"/>
      <c r="AG12" s="186"/>
      <c r="AH12" s="186"/>
    </row>
    <row r="13" spans="1:34" s="193" customFormat="1" ht="69.599999999999994" hidden="1" customHeight="1" x14ac:dyDescent="0.25">
      <c r="A13" s="192" t="s">
        <v>143</v>
      </c>
      <c r="B13" s="191" t="s">
        <v>158</v>
      </c>
      <c r="C13" s="177" t="s">
        <v>219</v>
      </c>
      <c r="D13" s="177" t="s">
        <v>232</v>
      </c>
      <c r="E13" s="177" t="s">
        <v>172</v>
      </c>
      <c r="F13" s="177" t="s">
        <v>231</v>
      </c>
      <c r="G13" s="177" t="s">
        <v>177</v>
      </c>
      <c r="H13" s="175" t="s">
        <v>91</v>
      </c>
      <c r="I13" s="176">
        <v>0.9</v>
      </c>
      <c r="J13" s="177" t="s">
        <v>126</v>
      </c>
      <c r="K13" s="177" t="s">
        <v>213</v>
      </c>
      <c r="L13" s="217" t="s">
        <v>214</v>
      </c>
      <c r="M13" s="218">
        <v>1</v>
      </c>
      <c r="N13" s="196"/>
      <c r="O13" s="196"/>
      <c r="P13" s="196"/>
      <c r="Q13" s="196"/>
      <c r="R13" s="211"/>
      <c r="T13" s="187"/>
      <c r="U13" s="187"/>
      <c r="V13" s="187"/>
      <c r="W13" s="187"/>
      <c r="X13" s="187"/>
      <c r="Y13" s="187"/>
      <c r="Z13" s="187"/>
      <c r="AA13" s="187"/>
      <c r="AB13" s="187"/>
      <c r="AC13" s="187"/>
      <c r="AD13" s="187"/>
      <c r="AE13" s="187"/>
      <c r="AF13" s="187"/>
      <c r="AG13" s="186"/>
      <c r="AH13" s="186"/>
    </row>
    <row r="14" spans="1:34" s="193" customFormat="1" ht="217.8" customHeight="1" x14ac:dyDescent="0.25">
      <c r="A14" s="192" t="s">
        <v>143</v>
      </c>
      <c r="B14" s="191" t="s">
        <v>158</v>
      </c>
      <c r="C14" s="177" t="s">
        <v>170</v>
      </c>
      <c r="D14" s="174" t="s">
        <v>147</v>
      </c>
      <c r="E14" s="177" t="s">
        <v>172</v>
      </c>
      <c r="F14" s="177" t="s">
        <v>175</v>
      </c>
      <c r="G14" s="177" t="s">
        <v>176</v>
      </c>
      <c r="H14" s="175" t="s">
        <v>91</v>
      </c>
      <c r="I14" s="176">
        <v>0.98</v>
      </c>
      <c r="J14" s="177" t="s">
        <v>126</v>
      </c>
      <c r="K14" s="177" t="s">
        <v>212</v>
      </c>
      <c r="L14" s="219">
        <v>0.82269999999999999</v>
      </c>
      <c r="M14" s="220">
        <v>0.98</v>
      </c>
      <c r="N14" s="215">
        <v>0.31264777980000003</v>
      </c>
      <c r="O14" s="226">
        <v>0.45789999999999997</v>
      </c>
      <c r="P14" s="196"/>
      <c r="Q14" s="196"/>
      <c r="R14" s="211" t="s">
        <v>246</v>
      </c>
      <c r="T14" s="214"/>
      <c r="U14" s="224"/>
      <c r="V14" s="214"/>
      <c r="W14" s="214"/>
      <c r="X14" s="214"/>
      <c r="Y14" s="214"/>
      <c r="Z14" s="187"/>
      <c r="AA14" s="187"/>
      <c r="AB14" s="187"/>
      <c r="AC14" s="187"/>
      <c r="AD14" s="187"/>
      <c r="AE14" s="187"/>
      <c r="AF14" s="187"/>
      <c r="AG14" s="186"/>
      <c r="AH14" s="186"/>
    </row>
    <row r="15" spans="1:34" s="193" customFormat="1" ht="110.4" hidden="1" customHeight="1" x14ac:dyDescent="0.25">
      <c r="A15" s="192" t="s">
        <v>143</v>
      </c>
      <c r="B15" s="191" t="s">
        <v>158</v>
      </c>
      <c r="C15" s="177" t="s">
        <v>148</v>
      </c>
      <c r="D15" s="174" t="s">
        <v>171</v>
      </c>
      <c r="E15" s="177" t="s">
        <v>172</v>
      </c>
      <c r="F15" s="177" t="s">
        <v>173</v>
      </c>
      <c r="G15" s="177" t="s">
        <v>174</v>
      </c>
      <c r="H15" s="173" t="s">
        <v>91</v>
      </c>
      <c r="I15" s="203">
        <v>1</v>
      </c>
      <c r="J15" s="177" t="s">
        <v>126</v>
      </c>
      <c r="K15" s="177" t="s">
        <v>180</v>
      </c>
      <c r="L15" s="221">
        <v>1</v>
      </c>
      <c r="M15" s="222">
        <v>1</v>
      </c>
      <c r="N15" s="196"/>
      <c r="O15" s="196"/>
      <c r="P15" s="196"/>
      <c r="Q15" s="196"/>
      <c r="R15" s="211"/>
      <c r="T15" s="214"/>
      <c r="U15" s="187"/>
      <c r="V15" s="187"/>
      <c r="W15" s="187"/>
      <c r="X15" s="187"/>
      <c r="Y15" s="187"/>
      <c r="Z15" s="187"/>
      <c r="AA15" s="187"/>
      <c r="AB15" s="187"/>
      <c r="AC15" s="187"/>
      <c r="AD15" s="187"/>
      <c r="AE15" s="187"/>
      <c r="AF15" s="187"/>
      <c r="AG15" s="186"/>
      <c r="AH15" s="186"/>
    </row>
    <row r="16" spans="1:34" s="193" customFormat="1" ht="190.8" customHeight="1" x14ac:dyDescent="0.25">
      <c r="A16" s="192" t="s">
        <v>160</v>
      </c>
      <c r="B16" s="194" t="s">
        <v>154</v>
      </c>
      <c r="C16" s="177" t="s">
        <v>181</v>
      </c>
      <c r="D16" s="177" t="s">
        <v>183</v>
      </c>
      <c r="E16" s="177" t="s">
        <v>184</v>
      </c>
      <c r="F16" s="177" t="s">
        <v>185</v>
      </c>
      <c r="G16" s="177" t="s">
        <v>186</v>
      </c>
      <c r="H16" s="173" t="s">
        <v>91</v>
      </c>
      <c r="I16" s="195">
        <v>1</v>
      </c>
      <c r="J16" s="177" t="s">
        <v>126</v>
      </c>
      <c r="K16" s="177" t="s">
        <v>154</v>
      </c>
      <c r="L16" s="196">
        <v>0.2</v>
      </c>
      <c r="M16" s="196">
        <v>1</v>
      </c>
      <c r="N16" s="196">
        <v>0.2</v>
      </c>
      <c r="O16" s="226">
        <v>0.4</v>
      </c>
      <c r="P16" s="196"/>
      <c r="Q16" s="196"/>
      <c r="R16" s="211" t="s">
        <v>250</v>
      </c>
      <c r="T16" s="187"/>
      <c r="U16" s="187"/>
      <c r="V16" s="187"/>
      <c r="W16" s="187"/>
      <c r="X16" s="187"/>
      <c r="Y16" s="187"/>
      <c r="Z16" s="187"/>
      <c r="AA16" s="187"/>
      <c r="AB16" s="187"/>
      <c r="AC16" s="187"/>
      <c r="AD16" s="187"/>
      <c r="AE16" s="187"/>
      <c r="AF16" s="187"/>
      <c r="AG16" s="186"/>
      <c r="AH16" s="186"/>
    </row>
    <row r="17" spans="1:35" s="193" customFormat="1" ht="147.6" customHeight="1" x14ac:dyDescent="0.25">
      <c r="A17" s="192" t="s">
        <v>160</v>
      </c>
      <c r="B17" s="194" t="s">
        <v>154</v>
      </c>
      <c r="C17" s="177" t="s">
        <v>182</v>
      </c>
      <c r="D17" s="177" t="s">
        <v>183</v>
      </c>
      <c r="E17" s="177" t="s">
        <v>187</v>
      </c>
      <c r="F17" s="177" t="s">
        <v>188</v>
      </c>
      <c r="G17" s="177" t="s">
        <v>189</v>
      </c>
      <c r="H17" s="173" t="s">
        <v>91</v>
      </c>
      <c r="I17" s="195">
        <v>1</v>
      </c>
      <c r="J17" s="177" t="s">
        <v>126</v>
      </c>
      <c r="K17" s="177" t="s">
        <v>154</v>
      </c>
      <c r="L17" s="196">
        <v>0</v>
      </c>
      <c r="M17" s="196">
        <v>1</v>
      </c>
      <c r="N17" s="196">
        <v>0.1</v>
      </c>
      <c r="O17" s="226">
        <v>0.3</v>
      </c>
      <c r="P17" s="196"/>
      <c r="Q17" s="196"/>
      <c r="R17" s="211" t="s">
        <v>251</v>
      </c>
      <c r="T17" s="187"/>
      <c r="U17" s="187"/>
      <c r="V17" s="187"/>
      <c r="W17" s="187"/>
      <c r="X17" s="187"/>
      <c r="Y17" s="187"/>
      <c r="Z17" s="187"/>
      <c r="AA17" s="187"/>
      <c r="AB17" s="187"/>
      <c r="AC17" s="187"/>
      <c r="AD17" s="187"/>
      <c r="AE17" s="187"/>
      <c r="AF17" s="187"/>
      <c r="AG17" s="186"/>
      <c r="AH17" s="186"/>
    </row>
    <row r="18" spans="1:35" s="193" customFormat="1" ht="59.4" customHeight="1" x14ac:dyDescent="0.25">
      <c r="A18" s="192" t="s">
        <v>162</v>
      </c>
      <c r="B18" s="194" t="s">
        <v>152</v>
      </c>
      <c r="C18" s="177" t="s">
        <v>194</v>
      </c>
      <c r="D18" s="177" t="s">
        <v>195</v>
      </c>
      <c r="E18" s="177" t="s">
        <v>196</v>
      </c>
      <c r="F18" s="177" t="s">
        <v>197</v>
      </c>
      <c r="G18" s="177" t="s">
        <v>198</v>
      </c>
      <c r="H18" s="173" t="s">
        <v>91</v>
      </c>
      <c r="I18" s="195">
        <v>0.1</v>
      </c>
      <c r="J18" s="177" t="s">
        <v>99</v>
      </c>
      <c r="K18" s="177" t="s">
        <v>199</v>
      </c>
      <c r="L18" s="196" t="s">
        <v>200</v>
      </c>
      <c r="M18" s="196">
        <v>2.5000000000000001E-2</v>
      </c>
      <c r="N18" s="216">
        <v>7.3000000000000001E-3</v>
      </c>
      <c r="O18" s="216">
        <v>7.3000000000000001E-3</v>
      </c>
      <c r="P18" s="196"/>
      <c r="Q18" s="196"/>
      <c r="R18" s="211" t="s">
        <v>240</v>
      </c>
      <c r="T18" s="187"/>
      <c r="U18" s="187"/>
      <c r="V18" s="187"/>
      <c r="W18" s="187"/>
      <c r="X18" s="187"/>
      <c r="Y18" s="187"/>
      <c r="Z18" s="187"/>
      <c r="AA18" s="187"/>
      <c r="AB18" s="187"/>
      <c r="AC18" s="187"/>
      <c r="AD18" s="187"/>
      <c r="AE18" s="187"/>
      <c r="AF18" s="187"/>
      <c r="AG18" s="186"/>
      <c r="AH18" s="186"/>
    </row>
    <row r="19" spans="1:35" s="193" customFormat="1" ht="91.2" hidden="1" customHeight="1" x14ac:dyDescent="0.25">
      <c r="A19" s="192" t="s">
        <v>162</v>
      </c>
      <c r="B19" s="194" t="s">
        <v>156</v>
      </c>
      <c r="C19" s="177" t="s">
        <v>150</v>
      </c>
      <c r="D19" s="177" t="s">
        <v>207</v>
      </c>
      <c r="E19" s="177" t="s">
        <v>208</v>
      </c>
      <c r="F19" s="177" t="s">
        <v>209</v>
      </c>
      <c r="G19" s="177" t="s">
        <v>210</v>
      </c>
      <c r="H19" s="173" t="s">
        <v>91</v>
      </c>
      <c r="I19" s="201"/>
      <c r="J19" s="177" t="s">
        <v>167</v>
      </c>
      <c r="K19" s="177" t="s">
        <v>211</v>
      </c>
      <c r="L19" s="202"/>
      <c r="M19" s="202"/>
      <c r="N19" s="196"/>
      <c r="O19" s="196"/>
      <c r="P19" s="196"/>
      <c r="Q19" s="196"/>
      <c r="R19" s="211"/>
      <c r="T19" s="187"/>
      <c r="U19" s="187"/>
      <c r="V19" s="187"/>
      <c r="W19" s="187"/>
      <c r="X19" s="187"/>
      <c r="Y19" s="187"/>
      <c r="Z19" s="187"/>
      <c r="AA19" s="187"/>
      <c r="AB19" s="187"/>
      <c r="AC19" s="187"/>
      <c r="AD19" s="187"/>
      <c r="AE19" s="187"/>
      <c r="AF19" s="187"/>
      <c r="AG19" s="186"/>
      <c r="AH19" s="186"/>
    </row>
    <row r="20" spans="1:35" s="193" customFormat="1" ht="91.2" customHeight="1" x14ac:dyDescent="0.25">
      <c r="A20" s="192" t="s">
        <v>162</v>
      </c>
      <c r="B20" s="194" t="s">
        <v>153</v>
      </c>
      <c r="C20" s="180" t="s">
        <v>216</v>
      </c>
      <c r="D20" s="177" t="s">
        <v>217</v>
      </c>
      <c r="E20" s="177" t="s">
        <v>218</v>
      </c>
      <c r="F20" s="177" t="s">
        <v>191</v>
      </c>
      <c r="G20" s="177" t="s">
        <v>220</v>
      </c>
      <c r="H20" s="173" t="s">
        <v>91</v>
      </c>
      <c r="I20" s="195">
        <v>0.5</v>
      </c>
      <c r="J20" s="177" t="s">
        <v>99</v>
      </c>
      <c r="K20" s="177" t="s">
        <v>151</v>
      </c>
      <c r="L20" s="196">
        <v>0</v>
      </c>
      <c r="M20" s="196">
        <v>0.05</v>
      </c>
      <c r="N20" s="216">
        <v>0</v>
      </c>
      <c r="O20" s="216">
        <v>0</v>
      </c>
      <c r="P20" s="196"/>
      <c r="Q20" s="196"/>
      <c r="R20" s="211" t="s">
        <v>247</v>
      </c>
      <c r="T20" s="187"/>
      <c r="U20" s="187"/>
      <c r="V20" s="187"/>
      <c r="W20" s="187"/>
      <c r="X20" s="187"/>
      <c r="Y20" s="187"/>
      <c r="Z20" s="187"/>
      <c r="AA20" s="187"/>
      <c r="AB20" s="187"/>
      <c r="AC20" s="187"/>
      <c r="AD20" s="187"/>
      <c r="AE20" s="187"/>
      <c r="AF20" s="187"/>
      <c r="AG20" s="186"/>
      <c r="AH20" s="186"/>
    </row>
    <row r="21" spans="1:35" s="193" customFormat="1" ht="111" customHeight="1" x14ac:dyDescent="0.25">
      <c r="A21" s="192" t="s">
        <v>163</v>
      </c>
      <c r="B21" s="194" t="s">
        <v>71</v>
      </c>
      <c r="C21" s="180" t="s">
        <v>235</v>
      </c>
      <c r="D21" s="180" t="s">
        <v>236</v>
      </c>
      <c r="E21" s="194" t="s">
        <v>237</v>
      </c>
      <c r="F21" s="177" t="s">
        <v>191</v>
      </c>
      <c r="G21" s="177" t="s">
        <v>238</v>
      </c>
      <c r="H21" s="173" t="s">
        <v>201</v>
      </c>
      <c r="I21" s="215">
        <v>8.0000000000000002E-3</v>
      </c>
      <c r="J21" s="177" t="s">
        <v>167</v>
      </c>
      <c r="K21" s="177" t="s">
        <v>230</v>
      </c>
      <c r="L21" s="196" t="s">
        <v>239</v>
      </c>
      <c r="M21" s="196">
        <v>0.01</v>
      </c>
      <c r="N21" s="223">
        <v>7.3000000000000001E-3</v>
      </c>
      <c r="O21" s="223">
        <v>9.4999999999999998E-3</v>
      </c>
      <c r="P21" s="196"/>
      <c r="Q21" s="196"/>
      <c r="R21" s="211" t="s">
        <v>248</v>
      </c>
      <c r="S21" s="225"/>
      <c r="T21" s="187"/>
      <c r="U21" s="187"/>
      <c r="V21" s="187"/>
      <c r="W21" s="187"/>
      <c r="X21" s="187"/>
      <c r="Y21" s="187"/>
      <c r="Z21" s="187"/>
      <c r="AA21" s="187"/>
      <c r="AB21" s="187"/>
      <c r="AC21" s="187"/>
      <c r="AD21" s="187"/>
      <c r="AE21" s="187"/>
      <c r="AF21" s="187"/>
      <c r="AG21" s="186"/>
      <c r="AH21" s="186"/>
    </row>
    <row r="22" spans="1:35" ht="283.2" customHeight="1" thickBot="1" x14ac:dyDescent="0.35">
      <c r="A22" s="238" t="s">
        <v>161</v>
      </c>
      <c r="B22" s="197" t="s">
        <v>157</v>
      </c>
      <c r="C22" s="179" t="s">
        <v>125</v>
      </c>
      <c r="D22" s="239" t="s">
        <v>128</v>
      </c>
      <c r="E22" s="179" t="s">
        <v>137</v>
      </c>
      <c r="F22" s="179" t="s">
        <v>138</v>
      </c>
      <c r="G22" s="179" t="s">
        <v>139</v>
      </c>
      <c r="H22" s="198" t="s">
        <v>91</v>
      </c>
      <c r="I22" s="240">
        <v>1</v>
      </c>
      <c r="J22" s="179" t="s">
        <v>126</v>
      </c>
      <c r="K22" s="179" t="s">
        <v>127</v>
      </c>
      <c r="L22" s="241">
        <v>0</v>
      </c>
      <c r="M22" s="242">
        <v>0.5</v>
      </c>
      <c r="N22" s="212">
        <v>0.2</v>
      </c>
      <c r="O22" s="243">
        <v>0.35</v>
      </c>
      <c r="P22" s="212"/>
      <c r="Q22" s="212"/>
      <c r="R22" s="213" t="s">
        <v>249</v>
      </c>
      <c r="T22" s="172"/>
      <c r="U22" s="172"/>
      <c r="V22" s="172"/>
      <c r="W22" s="172"/>
      <c r="X22" s="172"/>
      <c r="Y22" s="172"/>
      <c r="Z22" s="172"/>
      <c r="AA22" s="172"/>
      <c r="AB22" s="172"/>
      <c r="AC22" s="172"/>
      <c r="AD22" s="172"/>
      <c r="AE22" s="172"/>
      <c r="AF22" s="169"/>
      <c r="AG22" s="169"/>
      <c r="AH22" s="169"/>
    </row>
    <row r="23" spans="1:35" ht="62.4" hidden="1" customHeight="1" x14ac:dyDescent="0.35">
      <c r="A23" s="228" t="s">
        <v>133</v>
      </c>
      <c r="B23" s="229" t="s">
        <v>155</v>
      </c>
      <c r="C23" s="230" t="s">
        <v>131</v>
      </c>
      <c r="D23" s="231" t="s">
        <v>130</v>
      </c>
      <c r="E23" s="230" t="s">
        <v>140</v>
      </c>
      <c r="F23" s="230" t="s">
        <v>141</v>
      </c>
      <c r="G23" s="230" t="s">
        <v>142</v>
      </c>
      <c r="H23" s="232" t="s">
        <v>91</v>
      </c>
      <c r="I23" s="233">
        <v>40</v>
      </c>
      <c r="J23" s="230" t="s">
        <v>126</v>
      </c>
      <c r="K23" s="230" t="s">
        <v>132</v>
      </c>
      <c r="L23" s="234">
        <v>20</v>
      </c>
      <c r="M23" s="235">
        <v>25</v>
      </c>
      <c r="N23" s="236"/>
      <c r="O23" s="236"/>
      <c r="P23" s="236"/>
      <c r="Q23" s="236"/>
      <c r="R23" s="237"/>
      <c r="T23" s="172"/>
      <c r="U23" s="172"/>
      <c r="V23" s="172"/>
      <c r="W23" s="172"/>
      <c r="X23" s="172"/>
      <c r="Y23" s="172"/>
      <c r="Z23" s="172"/>
      <c r="AA23" s="172"/>
      <c r="AB23" s="172"/>
      <c r="AC23" s="172"/>
      <c r="AD23" s="172"/>
      <c r="AE23" s="172"/>
      <c r="AF23" s="169"/>
      <c r="AG23" s="169"/>
      <c r="AH23" s="169"/>
    </row>
    <row r="24" spans="1:35" x14ac:dyDescent="0.3">
      <c r="J24" s="170"/>
      <c r="K24" s="170"/>
      <c r="M24" s="168"/>
      <c r="N24" s="168"/>
      <c r="O24" s="168"/>
      <c r="P24" s="168"/>
      <c r="T24" s="169"/>
      <c r="U24" s="169"/>
      <c r="V24" s="169"/>
      <c r="W24" s="169"/>
      <c r="X24" s="169"/>
      <c r="Y24" s="169"/>
      <c r="Z24" s="169"/>
      <c r="AA24" s="169"/>
      <c r="AB24" s="169"/>
      <c r="AC24" s="169"/>
      <c r="AD24" s="169"/>
      <c r="AE24" s="169"/>
      <c r="AF24" s="169"/>
      <c r="AG24" s="169"/>
      <c r="AH24" s="169"/>
      <c r="AI24" s="169"/>
    </row>
    <row r="25" spans="1:35" s="185" customFormat="1" ht="24" customHeight="1" x14ac:dyDescent="0.25">
      <c r="A25" s="244" t="s">
        <v>121</v>
      </c>
      <c r="B25" s="244"/>
      <c r="C25" s="244"/>
      <c r="D25" s="189" t="s">
        <v>119</v>
      </c>
      <c r="E25" s="245" t="s">
        <v>122</v>
      </c>
      <c r="F25" s="245"/>
      <c r="G25" s="245"/>
      <c r="H25" s="245"/>
      <c r="I25" s="245"/>
      <c r="J25" s="190" t="s">
        <v>120</v>
      </c>
      <c r="K25" s="245" t="s">
        <v>123</v>
      </c>
      <c r="L25" s="245"/>
      <c r="M25" s="245"/>
      <c r="N25" s="245"/>
      <c r="O25" s="245"/>
      <c r="P25" s="245"/>
      <c r="Q25" s="245"/>
      <c r="R25" s="190">
        <v>1</v>
      </c>
      <c r="T25" s="186"/>
      <c r="U25" s="186"/>
      <c r="V25" s="186"/>
      <c r="W25" s="186"/>
      <c r="X25" s="186"/>
      <c r="Y25" s="186"/>
      <c r="Z25" s="186"/>
      <c r="AA25" s="186"/>
      <c r="AB25" s="186"/>
      <c r="AC25" s="186"/>
      <c r="AD25" s="186"/>
      <c r="AE25" s="186"/>
      <c r="AF25" s="186"/>
      <c r="AG25" s="186"/>
      <c r="AH25" s="186"/>
      <c r="AI25" s="186"/>
    </row>
    <row r="26" spans="1:35" ht="38.25" customHeight="1" x14ac:dyDescent="0.3">
      <c r="D26" s="181"/>
      <c r="E26" s="181"/>
      <c r="F26" s="181"/>
      <c r="G26" s="181"/>
    </row>
  </sheetData>
  <mergeCells count="9">
    <mergeCell ref="A25:C25"/>
    <mergeCell ref="E25:I25"/>
    <mergeCell ref="K25:Q25"/>
    <mergeCell ref="R1:S1"/>
    <mergeCell ref="R2:S2"/>
    <mergeCell ref="R3:S3"/>
    <mergeCell ref="R4:S4"/>
    <mergeCell ref="A1:A4"/>
    <mergeCell ref="B1:Q4"/>
  </mergeCells>
  <phoneticPr fontId="27" type="noConversion"/>
  <conditionalFormatting sqref="N8:Q10 P11:Q11">
    <cfRule type="colorScale" priority="13">
      <colorScale>
        <cfvo type="percent" val="&quot;0&lt;=69&quot;"/>
        <cfvo type="percent" val="&quot;70&lt;=89&quot;"/>
        <cfvo type="percent" val="&quot;90&lt;=100&quot;"/>
        <color rgb="FFF8696B"/>
        <color rgb="FFFFEB84"/>
        <color rgb="FF63BE7B"/>
      </colorScale>
    </cfRule>
    <cfRule type="colorScale" priority="14">
      <colorScale>
        <cfvo type="num" val="50"/>
        <cfvo type="percentile" val="80"/>
        <cfvo type="max"/>
        <color rgb="FFF8696B"/>
        <color rgb="FFFFEB84"/>
        <color rgb="FF63BE7B"/>
      </colorScale>
    </cfRule>
    <cfRule type="colorScale" priority="15">
      <colorScale>
        <cfvo type="min"/>
        <cfvo type="percentile" val="50"/>
        <cfvo type="max"/>
        <color rgb="FFF8696B"/>
        <color rgb="FFFFEB84"/>
        <color rgb="FF63BE7B"/>
      </colorScale>
    </cfRule>
  </conditionalFormatting>
  <conditionalFormatting sqref="N13:Q13 N7:Q10 P11:Q12 N14 P14:Q14 N23:Q23 N22 P22:Q22 N15:Q15 N18:Q21 N16:N17 P16:Q17">
    <cfRule type="cellIs" dxfId="13" priority="10" operator="between">
      <formula>0.85</formula>
      <formula>1</formula>
    </cfRule>
    <cfRule type="cellIs" dxfId="12" priority="11" operator="between">
      <formula>0.7</formula>
      <formula>0.84</formula>
    </cfRule>
    <cfRule type="cellIs" dxfId="11" priority="12" operator="between">
      <formula>1%</formula>
      <formula>69%</formula>
    </cfRule>
  </conditionalFormatting>
  <conditionalFormatting sqref="O7:P7">
    <cfRule type="cellIs" dxfId="10" priority="7" operator="between">
      <formula>0.85</formula>
      <formula>1</formula>
    </cfRule>
    <cfRule type="cellIs" dxfId="9" priority="8" operator="between">
      <formula>0.7</formula>
      <formula>0.84</formula>
    </cfRule>
    <cfRule type="cellIs" dxfId="8" priority="9" operator="between">
      <formula>1%</formula>
      <formula>69%</formula>
    </cfRule>
  </conditionalFormatting>
  <dataValidations count="1">
    <dataValidation type="list" allowBlank="1" showInputMessage="1" showErrorMessage="1" sqref="H7:H23" xr:uid="{00000000-0002-0000-0000-000000000000}">
      <formula1>"Sube,Baja,Tendencia Media"</formula1>
    </dataValidation>
  </dataValidations>
  <pageMargins left="0.75" right="0" top="1" bottom="0" header="0" footer="0"/>
  <pageSetup paperSize="5" scale="40" orientation="landscape" verticalDpi="4294967292" copies="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E8:G10"/>
  <sheetViews>
    <sheetView workbookViewId="0"/>
  </sheetViews>
  <sheetFormatPr baseColWidth="10" defaultColWidth="11.44140625" defaultRowHeight="14.4" x14ac:dyDescent="0.3"/>
  <sheetData>
    <row r="8" spans="5:7" ht="15" thickBot="1" x14ac:dyDescent="0.35"/>
    <row r="9" spans="5:7" ht="250.2" thickBot="1" x14ac:dyDescent="0.35">
      <c r="E9" s="183">
        <v>1</v>
      </c>
      <c r="F9" s="184">
        <v>0.9</v>
      </c>
      <c r="G9" s="182" t="s">
        <v>110</v>
      </c>
    </row>
    <row r="10" spans="5:7" ht="250.2" thickBot="1" x14ac:dyDescent="0.35">
      <c r="E10" s="183">
        <v>1</v>
      </c>
      <c r="F10" s="184">
        <v>0.9</v>
      </c>
      <c r="G10" s="18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F23"/>
  <sheetViews>
    <sheetView topLeftCell="A4" workbookViewId="0">
      <pane xSplit="4" ySplit="4" topLeftCell="G8" activePane="bottomRight" state="frozen"/>
      <selection activeCell="A4" sqref="A4"/>
      <selection pane="topRight" activeCell="D4" sqref="D4"/>
      <selection pane="bottomLeft" activeCell="A8" sqref="A8"/>
      <selection pane="bottomRight" activeCell="G10" sqref="G10"/>
    </sheetView>
  </sheetViews>
  <sheetFormatPr baseColWidth="10" defaultColWidth="11.44140625" defaultRowHeight="14.4" outlineLevelCol="1" x14ac:dyDescent="0.3"/>
  <cols>
    <col min="1" max="1" width="16.44140625" customWidth="1"/>
    <col min="2" max="2" width="16.44140625" hidden="1" customWidth="1"/>
    <col min="3" max="3" width="30.109375" bestFit="1" customWidth="1"/>
    <col min="4" max="4" width="17.44140625" style="77" bestFit="1" customWidth="1"/>
    <col min="5" max="6" width="4.44140625" hidden="1" customWidth="1"/>
    <col min="7" max="8" width="35.109375" customWidth="1"/>
    <col min="9" max="9" width="16" customWidth="1"/>
    <col min="10" max="10" width="9.44140625" bestFit="1" customWidth="1"/>
    <col min="11" max="11" width="9" style="72" customWidth="1"/>
    <col min="12" max="23" width="7.6640625" customWidth="1" outlineLevel="1"/>
    <col min="24" max="25" width="7.6640625" hidden="1" customWidth="1" outlineLevel="1"/>
    <col min="26" max="26" width="11.44140625" style="67" customWidth="1" collapsed="1"/>
    <col min="27" max="27" width="31.44140625" customWidth="1"/>
    <col min="28" max="28" width="11.44140625" hidden="1" customWidth="1"/>
    <col min="29" max="29" width="8.77734375" customWidth="1"/>
    <col min="30" max="30" width="9.6640625" customWidth="1"/>
    <col min="31" max="31" width="14.109375" customWidth="1"/>
    <col min="32" max="32" width="16.33203125" customWidth="1"/>
    <col min="33" max="33" width="14.44140625" customWidth="1"/>
    <col min="34" max="34" width="13.109375" customWidth="1"/>
    <col min="35" max="35" width="14.6640625" customWidth="1"/>
    <col min="44" max="44" width="7" bestFit="1" customWidth="1"/>
    <col min="45" max="45" width="8.77734375" bestFit="1" customWidth="1"/>
    <col min="46" max="46" width="7.44140625" bestFit="1" customWidth="1"/>
    <col min="47" max="47" width="6" bestFit="1" customWidth="1"/>
    <col min="48" max="49" width="6.44140625" bestFit="1" customWidth="1"/>
    <col min="50" max="50" width="5.77734375" bestFit="1" customWidth="1"/>
    <col min="51" max="51" width="8.44140625" bestFit="1" customWidth="1"/>
    <col min="52" max="52" width="11.77734375" customWidth="1"/>
    <col min="53" max="53" width="9.109375" bestFit="1" customWidth="1"/>
    <col min="54" max="54" width="11.77734375" customWidth="1"/>
    <col min="55" max="55" width="10.44140625" bestFit="1" customWidth="1"/>
    <col min="69" max="74" width="9.44140625" customWidth="1"/>
  </cols>
  <sheetData>
    <row r="1" spans="1:58" ht="15" customHeight="1" x14ac:dyDescent="0.3">
      <c r="A1" s="255" t="s">
        <v>47</v>
      </c>
      <c r="B1" s="255"/>
      <c r="C1" s="256"/>
      <c r="D1" s="257" t="s">
        <v>55</v>
      </c>
      <c r="E1" s="258"/>
      <c r="F1" s="258"/>
      <c r="G1" s="258"/>
      <c r="H1" s="258"/>
      <c r="I1" s="258"/>
      <c r="J1" s="258"/>
      <c r="K1" s="258"/>
      <c r="L1" s="258"/>
      <c r="M1" s="258"/>
      <c r="N1" s="258"/>
      <c r="O1" s="258"/>
      <c r="P1" s="258"/>
      <c r="Q1" s="258"/>
      <c r="R1" s="258"/>
      <c r="S1" s="258"/>
      <c r="T1" s="258"/>
      <c r="U1" s="258"/>
      <c r="V1" s="258"/>
      <c r="W1" s="258"/>
      <c r="X1" s="258"/>
      <c r="Y1" s="258"/>
      <c r="Z1" s="258"/>
      <c r="AA1" s="258"/>
      <c r="AB1" s="258"/>
      <c r="AC1" s="259"/>
      <c r="AD1" s="266" t="s">
        <v>31</v>
      </c>
      <c r="AE1" s="266"/>
    </row>
    <row r="2" spans="1:58" ht="15" customHeight="1" x14ac:dyDescent="0.3">
      <c r="A2" s="256"/>
      <c r="B2" s="256"/>
      <c r="C2" s="256"/>
      <c r="D2" s="260"/>
      <c r="E2" s="261"/>
      <c r="F2" s="261"/>
      <c r="G2" s="261"/>
      <c r="H2" s="261"/>
      <c r="I2" s="261"/>
      <c r="J2" s="261"/>
      <c r="K2" s="261"/>
      <c r="L2" s="261"/>
      <c r="M2" s="261"/>
      <c r="N2" s="261"/>
      <c r="O2" s="261"/>
      <c r="P2" s="261"/>
      <c r="Q2" s="261"/>
      <c r="R2" s="261"/>
      <c r="S2" s="261"/>
      <c r="T2" s="261"/>
      <c r="U2" s="261"/>
      <c r="V2" s="261"/>
      <c r="W2" s="261"/>
      <c r="X2" s="261"/>
      <c r="Y2" s="261"/>
      <c r="Z2" s="261"/>
      <c r="AA2" s="261"/>
      <c r="AB2" s="261"/>
      <c r="AC2" s="262"/>
      <c r="AD2" s="266"/>
      <c r="AE2" s="266"/>
    </row>
    <row r="3" spans="1:58" ht="15" customHeight="1" x14ac:dyDescent="0.3">
      <c r="A3" s="256"/>
      <c r="B3" s="256"/>
      <c r="C3" s="256"/>
      <c r="D3" s="263"/>
      <c r="E3" s="264"/>
      <c r="F3" s="264"/>
      <c r="G3" s="264"/>
      <c r="H3" s="264"/>
      <c r="I3" s="264"/>
      <c r="J3" s="264"/>
      <c r="K3" s="264"/>
      <c r="L3" s="264"/>
      <c r="M3" s="264"/>
      <c r="N3" s="264"/>
      <c r="O3" s="264"/>
      <c r="P3" s="264"/>
      <c r="Q3" s="264"/>
      <c r="R3" s="264"/>
      <c r="S3" s="264"/>
      <c r="T3" s="264"/>
      <c r="U3" s="264"/>
      <c r="V3" s="264"/>
      <c r="W3" s="264"/>
      <c r="X3" s="264"/>
      <c r="Y3" s="264"/>
      <c r="Z3" s="264"/>
      <c r="AA3" s="264"/>
      <c r="AB3" s="264"/>
      <c r="AC3" s="265"/>
      <c r="AD3" s="266"/>
      <c r="AE3" s="266"/>
    </row>
    <row r="4" spans="1:58" ht="15" customHeight="1" x14ac:dyDescent="0.3">
      <c r="A4" s="256"/>
      <c r="B4" s="256"/>
      <c r="C4" s="256"/>
      <c r="D4" s="267" t="s">
        <v>44</v>
      </c>
      <c r="E4" s="268"/>
      <c r="F4" s="268"/>
      <c r="G4" s="268"/>
      <c r="H4" s="268"/>
      <c r="I4" s="268"/>
      <c r="J4" s="268"/>
      <c r="K4" s="268"/>
      <c r="L4" s="268"/>
      <c r="M4" s="268"/>
      <c r="N4" s="268"/>
      <c r="O4" s="268"/>
      <c r="P4" s="268"/>
      <c r="Q4" s="268"/>
      <c r="R4" s="268"/>
      <c r="S4" s="268"/>
      <c r="T4" s="268"/>
      <c r="U4" s="268"/>
      <c r="V4" s="268"/>
      <c r="W4" s="268"/>
      <c r="X4" s="268"/>
      <c r="Y4" s="268"/>
      <c r="Z4" s="268"/>
      <c r="AA4" s="268"/>
      <c r="AB4" s="268"/>
      <c r="AC4" s="269"/>
      <c r="AD4" s="273" t="s">
        <v>32</v>
      </c>
      <c r="AE4" s="273"/>
      <c r="AQ4" s="64"/>
      <c r="AR4" s="64"/>
      <c r="AS4" s="64"/>
      <c r="AT4" s="64"/>
      <c r="AU4" s="64"/>
      <c r="AV4" s="64"/>
      <c r="AW4" s="64"/>
      <c r="AX4" s="64"/>
      <c r="AY4" s="64"/>
      <c r="AZ4" s="64"/>
      <c r="BA4" s="64"/>
      <c r="BB4" s="64"/>
      <c r="BC4" s="64"/>
      <c r="BD4" s="64"/>
      <c r="BE4" s="64"/>
      <c r="BF4" s="64"/>
    </row>
    <row r="5" spans="1:58" ht="15" customHeight="1" x14ac:dyDescent="0.3">
      <c r="A5" s="256"/>
      <c r="B5" s="256"/>
      <c r="C5" s="256"/>
      <c r="D5" s="270"/>
      <c r="E5" s="271"/>
      <c r="F5" s="271"/>
      <c r="G5" s="271"/>
      <c r="H5" s="271"/>
      <c r="I5" s="271"/>
      <c r="J5" s="271"/>
      <c r="K5" s="271"/>
      <c r="L5" s="271"/>
      <c r="M5" s="271"/>
      <c r="N5" s="271"/>
      <c r="O5" s="271"/>
      <c r="P5" s="271"/>
      <c r="Q5" s="271"/>
      <c r="R5" s="271"/>
      <c r="S5" s="271"/>
      <c r="T5" s="271"/>
      <c r="U5" s="271"/>
      <c r="V5" s="271"/>
      <c r="W5" s="271"/>
      <c r="X5" s="271"/>
      <c r="Y5" s="271"/>
      <c r="Z5" s="271"/>
      <c r="AA5" s="271"/>
      <c r="AB5" s="271"/>
      <c r="AC5" s="272"/>
      <c r="AD5" s="274">
        <v>42731</v>
      </c>
      <c r="AE5" s="274"/>
      <c r="AQ5" s="64"/>
      <c r="AR5" s="64"/>
      <c r="AS5" s="64"/>
      <c r="AT5" s="64"/>
      <c r="AU5" s="64"/>
      <c r="AV5" s="64"/>
      <c r="AW5" s="64"/>
      <c r="AX5" s="64"/>
      <c r="AY5" s="64"/>
      <c r="AZ5" s="64"/>
      <c r="BA5" s="64"/>
      <c r="BB5" s="64"/>
      <c r="BC5" s="64"/>
      <c r="BD5" s="64"/>
      <c r="BE5" s="64"/>
      <c r="BF5" s="64"/>
    </row>
    <row r="6" spans="1:58" x14ac:dyDescent="0.3">
      <c r="AQ6" s="64"/>
      <c r="AR6" s="64"/>
      <c r="AS6" s="64"/>
      <c r="AT6" s="64"/>
      <c r="AU6" s="64"/>
      <c r="AV6" s="64"/>
      <c r="AW6" s="64"/>
      <c r="AX6" s="64"/>
      <c r="AY6" s="64"/>
      <c r="AZ6" s="64"/>
      <c r="BA6" s="64"/>
      <c r="BB6" s="64"/>
      <c r="BC6" s="64"/>
      <c r="BD6" s="64"/>
      <c r="BE6" s="64"/>
      <c r="BF6" s="64"/>
    </row>
    <row r="7" spans="1:58" ht="93.75" customHeight="1" thickBot="1" x14ac:dyDescent="0.35">
      <c r="A7" s="114" t="s">
        <v>1</v>
      </c>
      <c r="B7" s="114"/>
      <c r="C7" s="114" t="s">
        <v>2</v>
      </c>
      <c r="D7" s="114" t="s">
        <v>49</v>
      </c>
      <c r="E7" s="114" t="s">
        <v>56</v>
      </c>
      <c r="F7" s="114" t="s">
        <v>57</v>
      </c>
      <c r="G7" s="114" t="s">
        <v>3</v>
      </c>
      <c r="H7" s="114" t="s">
        <v>61</v>
      </c>
      <c r="I7" s="114" t="s">
        <v>5</v>
      </c>
      <c r="J7" s="114" t="s">
        <v>6</v>
      </c>
      <c r="K7" s="114" t="s">
        <v>4</v>
      </c>
      <c r="L7" s="165">
        <v>42736</v>
      </c>
      <c r="M7" s="165">
        <v>42767</v>
      </c>
      <c r="N7" s="165">
        <v>42795</v>
      </c>
      <c r="O7" s="165">
        <v>42826</v>
      </c>
      <c r="P7" s="165">
        <v>42856</v>
      </c>
      <c r="Q7" s="165">
        <v>42887</v>
      </c>
      <c r="R7" s="165">
        <v>42917</v>
      </c>
      <c r="S7" s="165">
        <v>42948</v>
      </c>
      <c r="T7" s="165">
        <v>42979</v>
      </c>
      <c r="U7" s="165">
        <v>43009</v>
      </c>
      <c r="V7" s="165">
        <v>43040</v>
      </c>
      <c r="W7" s="165">
        <v>43070</v>
      </c>
      <c r="X7" s="165"/>
      <c r="Y7" s="165"/>
      <c r="Z7" s="114" t="s">
        <v>10</v>
      </c>
      <c r="AA7" s="114" t="s">
        <v>53</v>
      </c>
      <c r="AB7" s="114" t="s">
        <v>59</v>
      </c>
      <c r="AC7" s="114" t="s">
        <v>9</v>
      </c>
      <c r="AD7" s="166" t="s">
        <v>11</v>
      </c>
      <c r="AE7" s="166" t="s">
        <v>12</v>
      </c>
      <c r="AF7" s="166" t="s">
        <v>54</v>
      </c>
      <c r="AG7" s="166" t="s">
        <v>7</v>
      </c>
      <c r="AH7" s="166" t="s">
        <v>8</v>
      </c>
      <c r="AP7" s="64"/>
      <c r="AQ7" s="65"/>
      <c r="AR7" s="65"/>
      <c r="AS7" s="65"/>
      <c r="AT7" s="65"/>
      <c r="AU7" s="65"/>
      <c r="AV7" s="65"/>
      <c r="AW7" s="65"/>
      <c r="AX7" s="65"/>
      <c r="AY7" s="65"/>
      <c r="AZ7" s="65"/>
      <c r="BA7" s="65"/>
      <c r="BB7" s="65"/>
      <c r="BC7" s="65"/>
      <c r="BD7" s="64"/>
      <c r="BE7" s="64"/>
    </row>
    <row r="8" spans="1:58" ht="26.4" x14ac:dyDescent="0.3">
      <c r="A8" s="252" t="s">
        <v>71</v>
      </c>
      <c r="B8" s="163" t="e">
        <f>+#REF!+1</f>
        <v>#REF!</v>
      </c>
      <c r="C8" s="152" t="s">
        <v>100</v>
      </c>
      <c r="D8" s="126" t="s">
        <v>103</v>
      </c>
      <c r="E8" s="127"/>
      <c r="F8" s="127"/>
      <c r="G8" s="128" t="s">
        <v>93</v>
      </c>
      <c r="H8" s="128" t="s">
        <v>95</v>
      </c>
      <c r="I8" s="129" t="s">
        <v>99</v>
      </c>
      <c r="J8" s="130" t="s">
        <v>91</v>
      </c>
      <c r="K8" s="131">
        <v>0.8</v>
      </c>
      <c r="L8" s="132"/>
      <c r="M8" s="132"/>
      <c r="N8" s="132"/>
      <c r="O8" s="132"/>
      <c r="P8" s="132"/>
      <c r="Q8" s="132"/>
      <c r="R8" s="132"/>
      <c r="S8" s="132"/>
      <c r="T8" s="132"/>
      <c r="U8" s="132"/>
      <c r="V8" s="132"/>
      <c r="W8" s="132"/>
      <c r="X8" s="133">
        <v>0</v>
      </c>
      <c r="Y8" s="133">
        <v>1</v>
      </c>
      <c r="Z8" s="133" t="e">
        <f t="shared" ref="Z8:Z16" si="0">LOOKUP(1000000000,L8:W8)</f>
        <v>#N/A</v>
      </c>
      <c r="AA8" s="128"/>
      <c r="AB8" s="132" t="e">
        <f t="shared" ref="AB8:AB16" si="1">+IF(SLOPE(L8:W8,$L$7:$W$7)&gt;0,"Al alza",IF(SLOPE(L8:W8,$L$7:$W$7)&lt;0,"A la baja","Sin cambio"))</f>
        <v>#DIV/0!</v>
      </c>
      <c r="AC8" s="112" t="s">
        <v>13</v>
      </c>
      <c r="AD8" s="134">
        <v>9.6100000000000005E-3</v>
      </c>
      <c r="AE8" s="135" t="str">
        <f>IF($J$8="Sube",IF(ISERROR(Z8/$K$8)=TRUE,"",IF(Z8&gt;$K$8,AD8,Z8/$K$8*AD8)),IF(ISERROR($K$8/Z8)=TRUE,"",IF($K$8&lt;Z8,$K$8/Z8*AD8,AD8)))</f>
        <v/>
      </c>
      <c r="AF8" s="136" t="str">
        <f>IF($J$8="Sube",IF(ISERROR(Z8/$K$8)=TRUE,"",IF(Z8&gt;=$K$8,1,0)),IF(ISERROR($K$8/Z8)=TRUE,"",IF($K$8&lt;Z8,0,1)))</f>
        <v/>
      </c>
      <c r="AG8" s="127"/>
      <c r="AH8" s="137"/>
      <c r="AP8" s="64"/>
      <c r="AQ8" s="63"/>
      <c r="AR8" s="63"/>
      <c r="AS8" s="63"/>
      <c r="AT8" s="63"/>
      <c r="AU8" s="63"/>
      <c r="AV8" s="63"/>
      <c r="AW8" s="63"/>
      <c r="AX8" s="63"/>
      <c r="AY8" s="63"/>
      <c r="AZ8" s="63"/>
      <c r="BA8" s="63"/>
      <c r="BB8" s="63"/>
      <c r="BC8" s="64"/>
      <c r="BD8" s="64"/>
      <c r="BE8" s="64"/>
    </row>
    <row r="9" spans="1:58" ht="26.4" x14ac:dyDescent="0.3">
      <c r="A9" s="253"/>
      <c r="B9" s="108" t="e">
        <f t="shared" ref="B9:B16" si="2">+B8+1</f>
        <v>#REF!</v>
      </c>
      <c r="C9" s="105" t="s">
        <v>101</v>
      </c>
      <c r="D9" s="106" t="s">
        <v>104</v>
      </c>
      <c r="E9" s="61"/>
      <c r="F9" s="61"/>
      <c r="G9" s="16" t="s">
        <v>92</v>
      </c>
      <c r="H9" s="16" t="s">
        <v>96</v>
      </c>
      <c r="I9" s="18" t="s">
        <v>99</v>
      </c>
      <c r="J9" s="104" t="s">
        <v>91</v>
      </c>
      <c r="K9" s="73">
        <v>0.05</v>
      </c>
      <c r="L9" s="17"/>
      <c r="M9" s="17"/>
      <c r="N9" s="17"/>
      <c r="O9" s="17"/>
      <c r="P9" s="17"/>
      <c r="Q9" s="17"/>
      <c r="R9" s="17"/>
      <c r="S9" s="17"/>
      <c r="T9" s="17"/>
      <c r="U9" s="17"/>
      <c r="V9" s="17"/>
      <c r="W9" s="17"/>
      <c r="X9" s="66">
        <v>0</v>
      </c>
      <c r="Y9" s="66">
        <v>1</v>
      </c>
      <c r="Z9" s="66" t="e">
        <f t="shared" si="0"/>
        <v>#N/A</v>
      </c>
      <c r="AA9" s="16"/>
      <c r="AB9" s="17" t="e">
        <f t="shared" si="1"/>
        <v>#DIV/0!</v>
      </c>
      <c r="AC9" s="111" t="s">
        <v>13</v>
      </c>
      <c r="AD9" s="81">
        <v>9.6100000000000005E-3</v>
      </c>
      <c r="AE9" s="20" t="str">
        <f>IF($J$9="Sube",IF(ISERROR(Z9/$K$9)=TRUE,"",IF(Z9&gt;$K$9,AD9,Z9/$K$9*AD9)),IF(ISERROR($K$9/Z9)=TRUE,"",IF($K$9&lt;Z9,$K$9/Z9*AD9,AD9)))</f>
        <v/>
      </c>
      <c r="AF9" s="21" t="str">
        <f>IF($J$9="Sube",IF(ISERROR(Z9/$K$9)=TRUE,"",IF(Z9&gt;=$K$9,1,0)),IF(ISERROR($K$9/Z9)=TRUE,"",IF($K$9&lt;Z9,0,1)))</f>
        <v/>
      </c>
      <c r="AG9" s="61"/>
      <c r="AH9" s="138"/>
      <c r="AP9" s="64"/>
      <c r="AQ9" s="63"/>
      <c r="AR9" s="63"/>
      <c r="AS9" s="63"/>
      <c r="AT9" s="63"/>
      <c r="AU9" s="63"/>
      <c r="AV9" s="63"/>
      <c r="AW9" s="63"/>
      <c r="AX9" s="63"/>
      <c r="AY9" s="63"/>
      <c r="AZ9" s="63"/>
      <c r="BA9" s="63"/>
      <c r="BB9" s="63"/>
      <c r="BC9" s="64"/>
      <c r="BD9" s="64"/>
      <c r="BE9" s="64"/>
    </row>
    <row r="10" spans="1:58" ht="27" thickBot="1" x14ac:dyDescent="0.35">
      <c r="A10" s="254"/>
      <c r="B10" s="164" t="e">
        <f t="shared" si="2"/>
        <v>#REF!</v>
      </c>
      <c r="C10" s="153" t="s">
        <v>102</v>
      </c>
      <c r="D10" s="140" t="s">
        <v>105</v>
      </c>
      <c r="E10" s="150"/>
      <c r="F10" s="150"/>
      <c r="G10" s="141" t="s">
        <v>94</v>
      </c>
      <c r="H10" s="141" t="s">
        <v>97</v>
      </c>
      <c r="I10" s="142" t="s">
        <v>98</v>
      </c>
      <c r="J10" s="143" t="s">
        <v>91</v>
      </c>
      <c r="K10" s="144">
        <v>0.95</v>
      </c>
      <c r="L10" s="145"/>
      <c r="M10" s="145"/>
      <c r="N10" s="145"/>
      <c r="O10" s="145"/>
      <c r="P10" s="145"/>
      <c r="Q10" s="145"/>
      <c r="R10" s="145"/>
      <c r="S10" s="145"/>
      <c r="T10" s="145"/>
      <c r="U10" s="145"/>
      <c r="V10" s="145"/>
      <c r="W10" s="145"/>
      <c r="X10" s="146">
        <v>0</v>
      </c>
      <c r="Y10" s="146">
        <v>1</v>
      </c>
      <c r="Z10" s="146" t="e">
        <f t="shared" si="0"/>
        <v>#N/A</v>
      </c>
      <c r="AA10" s="141"/>
      <c r="AB10" s="145" t="e">
        <f t="shared" si="1"/>
        <v>#DIV/0!</v>
      </c>
      <c r="AC10" s="139" t="s">
        <v>13</v>
      </c>
      <c r="AD10" s="147">
        <v>9.6100000000000005E-3</v>
      </c>
      <c r="AE10" s="148" t="str">
        <f>IF($J$10="Sube",IF(ISERROR(Z10/$K$10)=TRUE,"",IF(Z10&gt;$K$10,AD10,Z10/$K$10*AD10)),IF(ISERROR($K$10/Z10)=TRUE,"",IF($K$10&lt;Z10,$K$10/Z10*AD10,AD10)))</f>
        <v/>
      </c>
      <c r="AF10" s="149" t="str">
        <f>IF($J$10="Sube",IF(ISERROR(Z10/$K$10)=TRUE,"",IF(Z10&gt;=$K$10,1,0)),IF(ISERROR($K$10/Z10)=TRUE,"",IF($K$10&lt;Z10,0,1)))</f>
        <v/>
      </c>
      <c r="AG10" s="150"/>
      <c r="AH10" s="151"/>
      <c r="AP10" s="64"/>
      <c r="AQ10" s="63"/>
      <c r="AR10" s="63"/>
      <c r="AS10" s="63"/>
      <c r="AT10" s="63"/>
      <c r="AU10" s="63"/>
      <c r="AV10" s="63"/>
      <c r="AW10" s="63"/>
      <c r="AX10" s="63"/>
      <c r="AY10" s="63"/>
      <c r="AZ10" s="63"/>
      <c r="BA10" s="63"/>
      <c r="BB10" s="63"/>
      <c r="BC10" s="64"/>
      <c r="BD10" s="64"/>
      <c r="BE10" s="64"/>
    </row>
    <row r="11" spans="1:58" hidden="1" x14ac:dyDescent="0.3">
      <c r="A11" s="251" t="s">
        <v>72</v>
      </c>
      <c r="B11" s="107" t="e">
        <f t="shared" si="2"/>
        <v>#REF!</v>
      </c>
      <c r="C11" s="110"/>
      <c r="D11" s="115"/>
      <c r="E11" s="116"/>
      <c r="F11" s="116"/>
      <c r="G11" s="117"/>
      <c r="H11" s="117"/>
      <c r="I11" s="118"/>
      <c r="J11" s="119"/>
      <c r="K11" s="120"/>
      <c r="L11" s="121"/>
      <c r="M11" s="121"/>
      <c r="N11" s="121"/>
      <c r="O11" s="121"/>
      <c r="P11" s="121"/>
      <c r="Q11" s="121"/>
      <c r="R11" s="121"/>
      <c r="S11" s="121"/>
      <c r="T11" s="121"/>
      <c r="U11" s="121"/>
      <c r="V11" s="121"/>
      <c r="W11" s="121"/>
      <c r="X11" s="121"/>
      <c r="Y11" s="121"/>
      <c r="Z11" s="122" t="e">
        <f t="shared" si="0"/>
        <v>#N/A</v>
      </c>
      <c r="AA11" s="117"/>
      <c r="AB11" s="121" t="e">
        <f t="shared" si="1"/>
        <v>#DIV/0!</v>
      </c>
      <c r="AC11" s="110" t="s">
        <v>13</v>
      </c>
      <c r="AD11" s="123">
        <v>9.6100000000000005E-3</v>
      </c>
      <c r="AE11" s="124" t="str">
        <f>IF($J$11="Sube",IF(ISERROR(Z11/$K$11)=TRUE,"",IF(Z11&gt;$K$11,AD11,Z11/$K$11*AD11)),IF(ISERROR($K$11/Z11)=TRUE,"",IF($K$11&lt;Z11,$K$11/Z11*AD11,AD11)))</f>
        <v/>
      </c>
      <c r="AF11" s="125" t="str">
        <f>IF($J$11="Sube",IF(ISERROR(Z11/$K$11)=TRUE,"",IF(Z11&gt;=$K$11,1,0)),IF(ISERROR($K$11/Z11)=TRUE,"",IF($K$11&lt;Z11,0,1)))</f>
        <v/>
      </c>
      <c r="AG11" s="116"/>
      <c r="AH11" s="116"/>
      <c r="AP11" s="64"/>
      <c r="AQ11" s="63"/>
      <c r="AR11" s="63"/>
      <c r="AS11" s="63"/>
      <c r="AT11" s="63"/>
      <c r="AU11" s="63"/>
      <c r="AV11" s="63"/>
      <c r="AW11" s="63"/>
      <c r="AX11" s="63"/>
      <c r="AY11" s="63"/>
      <c r="AZ11" s="63"/>
      <c r="BA11" s="63"/>
      <c r="BB11" s="63"/>
      <c r="BC11" s="64"/>
      <c r="BD11" s="64"/>
      <c r="BE11" s="64"/>
    </row>
    <row r="12" spans="1:58" hidden="1" x14ac:dyDescent="0.3">
      <c r="A12" s="251"/>
      <c r="B12" s="107" t="e">
        <f t="shared" si="2"/>
        <v>#REF!</v>
      </c>
      <c r="C12" s="111"/>
      <c r="D12" s="106"/>
      <c r="E12" s="61"/>
      <c r="F12" s="61"/>
      <c r="G12" s="16"/>
      <c r="H12" s="16"/>
      <c r="I12" s="18"/>
      <c r="J12" s="104"/>
      <c r="K12" s="73"/>
      <c r="L12" s="17"/>
      <c r="M12" s="17"/>
      <c r="N12" s="17"/>
      <c r="O12" s="17"/>
      <c r="P12" s="17"/>
      <c r="Q12" s="17"/>
      <c r="R12" s="17"/>
      <c r="S12" s="17"/>
      <c r="T12" s="17"/>
      <c r="U12" s="17"/>
      <c r="V12" s="17"/>
      <c r="W12" s="17"/>
      <c r="X12" s="17"/>
      <c r="Y12" s="17"/>
      <c r="Z12" s="66" t="e">
        <f t="shared" si="0"/>
        <v>#N/A</v>
      </c>
      <c r="AA12" s="16"/>
      <c r="AB12" s="17" t="e">
        <f t="shared" si="1"/>
        <v>#DIV/0!</v>
      </c>
      <c r="AC12" s="111" t="s">
        <v>13</v>
      </c>
      <c r="AD12" s="81">
        <v>9.6100000000000005E-3</v>
      </c>
      <c r="AE12" s="20" t="str">
        <f>IF($J$12="Sube",IF(ISERROR(Z12/$K$12)=TRUE,"",IF(Z12&gt;$K$12,AD12,Z12/$K$12*AD12)),IF(ISERROR($K$12/Z12)=TRUE,"",IF($K$12&lt;Z12,$K$12/Z12*AD12,AD12)))</f>
        <v/>
      </c>
      <c r="AF12" s="21" t="str">
        <f>IF($J$12="Sube",IF(ISERROR(Z12/$K$12)=TRUE,"",IF(Z12&gt;=$K$12,1,0)),IF(ISERROR($K$12/Z12)=TRUE,"",IF($K$12&lt;Z12,0,1)))</f>
        <v/>
      </c>
      <c r="AG12" s="61"/>
      <c r="AH12" s="61"/>
      <c r="AP12" s="64"/>
      <c r="AQ12" s="63"/>
      <c r="AR12" s="63"/>
      <c r="AS12" s="63"/>
      <c r="AT12" s="63"/>
      <c r="AU12" s="63"/>
      <c r="AV12" s="63"/>
      <c r="AW12" s="63"/>
      <c r="AX12" s="63"/>
      <c r="AY12" s="63"/>
      <c r="AZ12" s="63"/>
      <c r="BA12" s="63"/>
      <c r="BB12" s="63"/>
      <c r="BC12" s="64"/>
      <c r="BD12" s="64"/>
      <c r="BE12" s="64"/>
    </row>
    <row r="13" spans="1:58" hidden="1" x14ac:dyDescent="0.3">
      <c r="A13" s="251"/>
      <c r="B13" s="107" t="e">
        <f t="shared" si="2"/>
        <v>#REF!</v>
      </c>
      <c r="C13" s="111"/>
      <c r="D13" s="106"/>
      <c r="E13" s="61"/>
      <c r="F13" s="61"/>
      <c r="G13" s="16"/>
      <c r="H13" s="16"/>
      <c r="I13" s="18"/>
      <c r="J13" s="104"/>
      <c r="K13" s="73"/>
      <c r="L13" s="17"/>
      <c r="M13" s="17"/>
      <c r="N13" s="17"/>
      <c r="O13" s="17"/>
      <c r="P13" s="17"/>
      <c r="Q13" s="17"/>
      <c r="R13" s="17"/>
      <c r="S13" s="17"/>
      <c r="T13" s="17"/>
      <c r="U13" s="17"/>
      <c r="V13" s="17"/>
      <c r="W13" s="17"/>
      <c r="X13" s="17"/>
      <c r="Y13" s="17"/>
      <c r="Z13" s="66" t="e">
        <f t="shared" si="0"/>
        <v>#N/A</v>
      </c>
      <c r="AA13" s="16"/>
      <c r="AB13" s="17" t="e">
        <f t="shared" si="1"/>
        <v>#DIV/0!</v>
      </c>
      <c r="AC13" s="111" t="s">
        <v>13</v>
      </c>
      <c r="AD13" s="81">
        <v>9.6100000000000005E-3</v>
      </c>
      <c r="AE13" s="20" t="str">
        <f>IF($J$13="Sube",IF(ISERROR(Z13/$K$13)=TRUE,"",IF(Z13&gt;$K$13,AD13,Z13/$K$13*AD13)),IF(ISERROR($K$13/Z13)=TRUE,"",IF($K$13&lt;Z13,$K$13/Z13*AD13,AD13)))</f>
        <v/>
      </c>
      <c r="AF13" s="21" t="str">
        <f>IF($J$13="Sube",IF(ISERROR(Z13/$K$13)=TRUE,"",IF(Z13&gt;=$K$13,1,0)),IF(ISERROR($K$13/Z13)=TRUE,"",IF($K$13&lt;Z13,0,1)))</f>
        <v/>
      </c>
      <c r="AG13" s="61"/>
      <c r="AH13" s="61"/>
      <c r="AP13" s="64"/>
      <c r="AQ13" s="63"/>
      <c r="AR13" s="63"/>
      <c r="AS13" s="63"/>
      <c r="AT13" s="63"/>
      <c r="AU13" s="63"/>
      <c r="AV13" s="63"/>
      <c r="AW13" s="63"/>
      <c r="AX13" s="63"/>
      <c r="AY13" s="63"/>
      <c r="AZ13" s="63"/>
      <c r="BA13" s="63"/>
      <c r="BB13" s="63"/>
      <c r="BC13" s="64"/>
      <c r="BD13" s="64"/>
      <c r="BE13" s="64"/>
    </row>
    <row r="14" spans="1:58" hidden="1" x14ac:dyDescent="0.3">
      <c r="A14" s="251"/>
      <c r="B14" s="107" t="e">
        <f t="shared" si="2"/>
        <v>#REF!</v>
      </c>
      <c r="C14" s="111"/>
      <c r="D14" s="106"/>
      <c r="E14" s="61"/>
      <c r="F14" s="61"/>
      <c r="G14" s="16"/>
      <c r="H14" s="16"/>
      <c r="I14" s="18"/>
      <c r="J14" s="104"/>
      <c r="K14" s="73"/>
      <c r="L14" s="17"/>
      <c r="M14" s="17"/>
      <c r="N14" s="17"/>
      <c r="O14" s="17"/>
      <c r="P14" s="17"/>
      <c r="Q14" s="17"/>
      <c r="R14" s="17"/>
      <c r="S14" s="17"/>
      <c r="T14" s="17"/>
      <c r="U14" s="17"/>
      <c r="V14" s="17"/>
      <c r="W14" s="17"/>
      <c r="X14" s="17"/>
      <c r="Y14" s="17"/>
      <c r="Z14" s="66" t="e">
        <f t="shared" si="0"/>
        <v>#N/A</v>
      </c>
      <c r="AA14" s="16"/>
      <c r="AB14" s="17" t="e">
        <f t="shared" si="1"/>
        <v>#DIV/0!</v>
      </c>
      <c r="AC14" s="111" t="s">
        <v>13</v>
      </c>
      <c r="AD14" s="81">
        <v>9.6100000000000005E-3</v>
      </c>
      <c r="AE14" s="20" t="str">
        <f>IF($J$14="Sube",IF(ISERROR(Z14/$K$14)=TRUE,"",IF(Z14&gt;$K$14,AD14,Z14/$K$14*AD14)),IF(ISERROR($K$14/Z14)=TRUE,"",IF($K$14&lt;Z14,$K$14/Z14*AD14,AD14)))</f>
        <v/>
      </c>
      <c r="AF14" s="21" t="str">
        <f>IF($J$14="Sube",IF(ISERROR(Z14/$K$14)=TRUE,"",IF(Z14&gt;=$K$14,1,0)),IF(ISERROR($K$14/Z14)=TRUE,"",IF($K$14&lt;Z14,0,1)))</f>
        <v/>
      </c>
      <c r="AG14" s="61"/>
      <c r="AH14" s="61"/>
      <c r="AP14" s="64"/>
      <c r="AQ14" s="63"/>
      <c r="AR14" s="63"/>
      <c r="AS14" s="63"/>
      <c r="AT14" s="63"/>
      <c r="AU14" s="63"/>
      <c r="AV14" s="63"/>
      <c r="AW14" s="63"/>
      <c r="AX14" s="63"/>
      <c r="AY14" s="63"/>
      <c r="AZ14" s="63"/>
      <c r="BA14" s="63"/>
      <c r="BB14" s="63"/>
      <c r="BC14" s="64"/>
      <c r="BD14" s="64"/>
      <c r="BE14" s="64"/>
    </row>
    <row r="15" spans="1:58" hidden="1" x14ac:dyDescent="0.3">
      <c r="A15" s="251"/>
      <c r="B15" s="107" t="e">
        <f t="shared" si="2"/>
        <v>#REF!</v>
      </c>
      <c r="C15" s="111"/>
      <c r="D15" s="106"/>
      <c r="E15" s="61"/>
      <c r="F15" s="61"/>
      <c r="G15" s="16"/>
      <c r="H15" s="16"/>
      <c r="I15" s="18"/>
      <c r="J15" s="104"/>
      <c r="K15" s="73"/>
      <c r="L15" s="17"/>
      <c r="M15" s="17"/>
      <c r="N15" s="17"/>
      <c r="O15" s="17"/>
      <c r="P15" s="17"/>
      <c r="Q15" s="17"/>
      <c r="R15" s="17"/>
      <c r="S15" s="17"/>
      <c r="T15" s="17"/>
      <c r="U15" s="17"/>
      <c r="V15" s="17"/>
      <c r="W15" s="17"/>
      <c r="X15" s="17"/>
      <c r="Y15" s="17"/>
      <c r="Z15" s="66" t="e">
        <f t="shared" si="0"/>
        <v>#N/A</v>
      </c>
      <c r="AA15" s="16"/>
      <c r="AB15" s="17" t="e">
        <f t="shared" si="1"/>
        <v>#DIV/0!</v>
      </c>
      <c r="AC15" s="111" t="s">
        <v>13</v>
      </c>
      <c r="AD15" s="81">
        <v>9.6100000000000005E-3</v>
      </c>
      <c r="AE15" s="20" t="str">
        <f>IF($J$15="Sube",IF(ISERROR(Z15/$K$15)=TRUE,"",IF(Z15&gt;$K$15,AD15,Z15/$K$15*AD15)),IF(ISERROR($K$15/Z15)=TRUE,"",IF($K$15&lt;Z15,$K$15/Z15*AD15,AD15)))</f>
        <v/>
      </c>
      <c r="AF15" s="21" t="str">
        <f>IF($J$15="Sube",IF(ISERROR(Z15/$K$15)=TRUE,"",IF(Z15&gt;=$K$15,1,0)),IF(ISERROR($K$15/Z15)=TRUE,"",IF($K$15&lt;Z15,0,1)))</f>
        <v/>
      </c>
      <c r="AG15" s="61"/>
      <c r="AH15" s="61"/>
      <c r="AP15" s="64"/>
      <c r="AQ15" s="63"/>
      <c r="AR15" s="63"/>
      <c r="AS15" s="63"/>
      <c r="AT15" s="63"/>
      <c r="AU15" s="63"/>
      <c r="AV15" s="63"/>
      <c r="AW15" s="63"/>
      <c r="AX15" s="63"/>
      <c r="AY15" s="63"/>
      <c r="AZ15" s="63"/>
      <c r="BA15" s="63"/>
      <c r="BB15" s="63"/>
      <c r="BC15" s="64"/>
      <c r="BD15" s="64"/>
      <c r="BE15" s="64"/>
    </row>
    <row r="16" spans="1:58" hidden="1" x14ac:dyDescent="0.3">
      <c r="A16" s="251"/>
      <c r="B16" s="107" t="e">
        <f t="shared" si="2"/>
        <v>#REF!</v>
      </c>
      <c r="C16" s="109"/>
      <c r="D16" s="113"/>
      <c r="E16" s="154"/>
      <c r="F16" s="154"/>
      <c r="G16" s="78"/>
      <c r="H16" s="78"/>
      <c r="I16" s="155"/>
      <c r="J16" s="156"/>
      <c r="K16" s="157"/>
      <c r="L16" s="158"/>
      <c r="M16" s="158"/>
      <c r="N16" s="158"/>
      <c r="O16" s="158"/>
      <c r="P16" s="158"/>
      <c r="Q16" s="158"/>
      <c r="R16" s="158"/>
      <c r="S16" s="158"/>
      <c r="T16" s="158"/>
      <c r="U16" s="158"/>
      <c r="V16" s="158"/>
      <c r="W16" s="158"/>
      <c r="X16" s="158"/>
      <c r="Y16" s="158"/>
      <c r="Z16" s="159" t="e">
        <f t="shared" si="0"/>
        <v>#N/A</v>
      </c>
      <c r="AA16" s="78"/>
      <c r="AB16" s="158" t="e">
        <f t="shared" si="1"/>
        <v>#DIV/0!</v>
      </c>
      <c r="AC16" s="109" t="s">
        <v>13</v>
      </c>
      <c r="AD16" s="160">
        <v>9.6100000000000005E-3</v>
      </c>
      <c r="AE16" s="161" t="str">
        <f>IF($J$16="Sube",IF(ISERROR(Z16/$K$16)=TRUE,"",IF(Z16&gt;$K$16,AD16,Z16/$K$16*AD16)),IF(ISERROR($K$16/Z16)=TRUE,"",IF($K$16&lt;Z16,$K$16/Z16*AD16,AD16)))</f>
        <v/>
      </c>
      <c r="AF16" s="162" t="str">
        <f>IF($J$16="Sube",IF(ISERROR(Z16/$K$16)=TRUE,"",IF(Z16&gt;=$K$16,1,0)),IF(ISERROR($K$16/Z16)=TRUE,"",IF($K$16&lt;Z16,0,1)))</f>
        <v/>
      </c>
      <c r="AG16" s="154"/>
      <c r="AH16" s="154"/>
      <c r="AP16" s="64"/>
      <c r="AQ16" s="63"/>
      <c r="AR16" s="63"/>
      <c r="AS16" s="63"/>
      <c r="AT16" s="63"/>
      <c r="AU16" s="63"/>
      <c r="AV16" s="63"/>
      <c r="AW16" s="63"/>
      <c r="AX16" s="63"/>
      <c r="AY16" s="63"/>
      <c r="AZ16" s="63"/>
      <c r="BA16" s="63"/>
      <c r="BB16" s="63"/>
      <c r="BC16" s="64"/>
      <c r="BD16" s="64"/>
      <c r="BE16" s="64"/>
    </row>
    <row r="17" spans="29:58" ht="15" thickBot="1" x14ac:dyDescent="0.35">
      <c r="AC17" s="70" t="s">
        <v>14</v>
      </c>
      <c r="AD17" s="80">
        <f>SUM(AD8:AD16)</f>
        <v>8.6490000000000011E-2</v>
      </c>
      <c r="AE17" s="79">
        <f>SUMIFS(AE8:AE16,AC8:AC16,"Si")/SUMIFS(AD8:AD16,AC8:AC16,"Si")</f>
        <v>0</v>
      </c>
      <c r="AF17" s="71">
        <f>SUMIFS(AF8:AF16,AC8:AC16,"Si")/AC19</f>
        <v>0</v>
      </c>
      <c r="AQ17" s="64"/>
      <c r="AR17" s="63"/>
      <c r="AS17" s="63"/>
      <c r="AT17" s="63"/>
      <c r="AU17" s="63"/>
      <c r="AV17" s="63"/>
      <c r="AW17" s="63"/>
      <c r="AX17" s="63"/>
      <c r="AY17" s="63"/>
      <c r="AZ17" s="63"/>
      <c r="BA17" s="63"/>
      <c r="BB17" s="63"/>
      <c r="BC17" s="63"/>
      <c r="BD17" s="64"/>
      <c r="BE17" s="64"/>
      <c r="BF17" s="64"/>
    </row>
    <row r="18" spans="29:58" ht="39.6" x14ac:dyDescent="0.3">
      <c r="AC18" s="22" t="s">
        <v>15</v>
      </c>
      <c r="AD18" s="112" t="s">
        <v>16</v>
      </c>
      <c r="AE18" s="23" t="s">
        <v>17</v>
      </c>
      <c r="AG18" s="19"/>
      <c r="AQ18" s="64"/>
      <c r="AR18" s="64"/>
      <c r="AS18" s="64"/>
      <c r="AT18" s="64"/>
      <c r="AU18" s="64"/>
      <c r="AV18" s="64"/>
      <c r="AW18" s="64"/>
      <c r="AX18" s="64"/>
      <c r="AY18" s="64"/>
      <c r="AZ18" s="64"/>
      <c r="BA18" s="64"/>
      <c r="BB18" s="64"/>
      <c r="BC18" s="64"/>
      <c r="BD18" s="64"/>
      <c r="BE18" s="64"/>
      <c r="BF18" s="64"/>
    </row>
    <row r="19" spans="29:58" ht="15" thickBot="1" x14ac:dyDescent="0.35">
      <c r="AC19" s="24">
        <f>COUNTIF(AC8:AC16,"Si")</f>
        <v>9</v>
      </c>
      <c r="AD19" s="25">
        <f>COUNT(Z8:Z16)</f>
        <v>0</v>
      </c>
      <c r="AE19" s="26">
        <f>AD19/AC19</f>
        <v>0</v>
      </c>
      <c r="AG19" s="19"/>
      <c r="AQ19" s="64"/>
      <c r="AR19" s="64"/>
      <c r="AS19" s="64"/>
      <c r="AT19" s="64"/>
      <c r="AU19" s="64"/>
      <c r="AV19" s="64"/>
      <c r="AW19" s="64"/>
      <c r="AX19" s="64"/>
      <c r="AY19" s="64"/>
      <c r="AZ19" s="64"/>
      <c r="BA19" s="64"/>
      <c r="BB19" s="64"/>
      <c r="BC19" s="64"/>
      <c r="BD19" s="64"/>
      <c r="BE19" s="64"/>
      <c r="BF19" s="64"/>
    </row>
    <row r="20" spans="29:58" x14ac:dyDescent="0.3">
      <c r="AC20" s="1"/>
      <c r="AD20" s="2"/>
      <c r="AE20" s="2"/>
      <c r="AG20" s="1"/>
      <c r="AQ20" s="64"/>
      <c r="AR20" s="64"/>
      <c r="AS20" s="64"/>
      <c r="AT20" s="64"/>
      <c r="AU20" s="64"/>
      <c r="AV20" s="64"/>
      <c r="AW20" s="64"/>
      <c r="AX20" s="64"/>
      <c r="AY20" s="64"/>
      <c r="AZ20" s="64"/>
      <c r="BA20" s="64"/>
      <c r="BB20" s="64"/>
      <c r="BC20" s="64"/>
      <c r="BD20" s="64"/>
      <c r="BE20" s="64"/>
      <c r="BF20" s="64"/>
    </row>
    <row r="21" spans="29:58" x14ac:dyDescent="0.3">
      <c r="AC21" s="27" t="s">
        <v>18</v>
      </c>
      <c r="AD21" s="28" t="s">
        <v>19</v>
      </c>
      <c r="AE21" s="2"/>
      <c r="AG21" s="1"/>
      <c r="AQ21" s="64"/>
      <c r="AR21" s="64"/>
      <c r="AS21" s="64"/>
      <c r="AT21" s="64"/>
      <c r="AU21" s="64"/>
      <c r="AV21" s="64"/>
      <c r="AW21" s="64"/>
      <c r="AX21" s="64"/>
      <c r="AY21" s="64"/>
      <c r="AZ21" s="64"/>
      <c r="BA21" s="64"/>
      <c r="BB21" s="64"/>
      <c r="BC21" s="64"/>
      <c r="BD21" s="64"/>
      <c r="BE21" s="64"/>
      <c r="BF21" s="64"/>
    </row>
    <row r="22" spans="29:58" x14ac:dyDescent="0.3">
      <c r="AC22" s="29" t="s">
        <v>20</v>
      </c>
      <c r="AD22" s="30" t="s">
        <v>21</v>
      </c>
      <c r="AE22" s="2"/>
      <c r="AG22" s="1"/>
      <c r="AQ22" s="64"/>
      <c r="AR22" s="64"/>
      <c r="AS22" s="64"/>
      <c r="AT22" s="64"/>
      <c r="AU22" s="64"/>
      <c r="AV22" s="64"/>
      <c r="AW22" s="64"/>
      <c r="AX22" s="64"/>
      <c r="AY22" s="64"/>
      <c r="AZ22" s="64"/>
      <c r="BA22" s="64"/>
      <c r="BB22" s="64"/>
      <c r="BC22" s="64"/>
      <c r="BD22" s="64"/>
      <c r="BE22" s="64"/>
      <c r="BF22" s="64"/>
    </row>
    <row r="23" spans="29:58" ht="26.4" x14ac:dyDescent="0.3">
      <c r="AC23" s="31" t="s">
        <v>22</v>
      </c>
      <c r="AD23" s="32" t="s">
        <v>23</v>
      </c>
      <c r="AE23" s="2"/>
      <c r="AG23" s="1"/>
      <c r="AQ23" s="64"/>
      <c r="AR23" s="64"/>
      <c r="AS23" s="64"/>
      <c r="AT23" s="64"/>
      <c r="AU23" s="64"/>
      <c r="AV23" s="64"/>
      <c r="AW23" s="64"/>
      <c r="AX23" s="64"/>
      <c r="AY23" s="64"/>
      <c r="AZ23" s="64"/>
      <c r="BA23" s="64"/>
      <c r="BB23" s="64"/>
      <c r="BC23" s="64"/>
      <c r="BD23" s="64"/>
      <c r="BE23" s="64"/>
      <c r="BF23" s="64"/>
    </row>
  </sheetData>
  <mergeCells count="8">
    <mergeCell ref="A11:A16"/>
    <mergeCell ref="A8:A10"/>
    <mergeCell ref="A1:C5"/>
    <mergeCell ref="D1:AC3"/>
    <mergeCell ref="AD1:AE3"/>
    <mergeCell ref="D4:AC5"/>
    <mergeCell ref="AD4:AE4"/>
    <mergeCell ref="AD5:AE5"/>
  </mergeCells>
  <conditionalFormatting sqref="AE17">
    <cfRule type="cellIs" dxfId="7" priority="5" operator="greaterThanOrEqual">
      <formula>0.85</formula>
    </cfRule>
    <cfRule type="cellIs" dxfId="6" priority="6" operator="between">
      <formula>0.65</formula>
      <formula>0.84</formula>
    </cfRule>
    <cfRule type="cellIs" dxfId="5" priority="7" operator="equal">
      <formula>"0.65"</formula>
    </cfRule>
    <cfRule type="cellIs" dxfId="4" priority="8" operator="lessThan">
      <formula>0.64</formula>
    </cfRule>
  </conditionalFormatting>
  <conditionalFormatting sqref="AF17">
    <cfRule type="cellIs" dxfId="3" priority="1" operator="greaterThanOrEqual">
      <formula>0.85</formula>
    </cfRule>
    <cfRule type="cellIs" dxfId="2" priority="2" operator="between">
      <formula>0.65</formula>
      <formula>"0.84"</formula>
    </cfRule>
    <cfRule type="cellIs" dxfId="1" priority="3" operator="equal">
      <formula>"0.65"</formula>
    </cfRule>
    <cfRule type="cellIs" dxfId="0" priority="4" operator="lessThan">
      <formula>0.65</formula>
    </cfRule>
  </conditionalFormatting>
  <dataValidations count="2">
    <dataValidation type="list" allowBlank="1" showInputMessage="1" showErrorMessage="1" sqref="AC8:AC16" xr:uid="{00000000-0002-0000-0400-000000000000}">
      <formula1>"Si,No"</formula1>
    </dataValidation>
    <dataValidation type="list" allowBlank="1" showInputMessage="1" showErrorMessage="1" sqref="J8:J16" xr:uid="{00000000-0002-0000-0400-000001000000}">
      <formula1>"Sube,Baja"</formula1>
    </dataValidation>
  </dataValidations>
  <pageMargins left="0.7" right="0.7" top="0.75" bottom="0.75" header="0.3" footer="0.3"/>
  <pageSetup orientation="portrait" horizontalDpi="4294967292" verticalDpi="4294967292" r:id="rId1"/>
  <drawing r:id="rId2"/>
  <extLst>
    <ext xmlns:x14="http://schemas.microsoft.com/office/spreadsheetml/2009/9/main" uri="{05C60535-1F16-4fd2-B633-F4F36F0B64E0}">
      <x14:sparklineGroups xmlns:xm="http://schemas.microsoft.com/office/excel/2006/main">
        <x14:sparklineGroup manualMax="0" manualMin="0" type="column" displayEmptyCellsAs="gap" high="1" xr2:uid="{00000000-0003-0000-0400-00000C000000}">
          <x14:colorSeries rgb="FF376092"/>
          <x14:colorNegative rgb="FFD00000"/>
          <x14:colorAxis rgb="FF000000"/>
          <x14:colorMarkers rgb="FFD00000"/>
          <x14:colorFirst rgb="FFD00000"/>
          <x14:colorLast rgb="FFD00000"/>
          <x14:colorHigh rgb="FFD00000"/>
          <x14:colorLow rgb="FFD00000"/>
          <x14:sparklines>
            <x14:sparkline>
              <xm:f>'Tablero Maestro (2)'!L9:W9</xm:f>
              <xm:sqref>AA9</xm:sqref>
            </x14:sparkline>
            <x14:sparkline>
              <xm:f>'Tablero Maestro (2)'!L10:W10</xm:f>
              <xm:sqref>AA10</xm:sqref>
            </x14:sparkline>
            <x14:sparkline>
              <xm:f>'Tablero Maestro (2)'!L11:W11</xm:f>
              <xm:sqref>AA11</xm:sqref>
            </x14:sparkline>
            <x14:sparkline>
              <xm:f>'Tablero Maestro (2)'!L12:W12</xm:f>
              <xm:sqref>AA12</xm:sqref>
            </x14:sparkline>
            <x14:sparkline>
              <xm:f>'Tablero Maestro (2)'!L13:W13</xm:f>
              <xm:sqref>AA13</xm:sqref>
            </x14:sparkline>
            <x14:sparkline>
              <xm:f>'Tablero Maestro (2)'!L14:W14</xm:f>
              <xm:sqref>AA14</xm:sqref>
            </x14:sparkline>
            <x14:sparkline>
              <xm:f>'Tablero Maestro (2)'!L15:W15</xm:f>
              <xm:sqref>AA15</xm:sqref>
            </x14:sparkline>
            <x14:sparkline>
              <xm:f>'Tablero Maestro (2)'!L16:W16</xm:f>
              <xm:sqref>AA16</xm:sqref>
            </x14:sparkline>
          </x14:sparklines>
        </x14:sparklineGroup>
        <x14:sparklineGroup manualMax="0" manualMin="0" type="column" displayEmptyCellsAs="gap" last="1" xr2:uid="{00000000-0003-0000-0400-00000D000000}">
          <x14:colorSeries rgb="FF376092"/>
          <x14:colorNegative rgb="FFD00000"/>
          <x14:colorAxis rgb="FF000000"/>
          <x14:colorMarkers rgb="FFD00000"/>
          <x14:colorFirst rgb="FFD00000"/>
          <x14:colorLast rgb="FFD00000"/>
          <x14:colorHigh rgb="FFD00000"/>
          <x14:colorLow rgb="FFD00000"/>
          <x14:sparklines>
            <x14:sparkline>
              <xm:f>'Tablero Maestro (2)'!L8:Y8</xm:f>
              <xm:sqref>AA8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E14" sqref="E14"/>
    </sheetView>
  </sheetViews>
  <sheetFormatPr baseColWidth="10" defaultColWidth="11.44140625"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80"/>
  <sheetViews>
    <sheetView topLeftCell="A4" workbookViewId="0">
      <selection activeCell="L46" sqref="L46"/>
    </sheetView>
  </sheetViews>
  <sheetFormatPr baseColWidth="10" defaultColWidth="11.44140625" defaultRowHeight="14.4" x14ac:dyDescent="0.3"/>
  <cols>
    <col min="1" max="1" width="3.109375" customWidth="1"/>
    <col min="2" max="2" width="14.6640625" customWidth="1"/>
    <col min="3" max="3" width="20.109375" customWidth="1"/>
    <col min="4" max="4" width="14.33203125" customWidth="1"/>
    <col min="5" max="5" width="17.33203125" customWidth="1"/>
    <col min="6" max="6" width="14.44140625" customWidth="1"/>
    <col min="7" max="7" width="15" customWidth="1"/>
    <col min="8" max="8" width="15.6640625" customWidth="1"/>
    <col min="9" max="9" width="21.44140625" customWidth="1"/>
    <col min="10" max="10" width="14.44140625" customWidth="1"/>
    <col min="11" max="11" width="20.6640625" customWidth="1"/>
    <col min="12" max="12" width="13.6640625" customWidth="1"/>
  </cols>
  <sheetData>
    <row r="1" spans="2:12" ht="24" customHeight="1" x14ac:dyDescent="0.3">
      <c r="B1" s="278" t="s">
        <v>47</v>
      </c>
      <c r="C1" s="279"/>
      <c r="D1" s="282" t="s">
        <v>0</v>
      </c>
      <c r="E1" s="283"/>
      <c r="F1" s="283"/>
      <c r="G1" s="283"/>
      <c r="H1" s="283"/>
      <c r="I1" s="284"/>
      <c r="J1" s="291" t="s">
        <v>31</v>
      </c>
      <c r="K1" s="292"/>
    </row>
    <row r="2" spans="2:12" ht="15" customHeight="1" x14ac:dyDescent="0.3">
      <c r="B2" s="280"/>
      <c r="C2" s="281"/>
      <c r="D2" s="285"/>
      <c r="E2" s="286"/>
      <c r="F2" s="286"/>
      <c r="G2" s="286"/>
      <c r="H2" s="286"/>
      <c r="I2" s="287"/>
      <c r="J2" s="293"/>
      <c r="K2" s="294"/>
    </row>
    <row r="3" spans="2:12" ht="15" customHeight="1" x14ac:dyDescent="0.3">
      <c r="B3" s="280"/>
      <c r="C3" s="281"/>
      <c r="D3" s="288"/>
      <c r="E3" s="289"/>
      <c r="F3" s="289"/>
      <c r="G3" s="289"/>
      <c r="H3" s="289"/>
      <c r="I3" s="290"/>
      <c r="J3" s="293"/>
      <c r="K3" s="294"/>
    </row>
    <row r="4" spans="2:12" ht="15" customHeight="1" x14ac:dyDescent="0.3">
      <c r="B4" s="280"/>
      <c r="C4" s="281"/>
      <c r="D4" s="295" t="s">
        <v>44</v>
      </c>
      <c r="E4" s="295"/>
      <c r="F4" s="295"/>
      <c r="G4" s="295"/>
      <c r="H4" s="295"/>
      <c r="I4" s="295"/>
      <c r="J4" s="297" t="s">
        <v>32</v>
      </c>
      <c r="K4" s="298"/>
    </row>
    <row r="5" spans="2:12" ht="15.75" customHeight="1" thickBot="1" x14ac:dyDescent="0.35">
      <c r="B5" s="280"/>
      <c r="C5" s="281"/>
      <c r="D5" s="296"/>
      <c r="E5" s="296"/>
      <c r="F5" s="296"/>
      <c r="G5" s="296"/>
      <c r="H5" s="296"/>
      <c r="I5" s="296"/>
      <c r="J5" s="299">
        <v>42664</v>
      </c>
      <c r="K5" s="300"/>
    </row>
    <row r="6" spans="2:12" ht="15" thickBot="1" x14ac:dyDescent="0.35">
      <c r="B6" s="275"/>
      <c r="C6" s="276"/>
      <c r="D6" s="276"/>
      <c r="E6" s="276"/>
      <c r="F6" s="276"/>
      <c r="G6" s="276"/>
      <c r="H6" s="276"/>
      <c r="I6" s="277"/>
      <c r="J6" s="303"/>
      <c r="K6" s="304"/>
      <c r="L6" s="4"/>
    </row>
    <row r="7" spans="2:12" ht="34.200000000000003" x14ac:dyDescent="0.3">
      <c r="B7" s="305" t="s">
        <v>33</v>
      </c>
      <c r="C7" s="308" t="s">
        <v>81</v>
      </c>
      <c r="D7" s="305" t="s">
        <v>34</v>
      </c>
      <c r="E7" s="82" t="s">
        <v>60</v>
      </c>
      <c r="F7" s="305" t="s">
        <v>51</v>
      </c>
      <c r="G7" s="308" t="s">
        <v>50</v>
      </c>
      <c r="H7" s="305" t="s">
        <v>35</v>
      </c>
      <c r="I7" s="83" t="s">
        <v>62</v>
      </c>
      <c r="J7" s="305" t="s">
        <v>36</v>
      </c>
      <c r="K7" s="88"/>
      <c r="L7" s="5"/>
    </row>
    <row r="8" spans="2:12" ht="57" x14ac:dyDescent="0.3">
      <c r="B8" s="306"/>
      <c r="C8" s="309"/>
      <c r="D8" s="306"/>
      <c r="E8" s="82" t="s">
        <v>74</v>
      </c>
      <c r="F8" s="306"/>
      <c r="G8" s="309"/>
      <c r="H8" s="306"/>
      <c r="I8" s="83" t="s">
        <v>73</v>
      </c>
      <c r="J8" s="306"/>
      <c r="K8" s="88"/>
      <c r="L8" s="5"/>
    </row>
    <row r="9" spans="2:12" ht="34.200000000000003" x14ac:dyDescent="0.3">
      <c r="B9" s="306"/>
      <c r="C9" s="309"/>
      <c r="D9" s="306"/>
      <c r="E9" s="82" t="s">
        <v>67</v>
      </c>
      <c r="F9" s="306"/>
      <c r="G9" s="309"/>
      <c r="H9" s="306"/>
      <c r="I9" s="83" t="s">
        <v>65</v>
      </c>
      <c r="J9" s="306"/>
      <c r="K9" s="88"/>
      <c r="L9" s="5"/>
    </row>
    <row r="10" spans="2:12" ht="45.6" x14ac:dyDescent="0.3">
      <c r="B10" s="306"/>
      <c r="C10" s="309"/>
      <c r="D10" s="306"/>
      <c r="E10" s="82" t="s">
        <v>68</v>
      </c>
      <c r="F10" s="306"/>
      <c r="G10" s="309"/>
      <c r="H10" s="306"/>
      <c r="I10" s="83" t="s">
        <v>66</v>
      </c>
      <c r="J10" s="306"/>
      <c r="K10" s="88"/>
      <c r="L10" s="5"/>
    </row>
    <row r="11" spans="2:12" ht="34.200000000000003" x14ac:dyDescent="0.3">
      <c r="B11" s="306"/>
      <c r="C11" s="309"/>
      <c r="D11" s="306"/>
      <c r="E11" s="82" t="s">
        <v>75</v>
      </c>
      <c r="F11" s="306"/>
      <c r="G11" s="309"/>
      <c r="H11" s="306"/>
      <c r="I11" s="83" t="s">
        <v>76</v>
      </c>
      <c r="J11" s="306"/>
      <c r="K11" s="88"/>
      <c r="L11" s="5"/>
    </row>
    <row r="12" spans="2:12" ht="34.799999999999997" thickBot="1" x14ac:dyDescent="0.35">
      <c r="B12" s="307"/>
      <c r="C12" s="310"/>
      <c r="D12" s="306"/>
      <c r="E12" s="82" t="s">
        <v>69</v>
      </c>
      <c r="F12" s="306"/>
      <c r="G12" s="309"/>
      <c r="H12" s="306"/>
      <c r="I12" s="83" t="s">
        <v>63</v>
      </c>
      <c r="J12" s="306"/>
      <c r="K12" s="88"/>
      <c r="L12" s="6"/>
    </row>
    <row r="13" spans="2:12" ht="23.4" thickBot="1" x14ac:dyDescent="0.35">
      <c r="B13" s="85" t="s">
        <v>37</v>
      </c>
      <c r="C13" s="84"/>
      <c r="D13" s="306"/>
      <c r="E13" s="82" t="s">
        <v>70</v>
      </c>
      <c r="F13" s="306"/>
      <c r="G13" s="309"/>
      <c r="H13" s="306"/>
      <c r="I13" s="83" t="s">
        <v>64</v>
      </c>
      <c r="J13" s="306"/>
      <c r="K13" s="88"/>
      <c r="L13" s="6"/>
    </row>
    <row r="14" spans="2:12" ht="48" customHeight="1" thickBot="1" x14ac:dyDescent="0.35">
      <c r="B14" s="85" t="s">
        <v>38</v>
      </c>
      <c r="C14" s="84"/>
      <c r="D14" s="306"/>
      <c r="E14" s="82" t="s">
        <v>80</v>
      </c>
      <c r="F14" s="306"/>
      <c r="G14" s="309"/>
      <c r="H14" s="306"/>
      <c r="I14" s="83" t="s">
        <v>78</v>
      </c>
      <c r="J14" s="306"/>
      <c r="K14" s="88"/>
      <c r="L14" s="6"/>
    </row>
    <row r="15" spans="2:12" ht="43.05" customHeight="1" thickBot="1" x14ac:dyDescent="0.35">
      <c r="B15" s="86" t="s">
        <v>39</v>
      </c>
      <c r="C15" s="87">
        <v>42734</v>
      </c>
      <c r="D15" s="307"/>
      <c r="E15" s="82" t="s">
        <v>79</v>
      </c>
      <c r="F15" s="307"/>
      <c r="G15" s="311"/>
      <c r="H15" s="307"/>
      <c r="I15" s="83" t="s">
        <v>77</v>
      </c>
      <c r="J15" s="307"/>
      <c r="K15" s="89"/>
      <c r="L15" s="6"/>
    </row>
    <row r="16" spans="2:12" ht="15" thickBot="1" x14ac:dyDescent="0.35">
      <c r="B16" s="315"/>
      <c r="C16" s="316"/>
      <c r="D16" s="316"/>
      <c r="E16" s="317"/>
      <c r="F16" s="318"/>
      <c r="G16" s="317"/>
      <c r="H16" s="318"/>
      <c r="I16" s="317"/>
      <c r="J16" s="318"/>
      <c r="K16" s="319"/>
    </row>
    <row r="17" spans="2:11" x14ac:dyDescent="0.3">
      <c r="B17" s="320" t="s">
        <v>40</v>
      </c>
      <c r="C17" s="42" t="s">
        <v>82</v>
      </c>
      <c r="D17" s="33">
        <v>0.1</v>
      </c>
      <c r="E17" s="320" t="s">
        <v>41</v>
      </c>
      <c r="F17" s="34"/>
      <c r="G17" s="323" t="s">
        <v>42</v>
      </c>
      <c r="H17" s="35"/>
      <c r="I17" s="323" t="s">
        <v>45</v>
      </c>
      <c r="J17" s="90"/>
      <c r="K17" s="94" t="s">
        <v>43</v>
      </c>
    </row>
    <row r="18" spans="2:11" x14ac:dyDescent="0.3">
      <c r="B18" s="321"/>
      <c r="C18" s="43" t="s">
        <v>83</v>
      </c>
      <c r="D18" s="36">
        <v>0.1</v>
      </c>
      <c r="E18" s="321"/>
      <c r="F18" s="37"/>
      <c r="G18" s="324"/>
      <c r="H18" s="38"/>
      <c r="I18" s="324"/>
      <c r="J18" s="91"/>
      <c r="K18" s="95" t="s">
        <v>43</v>
      </c>
    </row>
    <row r="19" spans="2:11" x14ac:dyDescent="0.3">
      <c r="B19" s="321"/>
      <c r="C19" s="43" t="s">
        <v>84</v>
      </c>
      <c r="D19" s="36">
        <v>0.1</v>
      </c>
      <c r="E19" s="321"/>
      <c r="F19" s="37"/>
      <c r="G19" s="324"/>
      <c r="H19" s="38"/>
      <c r="I19" s="324"/>
      <c r="J19" s="91"/>
      <c r="K19" s="95" t="s">
        <v>43</v>
      </c>
    </row>
    <row r="20" spans="2:11" x14ac:dyDescent="0.3">
      <c r="B20" s="321"/>
      <c r="C20" s="43" t="s">
        <v>85</v>
      </c>
      <c r="D20" s="36">
        <v>0.1</v>
      </c>
      <c r="E20" s="321"/>
      <c r="F20" s="37"/>
      <c r="G20" s="324"/>
      <c r="H20" s="38"/>
      <c r="I20" s="324"/>
      <c r="J20" s="91"/>
      <c r="K20" s="95" t="s">
        <v>43</v>
      </c>
    </row>
    <row r="21" spans="2:11" x14ac:dyDescent="0.3">
      <c r="B21" s="321"/>
      <c r="C21" s="43" t="s">
        <v>86</v>
      </c>
      <c r="D21" s="36">
        <v>0.1</v>
      </c>
      <c r="E21" s="321"/>
      <c r="F21" s="37"/>
      <c r="G21" s="324"/>
      <c r="H21" s="38"/>
      <c r="I21" s="324"/>
      <c r="J21" s="91"/>
      <c r="K21" s="95" t="s">
        <v>43</v>
      </c>
    </row>
    <row r="22" spans="2:11" x14ac:dyDescent="0.3">
      <c r="B22" s="321"/>
      <c r="C22" s="43" t="s">
        <v>87</v>
      </c>
      <c r="D22" s="36">
        <v>0.1</v>
      </c>
      <c r="E22" s="321"/>
      <c r="F22" s="37"/>
      <c r="G22" s="324"/>
      <c r="H22" s="38"/>
      <c r="I22" s="324"/>
      <c r="J22" s="91"/>
      <c r="K22" s="95" t="s">
        <v>43</v>
      </c>
    </row>
    <row r="23" spans="2:11" x14ac:dyDescent="0.3">
      <c r="B23" s="321"/>
      <c r="C23" s="43" t="s">
        <v>88</v>
      </c>
      <c r="D23" s="36">
        <v>0.1</v>
      </c>
      <c r="E23" s="321"/>
      <c r="F23" s="37"/>
      <c r="G23" s="324"/>
      <c r="H23" s="38"/>
      <c r="I23" s="324"/>
      <c r="J23" s="91"/>
      <c r="K23" s="95" t="s">
        <v>43</v>
      </c>
    </row>
    <row r="24" spans="2:11" x14ac:dyDescent="0.3">
      <c r="B24" s="321"/>
      <c r="C24" s="43" t="s">
        <v>89</v>
      </c>
      <c r="D24" s="36">
        <v>0.1</v>
      </c>
      <c r="E24" s="321"/>
      <c r="F24" s="37"/>
      <c r="G24" s="324"/>
      <c r="H24" s="38"/>
      <c r="I24" s="324"/>
      <c r="J24" s="91"/>
      <c r="K24" s="95" t="s">
        <v>43</v>
      </c>
    </row>
    <row r="25" spans="2:11" ht="15" thickBot="1" x14ac:dyDescent="0.35">
      <c r="B25" s="322"/>
      <c r="C25" s="44" t="s">
        <v>90</v>
      </c>
      <c r="D25" s="39">
        <v>0.1</v>
      </c>
      <c r="E25" s="322"/>
      <c r="F25" s="40"/>
      <c r="G25" s="325"/>
      <c r="H25" s="41"/>
      <c r="I25" s="325"/>
      <c r="J25" s="92"/>
      <c r="K25" s="96" t="s">
        <v>43</v>
      </c>
    </row>
    <row r="26" spans="2:11" s="8" customFormat="1" x14ac:dyDescent="0.3">
      <c r="B26" s="97"/>
      <c r="C26" s="98"/>
      <c r="D26" s="99"/>
      <c r="E26" s="97"/>
      <c r="F26" s="100"/>
      <c r="G26" s="97"/>
      <c r="H26" s="100"/>
      <c r="I26" s="97"/>
      <c r="J26" s="100"/>
      <c r="K26" s="93"/>
    </row>
    <row r="27" spans="2:11" ht="39.6" x14ac:dyDescent="0.3">
      <c r="B27" s="75" t="s">
        <v>24</v>
      </c>
      <c r="C27" s="75" t="s">
        <v>25</v>
      </c>
      <c r="D27" s="74" t="s">
        <v>26</v>
      </c>
      <c r="E27" s="75" t="s">
        <v>60</v>
      </c>
      <c r="F27" s="75" t="s">
        <v>4</v>
      </c>
      <c r="G27" s="75" t="s">
        <v>52</v>
      </c>
      <c r="H27" s="14"/>
      <c r="I27" s="14"/>
      <c r="J27" s="13"/>
      <c r="K27" s="13"/>
    </row>
    <row r="28" spans="2:11" x14ac:dyDescent="0.3">
      <c r="B28" s="12">
        <v>42736</v>
      </c>
      <c r="C28" s="11">
        <v>102</v>
      </c>
      <c r="D28" s="10" t="e">
        <f>'Tablero de Indicadores'!#REF!</f>
        <v>#REF!</v>
      </c>
      <c r="E28" s="102" t="str">
        <f>IF(ISERROR(C28/D28)=TRUE,"Sin datos",C28/D28)</f>
        <v>Sin datos</v>
      </c>
      <c r="F28" s="3">
        <f>$D$17</f>
        <v>0.1</v>
      </c>
      <c r="G28" s="62" t="s">
        <v>58</v>
      </c>
    </row>
    <row r="29" spans="2:11" x14ac:dyDescent="0.3">
      <c r="B29" s="12">
        <v>42767</v>
      </c>
      <c r="C29" s="11">
        <v>80</v>
      </c>
      <c r="D29" s="10" t="e">
        <f>'Tablero de Indicadores'!#REF!</f>
        <v>#REF!</v>
      </c>
      <c r="E29" s="102" t="str">
        <f t="shared" ref="E29:E39" si="0">IF(ISERROR(C29/D29)=TRUE,"Sin datos",C29/D29)</f>
        <v>Sin datos</v>
      </c>
      <c r="F29" s="3">
        <f t="shared" ref="F29:F39" si="1">$D$17</f>
        <v>0.1</v>
      </c>
      <c r="G29" s="62" t="e">
        <f>+IF(SLOPE(E28:E29,B28:B29)&gt;0,"Al alza",IF(SLOPE(E28:E29,B28:B29)&lt;0,"A la baja","sin cambio"))</f>
        <v>#DIV/0!</v>
      </c>
    </row>
    <row r="30" spans="2:11" x14ac:dyDescent="0.3">
      <c r="B30" s="12">
        <v>42795</v>
      </c>
      <c r="C30" s="11">
        <v>50</v>
      </c>
      <c r="D30" s="10" t="e">
        <f>'Tablero de Indicadores'!#REF!</f>
        <v>#REF!</v>
      </c>
      <c r="E30" s="102" t="str">
        <f t="shared" si="0"/>
        <v>Sin datos</v>
      </c>
      <c r="F30" s="3">
        <f t="shared" si="1"/>
        <v>0.1</v>
      </c>
      <c r="G30" s="62" t="e">
        <f t="shared" ref="G30:G39" si="2">+IF(SLOPE(E29:E30,B29:B30)&gt;0,"Al alza",IF(SLOPE(E29:E30,B29:B30)&lt;0,"A la baja","sin cambio"))</f>
        <v>#DIV/0!</v>
      </c>
    </row>
    <row r="31" spans="2:11" x14ac:dyDescent="0.3">
      <c r="B31" s="12">
        <v>42826</v>
      </c>
      <c r="C31" s="11">
        <v>30</v>
      </c>
      <c r="D31" s="10" t="e">
        <f>'Tablero de Indicadores'!#REF!</f>
        <v>#REF!</v>
      </c>
      <c r="E31" s="102" t="str">
        <f t="shared" si="0"/>
        <v>Sin datos</v>
      </c>
      <c r="F31" s="3">
        <f t="shared" si="1"/>
        <v>0.1</v>
      </c>
      <c r="G31" s="62" t="e">
        <f t="shared" si="2"/>
        <v>#DIV/0!</v>
      </c>
    </row>
    <row r="32" spans="2:11" x14ac:dyDescent="0.3">
      <c r="B32" s="12">
        <v>42856</v>
      </c>
      <c r="C32" s="11">
        <v>60</v>
      </c>
      <c r="D32" s="10" t="e">
        <f>'Tablero de Indicadores'!#REF!</f>
        <v>#REF!</v>
      </c>
      <c r="E32" s="102" t="str">
        <f t="shared" si="0"/>
        <v>Sin datos</v>
      </c>
      <c r="F32" s="3">
        <f t="shared" si="1"/>
        <v>0.1</v>
      </c>
      <c r="G32" s="62" t="e">
        <f t="shared" si="2"/>
        <v>#DIV/0!</v>
      </c>
    </row>
    <row r="33" spans="1:11" x14ac:dyDescent="0.3">
      <c r="B33" s="12">
        <v>42887</v>
      </c>
      <c r="C33" s="11">
        <v>100</v>
      </c>
      <c r="D33" s="10" t="e">
        <f>'Tablero de Indicadores'!#REF!</f>
        <v>#REF!</v>
      </c>
      <c r="E33" s="102" t="str">
        <f t="shared" si="0"/>
        <v>Sin datos</v>
      </c>
      <c r="F33" s="3">
        <f t="shared" si="1"/>
        <v>0.1</v>
      </c>
      <c r="G33" s="62" t="e">
        <f t="shared" si="2"/>
        <v>#DIV/0!</v>
      </c>
    </row>
    <row r="34" spans="1:11" x14ac:dyDescent="0.3">
      <c r="B34" s="12">
        <v>42917</v>
      </c>
      <c r="C34" s="11">
        <v>30</v>
      </c>
      <c r="D34" s="10" t="e">
        <f>'Tablero de Indicadores'!#REF!</f>
        <v>#REF!</v>
      </c>
      <c r="E34" s="102" t="str">
        <f t="shared" si="0"/>
        <v>Sin datos</v>
      </c>
      <c r="F34" s="3">
        <f t="shared" si="1"/>
        <v>0.1</v>
      </c>
      <c r="G34" s="62" t="e">
        <f t="shared" si="2"/>
        <v>#DIV/0!</v>
      </c>
    </row>
    <row r="35" spans="1:11" x14ac:dyDescent="0.3">
      <c r="B35" s="12">
        <v>42948</v>
      </c>
      <c r="C35" s="11">
        <v>90</v>
      </c>
      <c r="D35" s="10" t="e">
        <f>'Tablero de Indicadores'!#REF!</f>
        <v>#REF!</v>
      </c>
      <c r="E35" s="102" t="str">
        <f t="shared" si="0"/>
        <v>Sin datos</v>
      </c>
      <c r="F35" s="3">
        <f t="shared" si="1"/>
        <v>0.1</v>
      </c>
      <c r="G35" s="62" t="e">
        <f t="shared" si="2"/>
        <v>#DIV/0!</v>
      </c>
    </row>
    <row r="36" spans="1:11" x14ac:dyDescent="0.3">
      <c r="B36" s="12">
        <v>42979</v>
      </c>
      <c r="C36" s="11">
        <v>80</v>
      </c>
      <c r="D36" s="10" t="e">
        <f>'Tablero de Indicadores'!#REF!</f>
        <v>#REF!</v>
      </c>
      <c r="E36" s="102" t="str">
        <f t="shared" si="0"/>
        <v>Sin datos</v>
      </c>
      <c r="F36" s="3">
        <f t="shared" si="1"/>
        <v>0.1</v>
      </c>
      <c r="G36" s="62" t="e">
        <f t="shared" si="2"/>
        <v>#DIV/0!</v>
      </c>
    </row>
    <row r="37" spans="1:11" x14ac:dyDescent="0.3">
      <c r="B37" s="12">
        <v>43009</v>
      </c>
      <c r="C37" s="11">
        <v>100</v>
      </c>
      <c r="D37" s="10" t="e">
        <f>'Tablero de Indicadores'!#REF!</f>
        <v>#REF!</v>
      </c>
      <c r="E37" s="102" t="str">
        <f t="shared" si="0"/>
        <v>Sin datos</v>
      </c>
      <c r="F37" s="3">
        <f t="shared" si="1"/>
        <v>0.1</v>
      </c>
      <c r="G37" s="62" t="e">
        <f t="shared" si="2"/>
        <v>#DIV/0!</v>
      </c>
    </row>
    <row r="38" spans="1:11" x14ac:dyDescent="0.3">
      <c r="B38" s="12">
        <v>43040</v>
      </c>
      <c r="C38" s="11">
        <v>102</v>
      </c>
      <c r="D38" s="10" t="e">
        <f>'Tablero de Indicadores'!#REF!</f>
        <v>#REF!</v>
      </c>
      <c r="E38" s="102" t="str">
        <f t="shared" si="0"/>
        <v>Sin datos</v>
      </c>
      <c r="F38" s="3">
        <f t="shared" si="1"/>
        <v>0.1</v>
      </c>
      <c r="G38" s="62" t="e">
        <f t="shared" si="2"/>
        <v>#DIV/0!</v>
      </c>
    </row>
    <row r="39" spans="1:11" ht="15" thickBot="1" x14ac:dyDescent="0.35">
      <c r="B39" s="68">
        <v>43070</v>
      </c>
      <c r="C39" s="11">
        <f>COUNTIF(('Tablero de Indicadores'!$L$22:$L$23),1)</f>
        <v>0</v>
      </c>
      <c r="D39" s="10" t="e">
        <f>'Tablero de Indicadores'!#REF!</f>
        <v>#REF!</v>
      </c>
      <c r="E39" s="102" t="str">
        <f t="shared" si="0"/>
        <v>Sin datos</v>
      </c>
      <c r="F39" s="3">
        <f t="shared" si="1"/>
        <v>0.1</v>
      </c>
      <c r="G39" s="62" t="e">
        <f t="shared" si="2"/>
        <v>#DIV/0!</v>
      </c>
      <c r="H39" s="15"/>
      <c r="I39" s="15"/>
      <c r="J39" s="15"/>
      <c r="K39" s="15"/>
    </row>
    <row r="40" spans="1:11" ht="15.75" customHeight="1" thickBot="1" x14ac:dyDescent="0.35">
      <c r="B40" s="312" t="s">
        <v>59</v>
      </c>
      <c r="C40" s="313"/>
      <c r="D40" s="314"/>
      <c r="E40" s="69" t="e">
        <f>+IF(SLOPE(E28:E39,B28:B39)&gt;0,"Al alza",IF(SLOPE(E28:E39,B28:B39)&lt;0,"A la baja","Sin cambio"))</f>
        <v>#DIV/0!</v>
      </c>
      <c r="F40" s="103"/>
      <c r="H40" s="15"/>
      <c r="I40" s="15"/>
      <c r="J40" s="15"/>
      <c r="K40" s="15"/>
    </row>
    <row r="41" spans="1:11" s="4" customFormat="1" x14ac:dyDescent="0.3">
      <c r="B41" s="101"/>
      <c r="C41" s="101"/>
      <c r="D41" s="101"/>
      <c r="E41" s="101"/>
      <c r="F41" s="101"/>
      <c r="G41" s="101"/>
      <c r="H41" s="14"/>
      <c r="I41" s="14"/>
      <c r="J41" s="14"/>
      <c r="K41" s="14"/>
    </row>
    <row r="42" spans="1:11" s="4" customFormat="1" x14ac:dyDescent="0.3">
      <c r="A42" s="64"/>
      <c r="B42" s="101"/>
      <c r="C42" s="101"/>
      <c r="D42" s="101"/>
      <c r="E42" s="101"/>
      <c r="F42" s="101"/>
      <c r="G42" s="101"/>
      <c r="H42" s="14"/>
      <c r="I42" s="14"/>
      <c r="J42" s="14"/>
      <c r="K42" s="14"/>
    </row>
    <row r="43" spans="1:11" s="4" customFormat="1" ht="15" thickBot="1" x14ac:dyDescent="0.35">
      <c r="A43" s="64"/>
      <c r="B43" s="101"/>
      <c r="C43" s="101"/>
      <c r="D43" s="101"/>
      <c r="E43" s="101"/>
      <c r="F43" s="101"/>
      <c r="G43" s="101"/>
      <c r="H43" s="14"/>
      <c r="I43" s="14"/>
      <c r="J43" s="14"/>
      <c r="K43" s="14"/>
    </row>
    <row r="44" spans="1:11" ht="15.75" customHeight="1" thickBot="1" x14ac:dyDescent="0.35">
      <c r="A44" s="301"/>
      <c r="B44" s="275" t="s">
        <v>48</v>
      </c>
      <c r="C44" s="276"/>
      <c r="D44" s="276"/>
      <c r="E44" s="276"/>
      <c r="F44" s="276"/>
      <c r="G44" s="276"/>
      <c r="H44" s="276"/>
      <c r="I44" s="276"/>
      <c r="J44" s="276"/>
      <c r="K44" s="277"/>
    </row>
    <row r="45" spans="1:11" ht="15" thickBot="1" x14ac:dyDescent="0.35">
      <c r="A45" s="302"/>
      <c r="B45" s="12">
        <v>42736</v>
      </c>
      <c r="C45" s="338"/>
      <c r="D45" s="339"/>
      <c r="E45" s="339"/>
      <c r="F45" s="339"/>
      <c r="G45" s="339"/>
      <c r="H45" s="339"/>
      <c r="I45" s="339"/>
      <c r="J45" s="339"/>
      <c r="K45" s="340"/>
    </row>
    <row r="46" spans="1:11" ht="15" thickBot="1" x14ac:dyDescent="0.35">
      <c r="A46" s="7"/>
      <c r="B46" s="12">
        <v>42767</v>
      </c>
      <c r="C46" s="338"/>
      <c r="D46" s="339"/>
      <c r="E46" s="339"/>
      <c r="F46" s="339"/>
      <c r="G46" s="339"/>
      <c r="H46" s="339"/>
      <c r="I46" s="339"/>
      <c r="J46" s="339"/>
      <c r="K46" s="340"/>
    </row>
    <row r="47" spans="1:11" ht="15" thickBot="1" x14ac:dyDescent="0.35">
      <c r="A47" s="8"/>
      <c r="B47" s="12">
        <v>42795</v>
      </c>
      <c r="C47" s="338"/>
      <c r="D47" s="339"/>
      <c r="E47" s="339"/>
      <c r="F47" s="339"/>
      <c r="G47" s="339"/>
      <c r="H47" s="339"/>
      <c r="I47" s="339"/>
      <c r="J47" s="339"/>
      <c r="K47" s="340"/>
    </row>
    <row r="48" spans="1:11" ht="15" thickBot="1" x14ac:dyDescent="0.35">
      <c r="A48" s="8"/>
      <c r="B48" s="12">
        <v>42826</v>
      </c>
      <c r="C48" s="338"/>
      <c r="D48" s="339"/>
      <c r="E48" s="339"/>
      <c r="F48" s="339"/>
      <c r="G48" s="339"/>
      <c r="H48" s="339"/>
      <c r="I48" s="339"/>
      <c r="J48" s="339"/>
      <c r="K48" s="340"/>
    </row>
    <row r="49" spans="1:11" ht="15" thickBot="1" x14ac:dyDescent="0.35">
      <c r="A49" s="8"/>
      <c r="B49" s="12">
        <v>42856</v>
      </c>
      <c r="C49" s="338"/>
      <c r="D49" s="339"/>
      <c r="E49" s="339"/>
      <c r="F49" s="339"/>
      <c r="G49" s="339"/>
      <c r="H49" s="339"/>
      <c r="I49" s="339"/>
      <c r="J49" s="339"/>
      <c r="K49" s="340"/>
    </row>
    <row r="50" spans="1:11" ht="15" thickBot="1" x14ac:dyDescent="0.35">
      <c r="A50" s="8"/>
      <c r="B50" s="12">
        <v>42887</v>
      </c>
      <c r="C50" s="338"/>
      <c r="D50" s="339"/>
      <c r="E50" s="339"/>
      <c r="F50" s="339"/>
      <c r="G50" s="339"/>
      <c r="H50" s="339"/>
      <c r="I50" s="339"/>
      <c r="J50" s="339"/>
      <c r="K50" s="340"/>
    </row>
    <row r="51" spans="1:11" ht="15" thickBot="1" x14ac:dyDescent="0.35">
      <c r="B51" s="12">
        <v>42917</v>
      </c>
      <c r="C51" s="338"/>
      <c r="D51" s="339"/>
      <c r="E51" s="339"/>
      <c r="F51" s="339"/>
      <c r="G51" s="339"/>
      <c r="H51" s="339"/>
      <c r="I51" s="339"/>
      <c r="J51" s="339"/>
      <c r="K51" s="340"/>
    </row>
    <row r="52" spans="1:11" ht="15" thickBot="1" x14ac:dyDescent="0.35">
      <c r="B52" s="12">
        <v>42948</v>
      </c>
      <c r="C52" s="338"/>
      <c r="D52" s="339"/>
      <c r="E52" s="339"/>
      <c r="F52" s="339"/>
      <c r="G52" s="339"/>
      <c r="H52" s="339"/>
      <c r="I52" s="339"/>
      <c r="J52" s="339"/>
      <c r="K52" s="340"/>
    </row>
    <row r="53" spans="1:11" ht="15" thickBot="1" x14ac:dyDescent="0.35">
      <c r="B53" s="12">
        <v>42979</v>
      </c>
      <c r="C53" s="338"/>
      <c r="D53" s="339"/>
      <c r="E53" s="339"/>
      <c r="F53" s="339"/>
      <c r="G53" s="339"/>
      <c r="H53" s="339"/>
      <c r="I53" s="339"/>
      <c r="J53" s="339"/>
      <c r="K53" s="340"/>
    </row>
    <row r="54" spans="1:11" ht="15" thickBot="1" x14ac:dyDescent="0.35">
      <c r="B54" s="12">
        <v>43009</v>
      </c>
      <c r="C54" s="338"/>
      <c r="D54" s="339"/>
      <c r="E54" s="339"/>
      <c r="F54" s="339"/>
      <c r="G54" s="339"/>
      <c r="H54" s="339"/>
      <c r="I54" s="339"/>
      <c r="J54" s="339"/>
      <c r="K54" s="340"/>
    </row>
    <row r="55" spans="1:11" ht="15" thickBot="1" x14ac:dyDescent="0.35">
      <c r="B55" s="12">
        <v>43040</v>
      </c>
      <c r="C55" s="338"/>
      <c r="D55" s="339"/>
      <c r="E55" s="339"/>
      <c r="F55" s="339"/>
      <c r="G55" s="339"/>
      <c r="H55" s="339"/>
      <c r="I55" s="339"/>
      <c r="J55" s="339"/>
      <c r="K55" s="340"/>
    </row>
    <row r="56" spans="1:11" ht="15" thickBot="1" x14ac:dyDescent="0.35">
      <c r="B56" s="68">
        <v>43070</v>
      </c>
      <c r="C56" s="338"/>
      <c r="D56" s="339"/>
      <c r="E56" s="339"/>
      <c r="F56" s="339"/>
      <c r="G56" s="339"/>
      <c r="H56" s="339"/>
      <c r="I56" s="339"/>
      <c r="J56" s="339"/>
      <c r="K56" s="340"/>
    </row>
    <row r="57" spans="1:11" ht="15" thickBot="1" x14ac:dyDescent="0.35">
      <c r="B57" s="45" t="s">
        <v>46</v>
      </c>
      <c r="C57" s="275" t="s">
        <v>27</v>
      </c>
      <c r="D57" s="276"/>
      <c r="E57" s="276"/>
      <c r="F57" s="276"/>
      <c r="G57" s="277"/>
      <c r="H57" s="45" t="s">
        <v>37</v>
      </c>
      <c r="I57" s="45" t="s">
        <v>28</v>
      </c>
      <c r="J57" s="76" t="s">
        <v>29</v>
      </c>
      <c r="K57" s="45" t="s">
        <v>30</v>
      </c>
    </row>
    <row r="58" spans="1:11" x14ac:dyDescent="0.3">
      <c r="B58" s="46"/>
      <c r="C58" s="329"/>
      <c r="D58" s="330"/>
      <c r="E58" s="330"/>
      <c r="F58" s="330"/>
      <c r="G58" s="331"/>
      <c r="H58" s="55"/>
      <c r="I58" s="58"/>
      <c r="J58" s="52"/>
      <c r="K58" s="49"/>
    </row>
    <row r="59" spans="1:11" x14ac:dyDescent="0.3">
      <c r="B59" s="47"/>
      <c r="C59" s="332"/>
      <c r="D59" s="333"/>
      <c r="E59" s="333"/>
      <c r="F59" s="333"/>
      <c r="G59" s="334"/>
      <c r="H59" s="56"/>
      <c r="I59" s="59"/>
      <c r="J59" s="53"/>
      <c r="K59" s="50"/>
    </row>
    <row r="60" spans="1:11" x14ac:dyDescent="0.3">
      <c r="B60" s="47"/>
      <c r="C60" s="332"/>
      <c r="D60" s="333"/>
      <c r="E60" s="333"/>
      <c r="F60" s="333"/>
      <c r="G60" s="334"/>
      <c r="H60" s="56"/>
      <c r="I60" s="59"/>
      <c r="J60" s="53"/>
      <c r="K60" s="50"/>
    </row>
    <row r="61" spans="1:11" x14ac:dyDescent="0.3">
      <c r="B61" s="47"/>
      <c r="C61" s="332"/>
      <c r="D61" s="333"/>
      <c r="E61" s="333"/>
      <c r="F61" s="333"/>
      <c r="G61" s="334"/>
      <c r="H61" s="56"/>
      <c r="I61" s="59"/>
      <c r="J61" s="53"/>
      <c r="K61" s="50"/>
    </row>
    <row r="62" spans="1:11" x14ac:dyDescent="0.3">
      <c r="B62" s="47"/>
      <c r="C62" s="332"/>
      <c r="D62" s="333"/>
      <c r="E62" s="333"/>
      <c r="F62" s="333"/>
      <c r="G62" s="334"/>
      <c r="H62" s="56"/>
      <c r="I62" s="59"/>
      <c r="J62" s="53"/>
      <c r="K62" s="50"/>
    </row>
    <row r="63" spans="1:11" x14ac:dyDescent="0.3">
      <c r="B63" s="47"/>
      <c r="C63" s="332"/>
      <c r="D63" s="333"/>
      <c r="E63" s="333"/>
      <c r="F63" s="333"/>
      <c r="G63" s="334"/>
      <c r="H63" s="56"/>
      <c r="I63" s="59"/>
      <c r="J63" s="53"/>
      <c r="K63" s="50"/>
    </row>
    <row r="64" spans="1:11" x14ac:dyDescent="0.3">
      <c r="B64" s="47"/>
      <c r="C64" s="332"/>
      <c r="D64" s="333"/>
      <c r="E64" s="333"/>
      <c r="F64" s="333"/>
      <c r="G64" s="334"/>
      <c r="H64" s="56"/>
      <c r="I64" s="59"/>
      <c r="J64" s="53"/>
      <c r="K64" s="50"/>
    </row>
    <row r="65" spans="2:11" x14ac:dyDescent="0.3">
      <c r="B65" s="47"/>
      <c r="C65" s="335"/>
      <c r="D65" s="336"/>
      <c r="E65" s="336"/>
      <c r="F65" s="336"/>
      <c r="G65" s="337"/>
      <c r="H65" s="56"/>
      <c r="I65" s="59"/>
      <c r="J65" s="53"/>
      <c r="K65" s="50"/>
    </row>
    <row r="66" spans="2:11" ht="15" thickBot="1" x14ac:dyDescent="0.35">
      <c r="B66" s="48"/>
      <c r="C66" s="326"/>
      <c r="D66" s="327"/>
      <c r="E66" s="327"/>
      <c r="F66" s="327"/>
      <c r="G66" s="328"/>
      <c r="H66" s="57"/>
      <c r="I66" s="60"/>
      <c r="J66" s="54"/>
      <c r="K66" s="51"/>
    </row>
    <row r="67" spans="2:11" x14ac:dyDescent="0.3">
      <c r="F67" s="15"/>
      <c r="G67" s="15"/>
      <c r="H67" s="15"/>
      <c r="I67" s="15"/>
      <c r="J67" s="15"/>
      <c r="K67" s="15"/>
    </row>
    <row r="68" spans="2:11" x14ac:dyDescent="0.3">
      <c r="F68" s="8"/>
      <c r="G68" s="8"/>
      <c r="H68" s="8"/>
      <c r="I68" s="8"/>
    </row>
    <row r="69" spans="2:11" x14ac:dyDescent="0.3">
      <c r="F69" s="8"/>
      <c r="G69" s="8"/>
      <c r="H69" s="8"/>
      <c r="I69" s="8"/>
    </row>
    <row r="70" spans="2:11" x14ac:dyDescent="0.3">
      <c r="F70" s="8"/>
      <c r="G70" s="8"/>
      <c r="H70" s="8"/>
      <c r="I70" s="8"/>
    </row>
    <row r="71" spans="2:11" x14ac:dyDescent="0.3">
      <c r="F71" s="8"/>
      <c r="G71" s="8"/>
      <c r="H71" s="8"/>
      <c r="I71" s="8"/>
    </row>
    <row r="72" spans="2:11" x14ac:dyDescent="0.3">
      <c r="B72" s="15"/>
      <c r="C72" s="15"/>
      <c r="D72" s="15"/>
      <c r="E72" s="15"/>
      <c r="F72" s="8"/>
      <c r="G72" s="8"/>
      <c r="H72" s="8"/>
      <c r="I72" s="8"/>
    </row>
    <row r="73" spans="2:11" x14ac:dyDescent="0.3">
      <c r="D73" s="9"/>
      <c r="E73" s="8"/>
      <c r="F73" s="8"/>
      <c r="G73" s="8"/>
      <c r="H73" s="8"/>
      <c r="I73" s="8"/>
    </row>
    <row r="74" spans="2:11" x14ac:dyDescent="0.3">
      <c r="D74" s="9"/>
      <c r="E74" s="8"/>
      <c r="F74" s="8"/>
      <c r="G74" s="8"/>
      <c r="H74" s="8"/>
      <c r="I74" s="8"/>
    </row>
    <row r="75" spans="2:11" x14ac:dyDescent="0.3">
      <c r="D75" s="9"/>
      <c r="E75" s="8"/>
      <c r="F75" s="8"/>
      <c r="G75" s="8"/>
      <c r="H75" s="8"/>
      <c r="I75" s="8"/>
    </row>
    <row r="76" spans="2:11" x14ac:dyDescent="0.3">
      <c r="D76" s="9"/>
      <c r="E76" s="8"/>
    </row>
    <row r="77" spans="2:11" x14ac:dyDescent="0.3">
      <c r="D77" s="9"/>
      <c r="E77" s="8"/>
    </row>
    <row r="78" spans="2:11" x14ac:dyDescent="0.3">
      <c r="D78" s="8"/>
      <c r="E78" s="8"/>
    </row>
    <row r="79" spans="2:11" x14ac:dyDescent="0.3">
      <c r="D79" s="8"/>
      <c r="E79" s="8"/>
    </row>
    <row r="80" spans="2:11" x14ac:dyDescent="0.3">
      <c r="D80" s="8"/>
      <c r="E80" s="8"/>
    </row>
  </sheetData>
  <mergeCells count="45">
    <mergeCell ref="C57:G57"/>
    <mergeCell ref="C45:K45"/>
    <mergeCell ref="C46:K46"/>
    <mergeCell ref="C47:K47"/>
    <mergeCell ref="C48:K48"/>
    <mergeCell ref="C50:K50"/>
    <mergeCell ref="C51:K51"/>
    <mergeCell ref="C56:K56"/>
    <mergeCell ref="C49:K49"/>
    <mergeCell ref="C53:K53"/>
    <mergeCell ref="C54:K54"/>
    <mergeCell ref="C55:K55"/>
    <mergeCell ref="C52:K52"/>
    <mergeCell ref="C66:G66"/>
    <mergeCell ref="C58:G58"/>
    <mergeCell ref="C59:G59"/>
    <mergeCell ref="C60:G60"/>
    <mergeCell ref="C61:G61"/>
    <mergeCell ref="C62:G62"/>
    <mergeCell ref="C63:G63"/>
    <mergeCell ref="C64:G64"/>
    <mergeCell ref="C65:G65"/>
    <mergeCell ref="A44:A45"/>
    <mergeCell ref="B6:I6"/>
    <mergeCell ref="J6:K6"/>
    <mergeCell ref="B7:B12"/>
    <mergeCell ref="C7:C12"/>
    <mergeCell ref="D7:D15"/>
    <mergeCell ref="F7:F15"/>
    <mergeCell ref="G7:G15"/>
    <mergeCell ref="H7:H15"/>
    <mergeCell ref="J7:J15"/>
    <mergeCell ref="B40:D40"/>
    <mergeCell ref="B16:K16"/>
    <mergeCell ref="B17:B25"/>
    <mergeCell ref="E17:E25"/>
    <mergeCell ref="G17:G25"/>
    <mergeCell ref="I17:I25"/>
    <mergeCell ref="B44:K44"/>
    <mergeCell ref="B1:C5"/>
    <mergeCell ref="D1:I3"/>
    <mergeCell ref="J1:K3"/>
    <mergeCell ref="D4:I5"/>
    <mergeCell ref="J4:K4"/>
    <mergeCell ref="J5:K5"/>
  </mergeCells>
  <pageMargins left="0.7" right="0.7" top="0.75" bottom="0.75" header="0.3" footer="0.3"/>
  <pageSetup orientation="portrait" verticalDpi="0" r:id="rId1"/>
  <ignoredErrors>
    <ignoredError sqref="G29:G39"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726CED12EE6C4DA72313C57F0D11B6" ma:contentTypeVersion="13" ma:contentTypeDescription="Create a new document." ma:contentTypeScope="" ma:versionID="5b84e9f4043e43034093e05401e848e9">
  <xsd:schema xmlns:xsd="http://www.w3.org/2001/XMLSchema" xmlns:xs="http://www.w3.org/2001/XMLSchema" xmlns:p="http://schemas.microsoft.com/office/2006/metadata/properties" xmlns:ns3="969894f1-c9c0-4d50-8a0a-9ccee5b03c2f" xmlns:ns4="926a8a4a-afcc-43ec-bde3-e1208bc272bd" targetNamespace="http://schemas.microsoft.com/office/2006/metadata/properties" ma:root="true" ma:fieldsID="f2b66fcb1641a0f701c61922cbcc4c04" ns3:_="" ns4:_="">
    <xsd:import namespace="969894f1-c9c0-4d50-8a0a-9ccee5b03c2f"/>
    <xsd:import namespace="926a8a4a-afcc-43ec-bde3-e1208bc272b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GenerationTime" minOccurs="0"/>
                <xsd:element ref="ns4:MediaServiceEventHashCod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9894f1-c9c0-4d50-8a0a-9ccee5b03c2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6a8a4a-afcc-43ec-bde3-e1208bc272bd"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A7569C-F3CE-4FEB-A6DF-428431C179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9894f1-c9c0-4d50-8a0a-9ccee5b03c2f"/>
    <ds:schemaRef ds:uri="926a8a4a-afcc-43ec-bde3-e1208bc272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6310C7-8A07-430C-802E-80BCA40C761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EAE3108-0C14-48C7-9BFF-C75247BA7B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Tablero de Indicadores</vt:lpstr>
      <vt:lpstr>Hoja4</vt:lpstr>
      <vt:lpstr>Tablero Maestro (2)</vt:lpstr>
      <vt:lpstr>Hoja1</vt:lpstr>
      <vt:lpstr>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2017-05-26T23:48:56Z</cp:lastPrinted>
  <dcterms:created xsi:type="dcterms:W3CDTF">2006-09-12T12:46:56Z</dcterms:created>
  <dcterms:modified xsi:type="dcterms:W3CDTF">2021-08-24T16:12:29Z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0x01010043726CED12EE6C4DA72313C57F0D11B6</vt:lpwstr>
  </property>
</Properties>
</file>