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filterPrivacy="1" autoCompressPictures="0"/>
  <xr:revisionPtr revIDLastSave="104" documentId="11_DC1F7B3454B2489E19C8B6529CDB8B774442780C" xr6:coauthVersionLast="47" xr6:coauthVersionMax="47" xr10:uidLastSave="{EC3AB277-AD1A-469B-9255-362A5EF20CF3}"/>
  <bookViews>
    <workbookView xWindow="-108" yWindow="-108" windowWidth="23256" windowHeight="12456" xr2:uid="{00000000-000D-0000-FFFF-FFFF00000000}"/>
  </bookViews>
  <sheets>
    <sheet name=" PROPUESTA 2022" sheetId="15" r:id="rId1"/>
    <sheet name="Hoja4" sheetId="14" state="hidden" r:id="rId2"/>
    <sheet name="Tablero Maestro (2)" sheetId="11" state="hidden" r:id="rId3"/>
    <sheet name="Hoja1" sheetId="10" state="hidden" r:id="rId4"/>
    <sheet name="DE" sheetId="9" state="hidden" r:id="rId5"/>
  </sheets>
  <externalReferences>
    <externalReference r:id="rId6"/>
  </externalReferences>
  <definedNames>
    <definedName name="CUMPLIMIENTO_METAS" localSheetId="4">#REF!</definedName>
    <definedName name="CUMPLIMIENTO_METAS" localSheetId="2">#REF!</definedName>
    <definedName name="CUMPLIMIENTO_METAS">#REF!</definedName>
    <definedName name="Datos_Nutricional" localSheetId="4">#REF!</definedName>
    <definedName name="Datos_Nutricional" localSheetId="2">#REF!</definedName>
    <definedName name="Datos_Nutricional">#REF!</definedName>
    <definedName name="EFICACIA_DEL_SGC" localSheetId="4">#REF!</definedName>
    <definedName name="EFICACIA_DEL_SGC" localSheetId="2">#REF!</definedName>
    <definedName name="EFICACIA_DEL_SGC">#REF!</definedName>
    <definedName name="Tabla_de_datos" localSheetId="4">'[1]Cubrimiento Cupos'!#REF!</definedName>
    <definedName name="Tabla_de_datos" localSheetId="2">'[1]Cubrimiento Cupos'!#REF!</definedName>
    <definedName name="Tabla_de_datos">'[1]Cubrimiento Cupos'!#REF!</definedName>
    <definedName name="Tabla_Logros" localSheetId="4">'[1]Logros alcanzados'!#REF!</definedName>
    <definedName name="Tabla_Logros" localSheetId="2">'[1]Logros alcanzados'!#REF!</definedName>
    <definedName name="Tabla_Logros">'[1]Logros alcanzados'!#REF!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C19" i="11" l="1"/>
  <c r="AD17" i="11"/>
  <c r="AB16" i="11"/>
  <c r="Z16" i="11"/>
  <c r="AE16" i="11" s="1"/>
  <c r="AB15" i="11"/>
  <c r="Z15" i="11"/>
  <c r="AF15" i="11" s="1"/>
  <c r="AB14" i="11"/>
  <c r="Z14" i="11"/>
  <c r="AE14" i="11" s="1"/>
  <c r="AB13" i="11"/>
  <c r="Z13" i="11"/>
  <c r="AF13" i="11" s="1"/>
  <c r="AB12" i="11"/>
  <c r="Z12" i="11"/>
  <c r="AF12" i="11" s="1"/>
  <c r="AB11" i="11"/>
  <c r="Z11" i="11"/>
  <c r="AE11" i="11" s="1"/>
  <c r="AB10" i="11"/>
  <c r="Z10" i="11"/>
  <c r="AF10" i="11" s="1"/>
  <c r="AB9" i="11"/>
  <c r="Z9" i="11"/>
  <c r="AE9" i="11"/>
  <c r="AB8" i="11"/>
  <c r="Z8" i="11"/>
  <c r="AF8" i="11" s="1"/>
  <c r="B8" i="11"/>
  <c r="B9" i="11"/>
  <c r="B10" i="11"/>
  <c r="B11" i="11"/>
  <c r="B12" i="11" s="1"/>
  <c r="B13" i="11" s="1"/>
  <c r="B14" i="11" s="1"/>
  <c r="B15" i="11" s="1"/>
  <c r="B16" i="11" s="1"/>
  <c r="AE12" i="11"/>
  <c r="F39" i="9"/>
  <c r="F38" i="9"/>
  <c r="F37" i="9"/>
  <c r="F36" i="9"/>
  <c r="F35" i="9"/>
  <c r="F34" i="9"/>
  <c r="F33" i="9"/>
  <c r="F32" i="9"/>
  <c r="F31" i="9"/>
  <c r="F30" i="9"/>
  <c r="F29" i="9"/>
  <c r="F28" i="9"/>
  <c r="AE15" i="11"/>
  <c r="C39" i="9"/>
  <c r="E39" i="9" s="1"/>
  <c r="D35" i="9"/>
  <c r="E35" i="9"/>
  <c r="AF9" i="11"/>
  <c r="AE8" i="11"/>
  <c r="AD19" i="11"/>
  <c r="AE19" i="11" s="1"/>
  <c r="D33" i="9"/>
  <c r="E33" i="9" s="1"/>
  <c r="D32" i="9"/>
  <c r="E32" i="9"/>
  <c r="D34" i="9"/>
  <c r="E34" i="9"/>
  <c r="G35" i="9" s="1"/>
  <c r="D39" i="9"/>
  <c r="D31" i="9"/>
  <c r="E31" i="9" s="1"/>
  <c r="D29" i="9"/>
  <c r="E29" i="9"/>
  <c r="D30" i="9"/>
  <c r="E30" i="9" s="1"/>
  <c r="G31" i="9" s="1"/>
  <c r="D37" i="9"/>
  <c r="E37" i="9" s="1"/>
  <c r="AE13" i="11"/>
  <c r="D38" i="9"/>
  <c r="E38" i="9"/>
  <c r="D28" i="9"/>
  <c r="E28" i="9" s="1"/>
  <c r="D36" i="9"/>
  <c r="E36" i="9" s="1"/>
  <c r="G32" i="9" l="1"/>
  <c r="G29" i="9"/>
  <c r="G37" i="9"/>
  <c r="G38" i="9"/>
  <c r="G30" i="9"/>
  <c r="G34" i="9"/>
  <c r="G33" i="9"/>
  <c r="G36" i="9"/>
  <c r="AF17" i="11"/>
  <c r="AF14" i="11"/>
  <c r="AE10" i="11"/>
  <c r="AE17" i="11" s="1"/>
  <c r="AF16" i="11"/>
  <c r="AF11" i="11"/>
  <c r="G39" i="9"/>
  <c r="E40" i="9"/>
</calcChain>
</file>

<file path=xl/sharedStrings.xml><?xml version="1.0" encoding="utf-8"?>
<sst xmlns="http://schemas.openxmlformats.org/spreadsheetml/2006/main" count="288" uniqueCount="219">
  <si>
    <t>TABLERO DE INDICADORES</t>
  </si>
  <si>
    <t>Proceso</t>
  </si>
  <si>
    <t>Indicador</t>
  </si>
  <si>
    <t>Formula</t>
  </si>
  <si>
    <t>Meta</t>
  </si>
  <si>
    <t>Frecuencia</t>
  </si>
  <si>
    <t>Mejor si…</t>
  </si>
  <si>
    <t>Responsable</t>
  </si>
  <si>
    <t>Fuente de datos</t>
  </si>
  <si>
    <t>Reporta</t>
  </si>
  <si>
    <t>Resultado del Indicador</t>
  </si>
  <si>
    <t>Peso Relativo</t>
  </si>
  <si>
    <t>% Relativo de Cumplimiento</t>
  </si>
  <si>
    <t>Si</t>
  </si>
  <si>
    <t>TOTAL</t>
  </si>
  <si>
    <t>Indicador que reporta</t>
  </si>
  <si>
    <t>Indicador Reportado</t>
  </si>
  <si>
    <t>Porcentaje de indicador reportado</t>
  </si>
  <si>
    <t>Optimo</t>
  </si>
  <si>
    <t>(85-100)%</t>
  </si>
  <si>
    <t>Bueno</t>
  </si>
  <si>
    <t>(65-84)%</t>
  </si>
  <si>
    <t>Deficiente</t>
  </si>
  <si>
    <t>(0-64)%</t>
  </si>
  <si>
    <t>Mes</t>
  </si>
  <si>
    <t>Σ Cumplim. ponderado de metas</t>
  </si>
  <si>
    <t xml:space="preserve"> Total indicadores reportados</t>
  </si>
  <si>
    <t>ACCIONES A TOMAR</t>
  </si>
  <si>
    <t>FECHA</t>
  </si>
  <si>
    <t>AC / AP</t>
  </si>
  <si>
    <t>SEGUIMIENTO</t>
  </si>
  <si>
    <t>Version: 01</t>
  </si>
  <si>
    <t>Pagina 1 de 1</t>
  </si>
  <si>
    <t>PROCESO</t>
  </si>
  <si>
    <t>INDICADOR (ES)</t>
  </si>
  <si>
    <t>FÓRMULA (S)</t>
  </si>
  <si>
    <t>FRECUENCIA</t>
  </si>
  <si>
    <t>RESPONSABLE</t>
  </si>
  <si>
    <t>FUENTE DE DATOS</t>
  </si>
  <si>
    <t>FECHA DE ELABORACION</t>
  </si>
  <si>
    <t>META</t>
  </si>
  <si>
    <t>ÓPTIMO</t>
  </si>
  <si>
    <t>ALARMA</t>
  </si>
  <si>
    <t>SUBE</t>
  </si>
  <si>
    <t>SGC-Registro</t>
  </si>
  <si>
    <t>CRITICO</t>
  </si>
  <si>
    <t>PROYECTO</t>
  </si>
  <si>
    <t>Escuela Tecnológica
 Instituto Técnico Central</t>
  </si>
  <si>
    <t>ANALISIS DE RESULTADOS</t>
  </si>
  <si>
    <t>Tipo de indicador</t>
  </si>
  <si>
    <t>Garantizar la participación de los docentes en comunidades academicas para la construcción, transferencia y socialización del conocimiento</t>
  </si>
  <si>
    <t>OBJETIVO ESTRATEGICO ASOCIADO</t>
  </si>
  <si>
    <t>Tendencia</t>
  </si>
  <si>
    <t>EVOLUCIÓN</t>
  </si>
  <si>
    <t>% Cumplimiento - CUMPLIMIENTO METAS</t>
  </si>
  <si>
    <t>TABLERO MAESTRO DE INDICADORES</t>
  </si>
  <si>
    <t>M</t>
  </si>
  <si>
    <t>V</t>
  </si>
  <si>
    <t>N.A.</t>
  </si>
  <si>
    <t>Tendencia Acumulada</t>
  </si>
  <si>
    <t>Efectividad del Sistema</t>
  </si>
  <si>
    <t>Descripción</t>
  </si>
  <si>
    <t>Sumatoria de indicadores de efectividad de todos los procesos</t>
  </si>
  <si>
    <t xml:space="preserve">Numero de proyectos nuevos ejecutados/numero de proyectos planteados </t>
  </si>
  <si>
    <t>Porcentaje de avance del plan de acción</t>
  </si>
  <si>
    <t>Porcentaje de cumplimiento del plan de mejoramiento definido</t>
  </si>
  <si>
    <t>Numero de convenios que presentaron actividad / Numero de convenios vigentes</t>
  </si>
  <si>
    <t>Cumplimiento Plan de mejoramiento</t>
  </si>
  <si>
    <t>Convenios Activos</t>
  </si>
  <si>
    <t>Nuevos Proyectos</t>
  </si>
  <si>
    <t>Cumplimiento Plan de Acción</t>
  </si>
  <si>
    <t>Bienestar Universitario</t>
  </si>
  <si>
    <t>Gestión Control Disciplinario</t>
  </si>
  <si>
    <t>Numero de alianzas y convenios activos / numero total de alianzas y convenios de internacionalización</t>
  </si>
  <si>
    <t>Convenios activos de Internacionalización</t>
  </si>
  <si>
    <t>Participación en eventos de Internacionalización</t>
  </si>
  <si>
    <t>Numero de eventos en los que ha participado la ORI</t>
  </si>
  <si>
    <t>Numero de cursos ofertados/Numero de cursos planeados</t>
  </si>
  <si>
    <t>Numero de docentes que participan activamente en comunidades academicas relacionadas con internacionalización / Numero total de docentes</t>
  </si>
  <si>
    <t>Oferta de cursos ORI</t>
  </si>
  <si>
    <t>Docentes participantes de Internacionalizaciòn</t>
  </si>
  <si>
    <t>Direccionamiento Estrategico</t>
  </si>
  <si>
    <t>Efect Sist</t>
  </si>
  <si>
    <t>Conv Internac</t>
  </si>
  <si>
    <t>Cump Plan Mej</t>
  </si>
  <si>
    <t>Conv Activos</t>
  </si>
  <si>
    <t>Eventos</t>
  </si>
  <si>
    <t>Nuevos proy</t>
  </si>
  <si>
    <t>Cump Plan acción</t>
  </si>
  <si>
    <t>Docent partic inter</t>
  </si>
  <si>
    <t>Oferta ORI</t>
  </si>
  <si>
    <t>Sube</t>
  </si>
  <si>
    <t>(Asistentes semestre actual / Asistentes semestre anterior) - 1 * 100</t>
  </si>
  <si>
    <t>Promedio del resultado de las encuestas de satisfacción</t>
  </si>
  <si>
    <t>Avance de las actividades del plan de Bienestar</t>
  </si>
  <si>
    <t xml:space="preserve">Determinar el impacto de las actividades de bienestar en los estudiantes </t>
  </si>
  <si>
    <t>Identificar la variación en el número de beneficiados en la actividad de bienestar</t>
  </si>
  <si>
    <t>Determinar el porcentaje de ejecución de actividades con base en plan de acción</t>
  </si>
  <si>
    <t>Mensual</t>
  </si>
  <si>
    <t>Semestral</t>
  </si>
  <si>
    <t>Nivel de satisfacción</t>
  </si>
  <si>
    <t xml:space="preserve">Beneficiados de actividad </t>
  </si>
  <si>
    <t>Actividades de formación integral</t>
  </si>
  <si>
    <t>Efectividad</t>
  </si>
  <si>
    <t>Eficacia</t>
  </si>
  <si>
    <t>Eficiencia</t>
  </si>
  <si>
    <t>Línea base</t>
  </si>
  <si>
    <t>Periodicidad</t>
  </si>
  <si>
    <t>Observaciones</t>
  </si>
  <si>
    <t>Objetivo Estratégico</t>
  </si>
  <si>
    <t>Movilidad internacional (1) 
Cantidad: 1 Docente, Destino: México
Movilidad nacional (2)
Cantidad: 1 Decano, 1 estudiante, Destino: Medellín</t>
  </si>
  <si>
    <t>Marzo</t>
  </si>
  <si>
    <t>Escuela Tecnológica
Instituto Técnico Central</t>
  </si>
  <si>
    <t>CÓDIGO:  DIE-FO-01</t>
  </si>
  <si>
    <t>PÁGINA:    1 de 1</t>
  </si>
  <si>
    <t>VERSIÓN: 4</t>
  </si>
  <si>
    <t>Fórmula</t>
  </si>
  <si>
    <t>Variables</t>
  </si>
  <si>
    <t>Desagregación</t>
  </si>
  <si>
    <t>IPB</t>
  </si>
  <si>
    <t>A</t>
  </si>
  <si>
    <t>CLASIF. DE CONFIDENCIALIDAD</t>
  </si>
  <si>
    <t>CLASIF. DE INTEGRIDAD</t>
  </si>
  <si>
    <t>CLASIF. DE DISPONIBILIDAD</t>
  </si>
  <si>
    <t>VIGENCIA: AGOSTO 27 de 2020</t>
  </si>
  <si>
    <t>Porcentaje de formulación del Centro de Pensamiento y Desarrollo Tecnológico (CPDT)</t>
  </si>
  <si>
    <t>Trimestral</t>
  </si>
  <si>
    <t>Vicerrectoría de Investigación, Extensión y Transferencia</t>
  </si>
  <si>
    <t>Fases de formulación completadas / Fases de formulación establecidas</t>
  </si>
  <si>
    <t>Junio</t>
  </si>
  <si>
    <t>Septiembre</t>
  </si>
  <si>
    <t>Diciembre</t>
  </si>
  <si>
    <t>Fases de formulación del CPDT finalizadas en la vigencia.
Fases de formulación del CPDT previstas para la vigencia.</t>
  </si>
  <si>
    <t>Estudios de prefactibilidad, justificación técnica, diagnóstico de talento humano, recursos financieros y disponibilidad de infraestructura y TIC's.</t>
  </si>
  <si>
    <t>Mide el porcentaje de formulación del Centro de Pensamiento y Desarrollo Tecnológico.</t>
  </si>
  <si>
    <t>OE-1- Consolidar la calidad académica para la acreditación institucional de alta calidad respaldada fortalecimiento de la gestión, la infraestructura tecnológica y física.</t>
  </si>
  <si>
    <t>Acreditación Institucional</t>
  </si>
  <si>
    <t>Resultado del Índice de Desempeño Institucional</t>
  </si>
  <si>
    <t>Resultados FURAG anuales, calculados por el DAFP</t>
  </si>
  <si>
    <t>Ingresos propios recibidos / Ingresos propios esperados</t>
  </si>
  <si>
    <t>Porcentaje de programas de educación superior articulados al modelo de evaluación por resultados de aprendizaje y competencias</t>
  </si>
  <si>
    <t>Vicerrectoría Académica</t>
  </si>
  <si>
    <t>Direccionamiento Institucional</t>
  </si>
  <si>
    <t>Docencia PES</t>
  </si>
  <si>
    <t>Extensión y Proyección Social</t>
  </si>
  <si>
    <t>Investigación</t>
  </si>
  <si>
    <t>Gestión Financiera</t>
  </si>
  <si>
    <t>(Número de programas de educación superior articulados al modelo de evaluación por resultados de aprendizaje y competencias / Número de programas de educación superior)*100</t>
  </si>
  <si>
    <t xml:space="preserve">OE-8- Fortalecer y fomentar la innovación institucional y social, a través de un modelo de innovación y transferencia tecnológica que aporte a la visibilidad de la producción científica y académica de la Institución, a la gestión de la producción intelectual de investigadores y al establecimiento de alianzas con actores del SNCTI, Estado, Empresa y Academia para actividades de I+D+I. </t>
  </si>
  <si>
    <t>OE-6- Aumentar la cobertura mediante programas de educación superior diferenciados, con alta pertinencia regional de la institución.</t>
  </si>
  <si>
    <t>OE-7- Implementar programas y acciones para asegurar la permanencia de los estudiantes.</t>
  </si>
  <si>
    <t>Dimensiones y políticas del Modelo Integrado de Planeación y Gestión</t>
  </si>
  <si>
    <t>Cálculo del Índice de Desempeño Institucional, que demuestra el desempeño de las entidades en la implementación del MIPG.</t>
  </si>
  <si>
    <t>Dimensiones:
- Talento Humano
- Direccionamiento Estratégico
- Gestión con valores para resultados
- Evaluación de Resultados
- Información y comunicación
- Gestión del conocimiento
- Control Interno</t>
  </si>
  <si>
    <t>Anual</t>
  </si>
  <si>
    <t>DAFP</t>
  </si>
  <si>
    <t>Ejecución de ingresos</t>
  </si>
  <si>
    <t>Recursos monetarios</t>
  </si>
  <si>
    <t>Recursos propios proyectados y recaudados</t>
  </si>
  <si>
    <t>Medir oportunamente el nivel de recaudo con el fin de revisar el cumplimiento del plan de acción del año</t>
  </si>
  <si>
    <t>Medir las obligaciones presupuestales frente al ingreso propio programado.</t>
  </si>
  <si>
    <t>(Factores implementados / 12)*100</t>
  </si>
  <si>
    <t>12 Factores de acreditación institucional</t>
  </si>
  <si>
    <t>Programas de educación superior, fases del modelo de evaluación por resultados de aprendizaje y competencias</t>
  </si>
  <si>
    <t>Programas de técnica profesional
Programas de tecnología
Programas profesionales en ingenierías</t>
  </si>
  <si>
    <t>Mide el porcentaje de programas de educación superior por ciclo propedéutico, articulados al modelo de evaluación por resultados de aprendizaje y competencias</t>
  </si>
  <si>
    <t>Cobertura estudiantil en programas de educación superior</t>
  </si>
  <si>
    <t>Estudiantes matriculados en programas de educación superior</t>
  </si>
  <si>
    <t>Estudiantes matriculados en programas de educación superior de vigencias 2020 y 2021.</t>
  </si>
  <si>
    <t>Medir el comportamiento de la cobertura estudiantil</t>
  </si>
  <si>
    <t>SNIES</t>
  </si>
  <si>
    <t>14,15%</t>
  </si>
  <si>
    <t>Baja</t>
  </si>
  <si>
    <t>Porcentaje de empleabilidad de egresados de educación superior</t>
  </si>
  <si>
    <t>(Número de estudiantes graduados en programas de educación superior / Número de estudiantes graduados en programas de educación superior trabajando formalmente)*100</t>
  </si>
  <si>
    <t>Egresados en programas de educación superior</t>
  </si>
  <si>
    <t>Medir el porcentaje de empleabilidad de los egresados de educación superior</t>
  </si>
  <si>
    <t>Egresados</t>
  </si>
  <si>
    <t>Tesorería /
Oficina Asesora de Planeación</t>
  </si>
  <si>
    <t>Presupuesto /
Oficina Asesora de Planeación</t>
  </si>
  <si>
    <t>NA</t>
  </si>
  <si>
    <t>1) Proyecto educativo del programa e identidad institucional
2) Estudiantes
3) Profesores
4) Egresados
5) Aspectos académicos y resultados de aprendizaje
6) Permanencia y graduación
7) Interacción con el entorno nacional e internacional
8) Aportes de la investigación, la innovación, el desarrollo tecnológico y la creación, asociados al programa académico
9) Bienestar de la comunidad académica del programa
10) Medios educativos y ambientes de aprendizaje
11) Organización, administración y financiación del programa académico
12) Recursos físicos y tecnológicos</t>
  </si>
  <si>
    <t>Obligaciones vs Recaudos</t>
  </si>
  <si>
    <t>Registro y Control</t>
  </si>
  <si>
    <t>Recursos recaudados y compromisos adquiridos.</t>
  </si>
  <si>
    <t>(Obligaciones / Recaudo programado)*100</t>
  </si>
  <si>
    <t>91,67%</t>
  </si>
  <si>
    <t>Cancelaciones tramitadas por semestre académico</t>
  </si>
  <si>
    <t>Cantidad de estudiantes que solicitaron cancelación de semestre / Total de estudiantes matriculados</t>
  </si>
  <si>
    <t>Estudiantes de programas de educación superior</t>
  </si>
  <si>
    <t>Medir la cantidad de estudiantes tramitaron cancelación de semestre.</t>
  </si>
  <si>
    <t>1,22%</t>
  </si>
  <si>
    <t>Número de documentos maestros elaborados y aprobados</t>
  </si>
  <si>
    <t>Condiciones iniciales</t>
  </si>
  <si>
    <t xml:space="preserve">Presentación y aprobación del proceso ante el Consejo Nacional de Acreditación </t>
  </si>
  <si>
    <t xml:space="preserve">35 condiciones iniciales </t>
  </si>
  <si>
    <t xml:space="preserve">Mide el porcentaje de avance del proceso ante el ente regulador </t>
  </si>
  <si>
    <t xml:space="preserve">Oficina de Autoevaluación 
Página del CNA </t>
  </si>
  <si>
    <t>Meta 2022</t>
  </si>
  <si>
    <t>Mide el porcentaje de avance en los 12 factores de acreditación institucional, adptados por la institución</t>
  </si>
  <si>
    <t xml:space="preserve">Oficina Asesora de Planeación
Oficina de Autoevaluación </t>
  </si>
  <si>
    <t>Número de documentos maestros aprobados/Número de trámites radicados</t>
  </si>
  <si>
    <t>3 programas de educación superior articulados con los niveles técnico profesional, tecnologia y profesional universitario</t>
  </si>
  <si>
    <t>Documentos maestros articulados en coherencia con el Decreto 1330 de 2019 y Resolución 021795 de 2020</t>
  </si>
  <si>
    <t>Decanatura de Mecánica y Oficina de Autoevaluación</t>
  </si>
  <si>
    <t xml:space="preserve">8 Condiciones iniciales: 
1)"Comunicación del Representante Legal de la institución"
2)Información sobre aspectos legales
3)Normas internas debidamente aprobadas
4)Información sobre aspectos académicos
5)nformación sobre recursos institucionales: Para cada uno de los lugares de desarrollo
6)Información sobre aspectos académicos
7)Información sobre recursos institucionales: Para cada uno de los lugares de desarrollo y por cada una de las sedes presentes en estos.
8)Información financiera y contable auditada de los últimos 2 años (Todos con notas de revelación)
</t>
  </si>
  <si>
    <t>Meta Cuatrienio</t>
  </si>
  <si>
    <t>(Estudiantes matriculados 2021 / Estudiantes matriculados 2022)*100</t>
  </si>
  <si>
    <t>Se cuenta con el contrato para formulación del documento maestro del programa de Ingeniería Agrícola, falta la contratación para formular documentos maestros de Ingeniería Ambiental e Ingeniería en Energías, por ciclos propedéuticos.</t>
  </si>
  <si>
    <t>Acorde a los resultados FURAG 2021 calculados y publicados por el Departamento Administrativo de la Función Pública en mayo de 2022, la ETITC obtuvo un Índice de Desempeño Institucional de 91,3% sobre 100%, superando la meta planteada en el Plan de Desarrollo Institucional de 90%.</t>
  </si>
  <si>
    <r>
      <t xml:space="preserve">Con corte a 30 de junio, se han tramitado las mismas 9 cancelaciones de semestre reportadas en el primer trimestre de la vigencia, distribuidas así:
</t>
    </r>
    <r>
      <rPr>
        <b/>
        <sz val="11"/>
        <color theme="1"/>
        <rFont val="Calibri"/>
        <family val="2"/>
        <scheme val="minor"/>
      </rPr>
      <t>ESCUELA TECNOLOGICA  INSTITUTO TECNICO CENTRAL - SEDE CENTRO: 82</t>
    </r>
    <r>
      <rPr>
        <sz val="11"/>
        <color theme="1"/>
        <rFont val="Calibri"/>
        <family val="2"/>
        <scheme val="minor"/>
      </rPr>
      <t xml:space="preserve">
INGENIERIA ELECTROMECANICA: 7
INGENIERIA EN PROCESOS INDUSTRIALES: 1
INGENIERÍA MECÁNICA: 2
INGENIERIA MECATRONICA: 3
TECNICA PROFESIONAL EN DIBUJO MECANICO Y DE HERRAMIENTAS INDUSTRIALES: 6
TÉCNICA PROFESIONAL EN PROCESOS DE MANUFACTURA: 19
TECNICO PROFESIONAL EN COMPUTACION: 3
TÉCNICO PROFESIONAL EN ELECTRÓNICA INDUSTRIAL: 6
TECNICO PROFESIONAL EN MANTENIMIENTO INDUSTRIAL: 16
TECNOLOGIA EN AUTOMATIZACIÓN INDUSTRIAL: 1
TECNOLOGIA EN DESARROLLO DE SOFTWARE: 7
TECNOLOGIA EN GESTION DE FABRICACION MECANICA:	2
TECNOLOGIA EN MONTAJES INDUSTRIALES: 4
TECNOLOGÍA EN PRODUCCIÓN INDUSTRIAL: 5
</t>
    </r>
    <r>
      <rPr>
        <b/>
        <sz val="11"/>
        <color theme="1"/>
        <rFont val="Calibri"/>
        <family val="2"/>
        <scheme val="minor"/>
      </rPr>
      <t>ESCUELA TECNOLOGICA INSTITUTO TECNICO CENTRAL SEDE CARVAJAL: 1</t>
    </r>
    <r>
      <rPr>
        <sz val="11"/>
        <color theme="1"/>
        <rFont val="Calibri"/>
        <family val="2"/>
        <scheme val="minor"/>
      </rPr>
      <t xml:space="preserve">
TECNICO PROFESIONAL EN COMPUTACION: 1
</t>
    </r>
    <r>
      <rPr>
        <b/>
        <sz val="11"/>
        <color theme="1"/>
        <rFont val="Calibri"/>
        <family val="2"/>
        <scheme val="minor"/>
      </rPr>
      <t>ESCUELA TECNOLOGICA INSTITUTO TECNICO CENTRAL SEDE TINTAL: 7</t>
    </r>
    <r>
      <rPr>
        <sz val="11"/>
        <color theme="1"/>
        <rFont val="Calibri"/>
        <family val="2"/>
        <scheme val="minor"/>
      </rPr>
      <t xml:space="preserve">
TECNICO PROFESIONAL EN COMPUTACION: 1
TÉCNICO PROFESIONAL EN ELECTRÓNICA INDUSTRIAL: 6
</t>
    </r>
    <r>
      <rPr>
        <b/>
        <sz val="11"/>
        <color theme="1"/>
        <rFont val="Calibri"/>
        <family val="2"/>
        <scheme val="minor"/>
      </rPr>
      <t>TOTAL:	90</t>
    </r>
    <r>
      <rPr>
        <sz val="11"/>
        <color theme="1"/>
        <rFont val="Calibri"/>
        <family val="2"/>
        <scheme val="minor"/>
      </rPr>
      <t xml:space="preserve">
Para el periodo reportado se contó con  3147 estudiantes de educación superior, por tanto, el porcentaje de cancelaciones de semestre corresponde a un 2,86%.</t>
    </r>
  </si>
  <si>
    <t>Según la información reportada por el área de Egresados, la tasa de empleabilidad calculada para la última encuesta de egresados, es de 84.9%.</t>
  </si>
  <si>
    <t>Se realizó un re-planteamiento enfocado a los resultados de aprendizaje.</t>
  </si>
  <si>
    <t xml:space="preserve">Medir el nivel de avance de los documentos maestros para las 3 nuevos programas de pregrado por ciclos propedeuticos </t>
  </si>
  <si>
    <t>Con corte a 31 de diciembre, el equipo de autoevaluación entregó a todos los líderes de factor el documento borrador número 4, el 22 de noviembre, el Acompañamiento del MEN y Univalle, con concepto de recomendación favorable.
Está pendiente ajustar y radicar el marzo de 2023 el documento ante el CNA.</t>
  </si>
  <si>
    <t>Con corte a 31 de diciembre, la ETITC percibió ingresos propios por el monto de $11.673.844.815,14 MCTE, distribuidos así:
Enero: $ 276.457.565
Febrero: $ 207.787.625
Marzo: $ 471.810.265
Abril: $ 184.607.568
Mayo: $ 2.773.708.966
Junio: $ 493.993.756
Julio: $ 756.856.672
Agosto: $ 1.357.052.113
Septiembre: $ 863.306.624
Octubre: $ 601.498.714
Noviembre: $ 2.878.777.206
Diciembre: $ 807.987.714
La Ley 2159 del 12 de noviembre de 2021, "Por la cual se decreta el presupuesto de rentas y recursos de capital y ley de apropiaciones para la vigencia fiscal del 1° de enero al 31 de diciembre de 2022", establece que la ETITC tiene programado un total de $ 11.759.400.000 por concepto de recursos propios.
Por lo anterior, con corte a 30 de septiembre, se evidencia un recaudo del 99.27%.</t>
  </si>
  <si>
    <t>El indicador se calcula contrastando los 5956 estudiantes de programas de educación superior matriculados en la vigencia 2021 y los 6496 para de la vigencia 2022, aumentando la cobertura en un 9,1%, cabe resaltar que se contabilizan los estudiantes que ingresan mediante el Programa Jóvenes a la U.</t>
  </si>
  <si>
    <t>Con corte a 30 de septiembre, la ETITC ha adquirido obligaciones presupuestales por un valor de $ 8.131.523.357,83 MCTE con recursos propios, para esta vigencia se tiene programado recaudar por ingreso propio un valor de $ 11.759.400.000, por tanto se cuenta con un 69.15% de obligaciones presupuestales frente al recurso propio programado a recaudar en la vigencia.</t>
  </si>
  <si>
    <t>Con corte a 31 de diciembre, se elaboró un diagnóstico, con insumos de entrevistas con directivos de la institución, y docentes.
Se identificó la percepción, articulación con sus áreas, así como posibles actividades para el Centro de Pensamiento y Desarrollo Tecnológico (CPDT).
Posteriormente se definieron doce líneas de acción y estrategias que orienten el CPDT; a partir de dichas líneas y estrategias se ejecutarán actividades de implementación del CPDT.
Congreso de Ingeniería, Desarrollo Humano y Sostenibilidad Global:  Se adelantó la divulgación del evento en la página web de la institución.
Con lo anterior, se surtieron las fases de formulación programadas del Centro de Pensamiento y Desarrollo Tecnológico.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</si>
</sst>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0.0%"/>
    <numFmt numFmtId="166" formatCode="0.000%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u/>
      <sz val="10"/>
      <name val="Arial"/>
      <family val="2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sz val="11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41">
    <xf numFmtId="0" fontId="0" fillId="0" borderId="0"/>
    <xf numFmtId="9" fontId="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306">
    <xf numFmtId="0" fontId="0" fillId="0" borderId="0" xfId="0"/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vertical="center" wrapText="1"/>
    </xf>
    <xf numFmtId="9" fontId="7" fillId="0" borderId="7" xfId="1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wrapText="1"/>
    </xf>
    <xf numFmtId="0" fontId="9" fillId="0" borderId="0" xfId="0" applyFont="1" applyAlignment="1">
      <alignment horizontal="center" vertical="center" textRotation="90"/>
    </xf>
    <xf numFmtId="0" fontId="2" fillId="0" borderId="0" xfId="0" applyFont="1"/>
    <xf numFmtId="1" fontId="0" fillId="0" borderId="7" xfId="0" applyNumberFormat="1" applyBorder="1" applyAlignment="1">
      <alignment horizontal="center" vertical="center"/>
    </xf>
    <xf numFmtId="1" fontId="0" fillId="0" borderId="7" xfId="1" applyNumberFormat="1" applyFont="1" applyFill="1" applyBorder="1" applyAlignment="1">
      <alignment horizontal="center" vertical="center"/>
    </xf>
    <xf numFmtId="17" fontId="7" fillId="0" borderId="7" xfId="2" applyNumberFormat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wrapText="1"/>
    </xf>
    <xf numFmtId="0" fontId="14" fillId="0" borderId="7" xfId="0" applyFont="1" applyBorder="1" applyAlignment="1">
      <alignment vertical="center" wrapText="1"/>
    </xf>
    <xf numFmtId="9" fontId="14" fillId="0" borderId="7" xfId="0" applyNumberFormat="1" applyFont="1" applyBorder="1" applyAlignment="1">
      <alignment horizontal="center" vertical="center" wrapText="1"/>
    </xf>
    <xf numFmtId="0" fontId="14" fillId="0" borderId="18" xfId="0" applyFont="1" applyBorder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165" fontId="14" fillId="0" borderId="7" xfId="0" applyNumberFormat="1" applyFont="1" applyBorder="1" applyAlignment="1">
      <alignment vertical="center" wrapText="1"/>
    </xf>
    <xf numFmtId="1" fontId="14" fillId="0" borderId="7" xfId="0" applyNumberFormat="1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165" fontId="14" fillId="0" borderId="11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1" fontId="14" fillId="0" borderId="13" xfId="1" applyNumberFormat="1" applyFont="1" applyBorder="1" applyAlignment="1">
      <alignment horizontal="center" vertical="center" wrapText="1"/>
    </xf>
    <xf numFmtId="9" fontId="14" fillId="0" borderId="14" xfId="1" applyFont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165" fontId="14" fillId="2" borderId="0" xfId="0" applyNumberFormat="1" applyFont="1" applyFill="1" applyAlignment="1">
      <alignment vertical="center" wrapText="1"/>
    </xf>
    <xf numFmtId="0" fontId="14" fillId="3" borderId="0" xfId="0" applyFont="1" applyFill="1" applyAlignment="1">
      <alignment horizontal="center" vertical="center" wrapText="1"/>
    </xf>
    <xf numFmtId="165" fontId="14" fillId="3" borderId="0" xfId="0" applyNumberFormat="1" applyFont="1" applyFill="1" applyAlignment="1">
      <alignment vertical="center" wrapText="1"/>
    </xf>
    <xf numFmtId="0" fontId="14" fillId="4" borderId="0" xfId="0" applyFont="1" applyFill="1" applyAlignment="1">
      <alignment horizontal="center" vertical="center" wrapText="1"/>
    </xf>
    <xf numFmtId="165" fontId="14" fillId="4" borderId="0" xfId="0" applyNumberFormat="1" applyFont="1" applyFill="1" applyAlignment="1">
      <alignment vertical="center" wrapText="1"/>
    </xf>
    <xf numFmtId="9" fontId="7" fillId="0" borderId="22" xfId="1" applyFont="1" applyBorder="1" applyAlignment="1">
      <alignment vertical="center" wrapText="1"/>
    </xf>
    <xf numFmtId="9" fontId="7" fillId="2" borderId="29" xfId="0" applyNumberFormat="1" applyFont="1" applyFill="1" applyBorder="1" applyAlignment="1">
      <alignment wrapText="1"/>
    </xf>
    <xf numFmtId="9" fontId="7" fillId="3" borderId="29" xfId="0" applyNumberFormat="1" applyFont="1" applyFill="1" applyBorder="1" applyAlignment="1">
      <alignment wrapText="1"/>
    </xf>
    <xf numFmtId="9" fontId="7" fillId="0" borderId="24" xfId="1" applyFont="1" applyBorder="1" applyAlignment="1">
      <alignment vertical="center" wrapText="1"/>
    </xf>
    <xf numFmtId="9" fontId="7" fillId="2" borderId="31" xfId="0" applyNumberFormat="1" applyFont="1" applyFill="1" applyBorder="1" applyAlignment="1">
      <alignment wrapText="1"/>
    </xf>
    <xf numFmtId="9" fontId="7" fillId="3" borderId="31" xfId="0" applyNumberFormat="1" applyFont="1" applyFill="1" applyBorder="1" applyAlignment="1">
      <alignment wrapText="1"/>
    </xf>
    <xf numFmtId="9" fontId="7" fillId="0" borderId="27" xfId="1" applyFont="1" applyBorder="1" applyAlignment="1">
      <alignment vertical="center" wrapText="1"/>
    </xf>
    <xf numFmtId="9" fontId="7" fillId="2" borderId="32" xfId="0" applyNumberFormat="1" applyFont="1" applyFill="1" applyBorder="1" applyAlignment="1">
      <alignment wrapText="1"/>
    </xf>
    <xf numFmtId="9" fontId="7" fillId="3" borderId="32" xfId="0" applyNumberFormat="1" applyFont="1" applyFill="1" applyBorder="1" applyAlignment="1">
      <alignment wrapText="1"/>
    </xf>
    <xf numFmtId="0" fontId="8" fillId="6" borderId="29" xfId="0" applyFont="1" applyFill="1" applyBorder="1" applyAlignment="1">
      <alignment wrapText="1"/>
    </xf>
    <xf numFmtId="0" fontId="8" fillId="6" borderId="31" xfId="0" applyFont="1" applyFill="1" applyBorder="1" applyAlignment="1">
      <alignment wrapText="1"/>
    </xf>
    <xf numFmtId="0" fontId="8" fillId="6" borderId="32" xfId="0" applyFont="1" applyFill="1" applyBorder="1" applyAlignment="1">
      <alignment wrapText="1"/>
    </xf>
    <xf numFmtId="0" fontId="8" fillId="6" borderId="29" xfId="0" applyFont="1" applyFill="1" applyBorder="1" applyAlignment="1">
      <alignment horizontal="center" wrapText="1"/>
    </xf>
    <xf numFmtId="0" fontId="14" fillId="0" borderId="39" xfId="0" applyFont="1" applyBorder="1" applyAlignment="1">
      <alignment horizontal="center" wrapText="1"/>
    </xf>
    <xf numFmtId="0" fontId="14" fillId="0" borderId="35" xfId="0" applyFont="1" applyBorder="1" applyAlignment="1">
      <alignment horizontal="center" wrapText="1"/>
    </xf>
    <xf numFmtId="0" fontId="14" fillId="0" borderId="42" xfId="0" applyFont="1" applyBorder="1" applyAlignment="1">
      <alignment horizontal="center" wrapText="1"/>
    </xf>
    <xf numFmtId="0" fontId="7" fillId="0" borderId="41" xfId="4" applyFont="1" applyBorder="1" applyAlignment="1" applyProtection="1">
      <alignment vertical="center" wrapText="1"/>
    </xf>
    <xf numFmtId="0" fontId="7" fillId="0" borderId="37" xfId="4" applyFont="1" applyBorder="1" applyAlignment="1" applyProtection="1">
      <alignment vertical="center" wrapText="1"/>
    </xf>
    <xf numFmtId="0" fontId="7" fillId="0" borderId="43" xfId="4" applyFont="1" applyBorder="1" applyAlignment="1" applyProtection="1">
      <alignment vertical="center" wrapText="1"/>
    </xf>
    <xf numFmtId="0" fontId="12" fillId="0" borderId="41" xfId="4" applyFont="1" applyBorder="1" applyAlignment="1" applyProtection="1">
      <alignment vertical="center" wrapText="1"/>
    </xf>
    <xf numFmtId="0" fontId="12" fillId="0" borderId="37" xfId="4" applyFont="1" applyBorder="1" applyAlignment="1" applyProtection="1">
      <alignment vertical="center" wrapText="1"/>
    </xf>
    <xf numFmtId="0" fontId="12" fillId="0" borderId="43" xfId="4" applyFont="1" applyBorder="1" applyAlignment="1" applyProtection="1">
      <alignment vertical="center" wrapText="1"/>
    </xf>
    <xf numFmtId="0" fontId="14" fillId="0" borderId="39" xfId="0" applyFont="1" applyBorder="1" applyAlignment="1">
      <alignment wrapText="1"/>
    </xf>
    <xf numFmtId="0" fontId="14" fillId="0" borderId="35" xfId="0" applyFont="1" applyBorder="1" applyAlignment="1">
      <alignment wrapText="1"/>
    </xf>
    <xf numFmtId="0" fontId="14" fillId="0" borderId="42" xfId="0" applyFont="1" applyBorder="1" applyAlignment="1">
      <alignment wrapText="1"/>
    </xf>
    <xf numFmtId="0" fontId="14" fillId="0" borderId="40" xfId="0" applyFont="1" applyBorder="1" applyAlignment="1">
      <alignment wrapText="1"/>
    </xf>
    <xf numFmtId="0" fontId="14" fillId="0" borderId="36" xfId="0" applyFont="1" applyBorder="1" applyAlignment="1">
      <alignment wrapText="1"/>
    </xf>
    <xf numFmtId="0" fontId="14" fillId="0" borderId="8" xfId="0" applyFont="1" applyBorder="1" applyAlignment="1">
      <alignment wrapText="1"/>
    </xf>
    <xf numFmtId="0" fontId="0" fillId="0" borderId="7" xfId="0" applyBorder="1"/>
    <xf numFmtId="0" fontId="7" fillId="0" borderId="7" xfId="2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9" fontId="14" fillId="0" borderId="7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7" fontId="7" fillId="0" borderId="15" xfId="2" applyNumberFormat="1" applyBorder="1" applyAlignment="1">
      <alignment horizontal="center" vertical="center" wrapText="1"/>
    </xf>
    <xf numFmtId="0" fontId="8" fillId="0" borderId="33" xfId="2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165" fontId="14" fillId="0" borderId="32" xfId="0" applyNumberFormat="1" applyFont="1" applyBorder="1" applyAlignment="1">
      <alignment horizontal="center" vertical="center" wrapText="1"/>
    </xf>
    <xf numFmtId="0" fontId="3" fillId="0" borderId="0" xfId="0" applyFont="1"/>
    <xf numFmtId="9" fontId="13" fillId="0" borderId="7" xfId="0" applyNumberFormat="1" applyFont="1" applyBorder="1" applyAlignment="1">
      <alignment horizontal="center" vertical="center" wrapText="1"/>
    </xf>
    <xf numFmtId="0" fontId="8" fillId="6" borderId="17" xfId="2" applyFont="1" applyFill="1" applyBorder="1" applyAlignment="1">
      <alignment horizontal="center" vertical="center" wrapText="1"/>
    </xf>
    <xf numFmtId="0" fontId="8" fillId="6" borderId="7" xfId="2" applyFont="1" applyFill="1" applyBorder="1" applyAlignment="1">
      <alignment horizontal="center" vertical="center" wrapText="1"/>
    </xf>
    <xf numFmtId="0" fontId="8" fillId="6" borderId="34" xfId="0" applyFont="1" applyFill="1" applyBorder="1" applyAlignment="1">
      <alignment horizontal="center" wrapText="1"/>
    </xf>
    <xf numFmtId="0" fontId="14" fillId="0" borderId="15" xfId="0" applyFont="1" applyBorder="1" applyAlignment="1">
      <alignment vertical="center" wrapText="1"/>
    </xf>
    <xf numFmtId="165" fontId="14" fillId="2" borderId="31" xfId="0" applyNumberFormat="1" applyFont="1" applyFill="1" applyBorder="1" applyAlignment="1">
      <alignment horizontal="center" vertical="center" wrapText="1"/>
    </xf>
    <xf numFmtId="9" fontId="14" fillId="0" borderId="46" xfId="0" applyNumberFormat="1" applyFont="1" applyBorder="1" applyAlignment="1">
      <alignment horizontal="center" vertical="center" wrapText="1"/>
    </xf>
    <xf numFmtId="166" fontId="14" fillId="0" borderId="7" xfId="0" applyNumberFormat="1" applyFont="1" applyBorder="1" applyAlignment="1">
      <alignment vertical="center" wrapText="1"/>
    </xf>
    <xf numFmtId="0" fontId="20" fillId="0" borderId="7" xfId="0" applyFont="1" applyBorder="1" applyAlignment="1">
      <alignment horizontal="left" vertical="center" wrapText="1"/>
    </xf>
    <xf numFmtId="0" fontId="20" fillId="0" borderId="7" xfId="0" applyFont="1" applyBorder="1" applyAlignment="1">
      <alignment vertical="center" wrapText="1"/>
    </xf>
    <xf numFmtId="0" fontId="21" fillId="0" borderId="33" xfId="0" applyFont="1" applyBorder="1" applyAlignment="1">
      <alignment horizontal="center" vertical="center" wrapText="1"/>
    </xf>
    <xf numFmtId="0" fontId="21" fillId="6" borderId="33" xfId="0" applyFont="1" applyFill="1" applyBorder="1" applyAlignment="1">
      <alignment horizontal="center" vertical="center" wrapText="1"/>
    </xf>
    <xf numFmtId="0" fontId="21" fillId="6" borderId="32" xfId="0" applyFont="1" applyFill="1" applyBorder="1" applyAlignment="1">
      <alignment horizontal="center" vertical="center" wrapText="1"/>
    </xf>
    <xf numFmtId="14" fontId="21" fillId="0" borderId="32" xfId="0" applyNumberFormat="1" applyFont="1" applyBorder="1" applyAlignment="1">
      <alignment horizontal="center" wrapText="1"/>
    </xf>
    <xf numFmtId="0" fontId="20" fillId="0" borderId="26" xfId="0" applyFont="1" applyBorder="1" applyAlignment="1">
      <alignment vertical="center" wrapText="1"/>
    </xf>
    <xf numFmtId="0" fontId="20" fillId="0" borderId="14" xfId="0" applyFont="1" applyBorder="1" applyAlignment="1">
      <alignment vertical="center" wrapText="1"/>
    </xf>
    <xf numFmtId="9" fontId="7" fillId="4" borderId="22" xfId="0" applyNumberFormat="1" applyFont="1" applyFill="1" applyBorder="1" applyAlignment="1">
      <alignment wrapText="1"/>
    </xf>
    <xf numFmtId="9" fontId="7" fillId="4" borderId="24" xfId="0" applyNumberFormat="1" applyFont="1" applyFill="1" applyBorder="1" applyAlignment="1">
      <alignment wrapText="1"/>
    </xf>
    <xf numFmtId="9" fontId="7" fillId="4" borderId="27" xfId="0" applyNumberFormat="1" applyFont="1" applyFill="1" applyBorder="1" applyAlignment="1">
      <alignment wrapText="1"/>
    </xf>
    <xf numFmtId="9" fontId="7" fillId="0" borderId="0" xfId="0" applyNumberFormat="1" applyFont="1" applyAlignment="1">
      <alignment horizontal="center" wrapText="1"/>
    </xf>
    <xf numFmtId="9" fontId="7" fillId="0" borderId="29" xfId="0" applyNumberFormat="1" applyFont="1" applyBorder="1" applyAlignment="1">
      <alignment horizontal="center" wrapText="1"/>
    </xf>
    <xf numFmtId="9" fontId="7" fillId="0" borderId="31" xfId="0" applyNumberFormat="1" applyFont="1" applyBorder="1" applyAlignment="1">
      <alignment horizontal="center" wrapText="1"/>
    </xf>
    <xf numFmtId="9" fontId="7" fillId="0" borderId="32" xfId="0" applyNumberFormat="1" applyFont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9" fontId="7" fillId="0" borderId="0" xfId="1" applyFont="1" applyFill="1" applyBorder="1" applyAlignment="1">
      <alignment vertical="center" wrapText="1"/>
    </xf>
    <xf numFmtId="9" fontId="7" fillId="0" borderId="0" xfId="0" applyNumberFormat="1" applyFont="1" applyAlignment="1">
      <alignment wrapText="1"/>
    </xf>
    <xf numFmtId="0" fontId="8" fillId="0" borderId="0" xfId="2" applyFont="1" applyAlignment="1">
      <alignment horizontal="center" vertical="center" wrapText="1"/>
    </xf>
    <xf numFmtId="9" fontId="7" fillId="0" borderId="16" xfId="1" applyFont="1" applyFill="1" applyBorder="1" applyAlignment="1">
      <alignment horizontal="center" vertical="center" wrapText="1"/>
    </xf>
    <xf numFmtId="0" fontId="8" fillId="0" borderId="0" xfId="2" applyFont="1" applyAlignment="1">
      <alignment vertical="center" wrapText="1"/>
    </xf>
    <xf numFmtId="0" fontId="14" fillId="7" borderId="7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left" vertical="center" wrapText="1"/>
    </xf>
    <xf numFmtId="0" fontId="19" fillId="0" borderId="47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14" fillId="0" borderId="48" xfId="0" applyFont="1" applyBorder="1" applyAlignment="1">
      <alignment vertical="center" wrapText="1"/>
    </xf>
    <xf numFmtId="0" fontId="0" fillId="0" borderId="48" xfId="0" applyBorder="1"/>
    <xf numFmtId="0" fontId="14" fillId="0" borderId="6" xfId="0" applyFont="1" applyBorder="1" applyAlignment="1">
      <alignment vertical="center" wrapText="1"/>
    </xf>
    <xf numFmtId="0" fontId="14" fillId="7" borderId="48" xfId="0" applyFont="1" applyFill="1" applyBorder="1" applyAlignment="1">
      <alignment vertical="center" wrapText="1"/>
    </xf>
    <xf numFmtId="9" fontId="13" fillId="0" borderId="48" xfId="0" applyNumberFormat="1" applyFont="1" applyBorder="1" applyAlignment="1">
      <alignment horizontal="center" vertical="center" wrapText="1"/>
    </xf>
    <xf numFmtId="9" fontId="14" fillId="0" borderId="48" xfId="0" applyNumberFormat="1" applyFont="1" applyBorder="1" applyAlignment="1">
      <alignment horizontal="center" vertical="center" wrapText="1"/>
    </xf>
    <xf numFmtId="9" fontId="14" fillId="0" borderId="48" xfId="1" applyFont="1" applyFill="1" applyBorder="1" applyAlignment="1">
      <alignment horizontal="center" vertical="center" wrapText="1"/>
    </xf>
    <xf numFmtId="166" fontId="14" fillId="0" borderId="48" xfId="0" applyNumberFormat="1" applyFont="1" applyBorder="1" applyAlignment="1">
      <alignment vertical="center" wrapText="1"/>
    </xf>
    <xf numFmtId="165" fontId="14" fillId="0" borderId="48" xfId="0" applyNumberFormat="1" applyFont="1" applyBorder="1" applyAlignment="1">
      <alignment vertical="center" wrapText="1"/>
    </xf>
    <xf numFmtId="1" fontId="14" fillId="0" borderId="48" xfId="0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vertical="center" wrapText="1"/>
    </xf>
    <xf numFmtId="0" fontId="0" fillId="0" borderId="10" xfId="0" applyBorder="1"/>
    <xf numFmtId="0" fontId="14" fillId="0" borderId="52" xfId="0" applyFont="1" applyBorder="1" applyAlignment="1">
      <alignment vertical="center" wrapText="1"/>
    </xf>
    <xf numFmtId="0" fontId="14" fillId="7" borderId="10" xfId="0" applyFont="1" applyFill="1" applyBorder="1" applyAlignment="1">
      <alignment vertical="center" wrapText="1"/>
    </xf>
    <xf numFmtId="9" fontId="13" fillId="0" borderId="10" xfId="0" applyNumberFormat="1" applyFont="1" applyBorder="1" applyAlignment="1">
      <alignment horizontal="center" vertical="center" wrapText="1"/>
    </xf>
    <xf numFmtId="9" fontId="14" fillId="0" borderId="10" xfId="0" applyNumberFormat="1" applyFont="1" applyBorder="1" applyAlignment="1">
      <alignment horizontal="center" vertical="center" wrapText="1"/>
    </xf>
    <xf numFmtId="9" fontId="14" fillId="0" borderId="10" xfId="1" applyFont="1" applyFill="1" applyBorder="1" applyAlignment="1">
      <alignment horizontal="center" vertical="center" wrapText="1"/>
    </xf>
    <xf numFmtId="166" fontId="14" fillId="0" borderId="10" xfId="0" applyNumberFormat="1" applyFont="1" applyBorder="1" applyAlignment="1">
      <alignment vertical="center" wrapText="1"/>
    </xf>
    <xf numFmtId="165" fontId="14" fillId="0" borderId="10" xfId="0" applyNumberFormat="1" applyFont="1" applyBorder="1" applyAlignment="1">
      <alignment vertical="center" wrapText="1"/>
    </xf>
    <xf numFmtId="1" fontId="14" fillId="0" borderId="10" xfId="0" applyNumberFormat="1" applyFont="1" applyBorder="1" applyAlignment="1">
      <alignment horizontal="center" vertical="center" wrapText="1"/>
    </xf>
    <xf numFmtId="0" fontId="0" fillId="0" borderId="11" xfId="0" applyBorder="1"/>
    <xf numFmtId="0" fontId="0" fillId="0" borderId="26" xfId="0" applyBorder="1"/>
    <xf numFmtId="0" fontId="14" fillId="0" borderId="13" xfId="0" applyFont="1" applyBorder="1" applyAlignment="1">
      <alignment horizontal="center" vertical="center" wrapText="1"/>
    </xf>
    <xf numFmtId="0" fontId="14" fillId="0" borderId="13" xfId="0" applyFont="1" applyBorder="1" applyAlignment="1">
      <alignment vertical="center" wrapText="1"/>
    </xf>
    <xf numFmtId="0" fontId="14" fillId="0" borderId="54" xfId="0" applyFont="1" applyBorder="1" applyAlignment="1">
      <alignment vertical="center" wrapText="1"/>
    </xf>
    <xf numFmtId="0" fontId="14" fillId="7" borderId="13" xfId="0" applyFont="1" applyFill="1" applyBorder="1" applyAlignment="1">
      <alignment vertical="center" wrapText="1"/>
    </xf>
    <xf numFmtId="9" fontId="13" fillId="0" borderId="13" xfId="0" applyNumberFormat="1" applyFont="1" applyBorder="1" applyAlignment="1">
      <alignment horizontal="center" vertical="center" wrapText="1"/>
    </xf>
    <xf numFmtId="9" fontId="14" fillId="0" borderId="13" xfId="0" applyNumberFormat="1" applyFont="1" applyBorder="1" applyAlignment="1">
      <alignment horizontal="center" vertical="center" wrapText="1"/>
    </xf>
    <xf numFmtId="9" fontId="14" fillId="0" borderId="13" xfId="1" applyFont="1" applyFill="1" applyBorder="1" applyAlignment="1">
      <alignment horizontal="center" vertical="center" wrapText="1"/>
    </xf>
    <xf numFmtId="166" fontId="14" fillId="0" borderId="13" xfId="0" applyNumberFormat="1" applyFont="1" applyBorder="1" applyAlignment="1">
      <alignment vertical="center" wrapText="1"/>
    </xf>
    <xf numFmtId="165" fontId="14" fillId="0" borderId="13" xfId="0" applyNumberFormat="1" applyFont="1" applyBorder="1" applyAlignment="1">
      <alignment vertical="center" wrapText="1"/>
    </xf>
    <xf numFmtId="1" fontId="14" fillId="0" borderId="13" xfId="0" applyNumberFormat="1" applyFont="1" applyBorder="1" applyAlignment="1">
      <alignment horizontal="center" vertical="center" wrapText="1"/>
    </xf>
    <xf numFmtId="0" fontId="0" fillId="0" borderId="13" xfId="0" applyBorder="1"/>
    <xf numFmtId="0" fontId="0" fillId="0" borderId="14" xfId="0" applyBorder="1"/>
    <xf numFmtId="0" fontId="14" fillId="0" borderId="10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0" fillId="0" borderId="15" xfId="0" applyBorder="1"/>
    <xf numFmtId="0" fontId="14" fillId="0" borderId="21" xfId="0" applyFont="1" applyBorder="1" applyAlignment="1">
      <alignment vertical="center" wrapText="1"/>
    </xf>
    <xf numFmtId="0" fontId="14" fillId="7" borderId="15" xfId="0" applyFont="1" applyFill="1" applyBorder="1" applyAlignment="1">
      <alignment vertical="center" wrapText="1"/>
    </xf>
    <xf numFmtId="9" fontId="13" fillId="0" borderId="15" xfId="0" applyNumberFormat="1" applyFont="1" applyBorder="1" applyAlignment="1">
      <alignment horizontal="center" vertical="center" wrapText="1"/>
    </xf>
    <xf numFmtId="9" fontId="14" fillId="0" borderId="15" xfId="0" applyNumberFormat="1" applyFont="1" applyBorder="1" applyAlignment="1">
      <alignment horizontal="center" vertical="center" wrapText="1"/>
    </xf>
    <xf numFmtId="9" fontId="14" fillId="0" borderId="15" xfId="1" applyFont="1" applyFill="1" applyBorder="1" applyAlignment="1">
      <alignment horizontal="center" vertical="center" wrapText="1"/>
    </xf>
    <xf numFmtId="166" fontId="14" fillId="0" borderId="15" xfId="0" applyNumberFormat="1" applyFont="1" applyBorder="1" applyAlignment="1">
      <alignment vertical="center" wrapText="1"/>
    </xf>
    <xf numFmtId="165" fontId="14" fillId="0" borderId="15" xfId="0" applyNumberFormat="1" applyFont="1" applyBorder="1" applyAlignment="1">
      <alignment vertical="center" wrapText="1"/>
    </xf>
    <xf numFmtId="1" fontId="14" fillId="0" borderId="15" xfId="0" applyNumberFormat="1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 wrapText="1"/>
    </xf>
    <xf numFmtId="17" fontId="8" fillId="5" borderId="15" xfId="2" applyNumberFormat="1" applyFont="1" applyFill="1" applyBorder="1" applyAlignment="1">
      <alignment horizontal="center" vertical="center" wrapText="1"/>
    </xf>
    <xf numFmtId="165" fontId="3" fillId="5" borderId="15" xfId="0" applyNumberFormat="1" applyFont="1" applyFill="1" applyBorder="1" applyAlignment="1">
      <alignment horizontal="center" vertical="center" wrapText="1"/>
    </xf>
    <xf numFmtId="9" fontId="0" fillId="0" borderId="0" xfId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164" fontId="0" fillId="0" borderId="0" xfId="0" applyNumberFormat="1"/>
    <xf numFmtId="0" fontId="24" fillId="0" borderId="33" xfId="0" applyFont="1" applyBorder="1" applyAlignment="1">
      <alignment vertical="center" wrapText="1"/>
    </xf>
    <xf numFmtId="10" fontId="0" fillId="8" borderId="7" xfId="0" applyNumberFormat="1" applyFill="1" applyBorder="1" applyAlignment="1">
      <alignment horizontal="center" vertical="center"/>
    </xf>
    <xf numFmtId="10" fontId="0" fillId="8" borderId="26" xfId="0" applyNumberForma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4" fillId="0" borderId="0" xfId="0" applyFont="1"/>
    <xf numFmtId="0" fontId="27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19" xfId="0" applyBorder="1"/>
    <xf numFmtId="0" fontId="29" fillId="5" borderId="9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65" fontId="29" fillId="5" borderId="10" xfId="0" applyNumberFormat="1" applyFont="1" applyFill="1" applyBorder="1" applyAlignment="1">
      <alignment horizontal="center" vertical="center" wrapText="1"/>
    </xf>
    <xf numFmtId="165" fontId="29" fillId="5" borderId="11" xfId="0" applyNumberFormat="1" applyFont="1" applyFill="1" applyBorder="1" applyAlignment="1">
      <alignment horizontal="center" vertical="center" wrapText="1"/>
    </xf>
    <xf numFmtId="0" fontId="30" fillId="0" borderId="0" xfId="0" applyFont="1"/>
    <xf numFmtId="0" fontId="30" fillId="0" borderId="0" xfId="0" applyFont="1" applyAlignment="1">
      <alignment horizontal="center" vertical="center" wrapText="1"/>
    </xf>
    <xf numFmtId="165" fontId="6" fillId="0" borderId="26" xfId="0" applyNumberFormat="1" applyFont="1" applyBorder="1" applyAlignment="1">
      <alignment horizontal="left" vertical="center" wrapText="1"/>
    </xf>
    <xf numFmtId="43" fontId="6" fillId="0" borderId="0" xfId="39" applyFont="1" applyFill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9" fillId="5" borderId="57" xfId="0" applyFont="1" applyFill="1" applyBorder="1" applyAlignment="1">
      <alignment horizontal="center" vertical="center" wrapText="1"/>
    </xf>
    <xf numFmtId="0" fontId="29" fillId="5" borderId="48" xfId="0" applyFont="1" applyFill="1" applyBorder="1" applyAlignment="1">
      <alignment horizontal="center" vertical="center" wrapText="1"/>
    </xf>
    <xf numFmtId="165" fontId="29" fillId="5" borderId="48" xfId="0" applyNumberFormat="1" applyFont="1" applyFill="1" applyBorder="1" applyAlignment="1">
      <alignment horizontal="center" vertical="center" wrapText="1"/>
    </xf>
    <xf numFmtId="165" fontId="29" fillId="5" borderId="58" xfId="0" applyNumberFormat="1" applyFont="1" applyFill="1" applyBorder="1" applyAlignment="1">
      <alignment horizontal="center" vertical="center" wrapText="1"/>
    </xf>
    <xf numFmtId="0" fontId="27" fillId="8" borderId="7" xfId="0" applyFont="1" applyFill="1" applyBorder="1" applyAlignment="1">
      <alignment horizontal="center" vertical="center"/>
    </xf>
    <xf numFmtId="0" fontId="29" fillId="5" borderId="48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64" fontId="0" fillId="0" borderId="0" xfId="0" applyNumberFormat="1" applyAlignment="1">
      <alignment horizontal="left" vertical="top" wrapText="1"/>
    </xf>
    <xf numFmtId="165" fontId="27" fillId="0" borderId="7" xfId="0" applyNumberFormat="1" applyFont="1" applyBorder="1" applyAlignment="1">
      <alignment horizontal="right" vertical="center" wrapText="1"/>
    </xf>
    <xf numFmtId="9" fontId="27" fillId="0" borderId="7" xfId="0" applyNumberFormat="1" applyFont="1" applyBorder="1" applyAlignment="1">
      <alignment horizontal="right" vertical="center" wrapText="1"/>
    </xf>
    <xf numFmtId="10" fontId="27" fillId="0" borderId="7" xfId="0" applyNumberFormat="1" applyFont="1" applyBorder="1" applyAlignment="1">
      <alignment horizontal="right" vertical="center" wrapText="1"/>
    </xf>
    <xf numFmtId="9" fontId="27" fillId="0" borderId="7" xfId="1" applyFont="1" applyFill="1" applyBorder="1" applyAlignment="1">
      <alignment horizontal="right" vertical="center"/>
    </xf>
    <xf numFmtId="9" fontId="27" fillId="0" borderId="7" xfId="0" applyNumberFormat="1" applyFont="1" applyBorder="1" applyAlignment="1">
      <alignment horizontal="right" vertical="center"/>
    </xf>
    <xf numFmtId="9" fontId="27" fillId="0" borderId="15" xfId="1" applyFont="1" applyBorder="1" applyAlignment="1">
      <alignment horizontal="right" vertical="center"/>
    </xf>
    <xf numFmtId="10" fontId="6" fillId="0" borderId="0" xfId="1" applyNumberFormat="1" applyFont="1" applyFill="1" applyBorder="1" applyAlignment="1">
      <alignment horizontal="center" vertical="center" wrapText="1"/>
    </xf>
    <xf numFmtId="10" fontId="27" fillId="0" borderId="7" xfId="1" applyNumberFormat="1" applyFont="1" applyFill="1" applyBorder="1" applyAlignment="1">
      <alignment horizontal="right" vertical="center" wrapText="1"/>
    </xf>
    <xf numFmtId="9" fontId="27" fillId="0" borderId="7" xfId="1" applyFont="1" applyFill="1" applyBorder="1" applyAlignment="1">
      <alignment horizontal="right" vertical="center" wrapText="1"/>
    </xf>
    <xf numFmtId="9" fontId="27" fillId="0" borderId="15" xfId="1" applyFont="1" applyFill="1" applyBorder="1" applyAlignment="1">
      <alignment horizontal="right" vertical="center" wrapText="1"/>
    </xf>
    <xf numFmtId="0" fontId="0" fillId="0" borderId="18" xfId="0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 wrapText="1"/>
    </xf>
    <xf numFmtId="0" fontId="0" fillId="8" borderId="7" xfId="0" applyFill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10" fontId="27" fillId="9" borderId="7" xfId="0" applyNumberFormat="1" applyFont="1" applyFill="1" applyBorder="1" applyAlignment="1">
      <alignment horizontal="right" vertical="center" wrapText="1"/>
    </xf>
    <xf numFmtId="165" fontId="27" fillId="9" borderId="7" xfId="0" applyNumberFormat="1" applyFont="1" applyFill="1" applyBorder="1" applyAlignment="1">
      <alignment horizontal="right" vertical="center" wrapText="1"/>
    </xf>
    <xf numFmtId="9" fontId="28" fillId="0" borderId="7" xfId="0" applyNumberFormat="1" applyFont="1" applyBorder="1" applyAlignment="1">
      <alignment horizontal="right" vertical="center" wrapText="1"/>
    </xf>
    <xf numFmtId="9" fontId="3" fillId="0" borderId="7" xfId="0" applyNumberFormat="1" applyFont="1" applyBorder="1" applyAlignment="1">
      <alignment horizontal="right" vertical="center" wrapText="1"/>
    </xf>
    <xf numFmtId="10" fontId="29" fillId="5" borderId="7" xfId="0" applyNumberFormat="1" applyFont="1" applyFill="1" applyBorder="1" applyAlignment="1">
      <alignment horizontal="right" vertical="center" wrapText="1"/>
    </xf>
    <xf numFmtId="10" fontId="27" fillId="10" borderId="7" xfId="0" applyNumberFormat="1" applyFont="1" applyFill="1" applyBorder="1" applyAlignment="1">
      <alignment horizontal="right" vertical="center" wrapText="1"/>
    </xf>
    <xf numFmtId="165" fontId="29" fillId="5" borderId="7" xfId="0" applyNumberFormat="1" applyFont="1" applyFill="1" applyBorder="1" applyAlignment="1">
      <alignment horizontal="right" vertical="center" wrapText="1"/>
    </xf>
    <xf numFmtId="165" fontId="27" fillId="3" borderId="7" xfId="0" applyNumberFormat="1" applyFont="1" applyFill="1" applyBorder="1" applyAlignment="1">
      <alignment horizontal="right" vertical="center" wrapText="1"/>
    </xf>
    <xf numFmtId="10" fontId="6" fillId="0" borderId="0" xfId="1" applyNumberFormat="1" applyFont="1" applyAlignment="1">
      <alignment horizontal="center" vertical="center" wrapText="1"/>
    </xf>
    <xf numFmtId="0" fontId="8" fillId="0" borderId="7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27" fillId="0" borderId="7" xfId="0" applyFont="1" applyBorder="1" applyAlignment="1">
      <alignment horizontal="center" vertical="center" wrapText="1"/>
    </xf>
    <xf numFmtId="0" fontId="25" fillId="0" borderId="22" xfId="0" applyFont="1" applyBorder="1" applyAlignment="1" applyProtection="1">
      <alignment horizontal="center" wrapText="1"/>
      <protection locked="0"/>
    </xf>
    <xf numFmtId="0" fontId="25" fillId="0" borderId="24" xfId="0" applyFont="1" applyBorder="1" applyAlignment="1" applyProtection="1">
      <alignment horizontal="center" wrapText="1"/>
      <protection locked="0"/>
    </xf>
    <xf numFmtId="0" fontId="25" fillId="0" borderId="56" xfId="0" applyFont="1" applyBorder="1" applyAlignment="1" applyProtection="1">
      <alignment horizontal="center" wrapText="1"/>
      <protection locked="0"/>
    </xf>
    <xf numFmtId="0" fontId="26" fillId="0" borderId="7" xfId="0" applyFont="1" applyBorder="1" applyAlignment="1" applyProtection="1">
      <alignment horizontal="center" vertical="center" wrapText="1"/>
      <protection locked="0"/>
    </xf>
    <xf numFmtId="0" fontId="19" fillId="0" borderId="47" xfId="0" applyFont="1" applyBorder="1" applyAlignment="1">
      <alignment horizontal="left" vertical="center" wrapText="1"/>
    </xf>
    <xf numFmtId="0" fontId="14" fillId="0" borderId="51" xfId="0" applyFont="1" applyBorder="1" applyAlignment="1">
      <alignment horizontal="left" vertical="center" wrapText="1"/>
    </xf>
    <xf numFmtId="0" fontId="14" fillId="0" borderId="53" xfId="0" applyFont="1" applyBorder="1" applyAlignment="1">
      <alignment horizontal="left" vertical="center" wrapText="1"/>
    </xf>
    <xf numFmtId="0" fontId="14" fillId="0" borderId="45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center" wrapText="1"/>
    </xf>
    <xf numFmtId="0" fontId="15" fillId="0" borderId="7" xfId="0" applyFont="1" applyBorder="1" applyAlignment="1">
      <alignment horizontal="center"/>
    </xf>
    <xf numFmtId="0" fontId="11" fillId="0" borderId="20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4" fontId="6" fillId="0" borderId="7" xfId="0" applyNumberFormat="1" applyFont="1" applyBorder="1" applyAlignment="1">
      <alignment horizontal="center" vertical="center"/>
    </xf>
    <xf numFmtId="0" fontId="8" fillId="6" borderId="1" xfId="0" applyFont="1" applyFill="1" applyBorder="1" applyAlignment="1">
      <alignment horizontal="center" wrapText="1"/>
    </xf>
    <xf numFmtId="0" fontId="8" fillId="6" borderId="2" xfId="0" applyFont="1" applyFill="1" applyBorder="1" applyAlignment="1">
      <alignment horizontal="center" wrapText="1"/>
    </xf>
    <xf numFmtId="0" fontId="8" fillId="6" borderId="3" xfId="0" applyFont="1" applyFill="1" applyBorder="1" applyAlignment="1">
      <alignment horizontal="center" wrapText="1"/>
    </xf>
    <xf numFmtId="0" fontId="15" fillId="0" borderId="22" xfId="0" applyFont="1" applyBorder="1" applyAlignment="1">
      <alignment horizontal="center" wrapText="1"/>
    </xf>
    <xf numFmtId="0" fontId="15" fillId="0" borderId="23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8" fillId="0" borderId="38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14" fontId="14" fillId="0" borderId="13" xfId="0" applyNumberFormat="1" applyFont="1" applyBorder="1" applyAlignment="1">
      <alignment horizontal="center" vertical="center" wrapText="1"/>
    </xf>
    <xf numFmtId="14" fontId="14" fillId="0" borderId="14" xfId="0" applyNumberFormat="1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textRotation="90"/>
    </xf>
    <xf numFmtId="0" fontId="4" fillId="0" borderId="32" xfId="0" applyFont="1" applyBorder="1" applyAlignment="1">
      <alignment horizontal="center" vertical="center" textRotation="90"/>
    </xf>
    <xf numFmtId="0" fontId="16" fillId="6" borderId="1" xfId="4" applyFont="1" applyFill="1" applyBorder="1" applyAlignment="1" applyProtection="1">
      <alignment horizontal="center" wrapText="1"/>
    </xf>
    <xf numFmtId="0" fontId="16" fillId="6" borderId="3" xfId="4" applyFont="1" applyFill="1" applyBorder="1" applyAlignment="1" applyProtection="1">
      <alignment horizontal="center" wrapText="1"/>
    </xf>
    <xf numFmtId="0" fontId="21" fillId="6" borderId="29" xfId="0" applyFont="1" applyFill="1" applyBorder="1" applyAlignment="1">
      <alignment horizontal="center" vertical="center" wrapText="1"/>
    </xf>
    <xf numFmtId="0" fontId="21" fillId="6" borderId="31" xfId="0" applyFont="1" applyFill="1" applyBorder="1" applyAlignment="1">
      <alignment horizontal="center" vertical="center" wrapText="1"/>
    </xf>
    <xf numFmtId="0" fontId="21" fillId="6" borderId="32" xfId="0" applyFont="1" applyFill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wrapText="1"/>
    </xf>
    <xf numFmtId="0" fontId="21" fillId="0" borderId="32" xfId="0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wrapText="1"/>
    </xf>
    <xf numFmtId="0" fontId="7" fillId="6" borderId="0" xfId="0" applyFont="1" applyFill="1" applyAlignment="1">
      <alignment horizontal="center" wrapText="1"/>
    </xf>
    <xf numFmtId="0" fontId="7" fillId="6" borderId="2" xfId="0" applyFont="1" applyFill="1" applyBorder="1" applyAlignment="1">
      <alignment horizontal="center" wrapText="1"/>
    </xf>
    <xf numFmtId="0" fontId="7" fillId="6" borderId="34" xfId="0" applyFont="1" applyFill="1" applyBorder="1" applyAlignment="1">
      <alignment horizontal="center" wrapText="1"/>
    </xf>
    <xf numFmtId="0" fontId="7" fillId="6" borderId="30" xfId="0" applyFont="1" applyFill="1" applyBorder="1" applyAlignment="1">
      <alignment horizont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left" wrapText="1"/>
    </xf>
    <xf numFmtId="0" fontId="14" fillId="0" borderId="50" xfId="0" applyFont="1" applyBorder="1" applyAlignment="1">
      <alignment horizontal="left" wrapText="1"/>
    </xf>
    <xf numFmtId="0" fontId="14" fillId="0" borderId="43" xfId="0" applyFont="1" applyBorder="1" applyAlignment="1">
      <alignment horizontal="left" wrapText="1"/>
    </xf>
    <xf numFmtId="0" fontId="14" fillId="0" borderId="39" xfId="0" applyFont="1" applyBorder="1" applyAlignment="1">
      <alignment horizontal="left" wrapText="1"/>
    </xf>
    <xf numFmtId="0" fontId="14" fillId="0" borderId="49" xfId="0" applyFont="1" applyBorder="1" applyAlignment="1">
      <alignment horizontal="left" wrapText="1"/>
    </xf>
    <xf numFmtId="0" fontId="14" fillId="0" borderId="41" xfId="0" applyFont="1" applyBorder="1" applyAlignment="1">
      <alignment horizontal="left" wrapText="1"/>
    </xf>
    <xf numFmtId="0" fontId="14" fillId="0" borderId="35" xfId="0" applyFont="1" applyBorder="1" applyAlignment="1">
      <alignment horizontal="left" wrapText="1"/>
    </xf>
    <xf numFmtId="0" fontId="14" fillId="0" borderId="17" xfId="0" applyFont="1" applyBorder="1" applyAlignment="1">
      <alignment horizontal="left" wrapText="1"/>
    </xf>
    <xf numFmtId="0" fontId="14" fillId="0" borderId="37" xfId="0" applyFont="1" applyBorder="1" applyAlignment="1">
      <alignment horizontal="left" wrapText="1"/>
    </xf>
    <xf numFmtId="0" fontId="14" fillId="0" borderId="35" xfId="0" applyFont="1" applyBorder="1" applyAlignment="1">
      <alignment horizontal="center" wrapText="1"/>
    </xf>
    <xf numFmtId="0" fontId="14" fillId="0" borderId="17" xfId="0" applyFont="1" applyBorder="1" applyAlignment="1">
      <alignment horizontal="center" wrapText="1"/>
    </xf>
    <xf numFmtId="0" fontId="14" fillId="0" borderId="37" xfId="0" applyFont="1" applyBorder="1" applyAlignment="1">
      <alignment horizont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43" fontId="6" fillId="0" borderId="0" xfId="39" applyFont="1" applyAlignment="1">
      <alignment horizontal="center" vertical="center" wrapText="1"/>
    </xf>
  </cellXfs>
  <cellStyles count="41"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 2" xfId="4" xr:uid="{00000000-0005-0000-0000-000010000000}"/>
    <cellStyle name="Hipervínculo visitado" xfId="5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Millares" xfId="39" builtinId="3"/>
    <cellStyle name="Millares 2" xfId="40" xr:uid="{00000000-0005-0000-0000-000024000000}"/>
    <cellStyle name="Normal" xfId="0" builtinId="0"/>
    <cellStyle name="Normal 2" xfId="2" xr:uid="{00000000-0005-0000-0000-000026000000}"/>
    <cellStyle name="Porcentaje" xfId="1" builtinId="5"/>
    <cellStyle name="Porcentual 2" xfId="3" xr:uid="{00000000-0005-0000-0000-000028000000}"/>
  </cellStyles>
  <dxfs count="14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EF827F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EF827F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EF827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Efectividad del Sistema</a:t>
            </a:r>
          </a:p>
        </c:rich>
      </c:tx>
      <c:layout>
        <c:manualLayout>
          <c:xMode val="edge"/>
          <c:yMode val="edge"/>
          <c:x val="0.77215826691019995"/>
          <c:y val="1.53349371110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9543015387563"/>
          <c:y val="0.18890037735182399"/>
          <c:w val="0.809522844390128"/>
          <c:h val="0.556475693063624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DE!$E$27</c:f>
              <c:strCache>
                <c:ptCount val="1"/>
                <c:pt idx="0">
                  <c:v>Efectividad del Sistema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DE!$B$28:$B$39</c:f>
              <c:numCache>
                <c:formatCode>mmm\-yy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DE!$E$28:$E$39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73-4AC0-BFB5-F62706EA2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19025072"/>
        <c:axId val="-2016201072"/>
      </c:barChart>
      <c:lineChart>
        <c:grouping val="standard"/>
        <c:varyColors val="0"/>
        <c:ser>
          <c:idx val="1"/>
          <c:order val="1"/>
          <c:tx>
            <c:strRef>
              <c:f>DE!$F$27</c:f>
              <c:strCache>
                <c:ptCount val="1"/>
                <c:pt idx="0">
                  <c:v>Meta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DE!$B$28:$B$39</c:f>
              <c:numCache>
                <c:formatCode>mmm\-yy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DE!$F$28:$F$39</c:f>
              <c:numCache>
                <c:formatCode>0%</c:formatCode>
                <c:ptCount val="12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73-4AC0-BFB5-F62706EA2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19025072"/>
        <c:axId val="-2016201072"/>
      </c:lineChart>
      <c:dateAx>
        <c:axId val="-211902507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16201072"/>
        <c:crosses val="autoZero"/>
        <c:auto val="1"/>
        <c:lblOffset val="100"/>
        <c:baseTimeUnit val="months"/>
      </c:dateAx>
      <c:valAx>
        <c:axId val="-201620107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190250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799" l="0.70000000000000095" r="0.70000000000000095" t="0.75000000000000799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1122538</xdr:colOff>
      <xdr:row>0</xdr:row>
      <xdr:rowOff>38100</xdr:rowOff>
    </xdr:from>
    <xdr:to>
      <xdr:col>1</xdr:col>
      <xdr:colOff>2000249</xdr:colOff>
      <xdr:row>3</xdr:row>
      <xdr:rowOff>207010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538" y="38100"/>
          <a:ext cx="877711" cy="9594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983521</xdr:colOff>
      <xdr:row>0</xdr:row>
      <xdr:rowOff>50800</xdr:rowOff>
    </xdr:from>
    <xdr:to>
      <xdr:col>2</xdr:col>
      <xdr:colOff>1039514</xdr:colOff>
      <xdr:row>3</xdr:row>
      <xdr:rowOff>127000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3521" y="50800"/>
          <a:ext cx="1151368" cy="647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85163</xdr:colOff>
      <xdr:row>25</xdr:row>
      <xdr:rowOff>61634</xdr:rowOff>
    </xdr:from>
    <xdr:to>
      <xdr:col>14</xdr:col>
      <xdr:colOff>38100</xdr:colOff>
      <xdr:row>40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822231</xdr:colOff>
      <xdr:row>0</xdr:row>
      <xdr:rowOff>56030</xdr:rowOff>
    </xdr:from>
    <xdr:to>
      <xdr:col>2</xdr:col>
      <xdr:colOff>520886</xdr:colOff>
      <xdr:row>3</xdr:row>
      <xdr:rowOff>71605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1781" y="56030"/>
          <a:ext cx="679730" cy="701375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0.05196</cdr:x>
      <cdr:y>0.38222</cdr:y>
    </cdr:from>
    <cdr:to>
      <cdr:x>0.12556</cdr:x>
      <cdr:y>0.68838</cdr:y>
    </cdr:to>
    <cdr:sp macro="" textlink="">
      <cdr:nvSpPr>
        <cdr:cNvPr id="2" name="2 Flecha arriba"/>
        <cdr:cNvSpPr/>
      </cdr:nvSpPr>
      <cdr:spPr>
        <a:xfrm xmlns:a="http://schemas.openxmlformats.org/drawingml/2006/main">
          <a:off x="374651" y="1203326"/>
          <a:ext cx="530786" cy="963890"/>
        </a:xfrm>
        <a:prstGeom xmlns:a="http://schemas.openxmlformats.org/drawingml/2006/main" prst="upArrow">
          <a:avLst>
            <a:gd name="adj1" fmla="val 50000"/>
            <a:gd name="adj2" fmla="val 47398"/>
          </a:avLst>
        </a:prstGeom>
      </cdr:spPr>
      <cdr:style>
        <a:lnRef xmlns:a="http://schemas.openxmlformats.org/drawingml/2006/main" idx="0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3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="vert270" lIns="0" tIns="0" rIns="0" bIns="0" rtlCol="0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1000" b="1"/>
            <a:t>Mejor</a:t>
          </a:r>
          <a:r>
            <a:rPr lang="es-CO" sz="1100" b="1"/>
            <a:t> si sube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5188A1F\Guia_indicadores_Proces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brimiento Cupos"/>
      <sheetName val="Logros alcanzados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23"/>
  <sheetViews>
    <sheetView tabSelected="1" topLeftCell="H6" zoomScale="78" zoomScaleNormal="90" workbookViewId="0">
      <pane ySplit="1" topLeftCell="A7" activePane="bottomLeft" state="frozen"/>
      <selection activeCell="A6" sqref="A6"/>
      <selection pane="bottomLeft" activeCell="J18" sqref="J18"/>
    </sheetView>
  </sheetViews>
  <sheetFormatPr baseColWidth="10" defaultColWidth="10.6640625" defaultRowHeight="14.4" x14ac:dyDescent="0.3"/>
  <cols>
    <col min="1" max="1" width="4" customWidth="1"/>
    <col min="2" max="2" width="47" customWidth="1"/>
    <col min="3" max="3" width="16.6640625" customWidth="1"/>
    <col min="4" max="4" width="29" customWidth="1"/>
    <col min="5" max="5" width="24.6640625" customWidth="1"/>
    <col min="6" max="6" width="28" customWidth="1"/>
    <col min="7" max="7" width="30" style="185" customWidth="1"/>
    <col min="8" max="8" width="30.6640625" customWidth="1"/>
    <col min="9" max="9" width="9.44140625" customWidth="1"/>
    <col min="10" max="10" width="18.33203125" style="67" customWidth="1"/>
    <col min="11" max="11" width="18" bestFit="1" customWidth="1"/>
    <col min="12" max="12" width="18" customWidth="1"/>
    <col min="13" max="13" width="18.33203125" bestFit="1" customWidth="1"/>
    <col min="14" max="18" width="15.6640625" customWidth="1"/>
    <col min="19" max="19" width="53.44140625" style="157" bestFit="1" customWidth="1"/>
    <col min="20" max="20" width="16.6640625" customWidth="1"/>
    <col min="21" max="21" width="10.6640625" customWidth="1"/>
    <col min="22" max="22" width="17.6640625" customWidth="1"/>
    <col min="23" max="24" width="10.6640625" customWidth="1"/>
    <col min="25" max="25" width="31.6640625" customWidth="1"/>
    <col min="26" max="26" width="13.44140625" customWidth="1"/>
    <col min="27" max="27" width="19.33203125" bestFit="1" customWidth="1"/>
    <col min="28" max="28" width="18.88671875" bestFit="1" customWidth="1"/>
    <col min="29" max="29" width="20.44140625" bestFit="1" customWidth="1"/>
    <col min="30" max="30" width="18.33203125" bestFit="1" customWidth="1"/>
    <col min="31" max="31" width="6.109375" bestFit="1" customWidth="1"/>
    <col min="32" max="32" width="6.5546875" bestFit="1" customWidth="1"/>
    <col min="33" max="33" width="6.44140625" bestFit="1" customWidth="1"/>
    <col min="34" max="34" width="5.6640625" bestFit="1" customWidth="1"/>
    <col min="35" max="35" width="8.44140625" bestFit="1" customWidth="1"/>
    <col min="36" max="36" width="11.6640625" customWidth="1"/>
    <col min="37" max="37" width="9.109375" bestFit="1" customWidth="1"/>
    <col min="38" max="38" width="11.6640625" customWidth="1"/>
    <col min="39" max="39" width="10.44140625" bestFit="1" customWidth="1"/>
    <col min="53" max="58" width="9.44140625" customWidth="1"/>
  </cols>
  <sheetData>
    <row r="1" spans="1:39" ht="20.25" customHeight="1" x14ac:dyDescent="0.3">
      <c r="B1" s="214" t="s">
        <v>112</v>
      </c>
      <c r="C1" s="217" t="s">
        <v>0</v>
      </c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1" t="s">
        <v>113</v>
      </c>
      <c r="T1" s="211"/>
      <c r="U1" s="211"/>
      <c r="AA1" s="168"/>
    </row>
    <row r="2" spans="1:39" ht="20.25" customHeight="1" x14ac:dyDescent="0.3">
      <c r="B2" s="215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1" t="s">
        <v>115</v>
      </c>
      <c r="T2" s="211"/>
      <c r="U2" s="211"/>
      <c r="AA2" s="168"/>
    </row>
    <row r="3" spans="1:39" ht="22.2" customHeight="1" x14ac:dyDescent="0.3">
      <c r="B3" s="215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1" t="s">
        <v>124</v>
      </c>
      <c r="T3" s="211"/>
      <c r="U3" s="211"/>
      <c r="AA3" s="168"/>
    </row>
    <row r="4" spans="1:39" ht="42" customHeight="1" x14ac:dyDescent="0.3">
      <c r="B4" s="216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1" t="s">
        <v>114</v>
      </c>
      <c r="T4" s="211"/>
      <c r="U4" s="211"/>
      <c r="AA4" s="168"/>
    </row>
    <row r="5" spans="1:39" ht="15" thickBot="1" x14ac:dyDescent="0.35">
      <c r="F5" s="165">
        <v>1</v>
      </c>
      <c r="G5" s="184">
        <v>1</v>
      </c>
      <c r="L5" s="165">
        <v>1</v>
      </c>
    </row>
    <row r="6" spans="1:39" s="173" customFormat="1" ht="46.95" customHeight="1" x14ac:dyDescent="0.25">
      <c r="B6" s="169" t="s">
        <v>109</v>
      </c>
      <c r="C6" s="170" t="s">
        <v>1</v>
      </c>
      <c r="D6" s="170" t="s">
        <v>2</v>
      </c>
      <c r="E6" s="170" t="s">
        <v>116</v>
      </c>
      <c r="F6" s="170" t="s">
        <v>117</v>
      </c>
      <c r="G6" s="170" t="s">
        <v>118</v>
      </c>
      <c r="H6" s="170" t="s">
        <v>61</v>
      </c>
      <c r="I6" s="170" t="s">
        <v>6</v>
      </c>
      <c r="J6" s="170" t="s">
        <v>206</v>
      </c>
      <c r="K6" s="171" t="s">
        <v>107</v>
      </c>
      <c r="L6" s="171" t="s">
        <v>8</v>
      </c>
      <c r="M6" s="171" t="s">
        <v>106</v>
      </c>
      <c r="N6" s="171" t="s">
        <v>198</v>
      </c>
      <c r="O6" s="171" t="s">
        <v>111</v>
      </c>
      <c r="P6" s="171" t="s">
        <v>129</v>
      </c>
      <c r="Q6" s="171" t="s">
        <v>130</v>
      </c>
      <c r="R6" s="171" t="s">
        <v>131</v>
      </c>
      <c r="S6" s="172" t="s">
        <v>108</v>
      </c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4"/>
      <c r="AL6" s="174"/>
      <c r="AM6" s="174"/>
    </row>
    <row r="7" spans="1:39" s="173" customFormat="1" ht="5.25" customHeight="1" x14ac:dyDescent="0.25">
      <c r="B7" s="178"/>
      <c r="C7" s="179"/>
      <c r="D7" s="179"/>
      <c r="E7" s="179"/>
      <c r="F7" s="179"/>
      <c r="G7" s="183"/>
      <c r="H7" s="179"/>
      <c r="I7" s="179"/>
      <c r="J7" s="179"/>
      <c r="K7" s="180"/>
      <c r="L7" s="180"/>
      <c r="M7" s="180"/>
      <c r="N7" s="180"/>
      <c r="O7" s="180"/>
      <c r="P7" s="180"/>
      <c r="Q7" s="180"/>
      <c r="R7" s="180"/>
      <c r="S7" s="181"/>
      <c r="AA7" s="174"/>
      <c r="AB7" s="174"/>
      <c r="AC7" s="174"/>
      <c r="AD7" s="174"/>
      <c r="AE7" s="174"/>
      <c r="AF7" s="174"/>
      <c r="AG7" s="174"/>
      <c r="AH7" s="174"/>
      <c r="AI7" s="174"/>
      <c r="AJ7" s="174"/>
      <c r="AK7" s="174"/>
      <c r="AL7" s="174"/>
      <c r="AM7" s="174"/>
    </row>
    <row r="8" spans="1:39" s="163" customFormat="1" ht="316.8" hidden="1" x14ac:dyDescent="0.25">
      <c r="A8" s="182"/>
      <c r="B8" s="197" t="s">
        <v>135</v>
      </c>
      <c r="C8" s="167" t="s">
        <v>142</v>
      </c>
      <c r="D8" s="167" t="s">
        <v>136</v>
      </c>
      <c r="E8" s="167" t="s">
        <v>161</v>
      </c>
      <c r="F8" s="167" t="s">
        <v>162</v>
      </c>
      <c r="G8" s="167" t="s">
        <v>181</v>
      </c>
      <c r="H8" s="167" t="s">
        <v>199</v>
      </c>
      <c r="I8" s="198" t="s">
        <v>91</v>
      </c>
      <c r="J8" s="188">
        <v>1</v>
      </c>
      <c r="K8" s="158" t="s">
        <v>126</v>
      </c>
      <c r="L8" s="167" t="s">
        <v>200</v>
      </c>
      <c r="M8" s="187">
        <v>0.1</v>
      </c>
      <c r="N8" s="187">
        <v>0.8</v>
      </c>
      <c r="O8" s="187"/>
      <c r="P8" s="187"/>
      <c r="Q8" s="187"/>
      <c r="R8" s="187"/>
      <c r="S8" s="175"/>
      <c r="AA8" s="164"/>
      <c r="AB8" s="164"/>
      <c r="AC8" s="164"/>
      <c r="AD8" s="164"/>
      <c r="AE8" s="164"/>
      <c r="AF8" s="164"/>
      <c r="AG8" s="164"/>
      <c r="AH8" s="164"/>
      <c r="AI8" s="164"/>
      <c r="AJ8" s="164"/>
      <c r="AK8" s="164"/>
      <c r="AL8" s="164"/>
      <c r="AM8" s="164"/>
    </row>
    <row r="9" spans="1:39" s="163" customFormat="1" ht="127.2" customHeight="1" x14ac:dyDescent="0.25">
      <c r="A9" s="182"/>
      <c r="B9" s="197" t="s">
        <v>135</v>
      </c>
      <c r="C9" s="167" t="s">
        <v>142</v>
      </c>
      <c r="D9" s="167" t="s">
        <v>193</v>
      </c>
      <c r="E9" s="167" t="s">
        <v>194</v>
      </c>
      <c r="F9" s="167" t="s">
        <v>195</v>
      </c>
      <c r="G9" s="167" t="s">
        <v>205</v>
      </c>
      <c r="H9" s="167" t="s">
        <v>196</v>
      </c>
      <c r="I9" s="198" t="s">
        <v>91</v>
      </c>
      <c r="J9" s="188">
        <v>1</v>
      </c>
      <c r="K9" s="158" t="s">
        <v>126</v>
      </c>
      <c r="L9" s="167" t="s">
        <v>197</v>
      </c>
      <c r="M9" s="187">
        <v>0.38</v>
      </c>
      <c r="N9" s="188">
        <v>0.7</v>
      </c>
      <c r="O9" s="187">
        <v>0.23</v>
      </c>
      <c r="P9" s="187">
        <v>0.23</v>
      </c>
      <c r="Q9" s="203">
        <v>0.38</v>
      </c>
      <c r="R9" s="209">
        <v>0.5</v>
      </c>
      <c r="S9" s="167" t="s">
        <v>214</v>
      </c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</row>
    <row r="10" spans="1:39" s="163" customFormat="1" ht="100.8" x14ac:dyDescent="0.25">
      <c r="A10" s="182"/>
      <c r="B10" s="197" t="s">
        <v>135</v>
      </c>
      <c r="C10" s="167" t="s">
        <v>143</v>
      </c>
      <c r="D10" s="167" t="s">
        <v>140</v>
      </c>
      <c r="E10" s="167" t="s">
        <v>147</v>
      </c>
      <c r="F10" s="167" t="s">
        <v>163</v>
      </c>
      <c r="G10" s="167" t="s">
        <v>164</v>
      </c>
      <c r="H10" s="167" t="s">
        <v>165</v>
      </c>
      <c r="I10" s="198" t="s">
        <v>91</v>
      </c>
      <c r="J10" s="188">
        <v>1</v>
      </c>
      <c r="K10" s="158" t="s">
        <v>99</v>
      </c>
      <c r="L10" s="167" t="s">
        <v>141</v>
      </c>
      <c r="M10" s="187">
        <v>0</v>
      </c>
      <c r="N10" s="187">
        <v>0.6</v>
      </c>
      <c r="O10" s="187">
        <v>0.24</v>
      </c>
      <c r="P10" s="203">
        <v>0.33</v>
      </c>
      <c r="Q10" s="203">
        <v>0.38</v>
      </c>
      <c r="R10" s="203">
        <v>0.38</v>
      </c>
      <c r="S10" s="167" t="s">
        <v>212</v>
      </c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</row>
    <row r="11" spans="1:39" s="163" customFormat="1" ht="115.2" x14ac:dyDescent="0.25">
      <c r="A11" s="182"/>
      <c r="B11" s="197" t="s">
        <v>135</v>
      </c>
      <c r="C11" s="167" t="s">
        <v>144</v>
      </c>
      <c r="D11" s="167" t="s">
        <v>173</v>
      </c>
      <c r="E11" s="167" t="s">
        <v>174</v>
      </c>
      <c r="F11" s="167" t="s">
        <v>175</v>
      </c>
      <c r="G11" s="167" t="s">
        <v>164</v>
      </c>
      <c r="H11" s="167" t="s">
        <v>176</v>
      </c>
      <c r="I11" s="198" t="s">
        <v>91</v>
      </c>
      <c r="J11" s="188">
        <v>0.92</v>
      </c>
      <c r="K11" s="158" t="s">
        <v>99</v>
      </c>
      <c r="L11" s="167" t="s">
        <v>177</v>
      </c>
      <c r="M11" s="187" t="s">
        <v>186</v>
      </c>
      <c r="N11" s="187">
        <v>0.93</v>
      </c>
      <c r="O11" s="203">
        <v>0.84899999999999998</v>
      </c>
      <c r="P11" s="203">
        <v>0.84899999999999998</v>
      </c>
      <c r="Q11" s="203">
        <v>0.84899999999999998</v>
      </c>
      <c r="R11" s="203">
        <v>0.84899999999999998</v>
      </c>
      <c r="S11" s="167" t="s">
        <v>211</v>
      </c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</row>
    <row r="12" spans="1:39" s="163" customFormat="1" ht="99" customHeight="1" x14ac:dyDescent="0.25">
      <c r="A12" s="182"/>
      <c r="B12" s="197" t="s">
        <v>135</v>
      </c>
      <c r="C12" s="199" t="s">
        <v>142</v>
      </c>
      <c r="D12" s="167" t="s">
        <v>137</v>
      </c>
      <c r="E12" s="198" t="s">
        <v>138</v>
      </c>
      <c r="F12" s="167" t="s">
        <v>151</v>
      </c>
      <c r="G12" s="167" t="s">
        <v>153</v>
      </c>
      <c r="H12" s="167" t="s">
        <v>152</v>
      </c>
      <c r="I12" s="198" t="s">
        <v>91</v>
      </c>
      <c r="J12" s="204">
        <v>0.9</v>
      </c>
      <c r="K12" s="158" t="s">
        <v>154</v>
      </c>
      <c r="L12" s="167" t="s">
        <v>155</v>
      </c>
      <c r="M12" s="187">
        <v>0.88900000000000001</v>
      </c>
      <c r="N12" s="187">
        <v>0.9</v>
      </c>
      <c r="O12" s="189">
        <v>0.88900000000000001</v>
      </c>
      <c r="P12" s="206">
        <v>0.91300000000000003</v>
      </c>
      <c r="Q12" s="206">
        <v>0.91300000000000003</v>
      </c>
      <c r="R12" s="206">
        <v>0.91300000000000003</v>
      </c>
      <c r="S12" s="167" t="s">
        <v>209</v>
      </c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</row>
    <row r="13" spans="1:39" s="163" customFormat="1" ht="120.75" customHeight="1" x14ac:dyDescent="0.25">
      <c r="A13" s="182"/>
      <c r="B13" s="197" t="s">
        <v>135</v>
      </c>
      <c r="C13" s="199" t="s">
        <v>146</v>
      </c>
      <c r="D13" s="167" t="s">
        <v>182</v>
      </c>
      <c r="E13" s="167" t="s">
        <v>185</v>
      </c>
      <c r="F13" s="167" t="s">
        <v>157</v>
      </c>
      <c r="G13" s="167" t="s">
        <v>184</v>
      </c>
      <c r="H13" s="167" t="s">
        <v>160</v>
      </c>
      <c r="I13" s="167" t="s">
        <v>91</v>
      </c>
      <c r="J13" s="205">
        <v>0.9</v>
      </c>
      <c r="K13" s="158" t="s">
        <v>126</v>
      </c>
      <c r="L13" s="167" t="s">
        <v>179</v>
      </c>
      <c r="M13" s="194" t="s">
        <v>180</v>
      </c>
      <c r="N13" s="190">
        <v>1</v>
      </c>
      <c r="O13" s="189">
        <v>8.3400000000000002E-2</v>
      </c>
      <c r="P13" s="207">
        <v>0.23</v>
      </c>
      <c r="Q13" s="203">
        <v>0.3866</v>
      </c>
      <c r="R13" s="209">
        <v>0.6915</v>
      </c>
      <c r="S13" s="167" t="s">
        <v>217</v>
      </c>
      <c r="AA13" s="164"/>
      <c r="AB13" s="305"/>
      <c r="AC13" s="164"/>
      <c r="AD13" s="210"/>
      <c r="AE13" s="164"/>
      <c r="AF13" s="164"/>
      <c r="AG13" s="164"/>
      <c r="AH13" s="164"/>
      <c r="AI13" s="164"/>
      <c r="AJ13" s="164"/>
      <c r="AK13" s="164"/>
      <c r="AL13" s="164"/>
      <c r="AM13" s="164"/>
    </row>
    <row r="14" spans="1:39" s="163" customFormat="1" ht="340.2" customHeight="1" x14ac:dyDescent="0.25">
      <c r="A14" s="182"/>
      <c r="B14" s="197" t="s">
        <v>135</v>
      </c>
      <c r="C14" s="199" t="s">
        <v>146</v>
      </c>
      <c r="D14" s="167" t="s">
        <v>156</v>
      </c>
      <c r="E14" s="200" t="s">
        <v>139</v>
      </c>
      <c r="F14" s="167" t="s">
        <v>157</v>
      </c>
      <c r="G14" s="167" t="s">
        <v>158</v>
      </c>
      <c r="H14" s="167" t="s">
        <v>159</v>
      </c>
      <c r="I14" s="167" t="s">
        <v>91</v>
      </c>
      <c r="J14" s="205">
        <v>0.98</v>
      </c>
      <c r="K14" s="158" t="s">
        <v>126</v>
      </c>
      <c r="L14" s="167" t="s">
        <v>178</v>
      </c>
      <c r="M14" s="194">
        <v>0.82269999999999999</v>
      </c>
      <c r="N14" s="191">
        <v>0.98</v>
      </c>
      <c r="O14" s="189">
        <v>8.1299999999999997E-2</v>
      </c>
      <c r="P14" s="207">
        <v>0.37490000000000001</v>
      </c>
      <c r="Q14" s="209">
        <v>0.62809999999999999</v>
      </c>
      <c r="R14" s="187">
        <v>0.99270000000000003</v>
      </c>
      <c r="S14" s="167" t="s">
        <v>215</v>
      </c>
      <c r="AA14" s="176"/>
      <c r="AB14" s="176"/>
      <c r="AC14" s="193"/>
      <c r="AD14" s="176"/>
      <c r="AE14" s="176"/>
      <c r="AF14" s="176"/>
      <c r="AG14" s="164"/>
      <c r="AH14" s="164"/>
      <c r="AI14" s="164"/>
      <c r="AJ14" s="164"/>
      <c r="AK14" s="164"/>
      <c r="AL14" s="164"/>
      <c r="AM14" s="164"/>
    </row>
    <row r="15" spans="1:39" s="163" customFormat="1" ht="100.5" customHeight="1" x14ac:dyDescent="0.25">
      <c r="A15" s="182"/>
      <c r="B15" s="197" t="s">
        <v>149</v>
      </c>
      <c r="C15" s="167" t="s">
        <v>142</v>
      </c>
      <c r="D15" s="167" t="s">
        <v>166</v>
      </c>
      <c r="E15" s="167" t="s">
        <v>207</v>
      </c>
      <c r="F15" s="167" t="s">
        <v>167</v>
      </c>
      <c r="G15" s="167" t="s">
        <v>168</v>
      </c>
      <c r="H15" s="167" t="s">
        <v>169</v>
      </c>
      <c r="I15" s="198" t="s">
        <v>91</v>
      </c>
      <c r="J15" s="188">
        <v>0.1</v>
      </c>
      <c r="K15" s="158" t="s">
        <v>99</v>
      </c>
      <c r="L15" s="167" t="s">
        <v>170</v>
      </c>
      <c r="M15" s="187" t="s">
        <v>171</v>
      </c>
      <c r="N15" s="187">
        <v>0.15</v>
      </c>
      <c r="O15" s="202">
        <v>9.7699999999999995E-2</v>
      </c>
      <c r="P15" s="187">
        <v>7.22E-2</v>
      </c>
      <c r="Q15" s="209">
        <v>9.0700000000000003E-2</v>
      </c>
      <c r="R15" s="209">
        <v>9.0700000000000003E-2</v>
      </c>
      <c r="S15" s="167" t="s">
        <v>216</v>
      </c>
      <c r="AA15" s="164"/>
      <c r="AB15" s="164"/>
      <c r="AC15" s="164"/>
      <c r="AD15" s="210"/>
      <c r="AE15" s="164"/>
      <c r="AF15" s="164"/>
      <c r="AG15" s="164"/>
      <c r="AH15" s="164"/>
      <c r="AI15" s="164"/>
      <c r="AJ15" s="164"/>
      <c r="AK15" s="164"/>
      <c r="AL15" s="164"/>
      <c r="AM15" s="164"/>
    </row>
    <row r="16" spans="1:39" ht="91.5" customHeight="1" x14ac:dyDescent="0.3">
      <c r="A16" s="182"/>
      <c r="B16" s="197" t="s">
        <v>149</v>
      </c>
      <c r="C16" s="167" t="s">
        <v>142</v>
      </c>
      <c r="D16" s="201" t="s">
        <v>192</v>
      </c>
      <c r="E16" s="201" t="s">
        <v>201</v>
      </c>
      <c r="F16" s="201" t="s">
        <v>202</v>
      </c>
      <c r="G16" s="201" t="s">
        <v>203</v>
      </c>
      <c r="H16" s="201" t="s">
        <v>213</v>
      </c>
      <c r="I16" s="198" t="s">
        <v>91</v>
      </c>
      <c r="J16" s="204">
        <v>1</v>
      </c>
      <c r="K16" s="158" t="s">
        <v>126</v>
      </c>
      <c r="L16" s="201" t="s">
        <v>204</v>
      </c>
      <c r="M16" s="196">
        <v>0.26500000000000001</v>
      </c>
      <c r="N16" s="192">
        <v>0.33</v>
      </c>
      <c r="O16" s="189">
        <v>0.33</v>
      </c>
      <c r="P16" s="189">
        <v>0.33</v>
      </c>
      <c r="Q16" s="189">
        <v>0.33</v>
      </c>
      <c r="R16" s="189">
        <v>0.33</v>
      </c>
      <c r="S16" s="167" t="s">
        <v>208</v>
      </c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</row>
    <row r="17" spans="1:39" s="163" customFormat="1" ht="409.6" hidden="1" x14ac:dyDescent="0.25">
      <c r="A17" s="182"/>
      <c r="B17" s="197" t="s">
        <v>150</v>
      </c>
      <c r="C17" s="199" t="s">
        <v>71</v>
      </c>
      <c r="D17" s="167" t="s">
        <v>187</v>
      </c>
      <c r="E17" s="167" t="s">
        <v>188</v>
      </c>
      <c r="F17" s="167" t="s">
        <v>189</v>
      </c>
      <c r="G17" s="167" t="s">
        <v>164</v>
      </c>
      <c r="H17" s="167" t="s">
        <v>190</v>
      </c>
      <c r="I17" s="198" t="s">
        <v>172</v>
      </c>
      <c r="J17" s="189">
        <v>8.0000000000000002E-3</v>
      </c>
      <c r="K17" s="158" t="s">
        <v>154</v>
      </c>
      <c r="L17" s="167" t="s">
        <v>183</v>
      </c>
      <c r="M17" s="187" t="s">
        <v>191</v>
      </c>
      <c r="N17" s="187">
        <v>0.01</v>
      </c>
      <c r="O17" s="189">
        <v>2.86E-2</v>
      </c>
      <c r="P17" s="189">
        <v>2.86E-2</v>
      </c>
      <c r="Q17" s="187"/>
      <c r="R17" s="187"/>
      <c r="S17" s="167" t="s">
        <v>210</v>
      </c>
      <c r="AA17" s="193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4"/>
      <c r="AM17" s="164"/>
    </row>
    <row r="18" spans="1:39" ht="209.4" customHeight="1" x14ac:dyDescent="0.3">
      <c r="A18" s="182"/>
      <c r="B18" s="197" t="s">
        <v>148</v>
      </c>
      <c r="C18" s="199" t="s">
        <v>145</v>
      </c>
      <c r="D18" s="167" t="s">
        <v>125</v>
      </c>
      <c r="E18" s="198" t="s">
        <v>128</v>
      </c>
      <c r="F18" s="167" t="s">
        <v>132</v>
      </c>
      <c r="G18" s="167" t="s">
        <v>133</v>
      </c>
      <c r="H18" s="167" t="s">
        <v>134</v>
      </c>
      <c r="I18" s="198" t="s">
        <v>91</v>
      </c>
      <c r="J18" s="204">
        <v>1</v>
      </c>
      <c r="K18" s="158" t="s">
        <v>126</v>
      </c>
      <c r="L18" s="167" t="s">
        <v>127</v>
      </c>
      <c r="M18" s="195">
        <v>0.5</v>
      </c>
      <c r="N18" s="191">
        <v>1</v>
      </c>
      <c r="O18" s="202">
        <v>0.2</v>
      </c>
      <c r="P18" s="208">
        <v>1</v>
      </c>
      <c r="Q18" s="208">
        <v>1</v>
      </c>
      <c r="R18" s="208">
        <v>1</v>
      </c>
      <c r="S18" s="167" t="s">
        <v>218</v>
      </c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</row>
    <row r="21" spans="1:39" x14ac:dyDescent="0.3">
      <c r="K21" s="156"/>
      <c r="L21" s="156"/>
      <c r="N21" s="1"/>
      <c r="O21" s="1"/>
      <c r="P21" s="1"/>
      <c r="Q21" s="1"/>
    </row>
    <row r="22" spans="1:39" s="163" customFormat="1" ht="24" customHeight="1" x14ac:dyDescent="0.25">
      <c r="B22" s="212" t="s">
        <v>121</v>
      </c>
      <c r="C22" s="212"/>
      <c r="D22" s="212"/>
      <c r="E22" s="166" t="s">
        <v>119</v>
      </c>
      <c r="F22" s="213" t="s">
        <v>122</v>
      </c>
      <c r="G22" s="213"/>
      <c r="H22" s="213"/>
      <c r="I22" s="213"/>
      <c r="J22" s="213"/>
      <c r="K22" s="177" t="s">
        <v>120</v>
      </c>
      <c r="L22" s="213" t="s">
        <v>123</v>
      </c>
      <c r="M22" s="213"/>
      <c r="N22" s="213"/>
      <c r="O22" s="213"/>
      <c r="P22" s="213"/>
      <c r="Q22" s="213"/>
      <c r="R22" s="213"/>
      <c r="S22" s="177">
        <v>1</v>
      </c>
    </row>
    <row r="23" spans="1:39" ht="38.25" customHeight="1" x14ac:dyDescent="0.3">
      <c r="E23" s="159"/>
      <c r="F23" s="159"/>
      <c r="G23" s="186"/>
      <c r="H23" s="159"/>
    </row>
  </sheetData>
  <mergeCells count="9">
    <mergeCell ref="S1:U1"/>
    <mergeCell ref="S2:U2"/>
    <mergeCell ref="S3:U3"/>
    <mergeCell ref="S4:U4"/>
    <mergeCell ref="B22:D22"/>
    <mergeCell ref="F22:J22"/>
    <mergeCell ref="L22:R22"/>
    <mergeCell ref="B1:B4"/>
    <mergeCell ref="C1:R4"/>
  </mergeCells>
  <conditionalFormatting sqref="O10">
    <cfRule type="colorScale" priority="7">
      <colorScale>
        <cfvo type="percent" val="&quot;0&lt;=69&quot;"/>
        <cfvo type="percent" val="&quot;70&lt;=89&quot;"/>
        <cfvo type="percent" val="&quot;90&lt;=100&quot;"/>
        <color rgb="FFF8696B"/>
        <color rgb="FFFFEB84"/>
        <color rgb="FF63BE7B"/>
      </colorScale>
    </cfRule>
    <cfRule type="colorScale" priority="8">
      <colorScale>
        <cfvo type="num" val="50"/>
        <cfvo type="percentile" val="80"/>
        <cfvo type="max"/>
        <color rgb="FFF8696B"/>
        <color rgb="FFFFEB84"/>
        <color rgb="FF63BE7B"/>
      </colorScale>
    </cfRule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:O17 O10 O8:R8 O9:P9 R13:R14 O16:R17 O15:P15">
    <cfRule type="cellIs" dxfId="13" priority="4" operator="between">
      <formula>0.85</formula>
      <formula>1</formula>
    </cfRule>
    <cfRule type="cellIs" dxfId="12" priority="5" operator="between">
      <formula>0.7</formula>
      <formula>0.84</formula>
    </cfRule>
    <cfRule type="cellIs" dxfId="11" priority="6" operator="between">
      <formula>1%</formula>
      <formula>69%</formula>
    </cfRule>
  </conditionalFormatting>
  <conditionalFormatting sqref="P8:Q8 P9">
    <cfRule type="cellIs" dxfId="10" priority="1" operator="between">
      <formula>0.85</formula>
      <formula>1</formula>
    </cfRule>
    <cfRule type="cellIs" dxfId="9" priority="2" operator="between">
      <formula>0.7</formula>
      <formula>0.84</formula>
    </cfRule>
    <cfRule type="cellIs" dxfId="8" priority="3" operator="between">
      <formula>1%</formula>
      <formula>69%</formula>
    </cfRule>
  </conditionalFormatting>
  <dataValidations count="1">
    <dataValidation type="list" allowBlank="1" showInputMessage="1" showErrorMessage="1" sqref="I8:I18" xr:uid="{00000000-0002-0000-0000-000000000000}">
      <formula1>"Sube,Baja,Tendencia Media"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G10"/>
  <sheetViews>
    <sheetView workbookViewId="0"/>
  </sheetViews>
  <sheetFormatPr baseColWidth="10" defaultColWidth="11.44140625" defaultRowHeight="14.4" x14ac:dyDescent="0.3"/>
  <sheetData>
    <row r="8" spans="5:7" ht="15" thickBot="1" x14ac:dyDescent="0.35"/>
    <row r="9" spans="5:7" ht="250.2" thickBot="1" x14ac:dyDescent="0.35">
      <c r="E9" s="161">
        <v>1</v>
      </c>
      <c r="F9" s="162">
        <v>0.9</v>
      </c>
      <c r="G9" s="160" t="s">
        <v>110</v>
      </c>
    </row>
    <row r="10" spans="5:7" ht="250.2" thickBot="1" x14ac:dyDescent="0.35">
      <c r="E10" s="161">
        <v>1</v>
      </c>
      <c r="F10" s="162">
        <v>0.9</v>
      </c>
      <c r="G10" s="160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23"/>
  <sheetViews>
    <sheetView topLeftCell="A4" workbookViewId="0">
      <pane xSplit="4" ySplit="4" topLeftCell="G8" activePane="bottomRight" state="frozen"/>
      <selection activeCell="A4" sqref="A4"/>
      <selection pane="topRight" activeCell="D4" sqref="D4"/>
      <selection pane="bottomLeft" activeCell="A8" sqref="A8"/>
      <selection pane="bottomRight" activeCell="G10" sqref="G10"/>
    </sheetView>
  </sheetViews>
  <sheetFormatPr baseColWidth="10" defaultColWidth="11.44140625" defaultRowHeight="14.4" outlineLevelCol="1" x14ac:dyDescent="0.3"/>
  <cols>
    <col min="1" max="1" width="16.44140625" customWidth="1"/>
    <col min="2" max="2" width="16.44140625" hidden="1" customWidth="1"/>
    <col min="3" max="3" width="30.109375" bestFit="1" customWidth="1"/>
    <col min="4" max="4" width="17.44140625" style="62" bestFit="1" customWidth="1"/>
    <col min="5" max="6" width="4.44140625" hidden="1" customWidth="1"/>
    <col min="7" max="8" width="35.109375" customWidth="1"/>
    <col min="9" max="9" width="16" customWidth="1"/>
    <col min="10" max="10" width="9.44140625" bestFit="1" customWidth="1"/>
    <col min="11" max="11" width="9" style="67" customWidth="1"/>
    <col min="12" max="23" width="7.6640625" customWidth="1" outlineLevel="1"/>
    <col min="24" max="25" width="7.6640625" hidden="1" customWidth="1" outlineLevel="1"/>
    <col min="26" max="26" width="11.44140625" style="62" customWidth="1" collapsed="1"/>
    <col min="27" max="27" width="31.44140625" customWidth="1"/>
    <col min="28" max="28" width="11.44140625" hidden="1" customWidth="1"/>
    <col min="29" max="29" width="8.6640625" customWidth="1"/>
    <col min="30" max="30" width="9.6640625" customWidth="1"/>
    <col min="31" max="31" width="14.109375" customWidth="1"/>
    <col min="32" max="32" width="16.33203125" customWidth="1"/>
    <col min="33" max="33" width="14.44140625" customWidth="1"/>
    <col min="34" max="34" width="13.109375" customWidth="1"/>
    <col min="35" max="35" width="14.6640625" customWidth="1"/>
    <col min="44" max="44" width="7" bestFit="1" customWidth="1"/>
    <col min="45" max="45" width="8.6640625" bestFit="1" customWidth="1"/>
    <col min="46" max="46" width="7.44140625" bestFit="1" customWidth="1"/>
    <col min="47" max="47" width="6" bestFit="1" customWidth="1"/>
    <col min="48" max="49" width="6.44140625" bestFit="1" customWidth="1"/>
    <col min="50" max="50" width="5.6640625" bestFit="1" customWidth="1"/>
    <col min="51" max="51" width="8.44140625" bestFit="1" customWidth="1"/>
    <col min="52" max="52" width="11.6640625" customWidth="1"/>
    <col min="53" max="53" width="9.109375" bestFit="1" customWidth="1"/>
    <col min="54" max="54" width="11.6640625" customWidth="1"/>
    <col min="55" max="55" width="10.44140625" bestFit="1" customWidth="1"/>
    <col min="69" max="74" width="9.44140625" customWidth="1"/>
  </cols>
  <sheetData>
    <row r="1" spans="1:55" ht="15" customHeight="1" x14ac:dyDescent="0.3">
      <c r="A1" s="222" t="s">
        <v>47</v>
      </c>
      <c r="B1" s="222"/>
      <c r="C1" s="223"/>
      <c r="D1" s="224" t="s">
        <v>55</v>
      </c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6"/>
      <c r="AD1" s="233" t="s">
        <v>31</v>
      </c>
      <c r="AE1" s="233"/>
    </row>
    <row r="2" spans="1:55" ht="15" customHeight="1" x14ac:dyDescent="0.3">
      <c r="A2" s="223"/>
      <c r="B2" s="223"/>
      <c r="C2" s="223"/>
      <c r="D2" s="227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9"/>
      <c r="AD2" s="233"/>
      <c r="AE2" s="233"/>
    </row>
    <row r="3" spans="1:55" ht="15" customHeight="1" x14ac:dyDescent="0.3">
      <c r="A3" s="223"/>
      <c r="B3" s="223"/>
      <c r="C3" s="223"/>
      <c r="D3" s="230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2"/>
      <c r="AD3" s="233"/>
      <c r="AE3" s="233"/>
    </row>
    <row r="4" spans="1:55" ht="15" customHeight="1" x14ac:dyDescent="0.3">
      <c r="A4" s="223"/>
      <c r="B4" s="223"/>
      <c r="C4" s="223"/>
      <c r="D4" s="234" t="s">
        <v>44</v>
      </c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6"/>
      <c r="AD4" s="233" t="s">
        <v>32</v>
      </c>
      <c r="AE4" s="233"/>
    </row>
    <row r="5" spans="1:55" ht="15" customHeight="1" x14ac:dyDescent="0.3">
      <c r="A5" s="223"/>
      <c r="B5" s="223"/>
      <c r="C5" s="223"/>
      <c r="D5" s="237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9"/>
      <c r="AD5" s="240">
        <v>42731</v>
      </c>
      <c r="AE5" s="240"/>
    </row>
    <row r="7" spans="1:55" ht="93.75" customHeight="1" thickBot="1" x14ac:dyDescent="0.35">
      <c r="A7" s="106" t="s">
        <v>1</v>
      </c>
      <c r="B7" s="106"/>
      <c r="C7" s="106" t="s">
        <v>2</v>
      </c>
      <c r="D7" s="106" t="s">
        <v>49</v>
      </c>
      <c r="E7" s="106" t="s">
        <v>56</v>
      </c>
      <c r="F7" s="106" t="s">
        <v>57</v>
      </c>
      <c r="G7" s="106" t="s">
        <v>3</v>
      </c>
      <c r="H7" s="106" t="s">
        <v>61</v>
      </c>
      <c r="I7" s="106" t="s">
        <v>5</v>
      </c>
      <c r="J7" s="106" t="s">
        <v>6</v>
      </c>
      <c r="K7" s="106" t="s">
        <v>4</v>
      </c>
      <c r="L7" s="154">
        <v>42736</v>
      </c>
      <c r="M7" s="154">
        <v>42767</v>
      </c>
      <c r="N7" s="154">
        <v>42795</v>
      </c>
      <c r="O7" s="154">
        <v>42826</v>
      </c>
      <c r="P7" s="154">
        <v>42856</v>
      </c>
      <c r="Q7" s="154">
        <v>42887</v>
      </c>
      <c r="R7" s="154">
        <v>42917</v>
      </c>
      <c r="S7" s="154">
        <v>42948</v>
      </c>
      <c r="T7" s="154">
        <v>42979</v>
      </c>
      <c r="U7" s="154">
        <v>43009</v>
      </c>
      <c r="V7" s="154">
        <v>43040</v>
      </c>
      <c r="W7" s="154">
        <v>43070</v>
      </c>
      <c r="X7" s="154"/>
      <c r="Y7" s="154"/>
      <c r="Z7" s="106" t="s">
        <v>10</v>
      </c>
      <c r="AA7" s="106" t="s">
        <v>53</v>
      </c>
      <c r="AB7" s="106" t="s">
        <v>59</v>
      </c>
      <c r="AC7" s="106" t="s">
        <v>9</v>
      </c>
      <c r="AD7" s="155" t="s">
        <v>11</v>
      </c>
      <c r="AE7" s="155" t="s">
        <v>12</v>
      </c>
      <c r="AF7" s="155" t="s">
        <v>54</v>
      </c>
      <c r="AG7" s="155" t="s">
        <v>7</v>
      </c>
      <c r="AH7" s="155" t="s">
        <v>8</v>
      </c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</row>
    <row r="8" spans="1:55" ht="26.4" x14ac:dyDescent="0.3">
      <c r="A8" s="219" t="s">
        <v>71</v>
      </c>
      <c r="B8" s="152" t="e">
        <f>+#REF!+1</f>
        <v>#REF!</v>
      </c>
      <c r="C8" s="141" t="s">
        <v>100</v>
      </c>
      <c r="D8" s="117" t="s">
        <v>103</v>
      </c>
      <c r="E8" s="118"/>
      <c r="F8" s="118"/>
      <c r="G8" s="117" t="s">
        <v>93</v>
      </c>
      <c r="H8" s="117" t="s">
        <v>95</v>
      </c>
      <c r="I8" s="119" t="s">
        <v>99</v>
      </c>
      <c r="J8" s="120" t="s">
        <v>91</v>
      </c>
      <c r="K8" s="121">
        <v>0.8</v>
      </c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3">
        <v>0</v>
      </c>
      <c r="Y8" s="123">
        <v>1</v>
      </c>
      <c r="Z8" s="123" t="e">
        <f t="shared" ref="Z8:Z16" si="0">LOOKUP(1000000000,L8:W8)</f>
        <v>#N/A</v>
      </c>
      <c r="AA8" s="117"/>
      <c r="AB8" s="122" t="e">
        <f t="shared" ref="AB8:AB16" si="1">+IF(SLOPE(L8:W8,$L$7:$W$7)&gt;0,"Al alza",IF(SLOPE(L8:W8,$L$7:$W$7)&lt;0,"A la baja","Sin cambio"))</f>
        <v>#DIV/0!</v>
      </c>
      <c r="AC8" s="105" t="s">
        <v>13</v>
      </c>
      <c r="AD8" s="124">
        <v>9.6100000000000005E-3</v>
      </c>
      <c r="AE8" s="125" t="str">
        <f>IF($J$8="Sube",IF(ISERROR(Z8/$K$8)=TRUE,"",IF(Z8&gt;$K$8,AD8,Z8/$K$8*AD8)),IF(ISERROR($K$8/Z8)=TRUE,"",IF($K$8&lt;Z8,$K$8/Z8*AD8,AD8)))</f>
        <v/>
      </c>
      <c r="AF8" s="126" t="str">
        <f>IF($J$8="Sube",IF(ISERROR(Z8/$K$8)=TRUE,"",IF(Z8&gt;=$K$8,1,0)),IF(ISERROR($K$8/Z8)=TRUE,"",IF($K$8&lt;Z8,0,1)))</f>
        <v/>
      </c>
      <c r="AG8" s="118"/>
      <c r="AH8" s="127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</row>
    <row r="9" spans="1:55" ht="26.4" x14ac:dyDescent="0.3">
      <c r="A9" s="220"/>
      <c r="B9" s="101" t="e">
        <f t="shared" ref="B9:B16" si="2">+B8+1</f>
        <v>#REF!</v>
      </c>
      <c r="C9" s="99" t="s">
        <v>101</v>
      </c>
      <c r="D9" s="13" t="s">
        <v>104</v>
      </c>
      <c r="E9" s="58"/>
      <c r="F9" s="58"/>
      <c r="G9" s="13" t="s">
        <v>92</v>
      </c>
      <c r="H9" s="13" t="s">
        <v>96</v>
      </c>
      <c r="I9" s="15" t="s">
        <v>99</v>
      </c>
      <c r="J9" s="98" t="s">
        <v>91</v>
      </c>
      <c r="K9" s="68">
        <v>0.05</v>
      </c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61">
        <v>0</v>
      </c>
      <c r="Y9" s="61">
        <v>1</v>
      </c>
      <c r="Z9" s="61" t="e">
        <f t="shared" si="0"/>
        <v>#N/A</v>
      </c>
      <c r="AA9" s="13"/>
      <c r="AB9" s="14" t="e">
        <f t="shared" si="1"/>
        <v>#DIV/0!</v>
      </c>
      <c r="AC9" s="104" t="s">
        <v>13</v>
      </c>
      <c r="AD9" s="75">
        <v>9.6100000000000005E-3</v>
      </c>
      <c r="AE9" s="17" t="str">
        <f>IF($J$9="Sube",IF(ISERROR(Z9/$K$9)=TRUE,"",IF(Z9&gt;$K$9,AD9,Z9/$K$9*AD9)),IF(ISERROR($K$9/Z9)=TRUE,"",IF($K$9&lt;Z9,$K$9/Z9*AD9,AD9)))</f>
        <v/>
      </c>
      <c r="AF9" s="18" t="str">
        <f>IF($J$9="Sube",IF(ISERROR(Z9/$K$9)=TRUE,"",IF(Z9&gt;=$K$9,1,0)),IF(ISERROR($K$9/Z9)=TRUE,"",IF($K$9&lt;Z9,0,1)))</f>
        <v/>
      </c>
      <c r="AG9" s="58"/>
      <c r="AH9" s="128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</row>
    <row r="10" spans="1:55" ht="27" thickBot="1" x14ac:dyDescent="0.35">
      <c r="A10" s="221"/>
      <c r="B10" s="153" t="e">
        <f t="shared" si="2"/>
        <v>#REF!</v>
      </c>
      <c r="C10" s="142" t="s">
        <v>102</v>
      </c>
      <c r="D10" s="130" t="s">
        <v>105</v>
      </c>
      <c r="E10" s="139"/>
      <c r="F10" s="139"/>
      <c r="G10" s="130" t="s">
        <v>94</v>
      </c>
      <c r="H10" s="130" t="s">
        <v>97</v>
      </c>
      <c r="I10" s="131" t="s">
        <v>98</v>
      </c>
      <c r="J10" s="132" t="s">
        <v>91</v>
      </c>
      <c r="K10" s="133">
        <v>0.95</v>
      </c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5">
        <v>0</v>
      </c>
      <c r="Y10" s="135">
        <v>1</v>
      </c>
      <c r="Z10" s="135" t="e">
        <f t="shared" si="0"/>
        <v>#N/A</v>
      </c>
      <c r="AA10" s="130"/>
      <c r="AB10" s="134" t="e">
        <f t="shared" si="1"/>
        <v>#DIV/0!</v>
      </c>
      <c r="AC10" s="129" t="s">
        <v>13</v>
      </c>
      <c r="AD10" s="136">
        <v>9.6100000000000005E-3</v>
      </c>
      <c r="AE10" s="137" t="str">
        <f>IF($J$10="Sube",IF(ISERROR(Z10/$K$10)=TRUE,"",IF(Z10&gt;$K$10,AD10,Z10/$K$10*AD10)),IF(ISERROR($K$10/Z10)=TRUE,"",IF($K$10&lt;Z10,$K$10/Z10*AD10,AD10)))</f>
        <v/>
      </c>
      <c r="AF10" s="138" t="str">
        <f>IF($J$10="Sube",IF(ISERROR(Z10/$K$10)=TRUE,"",IF(Z10&gt;=$K$10,1,0)),IF(ISERROR($K$10/Z10)=TRUE,"",IF($K$10&lt;Z10,0,1)))</f>
        <v/>
      </c>
      <c r="AG10" s="139"/>
      <c r="AH10" s="14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</row>
    <row r="11" spans="1:55" hidden="1" x14ac:dyDescent="0.3">
      <c r="A11" s="218" t="s">
        <v>72</v>
      </c>
      <c r="B11" s="100" t="e">
        <f t="shared" si="2"/>
        <v>#REF!</v>
      </c>
      <c r="C11" s="103"/>
      <c r="D11" s="107"/>
      <c r="E11" s="108"/>
      <c r="F11" s="108"/>
      <c r="G11" s="107"/>
      <c r="H11" s="107"/>
      <c r="I11" s="109"/>
      <c r="J11" s="110"/>
      <c r="K11" s="111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3" t="e">
        <f t="shared" si="0"/>
        <v>#N/A</v>
      </c>
      <c r="AA11" s="107"/>
      <c r="AB11" s="112" t="e">
        <f t="shared" si="1"/>
        <v>#DIV/0!</v>
      </c>
      <c r="AC11" s="103" t="s">
        <v>13</v>
      </c>
      <c r="AD11" s="114">
        <v>9.6100000000000005E-3</v>
      </c>
      <c r="AE11" s="115" t="str">
        <f>IF($J$11="Sube",IF(ISERROR(Z11/$K$11)=TRUE,"",IF(Z11&gt;$K$11,AD11,Z11/$K$11*AD11)),IF(ISERROR($K$11/Z11)=TRUE,"",IF($K$11&lt;Z11,$K$11/Z11*AD11,AD11)))</f>
        <v/>
      </c>
      <c r="AF11" s="116" t="str">
        <f>IF($J$11="Sube",IF(ISERROR(Z11/$K$11)=TRUE,"",IF(Z11&gt;=$K$11,1,0)),IF(ISERROR($K$11/Z11)=TRUE,"",IF($K$11&lt;Z11,0,1)))</f>
        <v/>
      </c>
      <c r="AG11" s="108"/>
      <c r="AH11" s="108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</row>
    <row r="12" spans="1:55" hidden="1" x14ac:dyDescent="0.3">
      <c r="A12" s="218"/>
      <c r="B12" s="100" t="e">
        <f t="shared" si="2"/>
        <v>#REF!</v>
      </c>
      <c r="C12" s="104"/>
      <c r="D12" s="13"/>
      <c r="E12" s="58"/>
      <c r="F12" s="58"/>
      <c r="G12" s="13"/>
      <c r="H12" s="13"/>
      <c r="I12" s="15"/>
      <c r="J12" s="98"/>
      <c r="K12" s="68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61" t="e">
        <f t="shared" si="0"/>
        <v>#N/A</v>
      </c>
      <c r="AA12" s="13"/>
      <c r="AB12" s="14" t="e">
        <f t="shared" si="1"/>
        <v>#DIV/0!</v>
      </c>
      <c r="AC12" s="104" t="s">
        <v>13</v>
      </c>
      <c r="AD12" s="75">
        <v>9.6100000000000005E-3</v>
      </c>
      <c r="AE12" s="17" t="str">
        <f>IF($J$12="Sube",IF(ISERROR(Z12/$K$12)=TRUE,"",IF(Z12&gt;$K$12,AD12,Z12/$K$12*AD12)),IF(ISERROR($K$12/Z12)=TRUE,"",IF($K$12&lt;Z12,$K$12/Z12*AD12,AD12)))</f>
        <v/>
      </c>
      <c r="AF12" s="18" t="str">
        <f>IF($J$12="Sube",IF(ISERROR(Z12/$K$12)=TRUE,"",IF(Z12&gt;=$K$12,1,0)),IF(ISERROR($K$12/Z12)=TRUE,"",IF($K$12&lt;Z12,0,1)))</f>
        <v/>
      </c>
      <c r="AG12" s="58"/>
      <c r="AH12" s="58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</row>
    <row r="13" spans="1:55" hidden="1" x14ac:dyDescent="0.3">
      <c r="A13" s="218"/>
      <c r="B13" s="100" t="e">
        <f t="shared" si="2"/>
        <v>#REF!</v>
      </c>
      <c r="C13" s="104"/>
      <c r="D13" s="13"/>
      <c r="E13" s="58"/>
      <c r="F13" s="58"/>
      <c r="G13" s="13"/>
      <c r="H13" s="13"/>
      <c r="I13" s="15"/>
      <c r="J13" s="98"/>
      <c r="K13" s="68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61" t="e">
        <f t="shared" si="0"/>
        <v>#N/A</v>
      </c>
      <c r="AA13" s="13"/>
      <c r="AB13" s="14" t="e">
        <f t="shared" si="1"/>
        <v>#DIV/0!</v>
      </c>
      <c r="AC13" s="104" t="s">
        <v>13</v>
      </c>
      <c r="AD13" s="75">
        <v>9.6100000000000005E-3</v>
      </c>
      <c r="AE13" s="17" t="str">
        <f>IF($J$13="Sube",IF(ISERROR(Z13/$K$13)=TRUE,"",IF(Z13&gt;$K$13,AD13,Z13/$K$13*AD13)),IF(ISERROR($K$13/Z13)=TRUE,"",IF($K$13&lt;Z13,$K$13/Z13*AD13,AD13)))</f>
        <v/>
      </c>
      <c r="AF13" s="18" t="str">
        <f>IF($J$13="Sube",IF(ISERROR(Z13/$K$13)=TRUE,"",IF(Z13&gt;=$K$13,1,0)),IF(ISERROR($K$13/Z13)=TRUE,"",IF($K$13&lt;Z13,0,1)))</f>
        <v/>
      </c>
      <c r="AG13" s="58"/>
      <c r="AH13" s="58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</row>
    <row r="14" spans="1:55" hidden="1" x14ac:dyDescent="0.3">
      <c r="A14" s="218"/>
      <c r="B14" s="100" t="e">
        <f t="shared" si="2"/>
        <v>#REF!</v>
      </c>
      <c r="C14" s="104"/>
      <c r="D14" s="13"/>
      <c r="E14" s="58"/>
      <c r="F14" s="58"/>
      <c r="G14" s="13"/>
      <c r="H14" s="13"/>
      <c r="I14" s="15"/>
      <c r="J14" s="98"/>
      <c r="K14" s="68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61" t="e">
        <f t="shared" si="0"/>
        <v>#N/A</v>
      </c>
      <c r="AA14" s="13"/>
      <c r="AB14" s="14" t="e">
        <f t="shared" si="1"/>
        <v>#DIV/0!</v>
      </c>
      <c r="AC14" s="104" t="s">
        <v>13</v>
      </c>
      <c r="AD14" s="75">
        <v>9.6100000000000005E-3</v>
      </c>
      <c r="AE14" s="17" t="str">
        <f>IF($J$14="Sube",IF(ISERROR(Z14/$K$14)=TRUE,"",IF(Z14&gt;$K$14,AD14,Z14/$K$14*AD14)),IF(ISERROR($K$14/Z14)=TRUE,"",IF($K$14&lt;Z14,$K$14/Z14*AD14,AD14)))</f>
        <v/>
      </c>
      <c r="AF14" s="18" t="str">
        <f>IF($J$14="Sube",IF(ISERROR(Z14/$K$14)=TRUE,"",IF(Z14&gt;=$K$14,1,0)),IF(ISERROR($K$14/Z14)=TRUE,"",IF($K$14&lt;Z14,0,1)))</f>
        <v/>
      </c>
      <c r="AG14" s="58"/>
      <c r="AH14" s="58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</row>
    <row r="15" spans="1:55" hidden="1" x14ac:dyDescent="0.3">
      <c r="A15" s="218"/>
      <c r="B15" s="100" t="e">
        <f t="shared" si="2"/>
        <v>#REF!</v>
      </c>
      <c r="C15" s="104"/>
      <c r="D15" s="13"/>
      <c r="E15" s="58"/>
      <c r="F15" s="58"/>
      <c r="G15" s="13"/>
      <c r="H15" s="13"/>
      <c r="I15" s="15"/>
      <c r="J15" s="98"/>
      <c r="K15" s="68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61" t="e">
        <f t="shared" si="0"/>
        <v>#N/A</v>
      </c>
      <c r="AA15" s="13"/>
      <c r="AB15" s="14" t="e">
        <f t="shared" si="1"/>
        <v>#DIV/0!</v>
      </c>
      <c r="AC15" s="104" t="s">
        <v>13</v>
      </c>
      <c r="AD15" s="75">
        <v>9.6100000000000005E-3</v>
      </c>
      <c r="AE15" s="17" t="str">
        <f>IF($J$15="Sube",IF(ISERROR(Z15/$K$15)=TRUE,"",IF(Z15&gt;$K$15,AD15,Z15/$K$15*AD15)),IF(ISERROR($K$15/Z15)=TRUE,"",IF($K$15&lt;Z15,$K$15/Z15*AD15,AD15)))</f>
        <v/>
      </c>
      <c r="AF15" s="18" t="str">
        <f>IF($J$15="Sube",IF(ISERROR(Z15/$K$15)=TRUE,"",IF(Z15&gt;=$K$15,1,0)),IF(ISERROR($K$15/Z15)=TRUE,"",IF($K$15&lt;Z15,0,1)))</f>
        <v/>
      </c>
      <c r="AG15" s="58"/>
      <c r="AH15" s="58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</row>
    <row r="16" spans="1:55" hidden="1" x14ac:dyDescent="0.3">
      <c r="A16" s="218"/>
      <c r="B16" s="100" t="e">
        <f t="shared" si="2"/>
        <v>#REF!</v>
      </c>
      <c r="C16" s="102"/>
      <c r="D16" s="72"/>
      <c r="E16" s="143"/>
      <c r="F16" s="143"/>
      <c r="G16" s="72"/>
      <c r="H16" s="72"/>
      <c r="I16" s="144"/>
      <c r="J16" s="145"/>
      <c r="K16" s="146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8" t="e">
        <f t="shared" si="0"/>
        <v>#N/A</v>
      </c>
      <c r="AA16" s="72"/>
      <c r="AB16" s="147" t="e">
        <f t="shared" si="1"/>
        <v>#DIV/0!</v>
      </c>
      <c r="AC16" s="102" t="s">
        <v>13</v>
      </c>
      <c r="AD16" s="149">
        <v>9.6100000000000005E-3</v>
      </c>
      <c r="AE16" s="150" t="str">
        <f>IF($J$16="Sube",IF(ISERROR(Z16/$K$16)=TRUE,"",IF(Z16&gt;$K$16,AD16,Z16/$K$16*AD16)),IF(ISERROR($K$16/Z16)=TRUE,"",IF($K$16&lt;Z16,$K$16/Z16*AD16,AD16)))</f>
        <v/>
      </c>
      <c r="AF16" s="151" t="str">
        <f>IF($J$16="Sube",IF(ISERROR(Z16/$K$16)=TRUE,"",IF(Z16&gt;=$K$16,1,0)),IF(ISERROR($K$16/Z16)=TRUE,"",IF($K$16&lt;Z16,0,1)))</f>
        <v/>
      </c>
      <c r="AG16" s="143"/>
      <c r="AH16" s="143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</row>
    <row r="17" spans="29:55" ht="15" thickBot="1" x14ac:dyDescent="0.35">
      <c r="AC17" s="65" t="s">
        <v>14</v>
      </c>
      <c r="AD17" s="74">
        <f>SUM(AD8:AD16)</f>
        <v>8.6490000000000011E-2</v>
      </c>
      <c r="AE17" s="73">
        <f>SUMIFS(AE8:AE16,AC8:AC16,"Si")/SUMIFS(AD8:AD16,AC8:AC16,"Si")</f>
        <v>0</v>
      </c>
      <c r="AF17" s="66">
        <f>SUMIFS(AF8:AF16,AC8:AC16,"Si")/AC19</f>
        <v>0</v>
      </c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</row>
    <row r="18" spans="29:55" ht="39.6" x14ac:dyDescent="0.3">
      <c r="AC18" s="19" t="s">
        <v>15</v>
      </c>
      <c r="AD18" s="105" t="s">
        <v>16</v>
      </c>
      <c r="AE18" s="20" t="s">
        <v>17</v>
      </c>
      <c r="AG18" s="16"/>
    </row>
    <row r="19" spans="29:55" ht="15" thickBot="1" x14ac:dyDescent="0.35">
      <c r="AC19" s="21">
        <f>COUNTIF(AC8:AC16,"Si")</f>
        <v>9</v>
      </c>
      <c r="AD19" s="22">
        <f>COUNT(Z8:Z16)</f>
        <v>0</v>
      </c>
      <c r="AE19" s="23">
        <f>AD19/AC19</f>
        <v>0</v>
      </c>
      <c r="AG19" s="16"/>
    </row>
    <row r="20" spans="29:55" x14ac:dyDescent="0.3">
      <c r="AC20" s="1"/>
      <c r="AD20" s="2"/>
      <c r="AE20" s="2"/>
      <c r="AG20" s="1"/>
    </row>
    <row r="21" spans="29:55" x14ac:dyDescent="0.3">
      <c r="AC21" s="24" t="s">
        <v>18</v>
      </c>
      <c r="AD21" s="25" t="s">
        <v>19</v>
      </c>
      <c r="AE21" s="2"/>
      <c r="AG21" s="1"/>
    </row>
    <row r="22" spans="29:55" x14ac:dyDescent="0.3">
      <c r="AC22" s="26" t="s">
        <v>20</v>
      </c>
      <c r="AD22" s="27" t="s">
        <v>21</v>
      </c>
      <c r="AE22" s="2"/>
      <c r="AG22" s="1"/>
    </row>
    <row r="23" spans="29:55" ht="26.4" x14ac:dyDescent="0.3">
      <c r="AC23" s="28" t="s">
        <v>22</v>
      </c>
      <c r="AD23" s="29" t="s">
        <v>23</v>
      </c>
      <c r="AE23" s="2"/>
      <c r="AG23" s="1"/>
    </row>
  </sheetData>
  <mergeCells count="8">
    <mergeCell ref="A11:A16"/>
    <mergeCell ref="A8:A10"/>
    <mergeCell ref="A1:C5"/>
    <mergeCell ref="D1:AC3"/>
    <mergeCell ref="AD1:AE3"/>
    <mergeCell ref="D4:AC5"/>
    <mergeCell ref="AD4:AE4"/>
    <mergeCell ref="AD5:AE5"/>
  </mergeCells>
  <conditionalFormatting sqref="AE17">
    <cfRule type="cellIs" dxfId="7" priority="5" operator="greaterThanOrEqual">
      <formula>0.85</formula>
    </cfRule>
    <cfRule type="cellIs" dxfId="6" priority="6" operator="between">
      <formula>0.65</formula>
      <formula>0.84</formula>
    </cfRule>
    <cfRule type="cellIs" dxfId="5" priority="7" operator="equal">
      <formula>"0.65"</formula>
    </cfRule>
    <cfRule type="cellIs" dxfId="4" priority="8" operator="lessThan">
      <formula>0.64</formula>
    </cfRule>
  </conditionalFormatting>
  <conditionalFormatting sqref="AF17">
    <cfRule type="cellIs" dxfId="3" priority="1" operator="greaterThanOrEqual">
      <formula>0.85</formula>
    </cfRule>
    <cfRule type="cellIs" dxfId="2" priority="2" operator="between">
      <formula>0.65</formula>
      <formula>"0.84"</formula>
    </cfRule>
    <cfRule type="cellIs" dxfId="1" priority="3" operator="equal">
      <formula>"0.65"</formula>
    </cfRule>
    <cfRule type="cellIs" dxfId="0" priority="4" operator="lessThan">
      <formula>0.65</formula>
    </cfRule>
  </conditionalFormatting>
  <dataValidations count="2">
    <dataValidation type="list" allowBlank="1" showInputMessage="1" showErrorMessage="1" sqref="AC8:AC16" xr:uid="{00000000-0002-0000-0200-000000000000}">
      <formula1>"Si,No"</formula1>
    </dataValidation>
    <dataValidation type="list" allowBlank="1" showInputMessage="1" showErrorMessage="1" sqref="J8:J16" xr:uid="{00000000-0002-0000-0200-000001000000}">
      <formula1>"Sube,Baja"</formula1>
    </dataValidation>
  </dataValidations>
  <pageMargins left="0.7" right="0.7" top="0.75" bottom="0.75" header="0.3" footer="0.3"/>
  <pageSetup orientation="portrait" horizontalDpi="4294967292" verticalDpi="4294967292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high="1" xr2:uid="{00000000-0003-0000-0200-000001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Maestro (2)'!L9:W9</xm:f>
              <xm:sqref>AA9</xm:sqref>
            </x14:sparkline>
            <x14:sparkline>
              <xm:f>'Tablero Maestro (2)'!L10:W10</xm:f>
              <xm:sqref>AA10</xm:sqref>
            </x14:sparkline>
            <x14:sparkline>
              <xm:f>'Tablero Maestro (2)'!L11:W11</xm:f>
              <xm:sqref>AA11</xm:sqref>
            </x14:sparkline>
            <x14:sparkline>
              <xm:f>'Tablero Maestro (2)'!L12:W12</xm:f>
              <xm:sqref>AA12</xm:sqref>
            </x14:sparkline>
            <x14:sparkline>
              <xm:f>'Tablero Maestro (2)'!L13:W13</xm:f>
              <xm:sqref>AA13</xm:sqref>
            </x14:sparkline>
            <x14:sparkline>
              <xm:f>'Tablero Maestro (2)'!L14:W14</xm:f>
              <xm:sqref>AA14</xm:sqref>
            </x14:sparkline>
            <x14:sparkline>
              <xm:f>'Tablero Maestro (2)'!L15:W15</xm:f>
              <xm:sqref>AA15</xm:sqref>
            </x14:sparkline>
            <x14:sparkline>
              <xm:f>'Tablero Maestro (2)'!L16:W16</xm:f>
              <xm:sqref>AA16</xm:sqref>
            </x14:sparkline>
          </x14:sparklines>
        </x14:sparklineGroup>
        <x14:sparklineGroup manualMax="0" manualMin="0" type="column" displayEmptyCellsAs="gap" last="1" xr2:uid="{00000000-0003-0000-0200-00000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'Tablero Maestro (2)'!L8:Y8</xm:f>
              <xm:sqref>AA8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E14" sqref="E14"/>
    </sheetView>
  </sheetViews>
  <sheetFormatPr baseColWidth="10" defaultColWidth="11.44140625" defaultRowHeight="14.4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77"/>
  <sheetViews>
    <sheetView topLeftCell="A4" workbookViewId="0">
      <selection activeCell="L46" sqref="L46"/>
    </sheetView>
  </sheetViews>
  <sheetFormatPr baseColWidth="10" defaultColWidth="11.44140625" defaultRowHeight="14.4" x14ac:dyDescent="0.3"/>
  <cols>
    <col min="1" max="1" width="3.109375" customWidth="1"/>
    <col min="2" max="2" width="14.6640625" customWidth="1"/>
    <col min="3" max="3" width="20.109375" customWidth="1"/>
    <col min="4" max="4" width="14.33203125" customWidth="1"/>
    <col min="5" max="5" width="17.33203125" customWidth="1"/>
    <col min="6" max="6" width="14.44140625" customWidth="1"/>
    <col min="7" max="7" width="15" customWidth="1"/>
    <col min="8" max="8" width="15.6640625" customWidth="1"/>
    <col min="9" max="9" width="21.44140625" customWidth="1"/>
    <col min="10" max="10" width="14.44140625" customWidth="1"/>
    <col min="11" max="11" width="20.6640625" customWidth="1"/>
    <col min="12" max="12" width="13.6640625" customWidth="1"/>
  </cols>
  <sheetData>
    <row r="1" spans="2:12" ht="24" customHeight="1" x14ac:dyDescent="0.3">
      <c r="B1" s="244" t="s">
        <v>47</v>
      </c>
      <c r="C1" s="245"/>
      <c r="D1" s="248" t="s">
        <v>0</v>
      </c>
      <c r="E1" s="249"/>
      <c r="F1" s="249"/>
      <c r="G1" s="249"/>
      <c r="H1" s="249"/>
      <c r="I1" s="250"/>
      <c r="J1" s="257" t="s">
        <v>31</v>
      </c>
      <c r="K1" s="258"/>
    </row>
    <row r="2" spans="2:12" ht="15" customHeight="1" x14ac:dyDescent="0.3">
      <c r="B2" s="246"/>
      <c r="C2" s="247"/>
      <c r="D2" s="251"/>
      <c r="E2" s="252"/>
      <c r="F2" s="252"/>
      <c r="G2" s="252"/>
      <c r="H2" s="252"/>
      <c r="I2" s="253"/>
      <c r="J2" s="259"/>
      <c r="K2" s="260"/>
    </row>
    <row r="3" spans="2:12" ht="15" customHeight="1" x14ac:dyDescent="0.3">
      <c r="B3" s="246"/>
      <c r="C3" s="247"/>
      <c r="D3" s="254"/>
      <c r="E3" s="255"/>
      <c r="F3" s="255"/>
      <c r="G3" s="255"/>
      <c r="H3" s="255"/>
      <c r="I3" s="256"/>
      <c r="J3" s="259"/>
      <c r="K3" s="260"/>
    </row>
    <row r="4" spans="2:12" ht="15" customHeight="1" x14ac:dyDescent="0.3">
      <c r="B4" s="246"/>
      <c r="C4" s="247"/>
      <c r="D4" s="261" t="s">
        <v>44</v>
      </c>
      <c r="E4" s="261"/>
      <c r="F4" s="261"/>
      <c r="G4" s="261"/>
      <c r="H4" s="261"/>
      <c r="I4" s="261"/>
      <c r="J4" s="259" t="s">
        <v>32</v>
      </c>
      <c r="K4" s="260"/>
    </row>
    <row r="5" spans="2:12" ht="15.75" customHeight="1" thickBot="1" x14ac:dyDescent="0.35">
      <c r="B5" s="246"/>
      <c r="C5" s="247"/>
      <c r="D5" s="262"/>
      <c r="E5" s="262"/>
      <c r="F5" s="262"/>
      <c r="G5" s="262"/>
      <c r="H5" s="262"/>
      <c r="I5" s="262"/>
      <c r="J5" s="263">
        <v>42664</v>
      </c>
      <c r="K5" s="264"/>
    </row>
    <row r="6" spans="2:12" ht="15" thickBot="1" x14ac:dyDescent="0.35">
      <c r="B6" s="241"/>
      <c r="C6" s="242"/>
      <c r="D6" s="242"/>
      <c r="E6" s="242"/>
      <c r="F6" s="242"/>
      <c r="G6" s="242"/>
      <c r="H6" s="242"/>
      <c r="I6" s="243"/>
      <c r="J6" s="267"/>
      <c r="K6" s="268"/>
    </row>
    <row r="7" spans="2:12" ht="34.200000000000003" x14ac:dyDescent="0.3">
      <c r="B7" s="269" t="s">
        <v>33</v>
      </c>
      <c r="C7" s="272" t="s">
        <v>81</v>
      </c>
      <c r="D7" s="269" t="s">
        <v>34</v>
      </c>
      <c r="E7" s="76" t="s">
        <v>60</v>
      </c>
      <c r="F7" s="269" t="s">
        <v>51</v>
      </c>
      <c r="G7" s="272" t="s">
        <v>50</v>
      </c>
      <c r="H7" s="269" t="s">
        <v>35</v>
      </c>
      <c r="I7" s="77" t="s">
        <v>62</v>
      </c>
      <c r="J7" s="269" t="s">
        <v>36</v>
      </c>
      <c r="K7" s="82"/>
      <c r="L7" s="4"/>
    </row>
    <row r="8" spans="2:12" ht="57" x14ac:dyDescent="0.3">
      <c r="B8" s="270"/>
      <c r="C8" s="273"/>
      <c r="D8" s="270"/>
      <c r="E8" s="76" t="s">
        <v>74</v>
      </c>
      <c r="F8" s="270"/>
      <c r="G8" s="273"/>
      <c r="H8" s="270"/>
      <c r="I8" s="77" t="s">
        <v>73</v>
      </c>
      <c r="J8" s="270"/>
      <c r="K8" s="82"/>
      <c r="L8" s="4"/>
    </row>
    <row r="9" spans="2:12" ht="34.200000000000003" x14ac:dyDescent="0.3">
      <c r="B9" s="270"/>
      <c r="C9" s="273"/>
      <c r="D9" s="270"/>
      <c r="E9" s="76" t="s">
        <v>67</v>
      </c>
      <c r="F9" s="270"/>
      <c r="G9" s="273"/>
      <c r="H9" s="270"/>
      <c r="I9" s="77" t="s">
        <v>65</v>
      </c>
      <c r="J9" s="270"/>
      <c r="K9" s="82"/>
      <c r="L9" s="4"/>
    </row>
    <row r="10" spans="2:12" ht="45.6" x14ac:dyDescent="0.3">
      <c r="B10" s="270"/>
      <c r="C10" s="273"/>
      <c r="D10" s="270"/>
      <c r="E10" s="76" t="s">
        <v>68</v>
      </c>
      <c r="F10" s="270"/>
      <c r="G10" s="273"/>
      <c r="H10" s="270"/>
      <c r="I10" s="77" t="s">
        <v>66</v>
      </c>
      <c r="J10" s="270"/>
      <c r="K10" s="82"/>
      <c r="L10" s="4"/>
    </row>
    <row r="11" spans="2:12" ht="34.200000000000003" x14ac:dyDescent="0.3">
      <c r="B11" s="270"/>
      <c r="C11" s="273"/>
      <c r="D11" s="270"/>
      <c r="E11" s="76" t="s">
        <v>75</v>
      </c>
      <c r="F11" s="270"/>
      <c r="G11" s="273"/>
      <c r="H11" s="270"/>
      <c r="I11" s="77" t="s">
        <v>76</v>
      </c>
      <c r="J11" s="270"/>
      <c r="K11" s="82"/>
      <c r="L11" s="4"/>
    </row>
    <row r="12" spans="2:12" ht="34.799999999999997" thickBot="1" x14ac:dyDescent="0.35">
      <c r="B12" s="271"/>
      <c r="C12" s="274"/>
      <c r="D12" s="270"/>
      <c r="E12" s="76" t="s">
        <v>69</v>
      </c>
      <c r="F12" s="270"/>
      <c r="G12" s="273"/>
      <c r="H12" s="270"/>
      <c r="I12" s="77" t="s">
        <v>63</v>
      </c>
      <c r="J12" s="270"/>
      <c r="K12" s="82"/>
      <c r="L12" s="5"/>
    </row>
    <row r="13" spans="2:12" ht="23.4" thickBot="1" x14ac:dyDescent="0.35">
      <c r="B13" s="79" t="s">
        <v>37</v>
      </c>
      <c r="C13" s="78"/>
      <c r="D13" s="270"/>
      <c r="E13" s="76" t="s">
        <v>70</v>
      </c>
      <c r="F13" s="270"/>
      <c r="G13" s="273"/>
      <c r="H13" s="270"/>
      <c r="I13" s="77" t="s">
        <v>64</v>
      </c>
      <c r="J13" s="270"/>
      <c r="K13" s="82"/>
      <c r="L13" s="5"/>
    </row>
    <row r="14" spans="2:12" ht="48" customHeight="1" thickBot="1" x14ac:dyDescent="0.35">
      <c r="B14" s="79" t="s">
        <v>38</v>
      </c>
      <c r="C14" s="78"/>
      <c r="D14" s="270"/>
      <c r="E14" s="76" t="s">
        <v>80</v>
      </c>
      <c r="F14" s="270"/>
      <c r="G14" s="273"/>
      <c r="H14" s="270"/>
      <c r="I14" s="77" t="s">
        <v>78</v>
      </c>
      <c r="J14" s="270"/>
      <c r="K14" s="82"/>
      <c r="L14" s="5"/>
    </row>
    <row r="15" spans="2:12" ht="43.2" customHeight="1" thickBot="1" x14ac:dyDescent="0.35">
      <c r="B15" s="80" t="s">
        <v>39</v>
      </c>
      <c r="C15" s="81">
        <v>42734</v>
      </c>
      <c r="D15" s="271"/>
      <c r="E15" s="76" t="s">
        <v>79</v>
      </c>
      <c r="F15" s="271"/>
      <c r="G15" s="275"/>
      <c r="H15" s="271"/>
      <c r="I15" s="77" t="s">
        <v>77</v>
      </c>
      <c r="J15" s="271"/>
      <c r="K15" s="83"/>
      <c r="L15" s="5"/>
    </row>
    <row r="16" spans="2:12" ht="15" thickBot="1" x14ac:dyDescent="0.35">
      <c r="B16" s="279"/>
      <c r="C16" s="280"/>
      <c r="D16" s="280"/>
      <c r="E16" s="281"/>
      <c r="F16" s="282"/>
      <c r="G16" s="281"/>
      <c r="H16" s="282"/>
      <c r="I16" s="281"/>
      <c r="J16" s="282"/>
      <c r="K16" s="283"/>
    </row>
    <row r="17" spans="2:11" x14ac:dyDescent="0.3">
      <c r="B17" s="284" t="s">
        <v>40</v>
      </c>
      <c r="C17" s="39" t="s">
        <v>82</v>
      </c>
      <c r="D17" s="30">
        <v>0.1</v>
      </c>
      <c r="E17" s="284" t="s">
        <v>41</v>
      </c>
      <c r="F17" s="31"/>
      <c r="G17" s="287" t="s">
        <v>42</v>
      </c>
      <c r="H17" s="32"/>
      <c r="I17" s="287" t="s">
        <v>45</v>
      </c>
      <c r="J17" s="84"/>
      <c r="K17" s="88" t="s">
        <v>43</v>
      </c>
    </row>
    <row r="18" spans="2:11" x14ac:dyDescent="0.3">
      <c r="B18" s="285"/>
      <c r="C18" s="40" t="s">
        <v>83</v>
      </c>
      <c r="D18" s="33">
        <v>0.1</v>
      </c>
      <c r="E18" s="285"/>
      <c r="F18" s="34"/>
      <c r="G18" s="288"/>
      <c r="H18" s="35"/>
      <c r="I18" s="288"/>
      <c r="J18" s="85"/>
      <c r="K18" s="89" t="s">
        <v>43</v>
      </c>
    </row>
    <row r="19" spans="2:11" x14ac:dyDescent="0.3">
      <c r="B19" s="285"/>
      <c r="C19" s="40" t="s">
        <v>84</v>
      </c>
      <c r="D19" s="33">
        <v>0.1</v>
      </c>
      <c r="E19" s="285"/>
      <c r="F19" s="34"/>
      <c r="G19" s="288"/>
      <c r="H19" s="35"/>
      <c r="I19" s="288"/>
      <c r="J19" s="85"/>
      <c r="K19" s="89" t="s">
        <v>43</v>
      </c>
    </row>
    <row r="20" spans="2:11" x14ac:dyDescent="0.3">
      <c r="B20" s="285"/>
      <c r="C20" s="40" t="s">
        <v>85</v>
      </c>
      <c r="D20" s="33">
        <v>0.1</v>
      </c>
      <c r="E20" s="285"/>
      <c r="F20" s="34"/>
      <c r="G20" s="288"/>
      <c r="H20" s="35"/>
      <c r="I20" s="288"/>
      <c r="J20" s="85"/>
      <c r="K20" s="89" t="s">
        <v>43</v>
      </c>
    </row>
    <row r="21" spans="2:11" x14ac:dyDescent="0.3">
      <c r="B21" s="285"/>
      <c r="C21" s="40" t="s">
        <v>86</v>
      </c>
      <c r="D21" s="33">
        <v>0.1</v>
      </c>
      <c r="E21" s="285"/>
      <c r="F21" s="34"/>
      <c r="G21" s="288"/>
      <c r="H21" s="35"/>
      <c r="I21" s="288"/>
      <c r="J21" s="85"/>
      <c r="K21" s="89" t="s">
        <v>43</v>
      </c>
    </row>
    <row r="22" spans="2:11" x14ac:dyDescent="0.3">
      <c r="B22" s="285"/>
      <c r="C22" s="40" t="s">
        <v>87</v>
      </c>
      <c r="D22" s="33">
        <v>0.1</v>
      </c>
      <c r="E22" s="285"/>
      <c r="F22" s="34"/>
      <c r="G22" s="288"/>
      <c r="H22" s="35"/>
      <c r="I22" s="288"/>
      <c r="J22" s="85"/>
      <c r="K22" s="89" t="s">
        <v>43</v>
      </c>
    </row>
    <row r="23" spans="2:11" x14ac:dyDescent="0.3">
      <c r="B23" s="285"/>
      <c r="C23" s="40" t="s">
        <v>88</v>
      </c>
      <c r="D23" s="33">
        <v>0.1</v>
      </c>
      <c r="E23" s="285"/>
      <c r="F23" s="34"/>
      <c r="G23" s="288"/>
      <c r="H23" s="35"/>
      <c r="I23" s="288"/>
      <c r="J23" s="85"/>
      <c r="K23" s="89" t="s">
        <v>43</v>
      </c>
    </row>
    <row r="24" spans="2:11" x14ac:dyDescent="0.3">
      <c r="B24" s="285"/>
      <c r="C24" s="40" t="s">
        <v>89</v>
      </c>
      <c r="D24" s="33">
        <v>0.1</v>
      </c>
      <c r="E24" s="285"/>
      <c r="F24" s="34"/>
      <c r="G24" s="288"/>
      <c r="H24" s="35"/>
      <c r="I24" s="288"/>
      <c r="J24" s="85"/>
      <c r="K24" s="89" t="s">
        <v>43</v>
      </c>
    </row>
    <row r="25" spans="2:11" ht="15" thickBot="1" x14ac:dyDescent="0.35">
      <c r="B25" s="286"/>
      <c r="C25" s="41" t="s">
        <v>90</v>
      </c>
      <c r="D25" s="36">
        <v>0.1</v>
      </c>
      <c r="E25" s="286"/>
      <c r="F25" s="37"/>
      <c r="G25" s="289"/>
      <c r="H25" s="38"/>
      <c r="I25" s="289"/>
      <c r="J25" s="86"/>
      <c r="K25" s="90" t="s">
        <v>43</v>
      </c>
    </row>
    <row r="26" spans="2:11" x14ac:dyDescent="0.3">
      <c r="B26" s="91"/>
      <c r="C26" s="92"/>
      <c r="D26" s="93"/>
      <c r="E26" s="91"/>
      <c r="F26" s="94"/>
      <c r="G26" s="91"/>
      <c r="H26" s="94"/>
      <c r="I26" s="91"/>
      <c r="J26" s="94"/>
      <c r="K26" s="87"/>
    </row>
    <row r="27" spans="2:11" ht="39.6" x14ac:dyDescent="0.3">
      <c r="B27" s="70" t="s">
        <v>24</v>
      </c>
      <c r="C27" s="70" t="s">
        <v>25</v>
      </c>
      <c r="D27" s="69" t="s">
        <v>26</v>
      </c>
      <c r="E27" s="70" t="s">
        <v>60</v>
      </c>
      <c r="F27" s="70" t="s">
        <v>4</v>
      </c>
      <c r="G27" s="70" t="s">
        <v>52</v>
      </c>
      <c r="H27" s="12"/>
      <c r="I27" s="12"/>
      <c r="J27" s="11"/>
      <c r="K27" s="11"/>
    </row>
    <row r="28" spans="2:11" x14ac:dyDescent="0.3">
      <c r="B28" s="10">
        <v>42736</v>
      </c>
      <c r="C28" s="9">
        <v>102</v>
      </c>
      <c r="D28" s="8" t="e">
        <f>#REF!</f>
        <v>#REF!</v>
      </c>
      <c r="E28" s="96" t="str">
        <f>IF(ISERROR(C28/D28)=TRUE,"Sin datos",C28/D28)</f>
        <v>Sin datos</v>
      </c>
      <c r="F28" s="3">
        <f>$D$17</f>
        <v>0.1</v>
      </c>
      <c r="G28" s="59" t="s">
        <v>58</v>
      </c>
    </row>
    <row r="29" spans="2:11" x14ac:dyDescent="0.3">
      <c r="B29" s="10">
        <v>42767</v>
      </c>
      <c r="C29" s="9">
        <v>80</v>
      </c>
      <c r="D29" s="8" t="e">
        <f>#REF!</f>
        <v>#REF!</v>
      </c>
      <c r="E29" s="96" t="str">
        <f t="shared" ref="E29:E39" si="0">IF(ISERROR(C29/D29)=TRUE,"Sin datos",C29/D29)</f>
        <v>Sin datos</v>
      </c>
      <c r="F29" s="3">
        <f t="shared" ref="F29:F39" si="1">$D$17</f>
        <v>0.1</v>
      </c>
      <c r="G29" s="59" t="e">
        <f>+IF(SLOPE(E28:E29,B28:B29)&gt;0,"Al alza",IF(SLOPE(E28:E29,B28:B29)&lt;0,"A la baja","sin cambio"))</f>
        <v>#DIV/0!</v>
      </c>
    </row>
    <row r="30" spans="2:11" x14ac:dyDescent="0.3">
      <c r="B30" s="10">
        <v>42795</v>
      </c>
      <c r="C30" s="9">
        <v>50</v>
      </c>
      <c r="D30" s="8" t="e">
        <f>#REF!</f>
        <v>#REF!</v>
      </c>
      <c r="E30" s="96" t="str">
        <f t="shared" si="0"/>
        <v>Sin datos</v>
      </c>
      <c r="F30" s="3">
        <f t="shared" si="1"/>
        <v>0.1</v>
      </c>
      <c r="G30" s="59" t="e">
        <f t="shared" ref="G30:G39" si="2">+IF(SLOPE(E29:E30,B29:B30)&gt;0,"Al alza",IF(SLOPE(E29:E30,B29:B30)&lt;0,"A la baja","sin cambio"))</f>
        <v>#DIV/0!</v>
      </c>
    </row>
    <row r="31" spans="2:11" x14ac:dyDescent="0.3">
      <c r="B31" s="10">
        <v>42826</v>
      </c>
      <c r="C31" s="9">
        <v>30</v>
      </c>
      <c r="D31" s="8" t="e">
        <f>#REF!</f>
        <v>#REF!</v>
      </c>
      <c r="E31" s="96" t="str">
        <f t="shared" si="0"/>
        <v>Sin datos</v>
      </c>
      <c r="F31" s="3">
        <f t="shared" si="1"/>
        <v>0.1</v>
      </c>
      <c r="G31" s="59" t="e">
        <f t="shared" si="2"/>
        <v>#DIV/0!</v>
      </c>
    </row>
    <row r="32" spans="2:11" x14ac:dyDescent="0.3">
      <c r="B32" s="10">
        <v>42856</v>
      </c>
      <c r="C32" s="9">
        <v>60</v>
      </c>
      <c r="D32" s="8" t="e">
        <f>#REF!</f>
        <v>#REF!</v>
      </c>
      <c r="E32" s="96" t="str">
        <f t="shared" si="0"/>
        <v>Sin datos</v>
      </c>
      <c r="F32" s="3">
        <f t="shared" si="1"/>
        <v>0.1</v>
      </c>
      <c r="G32" s="59" t="e">
        <f t="shared" si="2"/>
        <v>#DIV/0!</v>
      </c>
    </row>
    <row r="33" spans="1:11" x14ac:dyDescent="0.3">
      <c r="B33" s="10">
        <v>42887</v>
      </c>
      <c r="C33" s="9">
        <v>100</v>
      </c>
      <c r="D33" s="8" t="e">
        <f>#REF!</f>
        <v>#REF!</v>
      </c>
      <c r="E33" s="96" t="str">
        <f t="shared" si="0"/>
        <v>Sin datos</v>
      </c>
      <c r="F33" s="3">
        <f t="shared" si="1"/>
        <v>0.1</v>
      </c>
      <c r="G33" s="59" t="e">
        <f t="shared" si="2"/>
        <v>#DIV/0!</v>
      </c>
    </row>
    <row r="34" spans="1:11" x14ac:dyDescent="0.3">
      <c r="B34" s="10">
        <v>42917</v>
      </c>
      <c r="C34" s="9">
        <v>30</v>
      </c>
      <c r="D34" s="8" t="e">
        <f>#REF!</f>
        <v>#REF!</v>
      </c>
      <c r="E34" s="96" t="str">
        <f t="shared" si="0"/>
        <v>Sin datos</v>
      </c>
      <c r="F34" s="3">
        <f t="shared" si="1"/>
        <v>0.1</v>
      </c>
      <c r="G34" s="59" t="e">
        <f t="shared" si="2"/>
        <v>#DIV/0!</v>
      </c>
    </row>
    <row r="35" spans="1:11" x14ac:dyDescent="0.3">
      <c r="B35" s="10">
        <v>42948</v>
      </c>
      <c r="C35" s="9">
        <v>90</v>
      </c>
      <c r="D35" s="8" t="e">
        <f>#REF!</f>
        <v>#REF!</v>
      </c>
      <c r="E35" s="96" t="str">
        <f t="shared" si="0"/>
        <v>Sin datos</v>
      </c>
      <c r="F35" s="3">
        <f t="shared" si="1"/>
        <v>0.1</v>
      </c>
      <c r="G35" s="59" t="e">
        <f t="shared" si="2"/>
        <v>#DIV/0!</v>
      </c>
    </row>
    <row r="36" spans="1:11" x14ac:dyDescent="0.3">
      <c r="B36" s="10">
        <v>42979</v>
      </c>
      <c r="C36" s="9">
        <v>80</v>
      </c>
      <c r="D36" s="8" t="e">
        <f>#REF!</f>
        <v>#REF!</v>
      </c>
      <c r="E36" s="96" t="str">
        <f t="shared" si="0"/>
        <v>Sin datos</v>
      </c>
      <c r="F36" s="3">
        <f t="shared" si="1"/>
        <v>0.1</v>
      </c>
      <c r="G36" s="59" t="e">
        <f t="shared" si="2"/>
        <v>#DIV/0!</v>
      </c>
    </row>
    <row r="37" spans="1:11" x14ac:dyDescent="0.3">
      <c r="B37" s="10">
        <v>43009</v>
      </c>
      <c r="C37" s="9">
        <v>100</v>
      </c>
      <c r="D37" s="8" t="e">
        <f>#REF!</f>
        <v>#REF!</v>
      </c>
      <c r="E37" s="96" t="str">
        <f t="shared" si="0"/>
        <v>Sin datos</v>
      </c>
      <c r="F37" s="3">
        <f t="shared" si="1"/>
        <v>0.1</v>
      </c>
      <c r="G37" s="59" t="e">
        <f t="shared" si="2"/>
        <v>#DIV/0!</v>
      </c>
    </row>
    <row r="38" spans="1:11" x14ac:dyDescent="0.3">
      <c r="B38" s="10">
        <v>43040</v>
      </c>
      <c r="C38" s="9">
        <v>102</v>
      </c>
      <c r="D38" s="8" t="e">
        <f>#REF!</f>
        <v>#REF!</v>
      </c>
      <c r="E38" s="96" t="str">
        <f t="shared" si="0"/>
        <v>Sin datos</v>
      </c>
      <c r="F38" s="3">
        <f t="shared" si="1"/>
        <v>0.1</v>
      </c>
      <c r="G38" s="59" t="e">
        <f t="shared" si="2"/>
        <v>#DIV/0!</v>
      </c>
    </row>
    <row r="39" spans="1:11" ht="15" thickBot="1" x14ac:dyDescent="0.35">
      <c r="B39" s="63">
        <v>43070</v>
      </c>
      <c r="C39" s="9" t="e">
        <f>COUNTIF((#REF!),1)</f>
        <v>#REF!</v>
      </c>
      <c r="D39" s="8" t="e">
        <f>#REF!</f>
        <v>#REF!</v>
      </c>
      <c r="E39" s="96" t="str">
        <f t="shared" si="0"/>
        <v>Sin datos</v>
      </c>
      <c r="F39" s="3">
        <f t="shared" si="1"/>
        <v>0.1</v>
      </c>
      <c r="G39" s="59" t="e">
        <f t="shared" si="2"/>
        <v>#DIV/0!</v>
      </c>
      <c r="H39" s="12"/>
      <c r="I39" s="12"/>
      <c r="J39" s="12"/>
      <c r="K39" s="12"/>
    </row>
    <row r="40" spans="1:11" ht="15.75" customHeight="1" thickBot="1" x14ac:dyDescent="0.35">
      <c r="B40" s="276" t="s">
        <v>59</v>
      </c>
      <c r="C40" s="277"/>
      <c r="D40" s="278"/>
      <c r="E40" s="64" t="e">
        <f>+IF(SLOPE(E28:E39,B28:B39)&gt;0,"Al alza",IF(SLOPE(E28:E39,B28:B39)&lt;0,"A la baja","Sin cambio"))</f>
        <v>#DIV/0!</v>
      </c>
      <c r="F40" s="97"/>
      <c r="H40" s="12"/>
      <c r="I40" s="12"/>
      <c r="J40" s="12"/>
      <c r="K40" s="12"/>
    </row>
    <row r="41" spans="1:11" x14ac:dyDescent="0.3">
      <c r="B41" s="95"/>
      <c r="C41" s="95"/>
      <c r="D41" s="95"/>
      <c r="E41" s="95"/>
      <c r="F41" s="95"/>
      <c r="G41" s="95"/>
      <c r="H41" s="12"/>
      <c r="I41" s="12"/>
      <c r="J41" s="12"/>
      <c r="K41" s="12"/>
    </row>
    <row r="42" spans="1:11" x14ac:dyDescent="0.3">
      <c r="B42" s="95"/>
      <c r="C42" s="95"/>
      <c r="D42" s="95"/>
      <c r="E42" s="95"/>
      <c r="F42" s="95"/>
      <c r="G42" s="95"/>
      <c r="H42" s="12"/>
      <c r="I42" s="12"/>
      <c r="J42" s="12"/>
      <c r="K42" s="12"/>
    </row>
    <row r="43" spans="1:11" ht="15" thickBot="1" x14ac:dyDescent="0.35">
      <c r="B43" s="95"/>
      <c r="C43" s="95"/>
      <c r="D43" s="95"/>
      <c r="E43" s="95"/>
      <c r="F43" s="95"/>
      <c r="G43" s="95"/>
      <c r="H43" s="12"/>
      <c r="I43" s="12"/>
      <c r="J43" s="12"/>
      <c r="K43" s="12"/>
    </row>
    <row r="44" spans="1:11" ht="15.75" customHeight="1" thickBot="1" x14ac:dyDescent="0.35">
      <c r="A44" s="265"/>
      <c r="B44" s="241" t="s">
        <v>48</v>
      </c>
      <c r="C44" s="242"/>
      <c r="D44" s="242"/>
      <c r="E44" s="242"/>
      <c r="F44" s="242"/>
      <c r="G44" s="242"/>
      <c r="H44" s="242"/>
      <c r="I44" s="242"/>
      <c r="J44" s="242"/>
      <c r="K44" s="243"/>
    </row>
    <row r="45" spans="1:11" ht="15" thickBot="1" x14ac:dyDescent="0.35">
      <c r="A45" s="266"/>
      <c r="B45" s="10">
        <v>42736</v>
      </c>
      <c r="C45" s="302"/>
      <c r="D45" s="303"/>
      <c r="E45" s="303"/>
      <c r="F45" s="303"/>
      <c r="G45" s="303"/>
      <c r="H45" s="303"/>
      <c r="I45" s="303"/>
      <c r="J45" s="303"/>
      <c r="K45" s="304"/>
    </row>
    <row r="46" spans="1:11" ht="15" thickBot="1" x14ac:dyDescent="0.35">
      <c r="A46" s="6"/>
      <c r="B46" s="10">
        <v>42767</v>
      </c>
      <c r="C46" s="302"/>
      <c r="D46" s="303"/>
      <c r="E46" s="303"/>
      <c r="F46" s="303"/>
      <c r="G46" s="303"/>
      <c r="H46" s="303"/>
      <c r="I46" s="303"/>
      <c r="J46" s="303"/>
      <c r="K46" s="304"/>
    </row>
    <row r="47" spans="1:11" ht="15" thickBot="1" x14ac:dyDescent="0.35">
      <c r="B47" s="10">
        <v>42795</v>
      </c>
      <c r="C47" s="302"/>
      <c r="D47" s="303"/>
      <c r="E47" s="303"/>
      <c r="F47" s="303"/>
      <c r="G47" s="303"/>
      <c r="H47" s="303"/>
      <c r="I47" s="303"/>
      <c r="J47" s="303"/>
      <c r="K47" s="304"/>
    </row>
    <row r="48" spans="1:11" ht="15" thickBot="1" x14ac:dyDescent="0.35">
      <c r="B48" s="10">
        <v>42826</v>
      </c>
      <c r="C48" s="302"/>
      <c r="D48" s="303"/>
      <c r="E48" s="303"/>
      <c r="F48" s="303"/>
      <c r="G48" s="303"/>
      <c r="H48" s="303"/>
      <c r="I48" s="303"/>
      <c r="J48" s="303"/>
      <c r="K48" s="304"/>
    </row>
    <row r="49" spans="2:11" ht="15" thickBot="1" x14ac:dyDescent="0.35">
      <c r="B49" s="10">
        <v>42856</v>
      </c>
      <c r="C49" s="302"/>
      <c r="D49" s="303"/>
      <c r="E49" s="303"/>
      <c r="F49" s="303"/>
      <c r="G49" s="303"/>
      <c r="H49" s="303"/>
      <c r="I49" s="303"/>
      <c r="J49" s="303"/>
      <c r="K49" s="304"/>
    </row>
    <row r="50" spans="2:11" ht="15" thickBot="1" x14ac:dyDescent="0.35">
      <c r="B50" s="10">
        <v>42887</v>
      </c>
      <c r="C50" s="302"/>
      <c r="D50" s="303"/>
      <c r="E50" s="303"/>
      <c r="F50" s="303"/>
      <c r="G50" s="303"/>
      <c r="H50" s="303"/>
      <c r="I50" s="303"/>
      <c r="J50" s="303"/>
      <c r="K50" s="304"/>
    </row>
    <row r="51" spans="2:11" ht="15" thickBot="1" x14ac:dyDescent="0.35">
      <c r="B51" s="10">
        <v>42917</v>
      </c>
      <c r="C51" s="302"/>
      <c r="D51" s="303"/>
      <c r="E51" s="303"/>
      <c r="F51" s="303"/>
      <c r="G51" s="303"/>
      <c r="H51" s="303"/>
      <c r="I51" s="303"/>
      <c r="J51" s="303"/>
      <c r="K51" s="304"/>
    </row>
    <row r="52" spans="2:11" ht="15" thickBot="1" x14ac:dyDescent="0.35">
      <c r="B52" s="10">
        <v>42948</v>
      </c>
      <c r="C52" s="302"/>
      <c r="D52" s="303"/>
      <c r="E52" s="303"/>
      <c r="F52" s="303"/>
      <c r="G52" s="303"/>
      <c r="H52" s="303"/>
      <c r="I52" s="303"/>
      <c r="J52" s="303"/>
      <c r="K52" s="304"/>
    </row>
    <row r="53" spans="2:11" ht="15" thickBot="1" x14ac:dyDescent="0.35">
      <c r="B53" s="10">
        <v>42979</v>
      </c>
      <c r="C53" s="302"/>
      <c r="D53" s="303"/>
      <c r="E53" s="303"/>
      <c r="F53" s="303"/>
      <c r="G53" s="303"/>
      <c r="H53" s="303"/>
      <c r="I53" s="303"/>
      <c r="J53" s="303"/>
      <c r="K53" s="304"/>
    </row>
    <row r="54" spans="2:11" ht="15" thickBot="1" x14ac:dyDescent="0.35">
      <c r="B54" s="10">
        <v>43009</v>
      </c>
      <c r="C54" s="302"/>
      <c r="D54" s="303"/>
      <c r="E54" s="303"/>
      <c r="F54" s="303"/>
      <c r="G54" s="303"/>
      <c r="H54" s="303"/>
      <c r="I54" s="303"/>
      <c r="J54" s="303"/>
      <c r="K54" s="304"/>
    </row>
    <row r="55" spans="2:11" ht="15" thickBot="1" x14ac:dyDescent="0.35">
      <c r="B55" s="10">
        <v>43040</v>
      </c>
      <c r="C55" s="302"/>
      <c r="D55" s="303"/>
      <c r="E55" s="303"/>
      <c r="F55" s="303"/>
      <c r="G55" s="303"/>
      <c r="H55" s="303"/>
      <c r="I55" s="303"/>
      <c r="J55" s="303"/>
      <c r="K55" s="304"/>
    </row>
    <row r="56" spans="2:11" ht="15" thickBot="1" x14ac:dyDescent="0.35">
      <c r="B56" s="63">
        <v>43070</v>
      </c>
      <c r="C56" s="302"/>
      <c r="D56" s="303"/>
      <c r="E56" s="303"/>
      <c r="F56" s="303"/>
      <c r="G56" s="303"/>
      <c r="H56" s="303"/>
      <c r="I56" s="303"/>
      <c r="J56" s="303"/>
      <c r="K56" s="304"/>
    </row>
    <row r="57" spans="2:11" ht="15" thickBot="1" x14ac:dyDescent="0.35">
      <c r="B57" s="42" t="s">
        <v>46</v>
      </c>
      <c r="C57" s="241" t="s">
        <v>27</v>
      </c>
      <c r="D57" s="242"/>
      <c r="E57" s="242"/>
      <c r="F57" s="242"/>
      <c r="G57" s="243"/>
      <c r="H57" s="42" t="s">
        <v>37</v>
      </c>
      <c r="I57" s="42" t="s">
        <v>28</v>
      </c>
      <c r="J57" s="71" t="s">
        <v>29</v>
      </c>
      <c r="K57" s="42" t="s">
        <v>30</v>
      </c>
    </row>
    <row r="58" spans="2:11" x14ac:dyDescent="0.3">
      <c r="B58" s="43"/>
      <c r="C58" s="293"/>
      <c r="D58" s="294"/>
      <c r="E58" s="294"/>
      <c r="F58" s="294"/>
      <c r="G58" s="295"/>
      <c r="H58" s="52"/>
      <c r="I58" s="55"/>
      <c r="J58" s="49"/>
      <c r="K58" s="46"/>
    </row>
    <row r="59" spans="2:11" x14ac:dyDescent="0.3">
      <c r="B59" s="44"/>
      <c r="C59" s="296"/>
      <c r="D59" s="297"/>
      <c r="E59" s="297"/>
      <c r="F59" s="297"/>
      <c r="G59" s="298"/>
      <c r="H59" s="53"/>
      <c r="I59" s="56"/>
      <c r="J59" s="50"/>
      <c r="K59" s="47"/>
    </row>
    <row r="60" spans="2:11" x14ac:dyDescent="0.3">
      <c r="B60" s="44"/>
      <c r="C60" s="296"/>
      <c r="D60" s="297"/>
      <c r="E60" s="297"/>
      <c r="F60" s="297"/>
      <c r="G60" s="298"/>
      <c r="H60" s="53"/>
      <c r="I60" s="56"/>
      <c r="J60" s="50"/>
      <c r="K60" s="47"/>
    </row>
    <row r="61" spans="2:11" x14ac:dyDescent="0.3">
      <c r="B61" s="44"/>
      <c r="C61" s="296"/>
      <c r="D61" s="297"/>
      <c r="E61" s="297"/>
      <c r="F61" s="297"/>
      <c r="G61" s="298"/>
      <c r="H61" s="53"/>
      <c r="I61" s="56"/>
      <c r="J61" s="50"/>
      <c r="K61" s="47"/>
    </row>
    <row r="62" spans="2:11" x14ac:dyDescent="0.3">
      <c r="B62" s="44"/>
      <c r="C62" s="296"/>
      <c r="D62" s="297"/>
      <c r="E62" s="297"/>
      <c r="F62" s="297"/>
      <c r="G62" s="298"/>
      <c r="H62" s="53"/>
      <c r="I62" s="56"/>
      <c r="J62" s="50"/>
      <c r="K62" s="47"/>
    </row>
    <row r="63" spans="2:11" x14ac:dyDescent="0.3">
      <c r="B63" s="44"/>
      <c r="C63" s="296"/>
      <c r="D63" s="297"/>
      <c r="E63" s="297"/>
      <c r="F63" s="297"/>
      <c r="G63" s="298"/>
      <c r="H63" s="53"/>
      <c r="I63" s="56"/>
      <c r="J63" s="50"/>
      <c r="K63" s="47"/>
    </row>
    <row r="64" spans="2:11" x14ac:dyDescent="0.3">
      <c r="B64" s="44"/>
      <c r="C64" s="296"/>
      <c r="D64" s="297"/>
      <c r="E64" s="297"/>
      <c r="F64" s="297"/>
      <c r="G64" s="298"/>
      <c r="H64" s="53"/>
      <c r="I64" s="56"/>
      <c r="J64" s="50"/>
      <c r="K64" s="47"/>
    </row>
    <row r="65" spans="2:11" x14ac:dyDescent="0.3">
      <c r="B65" s="44"/>
      <c r="C65" s="299"/>
      <c r="D65" s="300"/>
      <c r="E65" s="300"/>
      <c r="F65" s="300"/>
      <c r="G65" s="301"/>
      <c r="H65" s="53"/>
      <c r="I65" s="56"/>
      <c r="J65" s="50"/>
      <c r="K65" s="47"/>
    </row>
    <row r="66" spans="2:11" ht="15" thickBot="1" x14ac:dyDescent="0.35">
      <c r="B66" s="45"/>
      <c r="C66" s="290"/>
      <c r="D66" s="291"/>
      <c r="E66" s="291"/>
      <c r="F66" s="291"/>
      <c r="G66" s="292"/>
      <c r="H66" s="54"/>
      <c r="I66" s="57"/>
      <c r="J66" s="51"/>
      <c r="K66" s="48"/>
    </row>
    <row r="67" spans="2:11" x14ac:dyDescent="0.3">
      <c r="F67" s="12"/>
      <c r="G67" s="12"/>
      <c r="H67" s="12"/>
      <c r="I67" s="12"/>
      <c r="J67" s="12"/>
      <c r="K67" s="12"/>
    </row>
    <row r="72" spans="2:11" x14ac:dyDescent="0.3">
      <c r="B72" s="12"/>
      <c r="C72" s="12"/>
      <c r="D72" s="12"/>
      <c r="E72" s="12"/>
    </row>
    <row r="73" spans="2:11" x14ac:dyDescent="0.3">
      <c r="D73" s="7"/>
    </row>
    <row r="74" spans="2:11" x14ac:dyDescent="0.3">
      <c r="D74" s="7"/>
    </row>
    <row r="75" spans="2:11" x14ac:dyDescent="0.3">
      <c r="D75" s="7"/>
    </row>
    <row r="76" spans="2:11" x14ac:dyDescent="0.3">
      <c r="D76" s="7"/>
    </row>
    <row r="77" spans="2:11" x14ac:dyDescent="0.3">
      <c r="D77" s="7"/>
    </row>
  </sheetData>
  <mergeCells count="45">
    <mergeCell ref="C57:G57"/>
    <mergeCell ref="C45:K45"/>
    <mergeCell ref="C46:K46"/>
    <mergeCell ref="C47:K47"/>
    <mergeCell ref="C48:K48"/>
    <mergeCell ref="C50:K50"/>
    <mergeCell ref="C51:K51"/>
    <mergeCell ref="C56:K56"/>
    <mergeCell ref="C49:K49"/>
    <mergeCell ref="C53:K53"/>
    <mergeCell ref="C54:K54"/>
    <mergeCell ref="C55:K55"/>
    <mergeCell ref="C52:K52"/>
    <mergeCell ref="C66:G66"/>
    <mergeCell ref="C58:G58"/>
    <mergeCell ref="C59:G59"/>
    <mergeCell ref="C60:G60"/>
    <mergeCell ref="C61:G61"/>
    <mergeCell ref="C62:G62"/>
    <mergeCell ref="C63:G63"/>
    <mergeCell ref="C64:G64"/>
    <mergeCell ref="C65:G65"/>
    <mergeCell ref="A44:A45"/>
    <mergeCell ref="B6:I6"/>
    <mergeCell ref="J6:K6"/>
    <mergeCell ref="B7:B12"/>
    <mergeCell ref="C7:C12"/>
    <mergeCell ref="D7:D15"/>
    <mergeCell ref="F7:F15"/>
    <mergeCell ref="G7:G15"/>
    <mergeCell ref="H7:H15"/>
    <mergeCell ref="J7:J15"/>
    <mergeCell ref="B40:D40"/>
    <mergeCell ref="B16:K16"/>
    <mergeCell ref="B17:B25"/>
    <mergeCell ref="E17:E25"/>
    <mergeCell ref="G17:G25"/>
    <mergeCell ref="I17:I25"/>
    <mergeCell ref="B44:K44"/>
    <mergeCell ref="B1:C5"/>
    <mergeCell ref="D1:I3"/>
    <mergeCell ref="J1:K3"/>
    <mergeCell ref="D4:I5"/>
    <mergeCell ref="J4:K4"/>
    <mergeCell ref="J5:K5"/>
  </mergeCells>
  <pageMargins left="0.7" right="0.7" top="0.75" bottom="0.75" header="0.3" footer="0.3"/>
  <pageSetup orientation="portrait" verticalDpi="0" r:id="rId1"/>
  <ignoredErrors>
    <ignoredError sqref="G29:G39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0EC9DC28FEB84E8772A9ADEDC09552" ma:contentTypeVersion="14" ma:contentTypeDescription="Create a new document." ma:contentTypeScope="" ma:versionID="9adf6d63978f55f1afb20ba8e23806b6">
  <xsd:schema xmlns:xsd="http://www.w3.org/2001/XMLSchema" xmlns:xs="http://www.w3.org/2001/XMLSchema" xmlns:p="http://schemas.microsoft.com/office/2006/metadata/properties" xmlns:ns3="43b5c514-35a4-416e-aff7-df25cf72a503" xmlns:ns4="ab6efe54-1113-4d03-9a9b-53d2d06840d9" targetNamespace="http://schemas.microsoft.com/office/2006/metadata/properties" ma:root="true" ma:fieldsID="d5514b6ca1c366bc5c606047de09048a" ns3:_="" ns4:_="">
    <xsd:import namespace="43b5c514-35a4-416e-aff7-df25cf72a503"/>
    <xsd:import namespace="ab6efe54-1113-4d03-9a9b-53d2d06840d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b5c514-35a4-416e-aff7-df25cf72a50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6efe54-1113-4d03-9a9b-53d2d06840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A1692-7777-4128-BC5C-8AE84A230D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b5c514-35a4-416e-aff7-df25cf72a503"/>
    <ds:schemaRef ds:uri="ab6efe54-1113-4d03-9a9b-53d2d06840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6310C7-8A07-430C-802E-80BCA40C761F}">
  <ds:schemaRefs>
    <ds:schemaRef ds:uri="http://purl.org/dc/dcmitype/"/>
    <ds:schemaRef ds:uri="43b5c514-35a4-416e-aff7-df25cf72a503"/>
    <ds:schemaRef ds:uri="http://schemas.openxmlformats.org/package/2006/metadata/core-properties"/>
    <ds:schemaRef ds:uri="http://purl.org/dc/terms/"/>
    <ds:schemaRef ds:uri="ab6efe54-1113-4d03-9a9b-53d2d06840d9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EAE3108-0C14-48C7-9BFF-C75247BA7B7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 PROPUESTA 2022</vt:lpstr>
      <vt:lpstr>Hoja4</vt:lpstr>
      <vt:lpstr>Tablero Maestro (2)</vt:lpstr>
      <vt:lpstr>Hoja1</vt:lpstr>
      <vt:lpstr>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2017-05-26T23:48:56Z</cp:lastPrinted>
  <dcterms:created xsi:type="dcterms:W3CDTF">2006-09-12T12:46:56Z</dcterms:created>
  <dcterms:modified xsi:type="dcterms:W3CDTF">2023-02-02T19:24:42Z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0x010100850EC9DC28FEB84E8772A9ADEDC09552</vt:lpwstr>
  </property>
</Properties>
</file>