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autoCompressPictures="0"/>
  <xr:revisionPtr revIDLastSave="157" documentId="8_{7F1408D7-538E-428C-A9A4-6A824E2DDF1A}" xr6:coauthVersionLast="46" xr6:coauthVersionMax="46" xr10:uidLastSave="{27FC2D93-9AAD-48AB-BA93-9874ADFDC06F}"/>
  <bookViews>
    <workbookView xWindow="-108" yWindow="-108" windowWidth="23256" windowHeight="12576" xr2:uid="{00000000-000D-0000-FFFF-FFFF00000000}"/>
  </bookViews>
  <sheets>
    <sheet name="Tablero de Indicadores" sheetId="8"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_xlnm._FilterDatabase" localSheetId="0" hidden="1">'Tablero de Indicadores'!$A$7:$BN$20</definedName>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9" i="8" l="1"/>
  <c r="N18" i="8"/>
  <c r="N17" i="8"/>
  <c r="N16" i="8"/>
  <c r="N15" i="8"/>
  <c r="N14" i="8"/>
  <c r="N13" i="8"/>
  <c r="N12" i="8"/>
  <c r="N11" i="8"/>
  <c r="N10" i="8"/>
  <c r="AC19" i="11" l="1"/>
  <c r="AD17" i="11"/>
  <c r="AB16" i="11"/>
  <c r="Z16" i="11"/>
  <c r="AE16" i="11" s="1"/>
  <c r="AB15" i="11"/>
  <c r="Z15" i="11"/>
  <c r="AF15" i="11" s="1"/>
  <c r="AB14" i="11"/>
  <c r="Z14" i="11"/>
  <c r="AE14" i="11" s="1"/>
  <c r="AB13" i="11"/>
  <c r="Z13" i="11"/>
  <c r="AF13" i="11" s="1"/>
  <c r="AB12" i="11"/>
  <c r="Z12" i="11"/>
  <c r="AF12" i="11"/>
  <c r="AB11" i="11"/>
  <c r="Z11" i="11"/>
  <c r="AF11" i="11"/>
  <c r="AB10" i="11"/>
  <c r="Z10" i="11"/>
  <c r="AE10" i="11"/>
  <c r="AB9" i="11"/>
  <c r="Z9" i="11"/>
  <c r="AE9" i="11" s="1"/>
  <c r="AB8" i="11"/>
  <c r="Z8" i="11"/>
  <c r="AF8" i="11" s="1"/>
  <c r="B8" i="11"/>
  <c r="B9" i="11"/>
  <c r="B10" i="11" s="1"/>
  <c r="B11" i="11" s="1"/>
  <c r="B12" i="11" s="1"/>
  <c r="B13" i="11" s="1"/>
  <c r="B14" i="11" s="1"/>
  <c r="B15" i="11" s="1"/>
  <c r="B16" i="11" s="1"/>
  <c r="AE12" i="11"/>
  <c r="Q20" i="8"/>
  <c r="F39" i="9"/>
  <c r="F38" i="9"/>
  <c r="F37" i="9"/>
  <c r="F36" i="9"/>
  <c r="F35" i="9"/>
  <c r="F34" i="9"/>
  <c r="F33" i="9"/>
  <c r="F32" i="9"/>
  <c r="F31" i="9"/>
  <c r="F30" i="9"/>
  <c r="F29" i="9"/>
  <c r="F28" i="9"/>
  <c r="AE11" i="11"/>
  <c r="AE15" i="11"/>
  <c r="AF9" i="11"/>
  <c r="AF10" i="11"/>
  <c r="C39" i="9"/>
  <c r="R20" i="8"/>
  <c r="D35" i="9" s="1"/>
  <c r="E35" i="9" s="1"/>
  <c r="AD19" i="11"/>
  <c r="AE8" i="11" l="1"/>
  <c r="AE19" i="11"/>
  <c r="AF16" i="11"/>
  <c r="D33" i="9"/>
  <c r="E33" i="9" s="1"/>
  <c r="D32" i="9"/>
  <c r="E32" i="9" s="1"/>
  <c r="D34" i="9"/>
  <c r="E34" i="9" s="1"/>
  <c r="G35" i="9" s="1"/>
  <c r="D39" i="9"/>
  <c r="E39" i="9" s="1"/>
  <c r="D31" i="9"/>
  <c r="E31" i="9" s="1"/>
  <c r="D29" i="9"/>
  <c r="E29" i="9" s="1"/>
  <c r="AF17" i="11"/>
  <c r="D30" i="9"/>
  <c r="E30" i="9" s="1"/>
  <c r="D37" i="9"/>
  <c r="E37" i="9" s="1"/>
  <c r="AE13" i="11"/>
  <c r="AE17" i="11" s="1"/>
  <c r="AF14" i="11"/>
  <c r="D38" i="9"/>
  <c r="E38" i="9" s="1"/>
  <c r="S20" i="8"/>
  <c r="D28" i="9"/>
  <c r="E28" i="9" s="1"/>
  <c r="D36" i="9"/>
  <c r="E36" i="9" s="1"/>
  <c r="G31" i="9" l="1"/>
  <c r="G33" i="9"/>
  <c r="G32" i="9"/>
  <c r="G37" i="9"/>
  <c r="G34" i="9"/>
  <c r="G39" i="9"/>
  <c r="G36" i="9"/>
  <c r="G38" i="9"/>
  <c r="G29" i="9"/>
  <c r="E40" i="9"/>
  <c r="G30" i="9"/>
</calcChain>
</file>

<file path=xl/sharedStrings.xml><?xml version="1.0" encoding="utf-8"?>
<sst xmlns="http://schemas.openxmlformats.org/spreadsheetml/2006/main" count="322" uniqueCount="237">
  <si>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</si>
  <si>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</si>
  <si>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</si>
  <si>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</si>
  <si>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</si>
  <si>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</si>
  <si>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</si>
  <si>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</si>
  <si>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</si>
  <si>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</si>
  <si>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</si>
  <si>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</si>
  <si>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</si>
  <si>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</si>
  <si>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</si>
  <si>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</si>
  <si>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</si>
  <si>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</si>
  <si>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</si>
  <si>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</si>
  <si>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</si>
  <si>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</si>
  <si>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</si>
  <si>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</si>
  <si>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</si>
  <si>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</si>
  <si>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</si>
  <si>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</si>
  <si>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</si>
  <si>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</si>
  <si>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</si>
  <si>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</si>
  <si>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</si>
  <si>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</si>
  <si>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</si>
  <si>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</si>
  <si>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</si>
  <si>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</si>
  <si>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</si>
  <si>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</si>
  <si>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</si>
  <si>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</si>
  <si>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</si>
  <si>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</si>
  <si>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</si>
  <si>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</si>
  <si>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</si>
  <si>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</si>
  <si>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</si>
  <si>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</si>
  <si>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</si>
  <si>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</si>
  <si>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</si>
  <si>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</si>
  <si>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</si>
  <si>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</si>
  <si>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</si>
  <si>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</si>
  <si>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</si>
  <si>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</si>
  <si>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</si>
  <si>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</si>
  <si>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</si>
  <si>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</si>
  <si>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</si>
  <si>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</si>
  <si>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</si>
  <si>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</si>
  <si>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</si>
  <si>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</si>
  <si>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</si>
  <si>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</si>
  <si>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</si>
  <si>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</si>
  <si>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</si>
  <si>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</si>
  <si>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</si>
  <si>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</si>
  <si>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</si>
  <si>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</si>
  <si>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</si>
  <si>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</si>
  <si>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</si>
  <si>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</si>
  <si>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</si>
  <si>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</si>
  <si>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</si>
  <si>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</si>
  <si>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</si>
  <si>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</si>
  <si>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</si>
  <si>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</si>
  <si>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</si>
  <si>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</si>
  <si>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</si>
  <si>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</si>
  <si>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</si>
  <si>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</si>
  <si>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</si>
  <si>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</si>
  <si>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</si>
  <si>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</si>
  <si>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</si>
  <si>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</si>
  <si>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</si>
  <si>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</si>
  <si>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</si>
  <si>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</si>
  <si>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</si>
  <si>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</si>
  <si>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Medición Febrero</t>
  </si>
  <si>
    <t>Movilidad internacional (1) 
Cantidad: 1 Docente, Destino: México
Movilidad nacional (2)
Cantidad: 1 Decano, 1 estudiante, Destino: Medellín</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</si>
  <si>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</si>
  <si>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</si>
  <si>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</si>
  <si>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</si>
  <si>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</si>
  <si>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</si>
  <si>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</si>
  <si>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</si>
  <si>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</si>
  <si>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</si>
  <si>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</si>
  <si>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</si>
  <si>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</si>
  <si>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Continuar con el proceso de acreditación de los programas</t>
  </si>
  <si>
    <t>Docencia PES</t>
  </si>
  <si>
    <r>
      <rPr>
        <b/>
        <sz val="20"/>
        <rFont val="Calibri"/>
        <family val="2"/>
        <scheme val="minor"/>
      </rPr>
      <t>#</t>
    </r>
    <r>
      <rPr>
        <sz val="20"/>
        <rFont val="Calibri"/>
        <family val="2"/>
        <scheme val="minor"/>
      </rPr>
      <t xml:space="preserve"> Programas acreditados </t>
    </r>
    <r>
      <rPr>
        <b/>
        <sz val="20"/>
        <rFont val="Calibri"/>
        <family val="2"/>
        <scheme val="minor"/>
      </rPr>
      <t>/</t>
    </r>
    <r>
      <rPr>
        <sz val="20"/>
        <rFont val="Calibri"/>
        <family val="2"/>
        <scheme val="minor"/>
      </rPr>
      <t xml:space="preserve">  
Solicitudes de programas de registros calificados</t>
    </r>
  </si>
  <si>
    <t xml:space="preserve">Medir el porcentaje de programas acreditados </t>
  </si>
  <si>
    <t>Bajo</t>
  </si>
  <si>
    <t>Medio</t>
  </si>
  <si>
    <t>Óptimo</t>
  </si>
  <si>
    <t>RANGO</t>
  </si>
  <si>
    <t>Programas de educación superior acreditados
Programas de educación superior con registro calificado pendientes por acreditar</t>
  </si>
  <si>
    <t>Programas de técnica profesional
Programas de tecnología
Programas profesionales en ingenierías</t>
  </si>
  <si>
    <t>SNIES</t>
  </si>
  <si>
    <t>x&lt;=10%</t>
  </si>
  <si>
    <t>11&lt;=x&lt;=14</t>
  </si>
  <si>
    <t>x&gt;=15%</t>
  </si>
  <si>
    <t>12&lt;=x&lt;=9</t>
  </si>
  <si>
    <t>8&lt;x&lt;=0</t>
  </si>
  <si>
    <t>x&lt;=90%</t>
  </si>
  <si>
    <t>91%
&lt;=x&lt;=
95%</t>
  </si>
  <si>
    <t>x&lt;=96%</t>
  </si>
  <si>
    <t>x&lt;2000</t>
  </si>
  <si>
    <t>2000&lt;x&lt;2400</t>
  </si>
  <si>
    <t>x&gt;=2406</t>
  </si>
  <si>
    <t>x&gt;=2%</t>
  </si>
  <si>
    <t>x=1%</t>
  </si>
  <si>
    <t>x&lt;1%</t>
  </si>
  <si>
    <t>x&gt;=95%</t>
  </si>
  <si>
    <t>x&lt;85%</t>
  </si>
  <si>
    <t>85%
&lt;=x&lt;
95%</t>
  </si>
  <si>
    <t>85%
&lt;=x&lt;
90%</t>
  </si>
  <si>
    <t>x&gt;=91%</t>
  </si>
  <si>
    <t>Garantizar la pertinencia de los programas de ES ofrecidos por la ETITC, a partir de la identificación de las tendencias y necesidades de la sociedad, del mercado laboral y de los procesos de ES, tanto a nivel nacional como internacional</t>
  </si>
  <si>
    <t>Mejorar la calidad de vida de la comunidad universitaria, mediante la planeación y ejecución de proyectos, programas y actividades que fortalezcan las condiciones de bienestar</t>
  </si>
  <si>
    <t>Fortalecer y consolidar la gestión financiera de la institución</t>
  </si>
  <si>
    <t>Satisfacer las expectativas de los usuarios asociadas con un servicio educativo de calidad a través del fortalecimiento del Sistema de Gestión de calidad y la evaluación permanente</t>
  </si>
  <si>
    <t>Estudiantes PES</t>
  </si>
  <si>
    <t>Docencia Bachillerato</t>
  </si>
  <si>
    <t>Direccionamiento Estratégico</t>
  </si>
  <si>
    <t>Gestión Financiera</t>
  </si>
  <si>
    <t>1 - (Estudiantes matriculados 2019-01 / Estudiantes matriculados 2020-01)</t>
  </si>
  <si>
    <t>Diferencia entre media Nacional y media ETITC, resultados Saber 11 año 2019</t>
  </si>
  <si>
    <t>Estudiantes que pasaron el año n / Estudiantes matriculados en el año n</t>
  </si>
  <si>
    <t xml:space="preserve">Medir los apoyos ofrecidos por Bienestar Universitario a los estudiantes </t>
  </si>
  <si>
    <t>(Cancelaciones de semestre tramitadas / Total estudiantes por semestre) * 100</t>
  </si>
  <si>
    <t>Ingresos propios recibidos / Ingresos propios esperados</t>
  </si>
  <si>
    <t>Recaudo / Compromisos</t>
  </si>
  <si>
    <t>(Recursos para gastos de funcionamiento programados / Recursos para gastos de funcionamiento reales de la entidad)</t>
  </si>
  <si>
    <t>Resultados FURAG anuales, calculados por el DAFP</t>
  </si>
  <si>
    <t xml:space="preserve"> Porcentaje de programas acreditados</t>
  </si>
  <si>
    <t>Diferencia de unidades entre media nacional y media ETITC Saber 11</t>
  </si>
  <si>
    <t xml:space="preserve">Promoción escolar </t>
  </si>
  <si>
    <t>Ejecución de ingresos</t>
  </si>
  <si>
    <t>Compromisos VS Recaudos</t>
  </si>
  <si>
    <t>Medir el aumento en cobertura estudiantil</t>
  </si>
  <si>
    <t>Mejorar el desempeño común de los estudiantes  (a mayor disminución, mejor desempeño)</t>
  </si>
  <si>
    <t xml:space="preserve">Medir el avance de la promoción escolar </t>
  </si>
  <si>
    <t>Mostrar el apoyo realizado a los estudiantes, mediante los diferentes programas que ofrece la ETITC.</t>
  </si>
  <si>
    <t>Calcular el porcentaje de cancelaciones contrastado con el total de los estudiantes</t>
  </si>
  <si>
    <t>Medir oportunamente el nivel de recaudo con el fin de revisar el cumplimiento del plan de acción del año</t>
  </si>
  <si>
    <t>Medir la efectividad en el recaudo para el respaldo de los compromisos</t>
  </si>
  <si>
    <t>Medir los recursos necesarios para garantizar la operación de la entidad.</t>
  </si>
  <si>
    <t>Cálculo del Índice de Desempeño Institucional, que demuestra el desempeño de las entidades en la implementación del MIPG.</t>
  </si>
  <si>
    <t>Resultado del Índice de Desempeño Institucional</t>
  </si>
  <si>
    <t>Baja</t>
  </si>
  <si>
    <t>Junio</t>
  </si>
  <si>
    <t>Septiembre</t>
  </si>
  <si>
    <t>Diciembre</t>
  </si>
  <si>
    <t>NA</t>
  </si>
  <si>
    <t>Anual</t>
  </si>
  <si>
    <t>x&lt;80</t>
  </si>
  <si>
    <t>80
&lt; x &lt;
90</t>
  </si>
  <si>
    <t>x&gt;=90</t>
  </si>
  <si>
    <t>x&lt;90</t>
  </si>
  <si>
    <t>90
&lt;=x&lt;
1,00</t>
  </si>
  <si>
    <t>x&gt;=100</t>
  </si>
  <si>
    <t>Cobertura estudiantil</t>
  </si>
  <si>
    <t>Apoyos ofrecidos por Bienestar Universitario</t>
  </si>
  <si>
    <t>Porcentaje de cancelaciones de semestre</t>
  </si>
  <si>
    <t>Gestión de recursos para funcionamiento de la ETITC</t>
  </si>
  <si>
    <t>Estudiantes matriculados en programas de educación superior</t>
  </si>
  <si>
    <t>Resultados Saber 11</t>
  </si>
  <si>
    <t>Estudiantes del IBTI</t>
  </si>
  <si>
    <t>Apoyos medidos en cantidad de estudiantes</t>
  </si>
  <si>
    <t>Cantidad de estudiantes de programas de educación superior</t>
  </si>
  <si>
    <t>Recursos monetarios</t>
  </si>
  <si>
    <t>Índice de Desempeño Institucional, (incluye porcentaje de implementación de políticas MIPG)</t>
  </si>
  <si>
    <t>Estudiantes matriculados en programas de educación superior de vigencias 2019 y 2020.</t>
  </si>
  <si>
    <t>Estudiantes del IBTI vigencia 2019</t>
  </si>
  <si>
    <t>Cantidad de estudiantes</t>
  </si>
  <si>
    <t>Cantidad de estudiantes de programas de educación superior que han solicitado cancelación de semestre</t>
  </si>
  <si>
    <t>Recursos propios proyectados y recaudados</t>
  </si>
  <si>
    <t>Recursos recaudados y compromisos adquiridos, (medido en porcentaje</t>
  </si>
  <si>
    <t>Recursos monetarios necesarios para funcionamiento de la entidad</t>
  </si>
  <si>
    <t>Índice de Desempeño Institucional</t>
  </si>
  <si>
    <t>icfes</t>
  </si>
  <si>
    <t>Dirección del IBTI</t>
  </si>
  <si>
    <t>Registro y Control Académico</t>
  </si>
  <si>
    <t>Tesorería /
Oficina Asesora de Planeación</t>
  </si>
  <si>
    <t>Oficina Asesora de Planeación</t>
  </si>
  <si>
    <t>DAFP</t>
  </si>
  <si>
    <t>La ETITC para la vigencia 2020 tuvo 5430 estudiantes matriculados, frente a 4757 en 2019, un aumento de 673 estudiantes, equivalente al 14,15%.</t>
  </si>
  <si>
    <t>La media Nacional del Saber 11 para 2019 fue de 78.533
La media de la ETITC fue de  65.846, quedando de 9° puesto entre los colegios públicos para 2019.</t>
  </si>
  <si>
    <t>En los resultados del FURAG 2019, publicados por el DAFP, la ETITC obtuvo un resultado en el IDI de 75,4, de las 223 entidades de orden Nacional, la entidad ocupó el puesto 97.</t>
  </si>
  <si>
    <t>Para el 2019, de 1144 estudiantes matriculados en el IBTI, 99 reprobaron el grado, distribuidos así:
6°: 29
7°: 16
8°: 28
9°: 15
10°: 5
11°: 6
El avance de promoción esccolar corresponde a un 91,35%</t>
  </si>
  <si>
    <t>Acorde con la información suministrada por Registro y Control, para la vigencia 2020 se han tramitado 66 cancelaciones de semestre, distribuidas así:
1° Semestre 2020 se tramitaron 49 cancelaciones: 
44 Cancelaciones en la sede Centro Calle 13.
3 Cancelaciones en sede Carvajal.
2 Cancelaciones en sede Tintal.
2° Semestre 2020 se tramitaron 17 cancelaciones:
14 Cancelaciones en la sede Centro Calle 13.
1 Cancelación en sede Carvajal.
2 Cancelaciones en sede Tintal.
Las 66 cancelaciones de semestre tramitadas corresponden a un 1,22% del total de matriculados en la vigencia (5430).</t>
  </si>
  <si>
    <t>Se recibió renovación a 6 años en el programa Técnico Profesional en computación, se recibe ACREDITACIÓN DE ALTA CALIDAD   para los programas de Tecnología en Desarrollo de software e ingeniería de Sistemas de acuerdo a las resoluciones 009746 del 11 de Septiembre del 2019 y 009747 del 11 de septiembre del 2019 por 4 años, 10 programas recibieron acreditación de alta calidad, para la facultad de Procesos Industriales, Mecatrónica y Sistemas, en sus 3 niveles, y la facultad de Electromecánica en los niveles técnico profesional y profesional universitario.
En el marco de la normatividad del MEN, según decreto 1330 de 2019, la ETITC tiene derecho a renovación del registro calificado automático de los 11 programas acreditados. De los cuales ya entraron en proceso de generación de resolución 7: 
-Técnico profesional en electrónica industrial
-Tecnología en automatización industrial
-Ingeniería Mecatrónica
-Técnica profesional en procesos de manufactura
-Tecnología en producción industrial
-Ingeniería en procesos industriales
-Técnica profesional en mantenimiento industrial
Se recibió renovación de registro calificado automáticamente en 3 niveles:
-Técnico profesional en computación
-Tecnología en desarrollo de software
-Ingeniería en sistemas</t>
  </si>
  <si>
    <t>x&lt;=85%</t>
  </si>
  <si>
    <t>86%&lt;=x&lt;=90</t>
  </si>
  <si>
    <t>x&gt;=90%</t>
  </si>
  <si>
    <t>Para conseguir 100% para gastos de funcionamiento y garantizar operación de la entidad, se tiene el siguiente escenario:
Presupuesto programado de funcionamiento: $ 21.375.033.809
Presupuesto necesario para garantizar funcionamiento: $ 23.990.702.308
Se gestionaron recursos por $ 23.990.702.308, garantizando la continuidad de prestación del servicio.</t>
  </si>
  <si>
    <t>Con corte a 31 de diciembre, la ETITC percibió ingresos por $ 9.238.971.984,20 pesos, distribuidos así:
Enero: $ 2.288.836.116
Febrero: $ 610.873.339,48
Marzo: $ 100.842.724
Abril: $ 257.829.411
Mayo: $ 100.885.782
Junio: $ 377.689.854
Julio: $ 2.056.491.786,72
Agosto: $ 554.120.213
Septiembre: $ 876.090.478
Octubre: $ 839.773.128
Noviembre: $ 319.302.860
Diciembre: $ 828.236.292
La ley 2008 de 2019, "Por la cual se decreta el presupuesto de rentas y recursos de capital y ley de apropiaciones para la vigencia fiscal del 1° de enero al 31 de diciembre de 2020", establece que la ETITC tiene programado un total de $ 11.230.302.042 por concepto de recursos propios.
Por lo anterior, con corte al 30 de septiembre, se evidencia un recaudo del 82,27%.</t>
  </si>
  <si>
    <t>Con corte a diciembre 31, con recursos propios se se cuenta con:
Ingresos recaudados:  $ 9.238.971.984,20 pesos
Compromisos: $ 6.809.589.898,90
Por cada peso comprometido, se cuenta con un peso y treinta y cinco centavos para el respaldo del compromiso.</t>
  </si>
  <si>
    <t>A partir de la información suministrada por Bienestar Universitario, con corte a 31 de diciembre, se realizaron los siguientes apoyos a los estudiantes de educación superior de la ETITC:
- Ayudas Humanitarias - Campaña Más Allá de las Fronteras: 2020-01: 61 y 02: 40 estudiantes
 Beneficiarios Generación E 2020-01: 184 y 02: 230 estudiantes
- Apoyos Socio económicos Institucionales por Vulnerabilidad 2020-01:9 y 02: 7 estudiantes
- Beneficiarios Jóvenes en Acción 2020-01: 122 y 02: 344 estudiantes
- Apoyo Financiero - Líneas de Crédito Icetex - Fondos SED - Cooperativas: 9 estudiantes
- Acuerdos de Pago 2-2020: 75 estudiantes (focalizados desde bienestar y formalizado desde el área jurídica)
- Apoyo Alimentario en Especie - Banco de Alimentos: 2020-01: 370 y 01: 23 estudiantes.
- Cargue liquidación y entrega de incentivos de permanencia y excelencia 2020-2, esta actividad dio inicio el 30 de septiembre y finalizo el 15 de octubre, contó con la participación de 277 estudiantes.
- Canal de atención tú vales – género y apoyo económico. Dio inicio el 20 de agosto y finalizó el 30 de noviembre, contó con la participación de 131 estudiantes.
- Estudio y apoyo socioeconómico institucional (población en situación de discapacidad, NARP, víctimas y desempleo):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</si>
</sst>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 #,##0.00_);_(&quot;$&quot;\ * \(#,##0.00\);_(&quot;$&quot;\ * &quot;-&quot;??_);_(@_)"/>
    <numFmt numFmtId="165" formatCode="0.0%"/>
    <numFmt numFmtId="166" formatCode="0.000%"/>
    <numFmt numFmtId="169" formatCode="_-* #,##0_-;\-* #,##0_-;_-* &quot;-&quot;??_-;_-@_-"/>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2"/>
      <color rgb="FF000000"/>
      <name val="Calibri"/>
      <family val="2"/>
      <scheme val="minor"/>
    </font>
    <font>
      <sz val="8"/>
      <name val="Calibri"/>
      <family val="2"/>
      <scheme val="minor"/>
    </font>
    <font>
      <sz val="20"/>
      <color theme="1"/>
      <name val="Calibri"/>
      <family val="2"/>
      <scheme val="minor"/>
    </font>
    <font>
      <sz val="20"/>
      <name val="Calibri"/>
      <family val="2"/>
      <scheme val="minor"/>
    </font>
    <font>
      <b/>
      <sz val="20"/>
      <name val="Calibri"/>
      <family val="2"/>
      <scheme val="minor"/>
    </font>
    <font>
      <b/>
      <sz val="20"/>
      <color theme="1"/>
      <name val="Calibri"/>
      <family val="2"/>
      <scheme val="minor"/>
    </font>
    <font>
      <sz val="22"/>
      <color rgb="FF000000"/>
      <name val="Calibri"/>
      <family val="2"/>
      <scheme val="minor"/>
    </font>
    <font>
      <sz val="20"/>
      <color rgb="FF000000"/>
      <name val="Calibri"/>
      <family val="2"/>
      <scheme val="minor"/>
    </font>
    <font>
      <sz val="20"/>
      <color rgb="FFFF0000"/>
      <name val="Calibri"/>
      <family val="2"/>
      <scheme val="minor"/>
    </font>
    <font>
      <sz val="18"/>
      <name val="Calibri"/>
      <family val="2"/>
      <scheme val="minor"/>
    </font>
    <font>
      <b/>
      <sz val="16"/>
      <color theme="1"/>
      <name val="Arial"/>
      <family val="2"/>
    </font>
    <font>
      <sz val="16"/>
      <color theme="1"/>
      <name val="Arial"/>
      <family val="2"/>
    </font>
    <font>
      <b/>
      <sz val="18"/>
      <name val="Calibri"/>
      <family val="2"/>
      <scheme val="minor"/>
    </font>
    <font>
      <b/>
      <sz val="24"/>
      <color rgb="FF000000"/>
      <name val="Calibri"/>
      <family val="2"/>
      <scheme val="minor"/>
    </font>
    <font>
      <sz val="18"/>
      <color theme="1"/>
      <name val="Calibri"/>
      <family val="2"/>
      <scheme val="minor"/>
    </font>
    <font>
      <b/>
      <sz val="18"/>
      <color theme="1"/>
      <name val="Calibri"/>
      <family val="2"/>
      <scheme val="minor"/>
    </font>
    <font>
      <sz val="16"/>
      <color theme="1"/>
      <name val="Calibri"/>
      <family val="2"/>
      <scheme val="minor"/>
    </font>
    <font>
      <sz val="22"/>
      <color theme="1"/>
      <name val="Calibri"/>
      <family val="2"/>
      <scheme val="minor"/>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gradientFill>
        <stop position="0">
          <color rgb="FFFF3300"/>
        </stop>
        <stop position="1">
          <color theme="6" tint="-0.25098422193060094"/>
        </stop>
      </gradientFill>
    </fill>
    <fill>
      <patternFill patternType="solid">
        <fgColor theme="6" tint="-0.2499465926084170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FFFF99"/>
        <bgColor indexed="64"/>
      </patternFill>
    </fill>
  </fills>
  <borders count="7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bottom style="medium">
        <color auto="1"/>
      </bottom>
      <diagonal/>
    </border>
    <border>
      <left style="thin">
        <color auto="1"/>
      </left>
      <right style="medium">
        <color auto="1"/>
      </right>
      <top/>
      <bottom/>
      <diagonal/>
    </border>
    <border>
      <left style="thin">
        <color auto="1"/>
      </left>
      <right style="thin">
        <color auto="1"/>
      </right>
      <top/>
      <bottom style="medium">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style="thick">
        <color auto="1"/>
      </top>
      <bottom/>
      <diagonal/>
    </border>
    <border>
      <left style="thin">
        <color auto="1"/>
      </left>
      <right style="medium">
        <color auto="1"/>
      </right>
      <top style="medium">
        <color auto="1"/>
      </top>
      <bottom style="medium">
        <color auto="1"/>
      </bottom>
      <diagonal/>
    </border>
  </borders>
  <cellStyleXfs count="42">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cellStyleXfs>
  <cellXfs count="423">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0" fillId="0" borderId="0" xfId="0" applyBorder="1"/>
    <xf numFmtId="0" fontId="10" fillId="0" borderId="0" xfId="0" applyFont="1" applyBorder="1" applyAlignment="1"/>
    <xf numFmtId="0" fontId="10" fillId="0" borderId="0" xfId="0" applyFont="1" applyBorder="1" applyAlignment="1">
      <alignment wrapText="1"/>
    </xf>
    <xf numFmtId="0" fontId="9" fillId="0" borderId="0" xfId="0" applyFont="1" applyFill="1" applyBorder="1" applyAlignment="1">
      <alignment horizontal="center" vertical="center" textRotation="90"/>
    </xf>
    <xf numFmtId="0" fontId="0" fillId="0" borderId="0" xfId="0" applyFill="1"/>
    <xf numFmtId="0" fontId="2" fillId="0" borderId="0" xfId="0" applyFont="1" applyFill="1"/>
    <xf numFmtId="1" fontId="0" fillId="0" borderId="7" xfId="0" applyNumberFormat="1" applyFill="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Border="1" applyAlignment="1">
      <alignment horizontal="center" wrapText="1"/>
    </xf>
    <xf numFmtId="0" fontId="14" fillId="0" borderId="0" xfId="0" applyFont="1" applyBorder="1" applyAlignment="1">
      <alignment wrapText="1"/>
    </xf>
    <xf numFmtId="0" fontId="14" fillId="0" borderId="0" xfId="0" applyFont="1" applyAlignment="1">
      <alignment wrapText="1"/>
    </xf>
    <xf numFmtId="0" fontId="14" fillId="0" borderId="7" xfId="0" applyFont="1" applyFill="1" applyBorder="1" applyAlignment="1">
      <alignment vertical="center" wrapText="1"/>
    </xf>
    <xf numFmtId="9" fontId="14" fillId="0" borderId="7" xfId="0" applyNumberFormat="1" applyFont="1" applyFill="1" applyBorder="1" applyAlignment="1">
      <alignment horizontal="center" vertical="center" wrapText="1"/>
    </xf>
    <xf numFmtId="0" fontId="14" fillId="0" borderId="18" xfId="0" applyFont="1" applyFill="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Fill="1" applyBorder="1" applyAlignment="1">
      <alignment horizontal="center" wrapText="1"/>
    </xf>
    <xf numFmtId="0" fontId="14" fillId="0" borderId="35" xfId="0" applyFont="1" applyFill="1" applyBorder="1" applyAlignment="1">
      <alignment horizontal="center" wrapText="1"/>
    </xf>
    <xf numFmtId="0" fontId="14" fillId="0" borderId="42" xfId="0" applyFont="1" applyFill="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NumberFormat="1" applyBorder="1" applyAlignment="1">
      <alignment horizontal="center" vertical="center" wrapText="1"/>
    </xf>
    <xf numFmtId="0" fontId="14" fillId="0" borderId="0" xfId="0" applyFont="1" applyFill="1" applyBorder="1" applyAlignment="1">
      <alignment vertical="center" wrapText="1"/>
    </xf>
    <xf numFmtId="0" fontId="0" fillId="0" borderId="0" xfId="0" applyFill="1" applyBorder="1"/>
    <xf numFmtId="0" fontId="0" fillId="0" borderId="0" xfId="0" applyFill="1" applyBorder="1" applyAlignment="1">
      <alignment horizontal="center" vertical="center" wrapText="1"/>
    </xf>
    <xf numFmtId="9" fontId="14" fillId="0" borderId="7" xfId="1" applyFont="1" applyFill="1" applyBorder="1" applyAlignment="1">
      <alignment horizontal="center" vertical="center" wrapText="1"/>
    </xf>
    <xf numFmtId="0" fontId="0" fillId="0" borderId="0" xfId="0" applyFill="1" applyAlignment="1">
      <alignment horizontal="center"/>
    </xf>
    <xf numFmtId="17" fontId="7" fillId="0" borderId="15" xfId="2" applyNumberFormat="1" applyBorder="1" applyAlignment="1">
      <alignment horizontal="center" vertical="center" wrapText="1"/>
    </xf>
    <xf numFmtId="0" fontId="8" fillId="0" borderId="33" xfId="2" applyNumberFormat="1"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Fill="1" applyBorder="1" applyAlignment="1">
      <alignment horizontal="center" vertical="center" wrapText="1"/>
    </xf>
    <xf numFmtId="0" fontId="8" fillId="6" borderId="17" xfId="2" applyNumberFormat="1" applyFont="1" applyFill="1" applyBorder="1" applyAlignment="1">
      <alignment horizontal="center" vertical="center" wrapText="1"/>
    </xf>
    <xf numFmtId="0" fontId="8" fillId="6" borderId="7" xfId="2" applyNumberFormat="1" applyFont="1" applyFill="1" applyBorder="1" applyAlignment="1">
      <alignment horizontal="center" vertical="center" wrapText="1"/>
    </xf>
    <xf numFmtId="0" fontId="8" fillId="6" borderId="34" xfId="0" applyFont="1" applyFill="1" applyBorder="1" applyAlignment="1">
      <alignment horizontal="center" wrapText="1"/>
    </xf>
    <xf numFmtId="0" fontId="0" fillId="0" borderId="0" xfId="0" applyAlignment="1">
      <alignment horizontal="center"/>
    </xf>
    <xf numFmtId="0" fontId="14" fillId="0" borderId="15" xfId="0" applyFont="1" applyFill="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Fill="1" applyBorder="1" applyAlignment="1">
      <alignment vertical="center" wrapText="1"/>
    </xf>
    <xf numFmtId="0" fontId="20" fillId="0" borderId="7" xfId="0" applyFont="1" applyBorder="1" applyAlignment="1">
      <alignment horizontal="left" vertical="center" wrapText="1"/>
    </xf>
    <xf numFmtId="0" fontId="20" fillId="0" borderId="7" xfId="0" applyFont="1" applyFill="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Fill="1" applyBorder="1" applyAlignment="1">
      <alignment vertical="center" wrapText="1"/>
    </xf>
    <xf numFmtId="0" fontId="20" fillId="0" borderId="14" xfId="0" applyFont="1" applyFill="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Fill="1" applyBorder="1" applyAlignment="1">
      <alignment horizontal="center" wrapText="1"/>
    </xf>
    <xf numFmtId="9" fontId="7" fillId="0" borderId="29" xfId="0" applyNumberFormat="1" applyFont="1" applyFill="1" applyBorder="1" applyAlignment="1">
      <alignment horizontal="center" wrapText="1"/>
    </xf>
    <xf numFmtId="9" fontId="7" fillId="0" borderId="31" xfId="0" applyNumberFormat="1" applyFont="1" applyFill="1" applyBorder="1" applyAlignment="1">
      <alignment horizontal="center" wrapText="1"/>
    </xf>
    <xf numFmtId="9" fontId="7" fillId="0" borderId="32" xfId="0" applyNumberFormat="1" applyFont="1" applyFill="1" applyBorder="1" applyAlignment="1">
      <alignment horizontal="center" wrapText="1"/>
    </xf>
    <xf numFmtId="0" fontId="7" fillId="0" borderId="0" xfId="0" applyFont="1" applyFill="1" applyBorder="1" applyAlignment="1">
      <alignment horizontal="center" vertical="center" wrapText="1"/>
    </xf>
    <xf numFmtId="0" fontId="8" fillId="0" borderId="0" xfId="0" applyFont="1" applyFill="1" applyBorder="1" applyAlignment="1">
      <alignment wrapText="1"/>
    </xf>
    <xf numFmtId="9" fontId="7" fillId="0" borderId="0" xfId="1" applyFont="1" applyFill="1" applyBorder="1" applyAlignment="1">
      <alignment vertical="center" wrapText="1"/>
    </xf>
    <xf numFmtId="9" fontId="7" fillId="0" borderId="0" xfId="0" applyNumberFormat="1" applyFont="1" applyFill="1" applyBorder="1" applyAlignment="1">
      <alignment wrapText="1"/>
    </xf>
    <xf numFmtId="0" fontId="8" fillId="0" borderId="0" xfId="2" applyNumberFormat="1" applyFont="1" applyBorder="1" applyAlignment="1">
      <alignment horizontal="center" vertical="center" wrapText="1"/>
    </xf>
    <xf numFmtId="9" fontId="7" fillId="0" borderId="16" xfId="1" applyFont="1" applyFill="1" applyBorder="1" applyAlignment="1">
      <alignment horizontal="center" vertical="center" wrapText="1"/>
    </xf>
    <xf numFmtId="0" fontId="8" fillId="0" borderId="0" xfId="2" applyNumberFormat="1" applyFont="1" applyBorder="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48" xfId="0" applyFont="1" applyFill="1" applyBorder="1" applyAlignment="1">
      <alignment vertical="center" wrapText="1"/>
    </xf>
    <xf numFmtId="0" fontId="14" fillId="0" borderId="6" xfId="0" applyFont="1" applyFill="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Fill="1" applyBorder="1" applyAlignment="1">
      <alignment horizontal="center" vertical="center" wrapText="1"/>
    </xf>
    <xf numFmtId="9" fontId="14" fillId="0" borderId="48" xfId="0" applyNumberFormat="1" applyFont="1" applyFill="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Fill="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10" xfId="0" applyFont="1" applyFill="1" applyBorder="1" applyAlignment="1">
      <alignment vertical="center" wrapText="1"/>
    </xf>
    <xf numFmtId="0" fontId="14" fillId="0" borderId="52" xfId="0" applyFont="1" applyFill="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Fill="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vertical="center" wrapText="1"/>
    </xf>
    <xf numFmtId="0" fontId="14" fillId="0" borderId="54" xfId="0" applyFont="1" applyFill="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Fill="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Fill="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Fill="1" applyBorder="1" applyAlignment="1">
      <alignment horizontal="center" vertical="center" wrapText="1"/>
    </xf>
    <xf numFmtId="9" fontId="14" fillId="0" borderId="15" xfId="0" applyNumberFormat="1" applyFont="1" applyFill="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Fill="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0" borderId="0" xfId="0" applyFont="1" applyFill="1" applyBorder="1"/>
    <xf numFmtId="0" fontId="0" fillId="0" borderId="0" xfId="0" applyFont="1" applyAlignment="1">
      <alignment horizontal="center"/>
    </xf>
    <xf numFmtId="0" fontId="0" fillId="0" borderId="0" xfId="0" applyFont="1" applyFill="1" applyAlignment="1">
      <alignment horizontal="center"/>
    </xf>
    <xf numFmtId="9" fontId="0" fillId="0" borderId="0" xfId="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wrapText="1"/>
    </xf>
    <xf numFmtId="164" fontId="0" fillId="0" borderId="0" xfId="0" applyNumberFormat="1" applyFont="1"/>
    <xf numFmtId="0" fontId="0" fillId="8" borderId="0" xfId="0" applyFont="1" applyFill="1"/>
    <xf numFmtId="0" fontId="0" fillId="8" borderId="0" xfId="0" applyFont="1" applyFill="1" applyBorder="1"/>
    <xf numFmtId="0" fontId="0" fillId="8" borderId="0" xfId="0" applyFont="1" applyFill="1" applyBorder="1" applyAlignment="1">
      <alignment vertical="center" wrapText="1"/>
    </xf>
    <xf numFmtId="0" fontId="22" fillId="0" borderId="33" xfId="0" applyFont="1" applyBorder="1" applyAlignment="1">
      <alignment vertical="center" wrapText="1"/>
    </xf>
    <xf numFmtId="10" fontId="0" fillId="8" borderId="7" xfId="0" applyNumberFormat="1" applyFont="1" applyFill="1" applyBorder="1" applyAlignment="1">
      <alignment horizontal="center" vertical="center"/>
    </xf>
    <xf numFmtId="10" fontId="0" fillId="8" borderId="26" xfId="0" applyNumberFormat="1" applyFont="1" applyFill="1" applyBorder="1" applyAlignment="1">
      <alignment horizontal="center" vertical="center"/>
    </xf>
    <xf numFmtId="0" fontId="6" fillId="0" borderId="0" xfId="0" applyFont="1"/>
    <xf numFmtId="0" fontId="6" fillId="0" borderId="0" xfId="0" applyFont="1" applyFill="1" applyBorder="1"/>
    <xf numFmtId="0" fontId="6" fillId="0" borderId="0" xfId="0" applyFont="1" applyFill="1" applyBorder="1" applyAlignment="1">
      <alignment horizontal="center" vertical="center" wrapText="1"/>
    </xf>
    <xf numFmtId="0" fontId="4" fillId="0" borderId="0" xfId="0" applyFont="1"/>
    <xf numFmtId="0" fontId="0" fillId="0" borderId="53" xfId="0" applyFont="1" applyBorder="1" applyAlignment="1">
      <alignment horizontal="center" vertical="center" wrapText="1"/>
    </xf>
    <xf numFmtId="1" fontId="0" fillId="0" borderId="47" xfId="1" applyNumberFormat="1" applyFont="1" applyBorder="1" applyAlignment="1">
      <alignment horizontal="center" vertical="center" wrapText="1"/>
    </xf>
    <xf numFmtId="9" fontId="0" fillId="0" borderId="62" xfId="1" applyFont="1" applyBorder="1" applyAlignment="1">
      <alignment horizontal="center" vertical="center" wrapText="1"/>
    </xf>
    <xf numFmtId="0" fontId="27" fillId="5" borderId="59" xfId="0" applyFont="1" applyFill="1" applyBorder="1" applyAlignment="1">
      <alignment horizontal="center" vertical="center" wrapText="1"/>
    </xf>
    <xf numFmtId="165" fontId="27" fillId="5" borderId="2" xfId="0" applyNumberFormat="1" applyFont="1" applyFill="1" applyBorder="1" applyAlignment="1">
      <alignment vertical="center" wrapText="1"/>
    </xf>
    <xf numFmtId="165" fontId="27" fillId="5" borderId="2" xfId="0" applyNumberFormat="1" applyFont="1" applyFill="1" applyBorder="1" applyAlignment="1">
      <alignment horizontal="center" vertical="center" wrapText="1"/>
    </xf>
    <xf numFmtId="165" fontId="27" fillId="5" borderId="1" xfId="0" applyNumberFormat="1" applyFont="1" applyFill="1" applyBorder="1" applyAlignment="1">
      <alignment vertical="center" wrapText="1"/>
    </xf>
    <xf numFmtId="0" fontId="27" fillId="5" borderId="60" xfId="0" applyFont="1" applyFill="1" applyBorder="1" applyAlignment="1">
      <alignment horizontal="center" vertical="center" wrapText="1"/>
    </xf>
    <xf numFmtId="165" fontId="27" fillId="5" borderId="34" xfId="0" applyNumberFormat="1" applyFont="1" applyFill="1" applyBorder="1" applyAlignment="1">
      <alignment vertical="center" wrapText="1"/>
    </xf>
    <xf numFmtId="165" fontId="27" fillId="5" borderId="34" xfId="0" applyNumberFormat="1" applyFont="1" applyFill="1" applyBorder="1" applyAlignment="1">
      <alignment horizontal="center" vertical="center" wrapText="1"/>
    </xf>
    <xf numFmtId="165" fontId="27" fillId="5" borderId="22" xfId="0" applyNumberFormat="1" applyFont="1" applyFill="1" applyBorder="1" applyAlignment="1">
      <alignment vertical="center" wrapText="1"/>
    </xf>
    <xf numFmtId="0" fontId="25" fillId="0" borderId="10" xfId="0" applyFont="1" applyBorder="1" applyAlignment="1">
      <alignment vertical="center" wrapText="1"/>
    </xf>
    <xf numFmtId="0" fontId="25" fillId="0" borderId="10" xfId="0" applyFont="1" applyBorder="1"/>
    <xf numFmtId="0" fontId="25" fillId="0" borderId="10" xfId="0" applyFont="1" applyFill="1" applyBorder="1" applyAlignment="1">
      <alignment vertical="center" wrapText="1"/>
    </xf>
    <xf numFmtId="0" fontId="30" fillId="0" borderId="10" xfId="0" applyFont="1" applyFill="1" applyBorder="1" applyAlignment="1">
      <alignment vertical="center" wrapText="1"/>
    </xf>
    <xf numFmtId="9" fontId="30" fillId="0" borderId="10" xfId="0" applyNumberFormat="1" applyFont="1" applyFill="1" applyBorder="1" applyAlignment="1">
      <alignment horizontal="center" vertical="center" wrapText="1"/>
    </xf>
    <xf numFmtId="0" fontId="30" fillId="0" borderId="10" xfId="0" applyFont="1" applyBorder="1" applyAlignment="1">
      <alignment horizontal="center" vertical="center" wrapText="1"/>
    </xf>
    <xf numFmtId="166" fontId="30" fillId="0" borderId="10" xfId="0" applyNumberFormat="1" applyFont="1" applyFill="1" applyBorder="1" applyAlignment="1">
      <alignment vertical="center" wrapText="1"/>
    </xf>
    <xf numFmtId="10" fontId="24" fillId="0" borderId="10" xfId="0" applyNumberFormat="1" applyFont="1" applyBorder="1" applyAlignment="1">
      <alignment horizontal="center" vertical="center"/>
    </xf>
    <xf numFmtId="0" fontId="24" fillId="0" borderId="56" xfId="0" applyFont="1" applyBorder="1" applyAlignment="1">
      <alignment vertical="center" wrapText="1"/>
    </xf>
    <xf numFmtId="0" fontId="25" fillId="0" borderId="7" xfId="0" applyFont="1" applyBorder="1" applyAlignment="1">
      <alignment vertical="center" wrapText="1"/>
    </xf>
    <xf numFmtId="0" fontId="25" fillId="0" borderId="7" xfId="0" applyFont="1" applyBorder="1"/>
    <xf numFmtId="0" fontId="25" fillId="0" borderId="7" xfId="0" applyFont="1" applyFill="1" applyBorder="1" applyAlignment="1">
      <alignment vertical="center" wrapText="1"/>
    </xf>
    <xf numFmtId="0" fontId="30" fillId="0" borderId="7" xfId="0" applyFont="1" applyFill="1" applyBorder="1" applyAlignment="1">
      <alignment vertical="center" wrapText="1"/>
    </xf>
    <xf numFmtId="9" fontId="30" fillId="0" borderId="7"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166" fontId="30" fillId="0" borderId="7" xfId="0" applyNumberFormat="1" applyFont="1" applyFill="1" applyBorder="1" applyAlignment="1">
      <alignment vertical="center" wrapText="1"/>
    </xf>
    <xf numFmtId="10" fontId="24" fillId="0" borderId="7" xfId="1" applyNumberFormat="1" applyFont="1" applyBorder="1" applyAlignment="1">
      <alignment horizontal="center" vertical="center"/>
    </xf>
    <xf numFmtId="0" fontId="24" fillId="0" borderId="7" xfId="0" applyFont="1" applyBorder="1" applyAlignment="1">
      <alignment horizontal="center" vertical="center"/>
    </xf>
    <xf numFmtId="0" fontId="29" fillId="0" borderId="7" xfId="0" applyFont="1" applyBorder="1" applyAlignment="1">
      <alignment vertical="center" wrapText="1"/>
    </xf>
    <xf numFmtId="0" fontId="24" fillId="0" borderId="7" xfId="0" applyFont="1" applyBorder="1"/>
    <xf numFmtId="0" fontId="29" fillId="0" borderId="7" xfId="0" applyFont="1" applyFill="1" applyBorder="1" applyAlignment="1">
      <alignment vertical="center" wrapText="1"/>
    </xf>
    <xf numFmtId="0" fontId="24" fillId="0" borderId="7" xfId="0" applyFont="1" applyFill="1" applyBorder="1" applyAlignment="1">
      <alignment vertical="center" wrapText="1"/>
    </xf>
    <xf numFmtId="9" fontId="24"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166" fontId="24" fillId="0" borderId="7" xfId="0" applyNumberFormat="1" applyFont="1" applyFill="1" applyBorder="1" applyAlignment="1">
      <alignment vertical="center" wrapText="1"/>
    </xf>
    <xf numFmtId="10" fontId="24" fillId="8" borderId="7" xfId="0" applyNumberFormat="1" applyFont="1" applyFill="1" applyBorder="1" applyAlignment="1">
      <alignment horizontal="center" vertical="center"/>
    </xf>
    <xf numFmtId="0" fontId="24" fillId="0" borderId="10" xfId="0" applyFont="1" applyBorder="1" applyAlignment="1">
      <alignment horizontal="center" vertical="center" wrapText="1"/>
    </xf>
    <xf numFmtId="0" fontId="24" fillId="0" borderId="9" xfId="0" applyFont="1" applyBorder="1" applyAlignment="1">
      <alignment horizontal="left" vertical="center" wrapText="1"/>
    </xf>
    <xf numFmtId="0" fontId="25" fillId="0" borderId="10" xfId="0" applyFont="1" applyBorder="1" applyAlignment="1">
      <alignment horizontal="left" vertical="center" wrapText="1"/>
    </xf>
    <xf numFmtId="0" fontId="24" fillId="0" borderId="56" xfId="0" applyFont="1" applyBorder="1" applyAlignment="1">
      <alignment horizontal="left" vertical="center" wrapText="1"/>
    </xf>
    <xf numFmtId="0" fontId="25" fillId="0" borderId="7" xfId="0" applyFont="1" applyBorder="1" applyAlignment="1">
      <alignment horizontal="left" vertical="center" wrapText="1"/>
    </xf>
    <xf numFmtId="0" fontId="24" fillId="0" borderId="7" xfId="0" applyFont="1" applyBorder="1" applyAlignment="1">
      <alignment horizontal="center" vertical="center" wrapText="1"/>
    </xf>
    <xf numFmtId="0" fontId="25" fillId="0" borderId="7" xfId="0" applyFont="1" applyBorder="1" applyAlignment="1">
      <alignment horizontal="left"/>
    </xf>
    <xf numFmtId="0" fontId="25" fillId="8" borderId="7" xfId="0" applyFont="1" applyFill="1" applyBorder="1" applyAlignment="1">
      <alignment vertical="center" wrapText="1"/>
    </xf>
    <xf numFmtId="0" fontId="29" fillId="0" borderId="7" xfId="0" applyFont="1" applyBorder="1" applyAlignment="1">
      <alignment horizontal="left" vertical="center" wrapText="1"/>
    </xf>
    <xf numFmtId="165" fontId="26" fillId="5" borderId="64" xfId="0" applyNumberFormat="1" applyFont="1" applyFill="1" applyBorder="1" applyAlignment="1">
      <alignment horizontal="center" vertical="center"/>
    </xf>
    <xf numFmtId="0" fontId="27" fillId="5" borderId="58" xfId="0" applyFont="1" applyFill="1" applyBorder="1" applyAlignment="1">
      <alignment horizontal="center" vertical="center" wrapText="1"/>
    </xf>
    <xf numFmtId="0" fontId="27" fillId="5" borderId="23" xfId="0" applyFont="1" applyFill="1" applyBorder="1" applyAlignment="1">
      <alignment horizontal="center" vertical="center" wrapText="1"/>
    </xf>
    <xf numFmtId="165" fontId="30" fillId="0" borderId="7" xfId="0" applyNumberFormat="1" applyFont="1" applyBorder="1" applyAlignment="1">
      <alignment vertical="center" wrapText="1"/>
    </xf>
    <xf numFmtId="165" fontId="24" fillId="0" borderId="7" xfId="0" applyNumberFormat="1" applyFont="1" applyBorder="1" applyAlignment="1">
      <alignment horizontal="center" vertical="center" wrapText="1"/>
    </xf>
    <xf numFmtId="10" fontId="24" fillId="6" borderId="7" xfId="1" applyNumberFormat="1" applyFont="1" applyFill="1" applyBorder="1" applyAlignment="1">
      <alignment horizontal="center" vertical="center"/>
    </xf>
    <xf numFmtId="165" fontId="24" fillId="0" borderId="7" xfId="0" applyNumberFormat="1" applyFont="1" applyFill="1" applyBorder="1" applyAlignment="1">
      <alignment vertical="center" wrapText="1"/>
    </xf>
    <xf numFmtId="165" fontId="24" fillId="0" borderId="7" xfId="0" applyNumberFormat="1" applyFont="1" applyFill="1" applyBorder="1" applyAlignment="1">
      <alignment horizontal="center" vertical="center" wrapText="1"/>
    </xf>
    <xf numFmtId="165" fontId="24" fillId="0" borderId="7" xfId="0" applyNumberFormat="1" applyFont="1" applyBorder="1" applyAlignment="1">
      <alignment vertical="center" wrapText="1"/>
    </xf>
    <xf numFmtId="0" fontId="25" fillId="8" borderId="7" xfId="0" applyFont="1" applyFill="1" applyBorder="1" applyAlignment="1">
      <alignment horizontal="center" vertical="center" wrapText="1"/>
    </xf>
    <xf numFmtId="0" fontId="30" fillId="8" borderId="7" xfId="0" applyFont="1" applyFill="1" applyBorder="1" applyAlignment="1">
      <alignment vertical="center" wrapText="1"/>
    </xf>
    <xf numFmtId="9" fontId="30" fillId="8" borderId="7" xfId="0" applyNumberFormat="1" applyFont="1" applyFill="1" applyBorder="1" applyAlignment="1">
      <alignment horizontal="center" vertical="center" wrapText="1"/>
    </xf>
    <xf numFmtId="0" fontId="30" fillId="8" borderId="7" xfId="0" applyFont="1" applyFill="1" applyBorder="1" applyAlignment="1">
      <alignment horizontal="center" vertical="center" wrapText="1"/>
    </xf>
    <xf numFmtId="166" fontId="30" fillId="8" borderId="7" xfId="0" applyNumberFormat="1" applyFont="1" applyFill="1" applyBorder="1" applyAlignment="1">
      <alignment vertical="center" wrapText="1"/>
    </xf>
    <xf numFmtId="165" fontId="30" fillId="8" borderId="7" xfId="0" applyNumberFormat="1" applyFont="1" applyFill="1" applyBorder="1" applyAlignment="1">
      <alignment vertical="center" wrapText="1"/>
    </xf>
    <xf numFmtId="165" fontId="24" fillId="8" borderId="7" xfId="0" applyNumberFormat="1" applyFont="1" applyFill="1" applyBorder="1" applyAlignment="1">
      <alignment horizontal="center" vertical="center" wrapText="1"/>
    </xf>
    <xf numFmtId="10" fontId="24" fillId="0" borderId="7" xfId="1" applyNumberFormat="1" applyFont="1" applyBorder="1" applyAlignment="1">
      <alignment vertical="center"/>
    </xf>
    <xf numFmtId="165" fontId="30" fillId="0" borderId="10" xfId="0" applyNumberFormat="1" applyFont="1" applyBorder="1" applyAlignment="1">
      <alignment vertical="center" wrapText="1"/>
    </xf>
    <xf numFmtId="165" fontId="24" fillId="0" borderId="10" xfId="0" applyNumberFormat="1" applyFont="1" applyBorder="1" applyAlignment="1">
      <alignment horizontal="center" vertical="center" wrapText="1"/>
    </xf>
    <xf numFmtId="0" fontId="24" fillId="0" borderId="11" xfId="0" applyFont="1" applyBorder="1" applyAlignment="1">
      <alignment wrapText="1"/>
    </xf>
    <xf numFmtId="0" fontId="24" fillId="0" borderId="26" xfId="0" applyFont="1" applyBorder="1" applyAlignment="1">
      <alignment vertical="center" wrapText="1"/>
    </xf>
    <xf numFmtId="0" fontId="24" fillId="8" borderId="56" xfId="0" applyFont="1" applyFill="1" applyBorder="1" applyAlignment="1">
      <alignment horizontal="left" vertical="center" wrapText="1"/>
    </xf>
    <xf numFmtId="0" fontId="29" fillId="0" borderId="26" xfId="0" applyFont="1" applyBorder="1" applyAlignment="1">
      <alignment vertical="center" wrapText="1"/>
    </xf>
    <xf numFmtId="0" fontId="31" fillId="0" borderId="10" xfId="0" applyFont="1" applyBorder="1" applyAlignment="1">
      <alignment vertical="center" wrapText="1"/>
    </xf>
    <xf numFmtId="0" fontId="24" fillId="4" borderId="57" xfId="0" applyFont="1" applyFill="1" applyBorder="1" applyAlignment="1">
      <alignment horizontal="center" vertical="center" wrapText="1"/>
    </xf>
    <xf numFmtId="0" fontId="24" fillId="3" borderId="59" xfId="0" quotePrefix="1" applyFont="1" applyFill="1" applyBorder="1" applyAlignment="1">
      <alignment horizontal="center" vertical="center" wrapText="1"/>
    </xf>
    <xf numFmtId="0" fontId="24" fillId="10" borderId="46" xfId="0" applyFont="1" applyFill="1" applyBorder="1" applyAlignment="1">
      <alignment horizontal="center" vertical="center" wrapText="1"/>
    </xf>
    <xf numFmtId="0" fontId="24" fillId="10" borderId="75" xfId="0" applyFont="1" applyFill="1" applyBorder="1" applyAlignment="1">
      <alignment horizontal="center" vertical="center" wrapText="1"/>
    </xf>
    <xf numFmtId="9" fontId="24" fillId="4" borderId="45" xfId="0" applyNumberFormat="1" applyFont="1" applyFill="1" applyBorder="1" applyAlignment="1">
      <alignment horizontal="center" vertical="center" wrapText="1"/>
    </xf>
    <xf numFmtId="0" fontId="24" fillId="3" borderId="63" xfId="0" applyFont="1" applyFill="1" applyBorder="1" applyAlignment="1">
      <alignment horizontal="center" vertical="center" wrapText="1"/>
    </xf>
    <xf numFmtId="10" fontId="24" fillId="4" borderId="57" xfId="0" applyNumberFormat="1" applyFont="1" applyFill="1" applyBorder="1" applyAlignment="1">
      <alignment horizontal="center" vertical="center" wrapText="1"/>
    </xf>
    <xf numFmtId="10" fontId="24" fillId="3" borderId="59" xfId="0" applyNumberFormat="1" applyFont="1" applyFill="1" applyBorder="1" applyAlignment="1">
      <alignment horizontal="center" vertical="center" wrapText="1"/>
    </xf>
    <xf numFmtId="10" fontId="24" fillId="10" borderId="75" xfId="0" applyNumberFormat="1" applyFont="1" applyFill="1" applyBorder="1" applyAlignment="1">
      <alignment horizontal="center" vertical="center" wrapText="1"/>
    </xf>
    <xf numFmtId="10" fontId="24" fillId="4" borderId="45" xfId="0" applyNumberFormat="1" applyFont="1" applyFill="1" applyBorder="1" applyAlignment="1">
      <alignment horizontal="center" vertical="center" wrapText="1"/>
    </xf>
    <xf numFmtId="10" fontId="24" fillId="3" borderId="63" xfId="0" applyNumberFormat="1" applyFont="1" applyFill="1" applyBorder="1" applyAlignment="1">
      <alignment horizontal="center" vertical="center" wrapText="1"/>
    </xf>
    <xf numFmtId="10" fontId="24" fillId="3" borderId="10" xfId="1" applyNumberFormat="1" applyFont="1" applyFill="1" applyBorder="1" applyAlignment="1">
      <alignment vertical="center" wrapText="1"/>
    </xf>
    <xf numFmtId="10" fontId="24" fillId="10" borderId="11" xfId="1" applyNumberFormat="1" applyFont="1" applyFill="1" applyBorder="1" applyAlignment="1">
      <alignment vertical="center" wrapText="1"/>
    </xf>
    <xf numFmtId="10" fontId="24" fillId="4" borderId="9" xfId="1" applyNumberFormat="1" applyFont="1" applyFill="1" applyBorder="1" applyAlignment="1">
      <alignment vertical="center" wrapText="1"/>
    </xf>
    <xf numFmtId="0" fontId="24" fillId="8" borderId="7"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25" fillId="8" borderId="7" xfId="0" applyFont="1" applyFill="1" applyBorder="1" applyAlignment="1">
      <alignment horizontal="left" vertical="center" wrapText="1"/>
    </xf>
    <xf numFmtId="0" fontId="32" fillId="0" borderId="7" xfId="0" applyFont="1" applyBorder="1" applyAlignment="1">
      <alignment vertical="center" wrapText="1"/>
    </xf>
    <xf numFmtId="0" fontId="32" fillId="0" borderId="7" xfId="0" applyFont="1" applyBorder="1" applyAlignment="1">
      <alignment horizontal="center" vertical="center"/>
    </xf>
    <xf numFmtId="0" fontId="33" fillId="0" borderId="7" xfId="0" applyFont="1" applyBorder="1"/>
    <xf numFmtId="0" fontId="33" fillId="0" borderId="7" xfId="0" applyFont="1" applyBorder="1" applyAlignment="1">
      <alignment horizontal="center" vertical="center" wrapText="1"/>
    </xf>
    <xf numFmtId="165" fontId="33" fillId="0" borderId="7" xfId="0" applyNumberFormat="1" applyFont="1" applyBorder="1" applyAlignment="1">
      <alignment vertical="center" wrapText="1"/>
    </xf>
    <xf numFmtId="0" fontId="32" fillId="0" borderId="7" xfId="0" applyFont="1" applyBorder="1" applyAlignment="1">
      <alignment horizontal="center" vertical="center" wrapText="1"/>
    </xf>
    <xf numFmtId="10" fontId="24" fillId="6" borderId="60" xfId="1" applyNumberFormat="1" applyFont="1" applyFill="1" applyBorder="1" applyAlignment="1">
      <alignment horizontal="center" vertical="center"/>
    </xf>
    <xf numFmtId="0" fontId="34" fillId="0" borderId="20" xfId="0" applyFont="1" applyBorder="1" applyAlignment="1">
      <alignment horizontal="left" vertical="center"/>
    </xf>
    <xf numFmtId="0" fontId="34" fillId="0" borderId="44" xfId="0" applyFont="1" applyBorder="1" applyAlignment="1">
      <alignment horizontal="left" vertical="center"/>
    </xf>
    <xf numFmtId="0" fontId="34" fillId="0" borderId="19" xfId="0" applyFont="1" applyBorder="1" applyAlignment="1">
      <alignment horizontal="left" vertical="center"/>
    </xf>
    <xf numFmtId="0" fontId="34" fillId="0" borderId="0" xfId="0" applyFont="1" applyBorder="1" applyAlignment="1">
      <alignment horizontal="left" vertical="center"/>
    </xf>
    <xf numFmtId="9" fontId="24" fillId="0" borderId="10" xfId="1" applyFont="1" applyFill="1" applyBorder="1" applyAlignment="1">
      <alignment horizontal="right" vertical="center"/>
    </xf>
    <xf numFmtId="10" fontId="24" fillId="0" borderId="7" xfId="1" applyNumberFormat="1" applyFont="1" applyBorder="1" applyAlignment="1">
      <alignment horizontal="right" vertical="center"/>
    </xf>
    <xf numFmtId="0" fontId="24" fillId="0" borderId="7" xfId="0" applyFont="1" applyBorder="1" applyAlignment="1">
      <alignment horizontal="right" vertical="center"/>
    </xf>
    <xf numFmtId="10" fontId="24" fillId="0" borderId="7" xfId="1" applyNumberFormat="1" applyFont="1" applyFill="1" applyBorder="1" applyAlignment="1">
      <alignment horizontal="right" vertical="center"/>
    </xf>
    <xf numFmtId="0" fontId="24" fillId="0" borderId="7" xfId="0" applyFont="1" applyFill="1" applyBorder="1" applyAlignment="1">
      <alignment horizontal="right" vertical="center"/>
    </xf>
    <xf numFmtId="10" fontId="24" fillId="8" borderId="7" xfId="0" applyNumberFormat="1" applyFont="1" applyFill="1" applyBorder="1" applyAlignment="1">
      <alignment horizontal="right" vertical="center"/>
    </xf>
    <xf numFmtId="43" fontId="24" fillId="0" borderId="7" xfId="39" applyFont="1" applyBorder="1" applyAlignment="1">
      <alignment horizontal="right" vertical="center"/>
    </xf>
    <xf numFmtId="0" fontId="25" fillId="7" borderId="7" xfId="0" applyFont="1" applyFill="1" applyBorder="1" applyAlignment="1">
      <alignment horizontal="center" vertical="center" wrapText="1"/>
    </xf>
    <xf numFmtId="0" fontId="25" fillId="7" borderId="48" xfId="0" applyFont="1" applyFill="1" applyBorder="1" applyAlignment="1">
      <alignment horizontal="center" vertical="center" wrapText="1"/>
    </xf>
    <xf numFmtId="43" fontId="24" fillId="6" borderId="7" xfId="39" applyFont="1" applyFill="1" applyBorder="1" applyAlignment="1">
      <alignment horizontal="center" vertical="center"/>
    </xf>
    <xf numFmtId="3" fontId="24" fillId="13" borderId="7" xfId="0" applyNumberFormat="1" applyFont="1" applyFill="1" applyBorder="1" applyAlignment="1">
      <alignment horizontal="right" vertical="center"/>
    </xf>
    <xf numFmtId="10" fontId="24" fillId="13" borderId="7" xfId="1" applyNumberFormat="1" applyFont="1" applyFill="1" applyBorder="1" applyAlignment="1">
      <alignment horizontal="right" vertical="center"/>
    </xf>
    <xf numFmtId="0" fontId="24" fillId="11" borderId="7" xfId="0" applyFont="1" applyFill="1" applyBorder="1" applyAlignment="1">
      <alignment horizontal="right" vertical="center"/>
    </xf>
    <xf numFmtId="10" fontId="24" fillId="11" borderId="7" xfId="1" applyNumberFormat="1" applyFont="1" applyFill="1" applyBorder="1" applyAlignment="1">
      <alignment horizontal="right" vertical="center"/>
    </xf>
    <xf numFmtId="10" fontId="24" fillId="10" borderId="61" xfId="0" applyNumberFormat="1" applyFont="1" applyFill="1" applyBorder="1" applyAlignment="1">
      <alignment horizontal="center" vertical="center" wrapText="1"/>
    </xf>
    <xf numFmtId="10" fontId="24" fillId="10" borderId="7" xfId="0" applyNumberFormat="1" applyFont="1" applyFill="1" applyBorder="1" applyAlignment="1">
      <alignment horizontal="center" vertical="center" wrapText="1"/>
    </xf>
    <xf numFmtId="9" fontId="25" fillId="0" borderId="10" xfId="1" applyFont="1" applyFill="1" applyBorder="1" applyAlignment="1">
      <alignment horizontal="center" vertical="center" wrapText="1"/>
    </xf>
    <xf numFmtId="10" fontId="24" fillId="12" borderId="48" xfId="1" applyNumberFormat="1" applyFont="1" applyFill="1" applyBorder="1" applyAlignment="1">
      <alignment horizontal="right" vertical="center"/>
    </xf>
    <xf numFmtId="0" fontId="24" fillId="10" borderId="7" xfId="0" applyFont="1" applyFill="1" applyBorder="1" applyAlignment="1">
      <alignment horizontal="center" vertical="center" wrapText="1"/>
    </xf>
    <xf numFmtId="10" fontId="24" fillId="10" borderId="7" xfId="1" applyNumberFormat="1" applyFont="1" applyFill="1" applyBorder="1" applyAlignment="1">
      <alignment horizontal="center" vertical="center" wrapText="1"/>
    </xf>
    <xf numFmtId="4" fontId="0" fillId="0" borderId="0" xfId="0" applyNumberFormat="1" applyFont="1"/>
    <xf numFmtId="4" fontId="0" fillId="0" borderId="0" xfId="0" applyNumberFormat="1" applyFont="1" applyFill="1" applyBorder="1" applyAlignment="1">
      <alignment vertical="center" wrapText="1"/>
    </xf>
    <xf numFmtId="9" fontId="36" fillId="0" borderId="0" xfId="1" applyFont="1" applyFill="1" applyBorder="1" applyAlignment="1">
      <alignment vertical="center" wrapText="1"/>
    </xf>
    <xf numFmtId="44" fontId="0" fillId="0" borderId="0" xfId="41" applyFont="1"/>
    <xf numFmtId="0" fontId="34" fillId="0" borderId="0" xfId="0" applyFont="1" applyBorder="1" applyAlignment="1">
      <alignment horizontal="left" vertical="center"/>
    </xf>
    <xf numFmtId="0" fontId="32" fillId="0" borderId="7" xfId="0" applyFont="1" applyBorder="1" applyAlignment="1">
      <alignment horizontal="left" vertical="center"/>
    </xf>
    <xf numFmtId="0" fontId="32"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7" xfId="0" applyFont="1" applyBorder="1" applyAlignment="1">
      <alignment horizontal="center" vertical="center" wrapText="1"/>
    </xf>
    <xf numFmtId="165" fontId="27" fillId="9" borderId="70" xfId="0" applyNumberFormat="1" applyFont="1" applyFill="1" applyBorder="1" applyAlignment="1">
      <alignment horizontal="center" vertical="center"/>
    </xf>
    <xf numFmtId="165" fontId="27" fillId="9" borderId="74" xfId="0" applyNumberFormat="1" applyFont="1" applyFill="1" applyBorder="1" applyAlignment="1">
      <alignment horizontal="center" vertical="center"/>
    </xf>
    <xf numFmtId="165" fontId="27" fillId="9" borderId="71" xfId="0" applyNumberFormat="1" applyFont="1" applyFill="1" applyBorder="1" applyAlignment="1">
      <alignment horizontal="center" vertical="center"/>
    </xf>
    <xf numFmtId="165" fontId="27" fillId="5" borderId="65" xfId="0" applyNumberFormat="1" applyFont="1" applyFill="1" applyBorder="1" applyAlignment="1">
      <alignment horizontal="center" vertical="center" wrapText="1"/>
    </xf>
    <xf numFmtId="165" fontId="27" fillId="5" borderId="66" xfId="0" applyNumberFormat="1" applyFont="1" applyFill="1" applyBorder="1" applyAlignment="1">
      <alignment horizontal="center" vertical="center" wrapText="1"/>
    </xf>
    <xf numFmtId="0" fontId="28" fillId="0" borderId="0" xfId="0" applyFont="1" applyBorder="1" applyAlignment="1" applyProtection="1">
      <alignment horizontal="center" wrapText="1"/>
      <protection locked="0"/>
    </xf>
    <xf numFmtId="0" fontId="28" fillId="0" borderId="28" xfId="0" applyFont="1" applyBorder="1" applyAlignment="1" applyProtection="1">
      <alignment horizontal="center" wrapText="1"/>
      <protection locked="0"/>
    </xf>
    <xf numFmtId="0" fontId="35" fillId="0" borderId="0"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27" fillId="5" borderId="70" xfId="0" applyFont="1" applyFill="1" applyBorder="1" applyAlignment="1">
      <alignment horizontal="center" vertical="center" wrapText="1"/>
    </xf>
    <xf numFmtId="0" fontId="27" fillId="5" borderId="71" xfId="0" applyFont="1" applyFill="1" applyBorder="1" applyAlignment="1">
      <alignment horizontal="center" vertical="center" wrapText="1"/>
    </xf>
    <xf numFmtId="0" fontId="27" fillId="5" borderId="72" xfId="0" applyFont="1" applyFill="1" applyBorder="1" applyAlignment="1">
      <alignment horizontal="center" vertical="center" wrapText="1"/>
    </xf>
    <xf numFmtId="0" fontId="27" fillId="5" borderId="73" xfId="0" applyFont="1" applyFill="1" applyBorder="1" applyAlignment="1">
      <alignment horizontal="center" vertical="center" wrapText="1"/>
    </xf>
    <xf numFmtId="165" fontId="26" fillId="5" borderId="67" xfId="0" applyNumberFormat="1" applyFont="1" applyFill="1" applyBorder="1" applyAlignment="1">
      <alignment horizontal="center" vertical="center"/>
    </xf>
    <xf numFmtId="165" fontId="26" fillId="5" borderId="68" xfId="0" applyNumberFormat="1" applyFont="1" applyFill="1" applyBorder="1" applyAlignment="1">
      <alignment horizontal="center" vertical="center"/>
    </xf>
    <xf numFmtId="165" fontId="26" fillId="5" borderId="69" xfId="0" applyNumberFormat="1" applyFont="1" applyFill="1" applyBorder="1" applyAlignment="1">
      <alignment horizontal="center" vertical="center"/>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Fill="1" applyBorder="1" applyAlignment="1">
      <alignment horizontal="center" wrapText="1"/>
    </xf>
    <xf numFmtId="0" fontId="15" fillId="0" borderId="7" xfId="0" applyFont="1" applyFill="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6" fillId="0" borderId="7" xfId="0" applyFont="1" applyFill="1" applyBorder="1" applyAlignment="1">
      <alignment horizontal="center" vertical="center"/>
    </xf>
    <xf numFmtId="14" fontId="6" fillId="0" borderId="7" xfId="0" applyNumberFormat="1" applyFont="1" applyFill="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Fill="1" applyBorder="1" applyAlignment="1">
      <alignment horizontal="center" vertical="center" textRotation="90"/>
    </xf>
    <xf numFmtId="0" fontId="4" fillId="0" borderId="32" xfId="0" applyFont="1" applyFill="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8" fillId="0" borderId="2" xfId="2" applyNumberFormat="1" applyFont="1" applyBorder="1" applyAlignment="1">
      <alignment horizontal="center" vertical="center" wrapText="1"/>
    </xf>
    <xf numFmtId="0" fontId="8" fillId="0" borderId="3" xfId="2" applyNumberFormat="1"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Border="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8" xfId="0" applyFont="1" applyBorder="1" applyAlignment="1">
      <alignment horizontal="center" vertical="center" wrapText="1"/>
    </xf>
    <xf numFmtId="0" fontId="15" fillId="0" borderId="22" xfId="0" applyFont="1" applyFill="1" applyBorder="1" applyAlignment="1">
      <alignment horizontal="center" wrapText="1"/>
    </xf>
    <xf numFmtId="0" fontId="15" fillId="0" borderId="23"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14" fillId="0" borderId="7" xfId="0" applyFont="1" applyFill="1" applyBorder="1" applyAlignment="1">
      <alignment horizontal="center" vertical="center" wrapText="1"/>
    </xf>
    <xf numFmtId="0" fontId="14" fillId="0" borderId="26" xfId="0" applyFont="1" applyFill="1" applyBorder="1" applyAlignment="1">
      <alignment horizontal="center" vertical="center" wrapText="1"/>
    </xf>
    <xf numFmtId="14" fontId="14" fillId="0" borderId="13" xfId="0" applyNumberFormat="1" applyFont="1" applyFill="1" applyBorder="1" applyAlignment="1">
      <alignment horizontal="center" vertical="center" wrapText="1"/>
    </xf>
    <xf numFmtId="14" fontId="14" fillId="0" borderId="14" xfId="0" applyNumberFormat="1" applyFont="1" applyFill="1" applyBorder="1" applyAlignment="1">
      <alignment horizontal="center" vertical="center" wrapText="1"/>
    </xf>
    <xf numFmtId="43" fontId="37" fillId="0" borderId="0" xfId="39" applyFont="1" applyFill="1" applyBorder="1" applyAlignment="1">
      <alignment vertical="center" wrapText="1"/>
    </xf>
    <xf numFmtId="10" fontId="39" fillId="0" borderId="0" xfId="1" applyNumberFormat="1" applyFont="1" applyFill="1" applyBorder="1" applyAlignment="1">
      <alignment vertical="center" wrapText="1"/>
    </xf>
    <xf numFmtId="0" fontId="38" fillId="0" borderId="0" xfId="0" applyFont="1" applyAlignment="1">
      <alignment vertical="center" wrapText="1"/>
    </xf>
    <xf numFmtId="169" fontId="24" fillId="13" borderId="7" xfId="39" applyNumberFormat="1" applyFont="1" applyFill="1" applyBorder="1" applyAlignment="1">
      <alignment horizontal="right" vertical="center"/>
    </xf>
  </cellXfs>
  <cellStyles count="42">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xfId="39" builtinId="3"/>
    <cellStyle name="Millares 2" xfId="40" xr:uid="{00000000-0005-0000-0000-000024000000}"/>
    <cellStyle name="Moneda" xfId="41" builtinId="4"/>
    <cellStyle name="Normal" xfId="0" builtinId="0"/>
    <cellStyle name="Normal 2" xfId="2" xr:uid="{00000000-0005-0000-0000-000027000000}"/>
    <cellStyle name="Porcentaje" xfId="1" builtinId="5"/>
    <cellStyle name="Porcentual 2" xfId="3" xr:uid="{00000000-0005-0000-0000-000029000000}"/>
  </cellStyles>
  <dxfs count="8">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10.199999999999999</c:v>
                </c:pt>
                <c:pt idx="1">
                  <c:v>8</c:v>
                </c:pt>
                <c:pt idx="2">
                  <c:v>5</c:v>
                </c:pt>
                <c:pt idx="3">
                  <c:v>3</c:v>
                </c:pt>
                <c:pt idx="4">
                  <c:v>6</c:v>
                </c:pt>
                <c:pt idx="5">
                  <c:v>10</c:v>
                </c:pt>
                <c:pt idx="6">
                  <c:v>3</c:v>
                </c:pt>
                <c:pt idx="7">
                  <c:v>9</c:v>
                </c:pt>
                <c:pt idx="8">
                  <c:v>8</c:v>
                </c:pt>
                <c:pt idx="9">
                  <c:v>10</c:v>
                </c:pt>
                <c:pt idx="10">
                  <c:v>10.199999999999999</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1160639</xdr:colOff>
      <xdr:row>0</xdr:row>
      <xdr:rowOff>0</xdr:rowOff>
    </xdr:from>
    <xdr:to>
      <xdr:col>0</xdr:col>
      <xdr:colOff>2209800</xdr:colOff>
      <xdr:row>2</xdr:row>
      <xdr:rowOff>228600</xdr:rowOff>
    </xdr:to>
    <xdr:pic>
      <xdr:nvPicPr>
        <xdr:cNvPr id="4" name="Imagen 3">
          <a:extLst>
            <a:ext uri="{FF2B5EF4-FFF2-40B4-BE49-F238E27FC236}">
              <a16:creationId xmlns:a16="http://schemas.microsoft.com/office/drawing/2014/main" id="{6DA03864-DB95-C94F-BECB-896FD81B2F0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639" y="0"/>
          <a:ext cx="1049161"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
  <sheetViews>
    <sheetView tabSelected="1" zoomScale="55" zoomScaleNormal="55" zoomScalePageLayoutView="90" workbookViewId="0">
      <selection sqref="A1:A5"/>
    </sheetView>
  </sheetViews>
  <sheetFormatPr baseColWidth="10" defaultColWidth="10.77734375" defaultRowHeight="14.4" x14ac:dyDescent="0.3"/>
  <cols>
    <col min="1" max="1" width="46.5546875" style="167" customWidth="1"/>
    <col min="2" max="2" width="28.77734375" style="167" customWidth="1"/>
    <col min="3" max="3" width="3.44140625" style="167" bestFit="1" customWidth="1"/>
    <col min="4" max="4" width="22" style="167" customWidth="1"/>
    <col min="5" max="5" width="17.44140625" style="170" hidden="1" customWidth="1"/>
    <col min="6" max="7" width="4.44140625" style="167" hidden="1" customWidth="1"/>
    <col min="8" max="8" width="35.88671875" style="167" customWidth="1"/>
    <col min="9" max="9" width="35.33203125" style="167" customWidth="1"/>
    <col min="10" max="10" width="27.77734375" style="167" customWidth="1"/>
    <col min="11" max="11" width="36.77734375" style="167" customWidth="1"/>
    <col min="12" max="12" width="16" style="167" hidden="1" customWidth="1"/>
    <col min="13" max="13" width="13.44140625" style="167" customWidth="1"/>
    <col min="14" max="14" width="18.44140625" style="171" hidden="1" customWidth="1"/>
    <col min="15" max="15" width="31.44140625" style="167" hidden="1" customWidth="1"/>
    <col min="16" max="16" width="11.44140625" style="167" hidden="1" customWidth="1"/>
    <col min="17" max="17" width="8.77734375" style="167" hidden="1" customWidth="1"/>
    <col min="18" max="18" width="9.6640625" style="167" hidden="1" customWidth="1"/>
    <col min="19" max="19" width="14.109375" style="167" hidden="1" customWidth="1"/>
    <col min="20" max="20" width="20.21875" style="167" customWidth="1"/>
    <col min="21" max="21" width="24.6640625" style="167" customWidth="1"/>
    <col min="22" max="22" width="18.33203125" style="167" bestFit="1" customWidth="1"/>
    <col min="23" max="23" width="19" style="167" bestFit="1" customWidth="1"/>
    <col min="24" max="24" width="2.109375" style="167" hidden="1" customWidth="1"/>
    <col min="25" max="25" width="15.44140625" style="167" hidden="1" customWidth="1"/>
    <col min="26" max="26" width="2.33203125" style="167" hidden="1" customWidth="1"/>
    <col min="27" max="27" width="13.77734375" style="167" customWidth="1"/>
    <col min="28" max="28" width="17.5546875" style="167" customWidth="1"/>
    <col min="29" max="29" width="16.6640625" style="167" customWidth="1"/>
    <col min="30" max="30" width="15.6640625" style="167" customWidth="1"/>
    <col min="31" max="31" width="23.44140625" style="167" customWidth="1"/>
    <col min="32" max="32" width="17.88671875" style="167" customWidth="1"/>
    <col min="33" max="33" width="158.77734375" style="174" customWidth="1"/>
    <col min="34" max="34" width="85.88671875" style="167" customWidth="1"/>
    <col min="35" max="35" width="26.5546875" style="167" bestFit="1" customWidth="1"/>
    <col min="36" max="36" width="28.33203125" style="167" bestFit="1" customWidth="1"/>
    <col min="37" max="37" width="12.109375" style="167" bestFit="1" customWidth="1"/>
    <col min="38" max="38" width="7.44140625" style="167" bestFit="1" customWidth="1"/>
    <col min="39" max="39" width="6" style="167" bestFit="1" customWidth="1"/>
    <col min="40" max="41" width="6.44140625" style="167" bestFit="1" customWidth="1"/>
    <col min="42" max="42" width="5.77734375" style="167" bestFit="1" customWidth="1"/>
    <col min="43" max="43" width="8.44140625" style="167" bestFit="1" customWidth="1"/>
    <col min="44" max="44" width="11.77734375" style="167" customWidth="1"/>
    <col min="45" max="45" width="9.109375" style="167" bestFit="1" customWidth="1"/>
    <col min="46" max="46" width="11.77734375" style="167" customWidth="1"/>
    <col min="47" max="47" width="10.44140625" style="167" bestFit="1" customWidth="1"/>
    <col min="48" max="60" width="10.77734375" style="167"/>
    <col min="61" max="66" width="9.44140625" style="167" customWidth="1"/>
    <col min="67" max="16384" width="10.77734375" style="167"/>
  </cols>
  <sheetData>
    <row r="1" spans="1:49" ht="46.8" customHeight="1" x14ac:dyDescent="0.3">
      <c r="A1" s="318" t="s">
        <v>112</v>
      </c>
      <c r="B1" s="320" t="s">
        <v>0</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280" t="s">
        <v>113</v>
      </c>
      <c r="AH1" s="281"/>
    </row>
    <row r="2" spans="1:49" customFormat="1" ht="20.25" customHeight="1" x14ac:dyDescent="0.3">
      <c r="A2" s="318"/>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282" t="s">
        <v>115</v>
      </c>
      <c r="AH2" s="283"/>
    </row>
    <row r="3" spans="1:49" customFormat="1" ht="20.25" customHeight="1" x14ac:dyDescent="0.3">
      <c r="A3" s="318"/>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282" t="s">
        <v>124</v>
      </c>
      <c r="AH3" s="283"/>
    </row>
    <row r="4" spans="1:49" customFormat="1" ht="22.05" customHeight="1" x14ac:dyDescent="0.3">
      <c r="A4" s="318"/>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08" t="s">
        <v>114</v>
      </c>
      <c r="AH4" s="308"/>
    </row>
    <row r="5" spans="1:49" customFormat="1" ht="20.25" customHeight="1" thickBot="1" x14ac:dyDescent="0.35">
      <c r="A5" s="319"/>
      <c r="B5" s="321"/>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08"/>
      <c r="AH5" s="308"/>
    </row>
    <row r="6" spans="1:49" ht="15" thickBot="1" x14ac:dyDescent="0.35">
      <c r="I6" s="185">
        <v>1</v>
      </c>
      <c r="J6" s="185">
        <v>1</v>
      </c>
      <c r="U6" s="185">
        <v>1</v>
      </c>
    </row>
    <row r="7" spans="1:49" s="182" customFormat="1" ht="31.05" customHeight="1" thickTop="1" thickBot="1" x14ac:dyDescent="0.35">
      <c r="A7" s="316" t="s">
        <v>109</v>
      </c>
      <c r="B7" s="316" t="s">
        <v>1</v>
      </c>
      <c r="C7" s="322" t="s">
        <v>2</v>
      </c>
      <c r="D7" s="323"/>
      <c r="E7" s="233" t="s">
        <v>49</v>
      </c>
      <c r="F7" s="189" t="s">
        <v>56</v>
      </c>
      <c r="G7" s="189" t="s">
        <v>57</v>
      </c>
      <c r="H7" s="316" t="s">
        <v>116</v>
      </c>
      <c r="I7" s="316" t="s">
        <v>117</v>
      </c>
      <c r="J7" s="316" t="s">
        <v>118</v>
      </c>
      <c r="K7" s="316" t="s">
        <v>61</v>
      </c>
      <c r="L7" s="189" t="s">
        <v>5</v>
      </c>
      <c r="M7" s="316" t="s">
        <v>6</v>
      </c>
      <c r="N7" s="316" t="s">
        <v>10</v>
      </c>
      <c r="O7" s="316" t="s">
        <v>53</v>
      </c>
      <c r="P7" s="316" t="s">
        <v>59</v>
      </c>
      <c r="Q7" s="316" t="s">
        <v>9</v>
      </c>
      <c r="R7" s="316" t="s">
        <v>11</v>
      </c>
      <c r="S7" s="316" t="s">
        <v>12</v>
      </c>
      <c r="T7" s="316" t="s">
        <v>107</v>
      </c>
      <c r="U7" s="316" t="s">
        <v>8</v>
      </c>
      <c r="V7" s="316" t="s">
        <v>106</v>
      </c>
      <c r="W7" s="316" t="s">
        <v>4</v>
      </c>
      <c r="X7" s="190"/>
      <c r="Y7" s="191" t="s">
        <v>110</v>
      </c>
      <c r="Z7" s="192"/>
      <c r="AA7" s="326" t="s">
        <v>132</v>
      </c>
      <c r="AB7" s="327"/>
      <c r="AC7" s="328"/>
      <c r="AD7" s="316" t="s">
        <v>188</v>
      </c>
      <c r="AE7" s="316" t="s">
        <v>189</v>
      </c>
      <c r="AF7" s="316" t="s">
        <v>190</v>
      </c>
      <c r="AG7" s="316" t="s">
        <v>108</v>
      </c>
      <c r="AH7" s="167"/>
      <c r="AI7" s="184"/>
      <c r="AJ7" s="184"/>
      <c r="AK7" s="184"/>
      <c r="AL7" s="184"/>
      <c r="AM7" s="184"/>
      <c r="AN7" s="184"/>
      <c r="AO7" s="184"/>
      <c r="AP7" s="184"/>
      <c r="AQ7" s="184"/>
      <c r="AR7" s="184"/>
      <c r="AS7" s="184"/>
      <c r="AT7" s="184"/>
      <c r="AU7" s="184"/>
      <c r="AV7" s="183"/>
      <c r="AW7" s="183"/>
    </row>
    <row r="8" spans="1:49" s="182" customFormat="1" ht="31.05" customHeight="1" thickTop="1" thickBot="1" x14ac:dyDescent="0.35">
      <c r="A8" s="317"/>
      <c r="B8" s="317"/>
      <c r="C8" s="324"/>
      <c r="D8" s="325"/>
      <c r="E8" s="234"/>
      <c r="F8" s="193"/>
      <c r="G8" s="193"/>
      <c r="H8" s="317"/>
      <c r="I8" s="317"/>
      <c r="J8" s="317"/>
      <c r="K8" s="317"/>
      <c r="L8" s="193"/>
      <c r="M8" s="317"/>
      <c r="N8" s="317"/>
      <c r="O8" s="317"/>
      <c r="P8" s="317"/>
      <c r="Q8" s="317"/>
      <c r="R8" s="317"/>
      <c r="S8" s="317"/>
      <c r="T8" s="317"/>
      <c r="U8" s="317"/>
      <c r="V8" s="317"/>
      <c r="W8" s="317"/>
      <c r="X8" s="194"/>
      <c r="Y8" s="195"/>
      <c r="Z8" s="196"/>
      <c r="AA8" s="232" t="s">
        <v>129</v>
      </c>
      <c r="AB8" s="232" t="s">
        <v>130</v>
      </c>
      <c r="AC8" s="232" t="s">
        <v>131</v>
      </c>
      <c r="AD8" s="317"/>
      <c r="AE8" s="317"/>
      <c r="AF8" s="317"/>
      <c r="AG8" s="317"/>
      <c r="AH8" s="167"/>
      <c r="AI8" s="184"/>
      <c r="AJ8" s="184"/>
      <c r="AK8" s="184"/>
      <c r="AL8" s="184"/>
      <c r="AM8" s="184"/>
      <c r="AN8" s="184"/>
      <c r="AO8" s="184"/>
      <c r="AP8" s="184"/>
      <c r="AQ8" s="184"/>
      <c r="AR8" s="184"/>
      <c r="AS8" s="184"/>
      <c r="AT8" s="184"/>
      <c r="AU8" s="184"/>
      <c r="AV8" s="183"/>
      <c r="AW8" s="183"/>
    </row>
    <row r="9" spans="1:49" s="182" customFormat="1" ht="31.05" customHeight="1" thickTop="1" thickBot="1" x14ac:dyDescent="0.35">
      <c r="A9" s="317"/>
      <c r="B9" s="317"/>
      <c r="C9" s="324"/>
      <c r="D9" s="325"/>
      <c r="E9" s="234"/>
      <c r="F9" s="193"/>
      <c r="G9" s="193"/>
      <c r="H9" s="317"/>
      <c r="I9" s="317"/>
      <c r="J9" s="317"/>
      <c r="K9" s="317"/>
      <c r="L9" s="193"/>
      <c r="M9" s="317"/>
      <c r="N9" s="317"/>
      <c r="O9" s="317"/>
      <c r="P9" s="317"/>
      <c r="Q9" s="317"/>
      <c r="R9" s="317"/>
      <c r="S9" s="317"/>
      <c r="T9" s="317"/>
      <c r="U9" s="317"/>
      <c r="V9" s="317"/>
      <c r="W9" s="317"/>
      <c r="X9" s="194"/>
      <c r="Y9" s="195"/>
      <c r="Z9" s="196"/>
      <c r="AA9" s="313"/>
      <c r="AB9" s="314"/>
      <c r="AC9" s="315"/>
      <c r="AD9" s="317"/>
      <c r="AE9" s="317"/>
      <c r="AF9" s="317"/>
      <c r="AG9" s="317"/>
      <c r="AH9" s="167"/>
      <c r="AI9" s="184"/>
      <c r="AJ9" s="184"/>
      <c r="AK9" s="184"/>
      <c r="AL9" s="184"/>
      <c r="AM9" s="184"/>
      <c r="AN9" s="184"/>
      <c r="AO9" s="184"/>
      <c r="AP9" s="184"/>
      <c r="AQ9" s="184"/>
      <c r="AR9" s="184"/>
      <c r="AS9" s="184"/>
      <c r="AT9" s="184"/>
      <c r="AU9" s="184"/>
      <c r="AV9" s="183"/>
      <c r="AW9" s="183"/>
    </row>
    <row r="10" spans="1:49" ht="409.6" customHeight="1" thickBot="1" x14ac:dyDescent="0.55000000000000004">
      <c r="A10" s="224" t="s">
        <v>125</v>
      </c>
      <c r="B10" s="223" t="s">
        <v>126</v>
      </c>
      <c r="C10" s="311" t="s">
        <v>172</v>
      </c>
      <c r="D10" s="311"/>
      <c r="E10" s="197"/>
      <c r="F10" s="198"/>
      <c r="G10" s="198"/>
      <c r="H10" s="225" t="s">
        <v>127</v>
      </c>
      <c r="I10" s="255" t="s">
        <v>133</v>
      </c>
      <c r="J10" s="255" t="s">
        <v>134</v>
      </c>
      <c r="K10" s="197" t="s">
        <v>128</v>
      </c>
      <c r="L10" s="199"/>
      <c r="M10" s="291" t="s">
        <v>91</v>
      </c>
      <c r="N10" s="300">
        <f t="shared" ref="N10:N19" si="0">+AE10</f>
        <v>0.91669999999999996</v>
      </c>
      <c r="O10" s="200"/>
      <c r="P10" s="201"/>
      <c r="Q10" s="202"/>
      <c r="R10" s="203"/>
      <c r="S10" s="249"/>
      <c r="T10" s="236" t="s">
        <v>99</v>
      </c>
      <c r="U10" s="250" t="s">
        <v>135</v>
      </c>
      <c r="V10" s="279">
        <v>0.85</v>
      </c>
      <c r="W10" s="284">
        <v>1</v>
      </c>
      <c r="X10" s="204"/>
      <c r="Y10" s="204"/>
      <c r="Z10" s="204"/>
      <c r="AA10" s="256" t="s">
        <v>230</v>
      </c>
      <c r="AB10" s="257" t="s">
        <v>231</v>
      </c>
      <c r="AC10" s="302" t="s">
        <v>232</v>
      </c>
      <c r="AD10" s="303">
        <v>0.91669999999999996</v>
      </c>
      <c r="AE10" s="303">
        <v>0.91669999999999996</v>
      </c>
      <c r="AF10" s="303">
        <v>0.91669999999999996</v>
      </c>
      <c r="AG10" s="251" t="s">
        <v>229</v>
      </c>
      <c r="AI10" s="173"/>
      <c r="AJ10" s="173"/>
      <c r="AK10" s="173"/>
      <c r="AL10" s="173"/>
      <c r="AM10" s="173"/>
      <c r="AN10" s="173"/>
      <c r="AO10" s="173"/>
      <c r="AP10" s="173"/>
      <c r="AQ10" s="173"/>
      <c r="AR10" s="173"/>
      <c r="AS10" s="173"/>
      <c r="AT10" s="173"/>
      <c r="AU10" s="169"/>
      <c r="AV10" s="169"/>
      <c r="AW10" s="169"/>
    </row>
    <row r="11" spans="1:49" ht="232.8" thickBot="1" x14ac:dyDescent="0.55000000000000004">
      <c r="A11" s="205" t="s">
        <v>155</v>
      </c>
      <c r="B11" s="228" t="s">
        <v>159</v>
      </c>
      <c r="C11" s="312" t="s">
        <v>199</v>
      </c>
      <c r="D11" s="312"/>
      <c r="E11" s="206"/>
      <c r="F11" s="207"/>
      <c r="G11" s="207"/>
      <c r="H11" s="227" t="s">
        <v>163</v>
      </c>
      <c r="I11" s="206" t="s">
        <v>203</v>
      </c>
      <c r="J11" s="206" t="s">
        <v>210</v>
      </c>
      <c r="K11" s="206" t="s">
        <v>177</v>
      </c>
      <c r="L11" s="208"/>
      <c r="M11" s="292" t="s">
        <v>91</v>
      </c>
      <c r="N11" s="300">
        <f t="shared" si="0"/>
        <v>0.14149999999999999</v>
      </c>
      <c r="O11" s="209"/>
      <c r="P11" s="210"/>
      <c r="Q11" s="211"/>
      <c r="R11" s="212"/>
      <c r="S11" s="235"/>
      <c r="T11" s="236" t="s">
        <v>99</v>
      </c>
      <c r="U11" s="236" t="s">
        <v>135</v>
      </c>
      <c r="V11" s="237" t="s">
        <v>191</v>
      </c>
      <c r="W11" s="285">
        <v>0.15</v>
      </c>
      <c r="X11" s="213"/>
      <c r="Y11" s="213"/>
      <c r="Z11" s="213"/>
      <c r="AA11" s="256" t="s">
        <v>136</v>
      </c>
      <c r="AB11" s="257" t="s">
        <v>137</v>
      </c>
      <c r="AC11" s="258" t="s">
        <v>138</v>
      </c>
      <c r="AD11" s="301">
        <v>0.14149999999999999</v>
      </c>
      <c r="AE11" s="301">
        <v>0.14149999999999999</v>
      </c>
      <c r="AF11" s="301">
        <v>0.14149999999999999</v>
      </c>
      <c r="AG11" s="252" t="s">
        <v>224</v>
      </c>
      <c r="AI11" s="173"/>
      <c r="AJ11" s="173"/>
      <c r="AK11" s="173"/>
      <c r="AL11" s="173"/>
      <c r="AM11" s="173"/>
      <c r="AN11" s="173"/>
      <c r="AO11" s="173"/>
      <c r="AP11" s="173"/>
      <c r="AQ11" s="173"/>
      <c r="AR11" s="173"/>
      <c r="AS11" s="173"/>
      <c r="AT11" s="173"/>
      <c r="AU11" s="169"/>
      <c r="AV11" s="169"/>
      <c r="AW11" s="169"/>
    </row>
    <row r="12" spans="1:49" ht="232.8" thickBot="1" x14ac:dyDescent="0.55000000000000004">
      <c r="A12" s="205" t="s">
        <v>155</v>
      </c>
      <c r="B12" s="228" t="s">
        <v>160</v>
      </c>
      <c r="C12" s="312" t="s">
        <v>173</v>
      </c>
      <c r="D12" s="312"/>
      <c r="E12" s="206"/>
      <c r="F12" s="207"/>
      <c r="G12" s="207"/>
      <c r="H12" s="227" t="s">
        <v>164</v>
      </c>
      <c r="I12" s="206" t="s">
        <v>204</v>
      </c>
      <c r="J12" s="206" t="s">
        <v>191</v>
      </c>
      <c r="K12" s="206" t="s">
        <v>178</v>
      </c>
      <c r="L12" s="208"/>
      <c r="M12" s="291" t="s">
        <v>187</v>
      </c>
      <c r="N12" s="300">
        <f t="shared" si="0"/>
        <v>12687</v>
      </c>
      <c r="O12" s="209"/>
      <c r="P12" s="210"/>
      <c r="Q12" s="211"/>
      <c r="R12" s="212"/>
      <c r="S12" s="235"/>
      <c r="T12" s="236" t="s">
        <v>192</v>
      </c>
      <c r="U12" s="236" t="s">
        <v>218</v>
      </c>
      <c r="V12" s="237" t="s">
        <v>191</v>
      </c>
      <c r="W12" s="286">
        <v>9</v>
      </c>
      <c r="X12" s="214"/>
      <c r="Y12" s="214"/>
      <c r="Z12" s="214"/>
      <c r="AA12" s="256">
        <v>13</v>
      </c>
      <c r="AB12" s="257" t="s">
        <v>139</v>
      </c>
      <c r="AC12" s="259" t="s">
        <v>140</v>
      </c>
      <c r="AD12" s="294">
        <v>12687</v>
      </c>
      <c r="AE12" s="294">
        <v>12687</v>
      </c>
      <c r="AF12" s="294">
        <v>12687</v>
      </c>
      <c r="AG12" s="252" t="s">
        <v>225</v>
      </c>
      <c r="AI12" s="173"/>
      <c r="AJ12" s="173"/>
      <c r="AK12" s="173"/>
      <c r="AL12" s="173"/>
      <c r="AM12" s="173"/>
      <c r="AN12" s="173"/>
      <c r="AO12" s="173"/>
      <c r="AP12" s="173"/>
      <c r="AQ12" s="173"/>
      <c r="AR12" s="173"/>
      <c r="AS12" s="173"/>
      <c r="AT12" s="173"/>
      <c r="AU12" s="169"/>
      <c r="AV12" s="169"/>
      <c r="AW12" s="169"/>
    </row>
    <row r="13" spans="1:49" ht="232.8" thickBot="1" x14ac:dyDescent="0.55000000000000004">
      <c r="A13" s="205" t="s">
        <v>155</v>
      </c>
      <c r="B13" s="228" t="s">
        <v>160</v>
      </c>
      <c r="C13" s="312" t="s">
        <v>174</v>
      </c>
      <c r="D13" s="312"/>
      <c r="E13" s="215"/>
      <c r="F13" s="216"/>
      <c r="G13" s="216"/>
      <c r="H13" s="271" t="s">
        <v>165</v>
      </c>
      <c r="I13" s="217" t="s">
        <v>205</v>
      </c>
      <c r="J13" s="217" t="s">
        <v>211</v>
      </c>
      <c r="K13" s="217" t="s">
        <v>179</v>
      </c>
      <c r="L13" s="218"/>
      <c r="M13" s="291" t="s">
        <v>91</v>
      </c>
      <c r="N13" s="300">
        <f t="shared" si="0"/>
        <v>0.91349999999999998</v>
      </c>
      <c r="O13" s="218"/>
      <c r="P13" s="219"/>
      <c r="Q13" s="220"/>
      <c r="R13" s="221"/>
      <c r="S13" s="238"/>
      <c r="T13" s="236" t="s">
        <v>192</v>
      </c>
      <c r="U13" s="239" t="s">
        <v>219</v>
      </c>
      <c r="V13" s="237">
        <v>8.6499999999999994E-2</v>
      </c>
      <c r="W13" s="287">
        <v>0.93</v>
      </c>
      <c r="X13" s="213"/>
      <c r="Y13" s="213"/>
      <c r="Z13" s="213"/>
      <c r="AA13" s="260" t="s">
        <v>141</v>
      </c>
      <c r="AB13" s="261" t="s">
        <v>142</v>
      </c>
      <c r="AC13" s="258" t="s">
        <v>143</v>
      </c>
      <c r="AD13" s="295">
        <v>0.91349999999999998</v>
      </c>
      <c r="AE13" s="295">
        <v>0.91349999999999998</v>
      </c>
      <c r="AF13" s="295">
        <v>0.91349999999999998</v>
      </c>
      <c r="AG13" s="252" t="s">
        <v>227</v>
      </c>
      <c r="AI13" s="173"/>
      <c r="AJ13" s="173"/>
      <c r="AK13" s="173"/>
      <c r="AL13" s="173"/>
      <c r="AM13" s="173"/>
      <c r="AN13" s="173"/>
      <c r="AO13" s="173"/>
      <c r="AP13" s="173"/>
      <c r="AQ13" s="173"/>
      <c r="AR13" s="173"/>
      <c r="AS13" s="173"/>
      <c r="AT13" s="173"/>
      <c r="AU13" s="169"/>
      <c r="AV13" s="169"/>
      <c r="AW13" s="169"/>
    </row>
    <row r="14" spans="1:49" ht="409.6" thickBot="1" x14ac:dyDescent="0.55000000000000004">
      <c r="A14" s="205" t="s">
        <v>156</v>
      </c>
      <c r="B14" s="228" t="s">
        <v>71</v>
      </c>
      <c r="C14" s="312" t="s">
        <v>200</v>
      </c>
      <c r="D14" s="312"/>
      <c r="E14" s="215"/>
      <c r="F14" s="216"/>
      <c r="G14" s="216"/>
      <c r="H14" s="231" t="s">
        <v>166</v>
      </c>
      <c r="I14" s="215" t="s">
        <v>212</v>
      </c>
      <c r="J14" s="215" t="s">
        <v>206</v>
      </c>
      <c r="K14" s="215" t="s">
        <v>180</v>
      </c>
      <c r="L14" s="218"/>
      <c r="M14" s="291" t="s">
        <v>91</v>
      </c>
      <c r="N14" s="300">
        <f t="shared" si="0"/>
        <v>1386</v>
      </c>
      <c r="O14" s="218"/>
      <c r="P14" s="219"/>
      <c r="Q14" s="228"/>
      <c r="R14" s="221"/>
      <c r="S14" s="240"/>
      <c r="T14" s="236" t="s">
        <v>99</v>
      </c>
      <c r="U14" s="236" t="s">
        <v>71</v>
      </c>
      <c r="V14" s="237" t="s">
        <v>191</v>
      </c>
      <c r="W14" s="288">
        <v>2406</v>
      </c>
      <c r="X14" s="214"/>
      <c r="Y14" s="214"/>
      <c r="Z14" s="214"/>
      <c r="AA14" s="262" t="s">
        <v>144</v>
      </c>
      <c r="AB14" s="263" t="s">
        <v>145</v>
      </c>
      <c r="AC14" s="264" t="s">
        <v>146</v>
      </c>
      <c r="AD14" s="296">
        <v>757</v>
      </c>
      <c r="AE14" s="296">
        <v>1386</v>
      </c>
      <c r="AF14" s="422">
        <v>1708</v>
      </c>
      <c r="AG14" s="252" t="s">
        <v>236</v>
      </c>
      <c r="AH14" s="421"/>
      <c r="AI14" s="173"/>
      <c r="AJ14" s="173"/>
      <c r="AK14" s="173"/>
      <c r="AL14" s="173"/>
      <c r="AM14" s="173"/>
      <c r="AN14" s="173"/>
      <c r="AO14" s="173"/>
      <c r="AP14" s="173"/>
      <c r="AQ14" s="173"/>
      <c r="AR14" s="173"/>
      <c r="AS14" s="173"/>
      <c r="AT14" s="173"/>
      <c r="AU14" s="169"/>
      <c r="AV14" s="169"/>
      <c r="AW14" s="169"/>
    </row>
    <row r="15" spans="1:49" s="176" customFormat="1" ht="336" thickBot="1" x14ac:dyDescent="0.35">
      <c r="A15" s="253" t="s">
        <v>156</v>
      </c>
      <c r="B15" s="270" t="s">
        <v>71</v>
      </c>
      <c r="C15" s="312" t="s">
        <v>201</v>
      </c>
      <c r="D15" s="312"/>
      <c r="E15" s="230"/>
      <c r="F15" s="241"/>
      <c r="G15" s="241"/>
      <c r="H15" s="272" t="s">
        <v>167</v>
      </c>
      <c r="I15" s="230" t="s">
        <v>207</v>
      </c>
      <c r="J15" s="230" t="s">
        <v>213</v>
      </c>
      <c r="K15" s="230" t="s">
        <v>181</v>
      </c>
      <c r="L15" s="230"/>
      <c r="M15" s="291" t="s">
        <v>187</v>
      </c>
      <c r="N15" s="300">
        <f t="shared" si="0"/>
        <v>1.2200000000000001E-2</v>
      </c>
      <c r="O15" s="242"/>
      <c r="P15" s="243"/>
      <c r="Q15" s="244"/>
      <c r="R15" s="245"/>
      <c r="S15" s="246"/>
      <c r="T15" s="236" t="s">
        <v>99</v>
      </c>
      <c r="U15" s="247" t="s">
        <v>220</v>
      </c>
      <c r="V15" s="237" t="s">
        <v>191</v>
      </c>
      <c r="W15" s="289">
        <v>1.7000000000000001E-2</v>
      </c>
      <c r="X15" s="222"/>
      <c r="Y15" s="222"/>
      <c r="Z15" s="222"/>
      <c r="AA15" s="265" t="s">
        <v>147</v>
      </c>
      <c r="AB15" s="266" t="s">
        <v>148</v>
      </c>
      <c r="AC15" s="298" t="s">
        <v>149</v>
      </c>
      <c r="AD15" s="299">
        <v>1.72E-2</v>
      </c>
      <c r="AE15" s="299">
        <v>1.2200000000000001E-2</v>
      </c>
      <c r="AF15" s="299">
        <v>1.2200000000000001E-2</v>
      </c>
      <c r="AG15" s="254" t="s">
        <v>228</v>
      </c>
      <c r="AI15" s="178"/>
      <c r="AJ15" s="178"/>
      <c r="AK15" s="178"/>
      <c r="AL15" s="178"/>
      <c r="AM15" s="178"/>
      <c r="AN15" s="178"/>
      <c r="AO15" s="178"/>
      <c r="AP15" s="178"/>
      <c r="AQ15" s="178"/>
      <c r="AR15" s="178"/>
      <c r="AS15" s="178"/>
      <c r="AT15" s="178"/>
      <c r="AU15" s="177"/>
      <c r="AV15" s="177"/>
      <c r="AW15" s="177"/>
    </row>
    <row r="16" spans="1:49" ht="409.6" customHeight="1" thickBot="1" x14ac:dyDescent="0.55000000000000004">
      <c r="A16" s="226" t="s">
        <v>157</v>
      </c>
      <c r="B16" s="228" t="s">
        <v>161</v>
      </c>
      <c r="C16" s="312" t="s">
        <v>175</v>
      </c>
      <c r="D16" s="312"/>
      <c r="E16" s="206"/>
      <c r="F16" s="207"/>
      <c r="G16" s="207"/>
      <c r="H16" s="227" t="s">
        <v>168</v>
      </c>
      <c r="I16" s="227" t="s">
        <v>208</v>
      </c>
      <c r="J16" s="227" t="s">
        <v>214</v>
      </c>
      <c r="K16" s="206" t="s">
        <v>182</v>
      </c>
      <c r="L16" s="209"/>
      <c r="M16" s="291" t="s">
        <v>91</v>
      </c>
      <c r="N16" s="300">
        <f t="shared" si="0"/>
        <v>0.64319999999999999</v>
      </c>
      <c r="O16" s="218"/>
      <c r="P16" s="219"/>
      <c r="Q16" s="228"/>
      <c r="R16" s="221"/>
      <c r="S16" s="240"/>
      <c r="T16" s="236" t="s">
        <v>99</v>
      </c>
      <c r="U16" s="236" t="s">
        <v>221</v>
      </c>
      <c r="V16" s="237">
        <v>0.92</v>
      </c>
      <c r="W16" s="285">
        <v>0.98</v>
      </c>
      <c r="X16" s="248"/>
      <c r="Y16" s="248"/>
      <c r="Z16" s="248"/>
      <c r="AA16" s="269" t="s">
        <v>151</v>
      </c>
      <c r="AB16" s="267" t="s">
        <v>152</v>
      </c>
      <c r="AC16" s="268" t="s">
        <v>150</v>
      </c>
      <c r="AD16" s="297">
        <v>0.33279999999999998</v>
      </c>
      <c r="AE16" s="297">
        <v>0.64319999999999999</v>
      </c>
      <c r="AF16" s="295">
        <v>0.82269999999999999</v>
      </c>
      <c r="AG16" s="252" t="s">
        <v>234</v>
      </c>
      <c r="AI16" s="419"/>
      <c r="AJ16" s="419"/>
      <c r="AK16" s="419"/>
      <c r="AL16" s="173"/>
      <c r="AM16" s="173"/>
      <c r="AN16" s="173"/>
      <c r="AO16" s="173"/>
      <c r="AP16" s="173"/>
      <c r="AQ16" s="173"/>
      <c r="AR16" s="173"/>
      <c r="AS16" s="173"/>
      <c r="AT16" s="173"/>
      <c r="AU16" s="169"/>
      <c r="AV16" s="169"/>
      <c r="AW16" s="169"/>
    </row>
    <row r="17" spans="1:50" ht="155.4" thickBot="1" x14ac:dyDescent="0.55000000000000004">
      <c r="A17" s="226" t="s">
        <v>157</v>
      </c>
      <c r="B17" s="228" t="s">
        <v>162</v>
      </c>
      <c r="C17" s="312" t="s">
        <v>176</v>
      </c>
      <c r="D17" s="312"/>
      <c r="E17" s="206"/>
      <c r="F17" s="207"/>
      <c r="G17" s="207"/>
      <c r="H17" s="227" t="s">
        <v>169</v>
      </c>
      <c r="I17" s="227" t="s">
        <v>208</v>
      </c>
      <c r="J17" s="227" t="s">
        <v>215</v>
      </c>
      <c r="K17" s="206" t="s">
        <v>183</v>
      </c>
      <c r="L17" s="209"/>
      <c r="M17" s="291" t="s">
        <v>91</v>
      </c>
      <c r="N17" s="300">
        <f t="shared" si="0"/>
        <v>1.476</v>
      </c>
      <c r="O17" s="218"/>
      <c r="P17" s="219"/>
      <c r="Q17" s="228"/>
      <c r="R17" s="221"/>
      <c r="S17" s="240"/>
      <c r="T17" s="236" t="s">
        <v>99</v>
      </c>
      <c r="U17" s="236" t="s">
        <v>221</v>
      </c>
      <c r="V17" s="293">
        <v>94</v>
      </c>
      <c r="W17" s="290">
        <v>100</v>
      </c>
      <c r="X17" s="248"/>
      <c r="Y17" s="248"/>
      <c r="Z17" s="248"/>
      <c r="AA17" s="262" t="s">
        <v>196</v>
      </c>
      <c r="AB17" s="263" t="s">
        <v>197</v>
      </c>
      <c r="AC17" s="264" t="s">
        <v>198</v>
      </c>
      <c r="AD17" s="299">
        <v>1.0448</v>
      </c>
      <c r="AE17" s="299">
        <v>1.476</v>
      </c>
      <c r="AF17" s="299">
        <v>1.3568</v>
      </c>
      <c r="AG17" s="252" t="s">
        <v>235</v>
      </c>
      <c r="AH17" s="304"/>
      <c r="AI17" s="305"/>
      <c r="AJ17" s="420"/>
      <c r="AK17" s="306"/>
      <c r="AL17" s="173"/>
      <c r="AM17" s="173"/>
      <c r="AN17" s="173"/>
      <c r="AO17" s="173"/>
      <c r="AP17" s="173"/>
      <c r="AQ17" s="173"/>
      <c r="AR17" s="173"/>
      <c r="AS17" s="173"/>
      <c r="AT17" s="173"/>
      <c r="AU17" s="169"/>
      <c r="AV17" s="169"/>
      <c r="AW17" s="169"/>
    </row>
    <row r="18" spans="1:50" ht="155.4" thickBot="1" x14ac:dyDescent="0.55000000000000004">
      <c r="A18" s="205" t="s">
        <v>157</v>
      </c>
      <c r="B18" s="228" t="s">
        <v>162</v>
      </c>
      <c r="C18" s="312" t="s">
        <v>202</v>
      </c>
      <c r="D18" s="312"/>
      <c r="E18" s="227"/>
      <c r="F18" s="229"/>
      <c r="G18" s="229"/>
      <c r="H18" s="227" t="s">
        <v>170</v>
      </c>
      <c r="I18" s="227" t="s">
        <v>208</v>
      </c>
      <c r="J18" s="227" t="s">
        <v>216</v>
      </c>
      <c r="K18" s="206" t="s">
        <v>184</v>
      </c>
      <c r="L18" s="209"/>
      <c r="M18" s="291" t="s">
        <v>91</v>
      </c>
      <c r="N18" s="300">
        <f t="shared" si="0"/>
        <v>1</v>
      </c>
      <c r="O18" s="218"/>
      <c r="P18" s="219"/>
      <c r="Q18" s="228"/>
      <c r="R18" s="221"/>
      <c r="S18" s="240"/>
      <c r="T18" s="236" t="s">
        <v>99</v>
      </c>
      <c r="U18" s="236" t="s">
        <v>222</v>
      </c>
      <c r="V18" s="237" t="s">
        <v>191</v>
      </c>
      <c r="W18" s="290">
        <v>100</v>
      </c>
      <c r="X18" s="248"/>
      <c r="Y18" s="248"/>
      <c r="Z18" s="248"/>
      <c r="AA18" s="262" t="s">
        <v>193</v>
      </c>
      <c r="AB18" s="263" t="s">
        <v>194</v>
      </c>
      <c r="AC18" s="264" t="s">
        <v>195</v>
      </c>
      <c r="AD18" s="295">
        <v>0.85189999999999999</v>
      </c>
      <c r="AE18" s="299">
        <v>1</v>
      </c>
      <c r="AF18" s="299">
        <v>1</v>
      </c>
      <c r="AG18" s="252" t="s">
        <v>233</v>
      </c>
      <c r="AH18" s="307"/>
      <c r="AI18" s="173"/>
      <c r="AJ18" s="173"/>
      <c r="AK18" s="173"/>
      <c r="AL18" s="173"/>
      <c r="AM18" s="173"/>
      <c r="AN18" s="173"/>
      <c r="AO18" s="173"/>
      <c r="AP18" s="173"/>
      <c r="AQ18" s="173"/>
      <c r="AR18" s="173"/>
      <c r="AS18" s="173"/>
      <c r="AT18" s="173"/>
      <c r="AU18" s="169"/>
      <c r="AV18" s="169"/>
      <c r="AW18" s="169"/>
    </row>
    <row r="19" spans="1:50" ht="207" thickBot="1" x14ac:dyDescent="0.55000000000000004">
      <c r="A19" s="205" t="s">
        <v>158</v>
      </c>
      <c r="B19" s="228" t="s">
        <v>161</v>
      </c>
      <c r="C19" s="312" t="s">
        <v>186</v>
      </c>
      <c r="D19" s="312"/>
      <c r="E19" s="227"/>
      <c r="F19" s="229"/>
      <c r="G19" s="229"/>
      <c r="H19" s="227" t="s">
        <v>171</v>
      </c>
      <c r="I19" s="227" t="s">
        <v>217</v>
      </c>
      <c r="J19" s="227" t="s">
        <v>209</v>
      </c>
      <c r="K19" s="206" t="s">
        <v>185</v>
      </c>
      <c r="L19" s="209"/>
      <c r="M19" s="291" t="s">
        <v>91</v>
      </c>
      <c r="N19" s="300">
        <f t="shared" si="0"/>
        <v>0.754</v>
      </c>
      <c r="O19" s="218"/>
      <c r="P19" s="219"/>
      <c r="Q19" s="228"/>
      <c r="R19" s="221"/>
      <c r="S19" s="240"/>
      <c r="T19" s="236" t="s">
        <v>192</v>
      </c>
      <c r="U19" s="236" t="s">
        <v>223</v>
      </c>
      <c r="V19" s="237" t="s">
        <v>191</v>
      </c>
      <c r="W19" s="285">
        <v>0.86</v>
      </c>
      <c r="X19" s="248"/>
      <c r="Y19" s="248"/>
      <c r="Z19" s="248"/>
      <c r="AA19" s="262" t="s">
        <v>151</v>
      </c>
      <c r="AB19" s="263" t="s">
        <v>153</v>
      </c>
      <c r="AC19" s="264" t="s">
        <v>154</v>
      </c>
      <c r="AD19" s="297">
        <v>0.754</v>
      </c>
      <c r="AE19" s="297">
        <v>0.754</v>
      </c>
      <c r="AF19" s="297">
        <v>0.754</v>
      </c>
      <c r="AG19" s="252" t="s">
        <v>226</v>
      </c>
      <c r="AI19" s="173"/>
      <c r="AJ19" s="173"/>
      <c r="AK19" s="173"/>
      <c r="AL19" s="173"/>
      <c r="AM19" s="173"/>
      <c r="AN19" s="173"/>
      <c r="AO19" s="173"/>
      <c r="AP19" s="173"/>
      <c r="AQ19" s="173"/>
      <c r="AR19" s="173"/>
      <c r="AS19" s="173"/>
      <c r="AT19" s="173"/>
      <c r="AU19" s="169"/>
      <c r="AV19" s="169"/>
      <c r="AW19" s="169"/>
    </row>
    <row r="20" spans="1:50" x14ac:dyDescent="0.3">
      <c r="Q20" s="186">
        <f>COUNTIF(Q10:Q19,"Si")</f>
        <v>0</v>
      </c>
      <c r="R20" s="187">
        <f>COUNT(N10:N19)</f>
        <v>10</v>
      </c>
      <c r="S20" s="188" t="e">
        <f>R20/Q20</f>
        <v>#DIV/0!</v>
      </c>
      <c r="T20" s="172"/>
      <c r="U20" s="172"/>
      <c r="W20" s="168"/>
      <c r="X20" s="168"/>
      <c r="Y20" s="168"/>
      <c r="Z20" s="168"/>
      <c r="AA20" s="168"/>
      <c r="AB20" s="168"/>
      <c r="AC20" s="168"/>
      <c r="AD20" s="168"/>
      <c r="AE20" s="168"/>
      <c r="AI20" s="169"/>
      <c r="AJ20" s="169"/>
      <c r="AK20" s="169"/>
      <c r="AL20" s="169"/>
      <c r="AM20" s="169"/>
      <c r="AN20" s="169"/>
      <c r="AO20" s="169"/>
      <c r="AP20" s="169"/>
      <c r="AQ20" s="169"/>
      <c r="AR20" s="169"/>
      <c r="AS20" s="169"/>
      <c r="AT20" s="169"/>
      <c r="AU20" s="169"/>
      <c r="AV20" s="169"/>
      <c r="AW20" s="169"/>
      <c r="AX20" s="169"/>
    </row>
    <row r="21" spans="1:50" s="182" customFormat="1" ht="24" customHeight="1" x14ac:dyDescent="0.35">
      <c r="A21" s="309" t="s">
        <v>121</v>
      </c>
      <c r="B21" s="309"/>
      <c r="C21" s="309"/>
      <c r="D21" s="309"/>
      <c r="E21" s="273"/>
      <c r="F21" s="273"/>
      <c r="G21" s="273"/>
      <c r="H21" s="274" t="s">
        <v>119</v>
      </c>
      <c r="I21" s="310" t="s">
        <v>122</v>
      </c>
      <c r="J21" s="310"/>
      <c r="K21" s="310"/>
      <c r="L21" s="310"/>
      <c r="M21" s="310"/>
      <c r="N21" s="310"/>
      <c r="O21" s="275"/>
      <c r="P21" s="275"/>
      <c r="Q21" s="276"/>
      <c r="R21" s="277"/>
      <c r="S21" s="277"/>
      <c r="T21" s="278" t="s">
        <v>120</v>
      </c>
      <c r="U21" s="310" t="s">
        <v>123</v>
      </c>
      <c r="V21" s="310"/>
      <c r="W21" s="310"/>
      <c r="X21" s="310"/>
      <c r="Y21" s="310"/>
      <c r="Z21" s="310"/>
      <c r="AA21" s="310"/>
      <c r="AB21" s="310"/>
      <c r="AC21" s="310"/>
      <c r="AD21" s="310"/>
      <c r="AE21" s="310"/>
      <c r="AF21" s="310"/>
      <c r="AG21" s="278">
        <v>1</v>
      </c>
      <c r="AI21" s="183"/>
      <c r="AJ21" s="183"/>
      <c r="AK21" s="183"/>
      <c r="AL21" s="183"/>
      <c r="AM21" s="183"/>
      <c r="AN21" s="183"/>
      <c r="AO21" s="183"/>
      <c r="AP21" s="183"/>
      <c r="AQ21" s="183"/>
      <c r="AR21" s="183"/>
      <c r="AS21" s="183"/>
      <c r="AT21" s="183"/>
      <c r="AU21" s="183"/>
      <c r="AV21" s="183"/>
      <c r="AW21" s="183"/>
      <c r="AX21" s="183"/>
    </row>
    <row r="22" spans="1:50" ht="38.25" customHeight="1" x14ac:dyDescent="0.3">
      <c r="H22" s="175"/>
      <c r="I22" s="175"/>
      <c r="J22" s="175"/>
      <c r="K22" s="175"/>
    </row>
    <row r="24" spans="1:50" x14ac:dyDescent="0.3">
      <c r="AC24" s="307"/>
    </row>
  </sheetData>
  <mergeCells count="40">
    <mergeCell ref="AG7:AG9"/>
    <mergeCell ref="AF7:AF9"/>
    <mergeCell ref="AE7:AE9"/>
    <mergeCell ref="AD7:AD9"/>
    <mergeCell ref="O7:O9"/>
    <mergeCell ref="P7:P9"/>
    <mergeCell ref="Q7:Q9"/>
    <mergeCell ref="R7:R9"/>
    <mergeCell ref="S7:S9"/>
    <mergeCell ref="V7:V9"/>
    <mergeCell ref="W7:W9"/>
    <mergeCell ref="AA7:AC7"/>
    <mergeCell ref="A1:A5"/>
    <mergeCell ref="B1:AF5"/>
    <mergeCell ref="A7:A9"/>
    <mergeCell ref="B7:B9"/>
    <mergeCell ref="C7:D9"/>
    <mergeCell ref="H7:H9"/>
    <mergeCell ref="I7:I9"/>
    <mergeCell ref="K7:K9"/>
    <mergeCell ref="M7:M9"/>
    <mergeCell ref="N7:N9"/>
    <mergeCell ref="T7:T9"/>
    <mergeCell ref="U7:U9"/>
    <mergeCell ref="AG4:AH5"/>
    <mergeCell ref="A21:D21"/>
    <mergeCell ref="I21:N21"/>
    <mergeCell ref="U21:AF21"/>
    <mergeCell ref="C10:D10"/>
    <mergeCell ref="C11:D11"/>
    <mergeCell ref="C12:D12"/>
    <mergeCell ref="C13:D13"/>
    <mergeCell ref="C14:D14"/>
    <mergeCell ref="C15:D15"/>
    <mergeCell ref="C16:D16"/>
    <mergeCell ref="C17:D17"/>
    <mergeCell ref="C18:D18"/>
    <mergeCell ref="C19:D19"/>
    <mergeCell ref="AA9:AC9"/>
    <mergeCell ref="J7:J9"/>
  </mergeCells>
  <phoneticPr fontId="23" type="noConversion"/>
  <dataValidations count="2">
    <dataValidation type="list" allowBlank="1" showInputMessage="1" showErrorMessage="1" sqref="M10:M19" xr:uid="{00000000-0002-0000-0000-000000000000}">
      <formula1>"Sube,Baja,Tendencia Media"</formula1>
    </dataValidation>
    <dataValidation type="list" allowBlank="1" showInputMessage="1" showErrorMessage="1" sqref="Q10:Q19" xr:uid="{00000000-0002-0000-0000-000001000000}">
      <formula1>"Si,No"</formula1>
    </dataValidation>
  </dataValidations>
  <pageMargins left="0.75" right="0" top="1" bottom="0" header="0" footer="0"/>
  <pageSetup paperSize="5" scale="40" orientation="landscape" verticalDpi="4294967292" copies="2" r:id="rId1"/>
  <drawing r:id="rId2"/>
  <extLst>
    <ext xmlns:x14="http://schemas.microsoft.com/office/spreadsheetml/2009/9/main" uri="{05C60535-1F16-4fd2-B633-F4F36F0B64E0}">
      <x14:sparklineGroups xmlns:xm="http://schemas.microsoft.com/office/excel/2006/main">
        <x14:sparklineGroup manualMax="0" manualMin="0" type="column" displayEmptyCellsAs="gap" xr2:uid="{00000000-0003-0000-0000-000004000000}">
          <x14:colorSeries rgb="FF376092"/>
          <x14:colorNegative rgb="FFD00000"/>
          <x14:colorAxis rgb="FF000000"/>
          <x14:colorMarkers rgb="FFD00000"/>
          <x14:colorFirst rgb="FFD00000"/>
          <x14:colorLast rgb="FFD00000"/>
          <x14:colorHigh rgb="FFD00000"/>
          <x14:colorLow rgb="FFD00000"/>
          <x14:sparklines>
            <x14:sparkline>
              <xm:sqref>O11</xm:sqref>
            </x14:sparkline>
          </x14:sparklines>
        </x14:sparklineGroup>
        <x14:sparklineGroup manualMax="0" manualMin="0" type="column" displayEmptyCellsAs="gap" xr2:uid="{00000000-0003-0000-0000-000003000000}">
          <x14:colorSeries rgb="FF376092"/>
          <x14:colorNegative rgb="FFD00000"/>
          <x14:colorAxis rgb="FF000000"/>
          <x14:colorMarkers rgb="FFD00000"/>
          <x14:colorFirst rgb="FFD00000"/>
          <x14:colorLast rgb="FFD00000"/>
          <x14:colorHigh rgb="FFD00000"/>
          <x14:colorLow rgb="FFD00000"/>
          <x14:sparklines>
            <x14:sparkline>
              <xm:sqref>O10</xm:sqref>
            </x14:sparkline>
            <x14:sparkline>
              <xm:sqref>O12</xm:sqref>
            </x14:sparkline>
            <x14:sparkline>
              <xm:sqref>O15</xm:sqref>
            </x14:sparkline>
            <x14:sparkline>
              <xm:sqref>O13</xm:sqref>
            </x14:sparkline>
            <x14:sparkline>
              <xm:sqref>O14</xm:sqref>
            </x14:sparkline>
            <x14:sparkline>
              <xm:sqref>O16</xm:sqref>
            </x14:sparkline>
            <x14:sparkline>
              <xm:sqref>O17</xm:sqref>
            </x14:sparkline>
            <x14:sparkline>
              <xm:sqref>O18</xm:sqref>
            </x14:sparkline>
            <x14:sparkline>
              <xm:sqref>O19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8:G10"/>
  <sheetViews>
    <sheetView workbookViewId="0"/>
  </sheetViews>
  <sheetFormatPr baseColWidth="10" defaultColWidth="11.44140625" defaultRowHeight="14.4" x14ac:dyDescent="0.3"/>
  <sheetData>
    <row r="8" spans="5:7" ht="15" thickBot="1" x14ac:dyDescent="0.35"/>
    <row r="9" spans="5:7" ht="250.2" thickBot="1" x14ac:dyDescent="0.35">
      <c r="E9" s="180">
        <v>1</v>
      </c>
      <c r="F9" s="181">
        <v>0.9</v>
      </c>
      <c r="G9" s="179" t="s">
        <v>111</v>
      </c>
    </row>
    <row r="10" spans="5:7" ht="250.2" thickBot="1" x14ac:dyDescent="0.35">
      <c r="E10" s="180">
        <v>1</v>
      </c>
      <c r="F10" s="181">
        <v>0.9</v>
      </c>
      <c r="G10" s="179"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4140625" defaultRowHeight="14.4" outlineLevelCol="1" x14ac:dyDescent="0.3"/>
  <cols>
    <col min="1" max="1" width="16.44140625" customWidth="1"/>
    <col min="2" max="2" width="16.44140625" hidden="1" customWidth="1"/>
    <col min="3" max="3" width="30.109375" bestFit="1" customWidth="1"/>
    <col min="4" max="4" width="17.44140625" style="77" bestFit="1" customWidth="1"/>
    <col min="5" max="6" width="4.44140625" hidden="1" customWidth="1"/>
    <col min="7" max="8" width="35.109375" customWidth="1"/>
    <col min="9" max="9" width="16" customWidth="1"/>
    <col min="10" max="10" width="9.44140625" bestFit="1" customWidth="1"/>
    <col min="11" max="11" width="9" style="72" customWidth="1"/>
    <col min="12" max="23" width="7.6640625" customWidth="1" outlineLevel="1"/>
    <col min="24" max="25" width="7.6640625" hidden="1" customWidth="1" outlineLevel="1"/>
    <col min="26" max="26" width="11.44140625" style="67" customWidth="1" collapsed="1"/>
    <col min="27" max="27" width="31.44140625" customWidth="1"/>
    <col min="28" max="28" width="11.44140625" hidden="1" customWidth="1"/>
    <col min="29" max="29" width="8.77734375" customWidth="1"/>
    <col min="30" max="30" width="9.6640625" customWidth="1"/>
    <col min="31" max="31" width="14.109375" customWidth="1"/>
    <col min="32" max="32" width="16.33203125" customWidth="1"/>
    <col min="33" max="33" width="14.44140625" customWidth="1"/>
    <col min="34" max="34" width="13.109375" customWidth="1"/>
    <col min="35" max="35" width="14.6640625" customWidth="1"/>
    <col min="44" max="44" width="7" bestFit="1" customWidth="1"/>
    <col min="45" max="45" width="8.77734375" bestFit="1" customWidth="1"/>
    <col min="46" max="46" width="7.44140625" bestFit="1" customWidth="1"/>
    <col min="47" max="47" width="6" bestFit="1" customWidth="1"/>
    <col min="48" max="49" width="6.44140625" bestFit="1" customWidth="1"/>
    <col min="50" max="50" width="5.77734375" bestFit="1" customWidth="1"/>
    <col min="51" max="51" width="8.44140625" bestFit="1" customWidth="1"/>
    <col min="52" max="52" width="11.77734375" customWidth="1"/>
    <col min="53" max="53" width="9.109375" bestFit="1" customWidth="1"/>
    <col min="54" max="54" width="11.77734375" customWidth="1"/>
    <col min="55" max="55" width="10.44140625" bestFit="1" customWidth="1"/>
    <col min="69" max="74" width="9.44140625" customWidth="1"/>
  </cols>
  <sheetData>
    <row r="1" spans="1:58" ht="15" customHeight="1" x14ac:dyDescent="0.3">
      <c r="A1" s="333" t="s">
        <v>47</v>
      </c>
      <c r="B1" s="333"/>
      <c r="C1" s="334"/>
      <c r="D1" s="335" t="s">
        <v>55</v>
      </c>
      <c r="E1" s="336"/>
      <c r="F1" s="336"/>
      <c r="G1" s="336"/>
      <c r="H1" s="336"/>
      <c r="I1" s="336"/>
      <c r="J1" s="336"/>
      <c r="K1" s="336"/>
      <c r="L1" s="336"/>
      <c r="M1" s="336"/>
      <c r="N1" s="336"/>
      <c r="O1" s="336"/>
      <c r="P1" s="336"/>
      <c r="Q1" s="336"/>
      <c r="R1" s="336"/>
      <c r="S1" s="336"/>
      <c r="T1" s="336"/>
      <c r="U1" s="336"/>
      <c r="V1" s="336"/>
      <c r="W1" s="336"/>
      <c r="X1" s="336"/>
      <c r="Y1" s="336"/>
      <c r="Z1" s="336"/>
      <c r="AA1" s="336"/>
      <c r="AB1" s="336"/>
      <c r="AC1" s="337"/>
      <c r="AD1" s="344" t="s">
        <v>31</v>
      </c>
      <c r="AE1" s="344"/>
    </row>
    <row r="2" spans="1:58" ht="15" customHeight="1" x14ac:dyDescent="0.3">
      <c r="A2" s="334"/>
      <c r="B2" s="334"/>
      <c r="C2" s="334"/>
      <c r="D2" s="338"/>
      <c r="E2" s="339"/>
      <c r="F2" s="339"/>
      <c r="G2" s="339"/>
      <c r="H2" s="339"/>
      <c r="I2" s="339"/>
      <c r="J2" s="339"/>
      <c r="K2" s="339"/>
      <c r="L2" s="339"/>
      <c r="M2" s="339"/>
      <c r="N2" s="339"/>
      <c r="O2" s="339"/>
      <c r="P2" s="339"/>
      <c r="Q2" s="339"/>
      <c r="R2" s="339"/>
      <c r="S2" s="339"/>
      <c r="T2" s="339"/>
      <c r="U2" s="339"/>
      <c r="V2" s="339"/>
      <c r="W2" s="339"/>
      <c r="X2" s="339"/>
      <c r="Y2" s="339"/>
      <c r="Z2" s="339"/>
      <c r="AA2" s="339"/>
      <c r="AB2" s="339"/>
      <c r="AC2" s="340"/>
      <c r="AD2" s="344"/>
      <c r="AE2" s="344"/>
    </row>
    <row r="3" spans="1:58" ht="15" customHeight="1" x14ac:dyDescent="0.3">
      <c r="A3" s="334"/>
      <c r="B3" s="334"/>
      <c r="C3" s="334"/>
      <c r="D3" s="341"/>
      <c r="E3" s="342"/>
      <c r="F3" s="342"/>
      <c r="G3" s="342"/>
      <c r="H3" s="342"/>
      <c r="I3" s="342"/>
      <c r="J3" s="342"/>
      <c r="K3" s="342"/>
      <c r="L3" s="342"/>
      <c r="M3" s="342"/>
      <c r="N3" s="342"/>
      <c r="O3" s="342"/>
      <c r="P3" s="342"/>
      <c r="Q3" s="342"/>
      <c r="R3" s="342"/>
      <c r="S3" s="342"/>
      <c r="T3" s="342"/>
      <c r="U3" s="342"/>
      <c r="V3" s="342"/>
      <c r="W3" s="342"/>
      <c r="X3" s="342"/>
      <c r="Y3" s="342"/>
      <c r="Z3" s="342"/>
      <c r="AA3" s="342"/>
      <c r="AB3" s="342"/>
      <c r="AC3" s="343"/>
      <c r="AD3" s="344"/>
      <c r="AE3" s="344"/>
    </row>
    <row r="4" spans="1:58" ht="15" customHeight="1" x14ac:dyDescent="0.3">
      <c r="A4" s="334"/>
      <c r="B4" s="334"/>
      <c r="C4" s="334"/>
      <c r="D4" s="345" t="s">
        <v>44</v>
      </c>
      <c r="E4" s="346"/>
      <c r="F4" s="346"/>
      <c r="G4" s="346"/>
      <c r="H4" s="346"/>
      <c r="I4" s="346"/>
      <c r="J4" s="346"/>
      <c r="K4" s="346"/>
      <c r="L4" s="346"/>
      <c r="M4" s="346"/>
      <c r="N4" s="346"/>
      <c r="O4" s="346"/>
      <c r="P4" s="346"/>
      <c r="Q4" s="346"/>
      <c r="R4" s="346"/>
      <c r="S4" s="346"/>
      <c r="T4" s="346"/>
      <c r="U4" s="346"/>
      <c r="V4" s="346"/>
      <c r="W4" s="346"/>
      <c r="X4" s="346"/>
      <c r="Y4" s="346"/>
      <c r="Z4" s="346"/>
      <c r="AA4" s="346"/>
      <c r="AB4" s="346"/>
      <c r="AC4" s="347"/>
      <c r="AD4" s="351" t="s">
        <v>32</v>
      </c>
      <c r="AE4" s="351"/>
      <c r="AQ4" s="64"/>
      <c r="AR4" s="64"/>
      <c r="AS4" s="64"/>
      <c r="AT4" s="64"/>
      <c r="AU4" s="64"/>
      <c r="AV4" s="64"/>
      <c r="AW4" s="64"/>
      <c r="AX4" s="64"/>
      <c r="AY4" s="64"/>
      <c r="AZ4" s="64"/>
      <c r="BA4" s="64"/>
      <c r="BB4" s="64"/>
      <c r="BC4" s="64"/>
      <c r="BD4" s="64"/>
      <c r="BE4" s="64"/>
      <c r="BF4" s="64"/>
    </row>
    <row r="5" spans="1:58" ht="15" customHeight="1" x14ac:dyDescent="0.3">
      <c r="A5" s="334"/>
      <c r="B5" s="334"/>
      <c r="C5" s="334"/>
      <c r="D5" s="348"/>
      <c r="E5" s="349"/>
      <c r="F5" s="349"/>
      <c r="G5" s="349"/>
      <c r="H5" s="349"/>
      <c r="I5" s="349"/>
      <c r="J5" s="349"/>
      <c r="K5" s="349"/>
      <c r="L5" s="349"/>
      <c r="M5" s="349"/>
      <c r="N5" s="349"/>
      <c r="O5" s="349"/>
      <c r="P5" s="349"/>
      <c r="Q5" s="349"/>
      <c r="R5" s="349"/>
      <c r="S5" s="349"/>
      <c r="T5" s="349"/>
      <c r="U5" s="349"/>
      <c r="V5" s="349"/>
      <c r="W5" s="349"/>
      <c r="X5" s="349"/>
      <c r="Y5" s="349"/>
      <c r="Z5" s="349"/>
      <c r="AA5" s="349"/>
      <c r="AB5" s="349"/>
      <c r="AC5" s="350"/>
      <c r="AD5" s="352">
        <v>42731</v>
      </c>
      <c r="AE5" s="352"/>
      <c r="AQ5" s="64"/>
      <c r="AR5" s="64"/>
      <c r="AS5" s="64"/>
      <c r="AT5" s="64"/>
      <c r="AU5" s="64"/>
      <c r="AV5" s="64"/>
      <c r="AW5" s="64"/>
      <c r="AX5" s="64"/>
      <c r="AY5" s="64"/>
      <c r="AZ5" s="64"/>
      <c r="BA5" s="64"/>
      <c r="BB5" s="64"/>
      <c r="BC5" s="64"/>
      <c r="BD5" s="64"/>
      <c r="BE5" s="64"/>
      <c r="BF5" s="64"/>
    </row>
    <row r="6" spans="1:58" x14ac:dyDescent="0.3">
      <c r="AQ6" s="64"/>
      <c r="AR6" s="64"/>
      <c r="AS6" s="64"/>
      <c r="AT6" s="64"/>
      <c r="AU6" s="64"/>
      <c r="AV6" s="64"/>
      <c r="AW6" s="64"/>
      <c r="AX6" s="64"/>
      <c r="AY6" s="64"/>
      <c r="AZ6" s="64"/>
      <c r="BA6" s="64"/>
      <c r="BB6" s="64"/>
      <c r="BC6" s="64"/>
      <c r="BD6" s="64"/>
      <c r="BE6" s="64"/>
      <c r="BF6" s="64"/>
    </row>
    <row r="7" spans="1:58" ht="93.75" customHeight="1" thickBot="1" x14ac:dyDescent="0.35">
      <c r="A7" s="114" t="s">
        <v>1</v>
      </c>
      <c r="B7" s="114"/>
      <c r="C7" s="114" t="s">
        <v>2</v>
      </c>
      <c r="D7" s="114" t="s">
        <v>49</v>
      </c>
      <c r="E7" s="114" t="s">
        <v>56</v>
      </c>
      <c r="F7" s="114" t="s">
        <v>57</v>
      </c>
      <c r="G7" s="114" t="s">
        <v>3</v>
      </c>
      <c r="H7" s="114" t="s">
        <v>61</v>
      </c>
      <c r="I7" s="114" t="s">
        <v>5</v>
      </c>
      <c r="J7" s="114" t="s">
        <v>6</v>
      </c>
      <c r="K7" s="114" t="s">
        <v>4</v>
      </c>
      <c r="L7" s="165">
        <v>42736</v>
      </c>
      <c r="M7" s="165">
        <v>42767</v>
      </c>
      <c r="N7" s="165">
        <v>42795</v>
      </c>
      <c r="O7" s="165">
        <v>42826</v>
      </c>
      <c r="P7" s="165">
        <v>42856</v>
      </c>
      <c r="Q7" s="165">
        <v>42887</v>
      </c>
      <c r="R7" s="165">
        <v>42917</v>
      </c>
      <c r="S7" s="165">
        <v>42948</v>
      </c>
      <c r="T7" s="165">
        <v>42979</v>
      </c>
      <c r="U7" s="165">
        <v>43009</v>
      </c>
      <c r="V7" s="165">
        <v>43040</v>
      </c>
      <c r="W7" s="165">
        <v>43070</v>
      </c>
      <c r="X7" s="165"/>
      <c r="Y7" s="165"/>
      <c r="Z7" s="114" t="s">
        <v>10</v>
      </c>
      <c r="AA7" s="114" t="s">
        <v>53</v>
      </c>
      <c r="AB7" s="114" t="s">
        <v>59</v>
      </c>
      <c r="AC7" s="114" t="s">
        <v>9</v>
      </c>
      <c r="AD7" s="166" t="s">
        <v>11</v>
      </c>
      <c r="AE7" s="166" t="s">
        <v>12</v>
      </c>
      <c r="AF7" s="166" t="s">
        <v>54</v>
      </c>
      <c r="AG7" s="166" t="s">
        <v>7</v>
      </c>
      <c r="AH7" s="166" t="s">
        <v>8</v>
      </c>
      <c r="AP7" s="64"/>
      <c r="AQ7" s="65"/>
      <c r="AR7" s="65"/>
      <c r="AS7" s="65"/>
      <c r="AT7" s="65"/>
      <c r="AU7" s="65"/>
      <c r="AV7" s="65"/>
      <c r="AW7" s="65"/>
      <c r="AX7" s="65"/>
      <c r="AY7" s="65"/>
      <c r="AZ7" s="65"/>
      <c r="BA7" s="65"/>
      <c r="BB7" s="65"/>
      <c r="BC7" s="65"/>
      <c r="BD7" s="64"/>
      <c r="BE7" s="64"/>
    </row>
    <row r="8" spans="1:58" ht="26.4" x14ac:dyDescent="0.3">
      <c r="A8" s="330" t="s">
        <v>71</v>
      </c>
      <c r="B8" s="163" t="e">
        <f>+#REF!+1</f>
        <v>#REF!</v>
      </c>
      <c r="C8" s="152" t="s">
        <v>100</v>
      </c>
      <c r="D8" s="126" t="s">
        <v>103</v>
      </c>
      <c r="E8" s="127"/>
      <c r="F8" s="127"/>
      <c r="G8" s="128" t="s">
        <v>93</v>
      </c>
      <c r="H8" s="128" t="s">
        <v>95</v>
      </c>
      <c r="I8" s="129" t="s">
        <v>99</v>
      </c>
      <c r="J8" s="130" t="s">
        <v>91</v>
      </c>
      <c r="K8" s="131">
        <v>0.8</v>
      </c>
      <c r="L8" s="132"/>
      <c r="M8" s="132"/>
      <c r="N8" s="132"/>
      <c r="O8" s="132"/>
      <c r="P8" s="132"/>
      <c r="Q8" s="132"/>
      <c r="R8" s="132"/>
      <c r="S8" s="132"/>
      <c r="T8" s="132"/>
      <c r="U8" s="132"/>
      <c r="V8" s="132"/>
      <c r="W8" s="132"/>
      <c r="X8" s="133">
        <v>0</v>
      </c>
      <c r="Y8" s="133">
        <v>1</v>
      </c>
      <c r="Z8" s="133" t="e">
        <f t="shared" ref="Z8:Z16" si="0">LOOKUP(1000000000,L8:W8)</f>
        <v>#N/A</v>
      </c>
      <c r="AA8" s="128"/>
      <c r="AB8" s="132" t="e">
        <f t="shared" ref="AB8:AB16" si="1">+IF(SLOPE(L8:W8,$L$7:$W$7)&gt;0,"Al alza",IF(SLOPE(L8:W8,$L$7:$W$7)&lt;0,"A la baja","Sin cambio"))</f>
        <v>#DIV/0!</v>
      </c>
      <c r="AC8" s="112" t="s">
        <v>13</v>
      </c>
      <c r="AD8" s="134">
        <v>9.6100000000000005E-3</v>
      </c>
      <c r="AE8" s="135" t="str">
        <f>IF($J$8="Sube",IF(ISERROR(Z8/$K$8)=TRUE,"",IF(Z8&gt;$K$8,AD8,Z8/$K$8*AD8)),IF(ISERROR($K$8/Z8)=TRUE,"",IF($K$8&lt;Z8,$K$8/Z8*AD8,AD8)))</f>
        <v/>
      </c>
      <c r="AF8" s="136" t="str">
        <f>IF($J$8="Sube",IF(ISERROR(Z8/$K$8)=TRUE,"",IF(Z8&gt;=$K$8,1,0)),IF(ISERROR($K$8/Z8)=TRUE,"",IF($K$8&lt;Z8,0,1)))</f>
        <v/>
      </c>
      <c r="AG8" s="127"/>
      <c r="AH8" s="137"/>
      <c r="AP8" s="64"/>
      <c r="AQ8" s="63"/>
      <c r="AR8" s="63"/>
      <c r="AS8" s="63"/>
      <c r="AT8" s="63"/>
      <c r="AU8" s="63"/>
      <c r="AV8" s="63"/>
      <c r="AW8" s="63"/>
      <c r="AX8" s="63"/>
      <c r="AY8" s="63"/>
      <c r="AZ8" s="63"/>
      <c r="BA8" s="63"/>
      <c r="BB8" s="63"/>
      <c r="BC8" s="64"/>
      <c r="BD8" s="64"/>
      <c r="BE8" s="64"/>
    </row>
    <row r="9" spans="1:58" ht="26.4" x14ac:dyDescent="0.3">
      <c r="A9" s="331"/>
      <c r="B9" s="108" t="e">
        <f t="shared" ref="B9:B16" si="2">+B8+1</f>
        <v>#REF!</v>
      </c>
      <c r="C9" s="105" t="s">
        <v>101</v>
      </c>
      <c r="D9" s="106" t="s">
        <v>104</v>
      </c>
      <c r="E9" s="61"/>
      <c r="F9" s="61"/>
      <c r="G9" s="16" t="s">
        <v>92</v>
      </c>
      <c r="H9" s="16" t="s">
        <v>96</v>
      </c>
      <c r="I9" s="18" t="s">
        <v>99</v>
      </c>
      <c r="J9" s="104" t="s">
        <v>91</v>
      </c>
      <c r="K9" s="73">
        <v>0.05</v>
      </c>
      <c r="L9" s="17"/>
      <c r="M9" s="17"/>
      <c r="N9" s="17"/>
      <c r="O9" s="17"/>
      <c r="P9" s="17"/>
      <c r="Q9" s="17"/>
      <c r="R9" s="17"/>
      <c r="S9" s="17"/>
      <c r="T9" s="17"/>
      <c r="U9" s="17"/>
      <c r="V9" s="17"/>
      <c r="W9" s="17"/>
      <c r="X9" s="66">
        <v>0</v>
      </c>
      <c r="Y9" s="66">
        <v>1</v>
      </c>
      <c r="Z9" s="66" t="e">
        <f t="shared" si="0"/>
        <v>#N/A</v>
      </c>
      <c r="AA9" s="16"/>
      <c r="AB9" s="17" t="e">
        <f t="shared" si="1"/>
        <v>#DIV/0!</v>
      </c>
      <c r="AC9" s="111" t="s">
        <v>13</v>
      </c>
      <c r="AD9" s="81">
        <v>9.6100000000000005E-3</v>
      </c>
      <c r="AE9" s="20" t="str">
        <f>IF($J$9="Sube",IF(ISERROR(Z9/$K$9)=TRUE,"",IF(Z9&gt;$K$9,AD9,Z9/$K$9*AD9)),IF(ISERROR($K$9/Z9)=TRUE,"",IF($K$9&lt;Z9,$K$9/Z9*AD9,AD9)))</f>
        <v/>
      </c>
      <c r="AF9" s="21" t="str">
        <f>IF($J$9="Sube",IF(ISERROR(Z9/$K$9)=TRUE,"",IF(Z9&gt;=$K$9,1,0)),IF(ISERROR($K$9/Z9)=TRUE,"",IF($K$9&lt;Z9,0,1)))</f>
        <v/>
      </c>
      <c r="AG9" s="61"/>
      <c r="AH9" s="138"/>
      <c r="AP9" s="64"/>
      <c r="AQ9" s="63"/>
      <c r="AR9" s="63"/>
      <c r="AS9" s="63"/>
      <c r="AT9" s="63"/>
      <c r="AU9" s="63"/>
      <c r="AV9" s="63"/>
      <c r="AW9" s="63"/>
      <c r="AX9" s="63"/>
      <c r="AY9" s="63"/>
      <c r="AZ9" s="63"/>
      <c r="BA9" s="63"/>
      <c r="BB9" s="63"/>
      <c r="BC9" s="64"/>
      <c r="BD9" s="64"/>
      <c r="BE9" s="64"/>
    </row>
    <row r="10" spans="1:58" ht="27" thickBot="1" x14ac:dyDescent="0.35">
      <c r="A10" s="332"/>
      <c r="B10" s="164" t="e">
        <f t="shared" si="2"/>
        <v>#REF!</v>
      </c>
      <c r="C10" s="153" t="s">
        <v>102</v>
      </c>
      <c r="D10" s="140" t="s">
        <v>105</v>
      </c>
      <c r="E10" s="150"/>
      <c r="F10" s="150"/>
      <c r="G10" s="141" t="s">
        <v>94</v>
      </c>
      <c r="H10" s="141" t="s">
        <v>97</v>
      </c>
      <c r="I10" s="142" t="s">
        <v>98</v>
      </c>
      <c r="J10" s="143" t="s">
        <v>91</v>
      </c>
      <c r="K10" s="144">
        <v>0.95</v>
      </c>
      <c r="L10" s="145"/>
      <c r="M10" s="145"/>
      <c r="N10" s="145"/>
      <c r="O10" s="145"/>
      <c r="P10" s="145"/>
      <c r="Q10" s="145"/>
      <c r="R10" s="145"/>
      <c r="S10" s="145"/>
      <c r="T10" s="145"/>
      <c r="U10" s="145"/>
      <c r="V10" s="145"/>
      <c r="W10" s="145"/>
      <c r="X10" s="146">
        <v>0</v>
      </c>
      <c r="Y10" s="146">
        <v>1</v>
      </c>
      <c r="Z10" s="146" t="e">
        <f t="shared" si="0"/>
        <v>#N/A</v>
      </c>
      <c r="AA10" s="141"/>
      <c r="AB10" s="145" t="e">
        <f t="shared" si="1"/>
        <v>#DIV/0!</v>
      </c>
      <c r="AC10" s="139" t="s">
        <v>13</v>
      </c>
      <c r="AD10" s="147">
        <v>9.6100000000000005E-3</v>
      </c>
      <c r="AE10" s="148" t="str">
        <f>IF($J$10="Sube",IF(ISERROR(Z10/$K$10)=TRUE,"",IF(Z10&gt;$K$10,AD10,Z10/$K$10*AD10)),IF(ISERROR($K$10/Z10)=TRUE,"",IF($K$10&lt;Z10,$K$10/Z10*AD10,AD10)))</f>
        <v/>
      </c>
      <c r="AF10" s="149" t="str">
        <f>IF($J$10="Sube",IF(ISERROR(Z10/$K$10)=TRUE,"",IF(Z10&gt;=$K$10,1,0)),IF(ISERROR($K$10/Z10)=TRUE,"",IF($K$10&lt;Z10,0,1)))</f>
        <v/>
      </c>
      <c r="AG10" s="150"/>
      <c r="AH10" s="151"/>
      <c r="AP10" s="64"/>
      <c r="AQ10" s="63"/>
      <c r="AR10" s="63"/>
      <c r="AS10" s="63"/>
      <c r="AT10" s="63"/>
      <c r="AU10" s="63"/>
      <c r="AV10" s="63"/>
      <c r="AW10" s="63"/>
      <c r="AX10" s="63"/>
      <c r="AY10" s="63"/>
      <c r="AZ10" s="63"/>
      <c r="BA10" s="63"/>
      <c r="BB10" s="63"/>
      <c r="BC10" s="64"/>
      <c r="BD10" s="64"/>
      <c r="BE10" s="64"/>
    </row>
    <row r="11" spans="1:58" hidden="1" x14ac:dyDescent="0.3">
      <c r="A11" s="329" t="s">
        <v>72</v>
      </c>
      <c r="B11" s="107" t="e">
        <f t="shared" si="2"/>
        <v>#REF!</v>
      </c>
      <c r="C11" s="110"/>
      <c r="D11" s="115"/>
      <c r="E11" s="116"/>
      <c r="F11" s="116"/>
      <c r="G11" s="117"/>
      <c r="H11" s="117"/>
      <c r="I11" s="118"/>
      <c r="J11" s="119"/>
      <c r="K11" s="120"/>
      <c r="L11" s="121"/>
      <c r="M11" s="121"/>
      <c r="N11" s="121"/>
      <c r="O11" s="121"/>
      <c r="P11" s="121"/>
      <c r="Q11" s="121"/>
      <c r="R11" s="121"/>
      <c r="S11" s="121"/>
      <c r="T11" s="121"/>
      <c r="U11" s="121"/>
      <c r="V11" s="121"/>
      <c r="W11" s="121"/>
      <c r="X11" s="121"/>
      <c r="Y11" s="121"/>
      <c r="Z11" s="122" t="e">
        <f t="shared" si="0"/>
        <v>#N/A</v>
      </c>
      <c r="AA11" s="117"/>
      <c r="AB11" s="121" t="e">
        <f t="shared" si="1"/>
        <v>#DIV/0!</v>
      </c>
      <c r="AC11" s="110" t="s">
        <v>13</v>
      </c>
      <c r="AD11" s="123">
        <v>9.6100000000000005E-3</v>
      </c>
      <c r="AE11" s="124" t="str">
        <f>IF($J$11="Sube",IF(ISERROR(Z11/$K$11)=TRUE,"",IF(Z11&gt;$K$11,AD11,Z11/$K$11*AD11)),IF(ISERROR($K$11/Z11)=TRUE,"",IF($K$11&lt;Z11,$K$11/Z11*AD11,AD11)))</f>
        <v/>
      </c>
      <c r="AF11" s="125" t="str">
        <f>IF($J$11="Sube",IF(ISERROR(Z11/$K$11)=TRUE,"",IF(Z11&gt;=$K$11,1,0)),IF(ISERROR($K$11/Z11)=TRUE,"",IF($K$11&lt;Z11,0,1)))</f>
        <v/>
      </c>
      <c r="AG11" s="116"/>
      <c r="AH11" s="116"/>
      <c r="AP11" s="64"/>
      <c r="AQ11" s="63"/>
      <c r="AR11" s="63"/>
      <c r="AS11" s="63"/>
      <c r="AT11" s="63"/>
      <c r="AU11" s="63"/>
      <c r="AV11" s="63"/>
      <c r="AW11" s="63"/>
      <c r="AX11" s="63"/>
      <c r="AY11" s="63"/>
      <c r="AZ11" s="63"/>
      <c r="BA11" s="63"/>
      <c r="BB11" s="63"/>
      <c r="BC11" s="64"/>
      <c r="BD11" s="64"/>
      <c r="BE11" s="64"/>
    </row>
    <row r="12" spans="1:58" hidden="1" x14ac:dyDescent="0.3">
      <c r="A12" s="329"/>
      <c r="B12" s="107" t="e">
        <f t="shared" si="2"/>
        <v>#REF!</v>
      </c>
      <c r="C12" s="111"/>
      <c r="D12" s="106"/>
      <c r="E12" s="61"/>
      <c r="F12" s="61"/>
      <c r="G12" s="16"/>
      <c r="H12" s="16"/>
      <c r="I12" s="18"/>
      <c r="J12" s="104"/>
      <c r="K12" s="73"/>
      <c r="L12" s="17"/>
      <c r="M12" s="17"/>
      <c r="N12" s="17"/>
      <c r="O12" s="17"/>
      <c r="P12" s="17"/>
      <c r="Q12" s="17"/>
      <c r="R12" s="17"/>
      <c r="S12" s="17"/>
      <c r="T12" s="17"/>
      <c r="U12" s="17"/>
      <c r="V12" s="17"/>
      <c r="W12" s="17"/>
      <c r="X12" s="17"/>
      <c r="Y12" s="17"/>
      <c r="Z12" s="66" t="e">
        <f t="shared" si="0"/>
        <v>#N/A</v>
      </c>
      <c r="AA12" s="16"/>
      <c r="AB12" s="17" t="e">
        <f t="shared" si="1"/>
        <v>#DIV/0!</v>
      </c>
      <c r="AC12" s="111" t="s">
        <v>13</v>
      </c>
      <c r="AD12" s="81">
        <v>9.6100000000000005E-3</v>
      </c>
      <c r="AE12" s="20" t="str">
        <f>IF($J$12="Sube",IF(ISERROR(Z12/$K$12)=TRUE,"",IF(Z12&gt;$K$12,AD12,Z12/$K$12*AD12)),IF(ISERROR($K$12/Z12)=TRUE,"",IF($K$12&lt;Z12,$K$12/Z12*AD12,AD12)))</f>
        <v/>
      </c>
      <c r="AF12" s="21" t="str">
        <f>IF($J$12="Sube",IF(ISERROR(Z12/$K$12)=TRUE,"",IF(Z12&gt;=$K$12,1,0)),IF(ISERROR($K$12/Z12)=TRUE,"",IF($K$12&lt;Z12,0,1)))</f>
        <v/>
      </c>
      <c r="AG12" s="61"/>
      <c r="AH12" s="61"/>
      <c r="AP12" s="64"/>
      <c r="AQ12" s="63"/>
      <c r="AR12" s="63"/>
      <c r="AS12" s="63"/>
      <c r="AT12" s="63"/>
      <c r="AU12" s="63"/>
      <c r="AV12" s="63"/>
      <c r="AW12" s="63"/>
      <c r="AX12" s="63"/>
      <c r="AY12" s="63"/>
      <c r="AZ12" s="63"/>
      <c r="BA12" s="63"/>
      <c r="BB12" s="63"/>
      <c r="BC12" s="64"/>
      <c r="BD12" s="64"/>
      <c r="BE12" s="64"/>
    </row>
    <row r="13" spans="1:58" hidden="1" x14ac:dyDescent="0.3">
      <c r="A13" s="329"/>
      <c r="B13" s="107" t="e">
        <f t="shared" si="2"/>
        <v>#REF!</v>
      </c>
      <c r="C13" s="111"/>
      <c r="D13" s="106"/>
      <c r="E13" s="61"/>
      <c r="F13" s="61"/>
      <c r="G13" s="16"/>
      <c r="H13" s="16"/>
      <c r="I13" s="18"/>
      <c r="J13" s="104"/>
      <c r="K13" s="73"/>
      <c r="L13" s="17"/>
      <c r="M13" s="17"/>
      <c r="N13" s="17"/>
      <c r="O13" s="17"/>
      <c r="P13" s="17"/>
      <c r="Q13" s="17"/>
      <c r="R13" s="17"/>
      <c r="S13" s="17"/>
      <c r="T13" s="17"/>
      <c r="U13" s="17"/>
      <c r="V13" s="17"/>
      <c r="W13" s="17"/>
      <c r="X13" s="17"/>
      <c r="Y13" s="17"/>
      <c r="Z13" s="66" t="e">
        <f t="shared" si="0"/>
        <v>#N/A</v>
      </c>
      <c r="AA13" s="16"/>
      <c r="AB13" s="17" t="e">
        <f t="shared" si="1"/>
        <v>#DIV/0!</v>
      </c>
      <c r="AC13" s="111" t="s">
        <v>13</v>
      </c>
      <c r="AD13" s="81">
        <v>9.6100000000000005E-3</v>
      </c>
      <c r="AE13" s="20" t="str">
        <f>IF($J$13="Sube",IF(ISERROR(Z13/$K$13)=TRUE,"",IF(Z13&gt;$K$13,AD13,Z13/$K$13*AD13)),IF(ISERROR($K$13/Z13)=TRUE,"",IF($K$13&lt;Z13,$K$13/Z13*AD13,AD13)))</f>
        <v/>
      </c>
      <c r="AF13" s="21" t="str">
        <f>IF($J$13="Sube",IF(ISERROR(Z13/$K$13)=TRUE,"",IF(Z13&gt;=$K$13,1,0)),IF(ISERROR($K$13/Z13)=TRUE,"",IF($K$13&lt;Z13,0,1)))</f>
        <v/>
      </c>
      <c r="AG13" s="61"/>
      <c r="AH13" s="61"/>
      <c r="AP13" s="64"/>
      <c r="AQ13" s="63"/>
      <c r="AR13" s="63"/>
      <c r="AS13" s="63"/>
      <c r="AT13" s="63"/>
      <c r="AU13" s="63"/>
      <c r="AV13" s="63"/>
      <c r="AW13" s="63"/>
      <c r="AX13" s="63"/>
      <c r="AY13" s="63"/>
      <c r="AZ13" s="63"/>
      <c r="BA13" s="63"/>
      <c r="BB13" s="63"/>
      <c r="BC13" s="64"/>
      <c r="BD13" s="64"/>
      <c r="BE13" s="64"/>
    </row>
    <row r="14" spans="1:58" hidden="1" x14ac:dyDescent="0.3">
      <c r="A14" s="329"/>
      <c r="B14" s="107" t="e">
        <f t="shared" si="2"/>
        <v>#REF!</v>
      </c>
      <c r="C14" s="111"/>
      <c r="D14" s="106"/>
      <c r="E14" s="61"/>
      <c r="F14" s="61"/>
      <c r="G14" s="16"/>
      <c r="H14" s="16"/>
      <c r="I14" s="18"/>
      <c r="J14" s="104"/>
      <c r="K14" s="73"/>
      <c r="L14" s="17"/>
      <c r="M14" s="17"/>
      <c r="N14" s="17"/>
      <c r="O14" s="17"/>
      <c r="P14" s="17"/>
      <c r="Q14" s="17"/>
      <c r="R14" s="17"/>
      <c r="S14" s="17"/>
      <c r="T14" s="17"/>
      <c r="U14" s="17"/>
      <c r="V14" s="17"/>
      <c r="W14" s="17"/>
      <c r="X14" s="17"/>
      <c r="Y14" s="17"/>
      <c r="Z14" s="66" t="e">
        <f t="shared" si="0"/>
        <v>#N/A</v>
      </c>
      <c r="AA14" s="16"/>
      <c r="AB14" s="17" t="e">
        <f t="shared" si="1"/>
        <v>#DIV/0!</v>
      </c>
      <c r="AC14" s="111" t="s">
        <v>13</v>
      </c>
      <c r="AD14" s="81">
        <v>9.6100000000000005E-3</v>
      </c>
      <c r="AE14" s="20" t="str">
        <f>IF($J$14="Sube",IF(ISERROR(Z14/$K$14)=TRUE,"",IF(Z14&gt;$K$14,AD14,Z14/$K$14*AD14)),IF(ISERROR($K$14/Z14)=TRUE,"",IF($K$14&lt;Z14,$K$14/Z14*AD14,AD14)))</f>
        <v/>
      </c>
      <c r="AF14" s="21" t="str">
        <f>IF($J$14="Sube",IF(ISERROR(Z14/$K$14)=TRUE,"",IF(Z14&gt;=$K$14,1,0)),IF(ISERROR($K$14/Z14)=TRUE,"",IF($K$14&lt;Z14,0,1)))</f>
        <v/>
      </c>
      <c r="AG14" s="61"/>
      <c r="AH14" s="61"/>
      <c r="AP14" s="64"/>
      <c r="AQ14" s="63"/>
      <c r="AR14" s="63"/>
      <c r="AS14" s="63"/>
      <c r="AT14" s="63"/>
      <c r="AU14" s="63"/>
      <c r="AV14" s="63"/>
      <c r="AW14" s="63"/>
      <c r="AX14" s="63"/>
      <c r="AY14" s="63"/>
      <c r="AZ14" s="63"/>
      <c r="BA14" s="63"/>
      <c r="BB14" s="63"/>
      <c r="BC14" s="64"/>
      <c r="BD14" s="64"/>
      <c r="BE14" s="64"/>
    </row>
    <row r="15" spans="1:58" hidden="1" x14ac:dyDescent="0.3">
      <c r="A15" s="329"/>
      <c r="B15" s="107" t="e">
        <f t="shared" si="2"/>
        <v>#REF!</v>
      </c>
      <c r="C15" s="111"/>
      <c r="D15" s="106"/>
      <c r="E15" s="61"/>
      <c r="F15" s="61"/>
      <c r="G15" s="16"/>
      <c r="H15" s="16"/>
      <c r="I15" s="18"/>
      <c r="J15" s="104"/>
      <c r="K15" s="73"/>
      <c r="L15" s="17"/>
      <c r="M15" s="17"/>
      <c r="N15" s="17"/>
      <c r="O15" s="17"/>
      <c r="P15" s="17"/>
      <c r="Q15" s="17"/>
      <c r="R15" s="17"/>
      <c r="S15" s="17"/>
      <c r="T15" s="17"/>
      <c r="U15" s="17"/>
      <c r="V15" s="17"/>
      <c r="W15" s="17"/>
      <c r="X15" s="17"/>
      <c r="Y15" s="17"/>
      <c r="Z15" s="66" t="e">
        <f t="shared" si="0"/>
        <v>#N/A</v>
      </c>
      <c r="AA15" s="16"/>
      <c r="AB15" s="17" t="e">
        <f t="shared" si="1"/>
        <v>#DIV/0!</v>
      </c>
      <c r="AC15" s="111" t="s">
        <v>13</v>
      </c>
      <c r="AD15" s="81">
        <v>9.6100000000000005E-3</v>
      </c>
      <c r="AE15" s="20" t="str">
        <f>IF($J$15="Sube",IF(ISERROR(Z15/$K$15)=TRUE,"",IF(Z15&gt;$K$15,AD15,Z15/$K$15*AD15)),IF(ISERROR($K$15/Z15)=TRUE,"",IF($K$15&lt;Z15,$K$15/Z15*AD15,AD15)))</f>
        <v/>
      </c>
      <c r="AF15" s="21" t="str">
        <f>IF($J$15="Sube",IF(ISERROR(Z15/$K$15)=TRUE,"",IF(Z15&gt;=$K$15,1,0)),IF(ISERROR($K$15/Z15)=TRUE,"",IF($K$15&lt;Z15,0,1)))</f>
        <v/>
      </c>
      <c r="AG15" s="61"/>
      <c r="AH15" s="61"/>
      <c r="AP15" s="64"/>
      <c r="AQ15" s="63"/>
      <c r="AR15" s="63"/>
      <c r="AS15" s="63"/>
      <c r="AT15" s="63"/>
      <c r="AU15" s="63"/>
      <c r="AV15" s="63"/>
      <c r="AW15" s="63"/>
      <c r="AX15" s="63"/>
      <c r="AY15" s="63"/>
      <c r="AZ15" s="63"/>
      <c r="BA15" s="63"/>
      <c r="BB15" s="63"/>
      <c r="BC15" s="64"/>
      <c r="BD15" s="64"/>
      <c r="BE15" s="64"/>
    </row>
    <row r="16" spans="1:58" hidden="1" x14ac:dyDescent="0.3">
      <c r="A16" s="329"/>
      <c r="B16" s="107" t="e">
        <f t="shared" si="2"/>
        <v>#REF!</v>
      </c>
      <c r="C16" s="109"/>
      <c r="D16" s="113"/>
      <c r="E16" s="154"/>
      <c r="F16" s="154"/>
      <c r="G16" s="78"/>
      <c r="H16" s="78"/>
      <c r="I16" s="155"/>
      <c r="J16" s="156"/>
      <c r="K16" s="157"/>
      <c r="L16" s="158"/>
      <c r="M16" s="158"/>
      <c r="N16" s="158"/>
      <c r="O16" s="158"/>
      <c r="P16" s="158"/>
      <c r="Q16" s="158"/>
      <c r="R16" s="158"/>
      <c r="S16" s="158"/>
      <c r="T16" s="158"/>
      <c r="U16" s="158"/>
      <c r="V16" s="158"/>
      <c r="W16" s="158"/>
      <c r="X16" s="158"/>
      <c r="Y16" s="158"/>
      <c r="Z16" s="159" t="e">
        <f t="shared" si="0"/>
        <v>#N/A</v>
      </c>
      <c r="AA16" s="78"/>
      <c r="AB16" s="158" t="e">
        <f t="shared" si="1"/>
        <v>#DIV/0!</v>
      </c>
      <c r="AC16" s="109" t="s">
        <v>13</v>
      </c>
      <c r="AD16" s="160">
        <v>9.6100000000000005E-3</v>
      </c>
      <c r="AE16" s="161" t="str">
        <f>IF($J$16="Sube",IF(ISERROR(Z16/$K$16)=TRUE,"",IF(Z16&gt;$K$16,AD16,Z16/$K$16*AD16)),IF(ISERROR($K$16/Z16)=TRUE,"",IF($K$16&lt;Z16,$K$16/Z16*AD16,AD16)))</f>
        <v/>
      </c>
      <c r="AF16" s="162" t="str">
        <f>IF($J$16="Sube",IF(ISERROR(Z16/$K$16)=TRUE,"",IF(Z16&gt;=$K$16,1,0)),IF(ISERROR($K$16/Z16)=TRUE,"",IF($K$16&lt;Z16,0,1)))</f>
        <v/>
      </c>
      <c r="AG16" s="154"/>
      <c r="AH16" s="154"/>
      <c r="AP16" s="64"/>
      <c r="AQ16" s="63"/>
      <c r="AR16" s="63"/>
      <c r="AS16" s="63"/>
      <c r="AT16" s="63"/>
      <c r="AU16" s="63"/>
      <c r="AV16" s="63"/>
      <c r="AW16" s="63"/>
      <c r="AX16" s="63"/>
      <c r="AY16" s="63"/>
      <c r="AZ16" s="63"/>
      <c r="BA16" s="63"/>
      <c r="BB16" s="63"/>
      <c r="BC16" s="64"/>
      <c r="BD16" s="64"/>
      <c r="BE16" s="64"/>
    </row>
    <row r="17" spans="29:58" ht="15" thickBot="1" x14ac:dyDescent="0.35">
      <c r="AC17" s="70" t="s">
        <v>14</v>
      </c>
      <c r="AD17" s="80">
        <f>SUM(AD8:AD16)</f>
        <v>8.6490000000000011E-2</v>
      </c>
      <c r="AE17" s="79">
        <f>SUMIFS(AE8:AE16,AC8:AC16,"Si")/SUMIFS(AD8:AD16,AC8:AC16,"Si")</f>
        <v>0</v>
      </c>
      <c r="AF17" s="71">
        <f>SUMIFS(AF8:AF16,AC8:AC16,"Si")/AC19</f>
        <v>0</v>
      </c>
      <c r="AQ17" s="64"/>
      <c r="AR17" s="63"/>
      <c r="AS17" s="63"/>
      <c r="AT17" s="63"/>
      <c r="AU17" s="63"/>
      <c r="AV17" s="63"/>
      <c r="AW17" s="63"/>
      <c r="AX17" s="63"/>
      <c r="AY17" s="63"/>
      <c r="AZ17" s="63"/>
      <c r="BA17" s="63"/>
      <c r="BB17" s="63"/>
      <c r="BC17" s="63"/>
      <c r="BD17" s="64"/>
      <c r="BE17" s="64"/>
      <c r="BF17" s="64"/>
    </row>
    <row r="18" spans="29:58" ht="39.6" x14ac:dyDescent="0.3">
      <c r="AC18" s="22" t="s">
        <v>15</v>
      </c>
      <c r="AD18" s="112" t="s">
        <v>16</v>
      </c>
      <c r="AE18" s="23" t="s">
        <v>17</v>
      </c>
      <c r="AG18" s="19"/>
      <c r="AQ18" s="64"/>
      <c r="AR18" s="64"/>
      <c r="AS18" s="64"/>
      <c r="AT18" s="64"/>
      <c r="AU18" s="64"/>
      <c r="AV18" s="64"/>
      <c r="AW18" s="64"/>
      <c r="AX18" s="64"/>
      <c r="AY18" s="64"/>
      <c r="AZ18" s="64"/>
      <c r="BA18" s="64"/>
      <c r="BB18" s="64"/>
      <c r="BC18" s="64"/>
      <c r="BD18" s="64"/>
      <c r="BE18" s="64"/>
      <c r="BF18" s="64"/>
    </row>
    <row r="19" spans="29:58" ht="15" thickBot="1" x14ac:dyDescent="0.35">
      <c r="AC19" s="24">
        <f>COUNTIF(AC8:AC16,"Si")</f>
        <v>9</v>
      </c>
      <c r="AD19" s="25">
        <f>COUNT(Z8:Z16)</f>
        <v>0</v>
      </c>
      <c r="AE19" s="26">
        <f>AD19/AC19</f>
        <v>0</v>
      </c>
      <c r="AG19" s="19"/>
      <c r="AQ19" s="64"/>
      <c r="AR19" s="64"/>
      <c r="AS19" s="64"/>
      <c r="AT19" s="64"/>
      <c r="AU19" s="64"/>
      <c r="AV19" s="64"/>
      <c r="AW19" s="64"/>
      <c r="AX19" s="64"/>
      <c r="AY19" s="64"/>
      <c r="AZ19" s="64"/>
      <c r="BA19" s="64"/>
      <c r="BB19" s="64"/>
      <c r="BC19" s="64"/>
      <c r="BD19" s="64"/>
      <c r="BE19" s="64"/>
      <c r="BF19" s="64"/>
    </row>
    <row r="20" spans="29:58" x14ac:dyDescent="0.3">
      <c r="AC20" s="1"/>
      <c r="AD20" s="2"/>
      <c r="AE20" s="2"/>
      <c r="AG20" s="1"/>
      <c r="AQ20" s="64"/>
      <c r="AR20" s="64"/>
      <c r="AS20" s="64"/>
      <c r="AT20" s="64"/>
      <c r="AU20" s="64"/>
      <c r="AV20" s="64"/>
      <c r="AW20" s="64"/>
      <c r="AX20" s="64"/>
      <c r="AY20" s="64"/>
      <c r="AZ20" s="64"/>
      <c r="BA20" s="64"/>
      <c r="BB20" s="64"/>
      <c r="BC20" s="64"/>
      <c r="BD20" s="64"/>
      <c r="BE20" s="64"/>
      <c r="BF20" s="64"/>
    </row>
    <row r="21" spans="29:58" x14ac:dyDescent="0.3">
      <c r="AC21" s="27" t="s">
        <v>18</v>
      </c>
      <c r="AD21" s="28" t="s">
        <v>19</v>
      </c>
      <c r="AE21" s="2"/>
      <c r="AG21" s="1"/>
      <c r="AQ21" s="64"/>
      <c r="AR21" s="64"/>
      <c r="AS21" s="64"/>
      <c r="AT21" s="64"/>
      <c r="AU21" s="64"/>
      <c r="AV21" s="64"/>
      <c r="AW21" s="64"/>
      <c r="AX21" s="64"/>
      <c r="AY21" s="64"/>
      <c r="AZ21" s="64"/>
      <c r="BA21" s="64"/>
      <c r="BB21" s="64"/>
      <c r="BC21" s="64"/>
      <c r="BD21" s="64"/>
      <c r="BE21" s="64"/>
      <c r="BF21" s="64"/>
    </row>
    <row r="22" spans="29:58" x14ac:dyDescent="0.3">
      <c r="AC22" s="29" t="s">
        <v>20</v>
      </c>
      <c r="AD22" s="30" t="s">
        <v>21</v>
      </c>
      <c r="AE22" s="2"/>
      <c r="AG22" s="1"/>
      <c r="AQ22" s="64"/>
      <c r="AR22" s="64"/>
      <c r="AS22" s="64"/>
      <c r="AT22" s="64"/>
      <c r="AU22" s="64"/>
      <c r="AV22" s="64"/>
      <c r="AW22" s="64"/>
      <c r="AX22" s="64"/>
      <c r="AY22" s="64"/>
      <c r="AZ22" s="64"/>
      <c r="BA22" s="64"/>
      <c r="BB22" s="64"/>
      <c r="BC22" s="64"/>
      <c r="BD22" s="64"/>
      <c r="BE22" s="64"/>
      <c r="BF22" s="64"/>
    </row>
    <row r="23" spans="29:58" ht="26.4" x14ac:dyDescent="0.3">
      <c r="AC23" s="31" t="s">
        <v>22</v>
      </c>
      <c r="AD23" s="32" t="s">
        <v>23</v>
      </c>
      <c r="AE23" s="2"/>
      <c r="AG23" s="1"/>
      <c r="AQ23" s="64"/>
      <c r="AR23" s="64"/>
      <c r="AS23" s="64"/>
      <c r="AT23" s="64"/>
      <c r="AU23" s="64"/>
      <c r="AV23" s="64"/>
      <c r="AW23" s="64"/>
      <c r="AX23" s="64"/>
      <c r="AY23" s="64"/>
      <c r="AZ23" s="64"/>
      <c r="BA23" s="64"/>
      <c r="BB23" s="64"/>
      <c r="BC23" s="64"/>
      <c r="BD23" s="64"/>
      <c r="BE23" s="64"/>
      <c r="BF23" s="64"/>
    </row>
  </sheetData>
  <mergeCells count="8">
    <mergeCell ref="A11:A16"/>
    <mergeCell ref="A8:A10"/>
    <mergeCell ref="A1:C5"/>
    <mergeCell ref="D1:AC3"/>
    <mergeCell ref="AD1:AE3"/>
    <mergeCell ref="D4:AC5"/>
    <mergeCell ref="AD4:AE4"/>
    <mergeCell ref="AD5:AE5"/>
  </mergeCells>
  <conditionalFormatting sqref="AE17">
    <cfRule type="cellIs" dxfId="7" priority="5" operator="greaterThanOrEqual">
      <formula>0.85</formula>
    </cfRule>
    <cfRule type="cellIs" dxfId="6" priority="6" operator="between">
      <formula>0.65</formula>
      <formula>0.84</formula>
    </cfRule>
    <cfRule type="cellIs" dxfId="5" priority="7" operator="equal">
      <formula>"0.65"</formula>
    </cfRule>
    <cfRule type="cellIs" dxfId="4" priority="8" operator="lessThan">
      <formula>0.64</formula>
    </cfRule>
  </conditionalFormatting>
  <conditionalFormatting sqref="AF17">
    <cfRule type="cellIs" dxfId="3" priority="1" operator="greaterThanOrEqual">
      <formula>0.85</formula>
    </cfRule>
    <cfRule type="cellIs" dxfId="2" priority="2" operator="between">
      <formula>0.65</formula>
      <formula>"0.84"</formula>
    </cfRule>
    <cfRule type="cellIs" dxfId="1" priority="3" operator="equal">
      <formula>"0.65"</formula>
    </cfRule>
    <cfRule type="cellIs" dxfId="0" priority="4" operator="lessThan">
      <formula>0.65</formula>
    </cfRule>
  </conditionalFormatting>
  <dataValidations count="2">
    <dataValidation type="list" allowBlank="1" showInputMessage="1" showErrorMessage="1" sqref="AC8:AC16" xr:uid="{00000000-0002-0000-0400-000000000000}">
      <formula1>"Si,No"</formula1>
    </dataValidation>
    <dataValidation type="list" allowBlank="1" showInputMessage="1" showErrorMessage="1" sqref="J8:J16" xr:uid="{00000000-0002-0000-04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400-00000D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400-00000C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E14" sqref="E14"/>
    </sheetView>
  </sheetViews>
  <sheetFormatPr baseColWidth="10" defaultColWidth="11.44140625"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0"/>
  <sheetViews>
    <sheetView topLeftCell="A4" workbookViewId="0">
      <selection activeCell="L46" sqref="L46"/>
    </sheetView>
  </sheetViews>
  <sheetFormatPr baseColWidth="10" defaultColWidth="11.44140625" defaultRowHeight="14.4" x14ac:dyDescent="0.3"/>
  <cols>
    <col min="1" max="1" width="3.109375" customWidth="1"/>
    <col min="2" max="2" width="14.6640625" customWidth="1"/>
    <col min="3" max="3" width="20.109375" customWidth="1"/>
    <col min="4" max="4" width="14.33203125" customWidth="1"/>
    <col min="5" max="5" width="17.33203125" customWidth="1"/>
    <col min="6" max="6" width="14.44140625" customWidth="1"/>
    <col min="7" max="7" width="15" customWidth="1"/>
    <col min="8" max="8" width="15.6640625" customWidth="1"/>
    <col min="9" max="9" width="21.44140625" customWidth="1"/>
    <col min="10" max="10" width="14.44140625" customWidth="1"/>
    <col min="11" max="11" width="20.6640625" customWidth="1"/>
    <col min="12" max="12" width="13.6640625" customWidth="1"/>
  </cols>
  <sheetData>
    <row r="1" spans="2:12" ht="24" customHeight="1" x14ac:dyDescent="0.3">
      <c r="B1" s="396" t="s">
        <v>47</v>
      </c>
      <c r="C1" s="397"/>
      <c r="D1" s="400" t="s">
        <v>0</v>
      </c>
      <c r="E1" s="401"/>
      <c r="F1" s="401"/>
      <c r="G1" s="401"/>
      <c r="H1" s="401"/>
      <c r="I1" s="402"/>
      <c r="J1" s="409" t="s">
        <v>31</v>
      </c>
      <c r="K1" s="410"/>
    </row>
    <row r="2" spans="2:12" ht="15" customHeight="1" x14ac:dyDescent="0.3">
      <c r="B2" s="398"/>
      <c r="C2" s="399"/>
      <c r="D2" s="403"/>
      <c r="E2" s="404"/>
      <c r="F2" s="404"/>
      <c r="G2" s="404"/>
      <c r="H2" s="404"/>
      <c r="I2" s="405"/>
      <c r="J2" s="411"/>
      <c r="K2" s="412"/>
    </row>
    <row r="3" spans="2:12" ht="15" customHeight="1" x14ac:dyDescent="0.3">
      <c r="B3" s="398"/>
      <c r="C3" s="399"/>
      <c r="D3" s="406"/>
      <c r="E3" s="407"/>
      <c r="F3" s="407"/>
      <c r="G3" s="407"/>
      <c r="H3" s="407"/>
      <c r="I3" s="408"/>
      <c r="J3" s="411"/>
      <c r="K3" s="412"/>
    </row>
    <row r="4" spans="2:12" ht="15" customHeight="1" x14ac:dyDescent="0.3">
      <c r="B4" s="398"/>
      <c r="C4" s="399"/>
      <c r="D4" s="413" t="s">
        <v>44</v>
      </c>
      <c r="E4" s="413"/>
      <c r="F4" s="413"/>
      <c r="G4" s="413"/>
      <c r="H4" s="413"/>
      <c r="I4" s="413"/>
      <c r="J4" s="415" t="s">
        <v>32</v>
      </c>
      <c r="K4" s="416"/>
    </row>
    <row r="5" spans="2:12" ht="15.75" customHeight="1" thickBot="1" x14ac:dyDescent="0.35">
      <c r="B5" s="398"/>
      <c r="C5" s="399"/>
      <c r="D5" s="414"/>
      <c r="E5" s="414"/>
      <c r="F5" s="414"/>
      <c r="G5" s="414"/>
      <c r="H5" s="414"/>
      <c r="I5" s="414"/>
      <c r="J5" s="417">
        <v>42664</v>
      </c>
      <c r="K5" s="418"/>
    </row>
    <row r="6" spans="2:12" ht="15" thickBot="1" x14ac:dyDescent="0.35">
      <c r="B6" s="353"/>
      <c r="C6" s="354"/>
      <c r="D6" s="354"/>
      <c r="E6" s="354"/>
      <c r="F6" s="354"/>
      <c r="G6" s="354"/>
      <c r="H6" s="354"/>
      <c r="I6" s="355"/>
      <c r="J6" s="373"/>
      <c r="K6" s="374"/>
      <c r="L6" s="4"/>
    </row>
    <row r="7" spans="2:12" ht="34.200000000000003" x14ac:dyDescent="0.3">
      <c r="B7" s="375" t="s">
        <v>33</v>
      </c>
      <c r="C7" s="378" t="s">
        <v>81</v>
      </c>
      <c r="D7" s="375" t="s">
        <v>34</v>
      </c>
      <c r="E7" s="82" t="s">
        <v>60</v>
      </c>
      <c r="F7" s="375" t="s">
        <v>51</v>
      </c>
      <c r="G7" s="378" t="s">
        <v>50</v>
      </c>
      <c r="H7" s="375" t="s">
        <v>35</v>
      </c>
      <c r="I7" s="83" t="s">
        <v>62</v>
      </c>
      <c r="J7" s="375" t="s">
        <v>36</v>
      </c>
      <c r="K7" s="88"/>
      <c r="L7" s="5"/>
    </row>
    <row r="8" spans="2:12" ht="57" x14ac:dyDescent="0.3">
      <c r="B8" s="376"/>
      <c r="C8" s="379"/>
      <c r="D8" s="376"/>
      <c r="E8" s="82" t="s">
        <v>74</v>
      </c>
      <c r="F8" s="376"/>
      <c r="G8" s="379"/>
      <c r="H8" s="376"/>
      <c r="I8" s="83" t="s">
        <v>73</v>
      </c>
      <c r="J8" s="376"/>
      <c r="K8" s="88"/>
      <c r="L8" s="5"/>
    </row>
    <row r="9" spans="2:12" ht="34.200000000000003" x14ac:dyDescent="0.3">
      <c r="B9" s="376"/>
      <c r="C9" s="379"/>
      <c r="D9" s="376"/>
      <c r="E9" s="82" t="s">
        <v>67</v>
      </c>
      <c r="F9" s="376"/>
      <c r="G9" s="379"/>
      <c r="H9" s="376"/>
      <c r="I9" s="83" t="s">
        <v>65</v>
      </c>
      <c r="J9" s="376"/>
      <c r="K9" s="88"/>
      <c r="L9" s="5"/>
    </row>
    <row r="10" spans="2:12" ht="45.6" x14ac:dyDescent="0.3">
      <c r="B10" s="376"/>
      <c r="C10" s="379"/>
      <c r="D10" s="376"/>
      <c r="E10" s="82" t="s">
        <v>68</v>
      </c>
      <c r="F10" s="376"/>
      <c r="G10" s="379"/>
      <c r="H10" s="376"/>
      <c r="I10" s="83" t="s">
        <v>66</v>
      </c>
      <c r="J10" s="376"/>
      <c r="K10" s="88"/>
      <c r="L10" s="5"/>
    </row>
    <row r="11" spans="2:12" ht="34.200000000000003" x14ac:dyDescent="0.3">
      <c r="B11" s="376"/>
      <c r="C11" s="379"/>
      <c r="D11" s="376"/>
      <c r="E11" s="82" t="s">
        <v>75</v>
      </c>
      <c r="F11" s="376"/>
      <c r="G11" s="379"/>
      <c r="H11" s="376"/>
      <c r="I11" s="83" t="s">
        <v>76</v>
      </c>
      <c r="J11" s="376"/>
      <c r="K11" s="88"/>
      <c r="L11" s="5"/>
    </row>
    <row r="12" spans="2:12" ht="34.799999999999997" thickBot="1" x14ac:dyDescent="0.35">
      <c r="B12" s="377"/>
      <c r="C12" s="380"/>
      <c r="D12" s="376"/>
      <c r="E12" s="82" t="s">
        <v>69</v>
      </c>
      <c r="F12" s="376"/>
      <c r="G12" s="379"/>
      <c r="H12" s="376"/>
      <c r="I12" s="83" t="s">
        <v>63</v>
      </c>
      <c r="J12" s="376"/>
      <c r="K12" s="88"/>
      <c r="L12" s="6"/>
    </row>
    <row r="13" spans="2:12" ht="23.4" thickBot="1" x14ac:dyDescent="0.35">
      <c r="B13" s="85" t="s">
        <v>37</v>
      </c>
      <c r="C13" s="84"/>
      <c r="D13" s="376"/>
      <c r="E13" s="82" t="s">
        <v>70</v>
      </c>
      <c r="F13" s="376"/>
      <c r="G13" s="379"/>
      <c r="H13" s="376"/>
      <c r="I13" s="83" t="s">
        <v>64</v>
      </c>
      <c r="J13" s="376"/>
      <c r="K13" s="88"/>
      <c r="L13" s="6"/>
    </row>
    <row r="14" spans="2:12" ht="48" customHeight="1" thickBot="1" x14ac:dyDescent="0.35">
      <c r="B14" s="85" t="s">
        <v>38</v>
      </c>
      <c r="C14" s="84"/>
      <c r="D14" s="376"/>
      <c r="E14" s="82" t="s">
        <v>80</v>
      </c>
      <c r="F14" s="376"/>
      <c r="G14" s="379"/>
      <c r="H14" s="376"/>
      <c r="I14" s="83" t="s">
        <v>78</v>
      </c>
      <c r="J14" s="376"/>
      <c r="K14" s="88"/>
      <c r="L14" s="6"/>
    </row>
    <row r="15" spans="2:12" ht="43.05" customHeight="1" thickBot="1" x14ac:dyDescent="0.35">
      <c r="B15" s="86" t="s">
        <v>39</v>
      </c>
      <c r="C15" s="87">
        <v>42734</v>
      </c>
      <c r="D15" s="377"/>
      <c r="E15" s="82" t="s">
        <v>79</v>
      </c>
      <c r="F15" s="377"/>
      <c r="G15" s="381"/>
      <c r="H15" s="377"/>
      <c r="I15" s="83" t="s">
        <v>77</v>
      </c>
      <c r="J15" s="377"/>
      <c r="K15" s="89"/>
      <c r="L15" s="6"/>
    </row>
    <row r="16" spans="2:12" ht="15" thickBot="1" x14ac:dyDescent="0.35">
      <c r="B16" s="385"/>
      <c r="C16" s="386"/>
      <c r="D16" s="386"/>
      <c r="E16" s="387"/>
      <c r="F16" s="388"/>
      <c r="G16" s="387"/>
      <c r="H16" s="388"/>
      <c r="I16" s="387"/>
      <c r="J16" s="388"/>
      <c r="K16" s="389"/>
    </row>
    <row r="17" spans="2:11" x14ac:dyDescent="0.3">
      <c r="B17" s="390" t="s">
        <v>40</v>
      </c>
      <c r="C17" s="42" t="s">
        <v>82</v>
      </c>
      <c r="D17" s="33">
        <v>0.1</v>
      </c>
      <c r="E17" s="390" t="s">
        <v>41</v>
      </c>
      <c r="F17" s="34"/>
      <c r="G17" s="393" t="s">
        <v>42</v>
      </c>
      <c r="H17" s="35"/>
      <c r="I17" s="393" t="s">
        <v>45</v>
      </c>
      <c r="J17" s="90"/>
      <c r="K17" s="94" t="s">
        <v>43</v>
      </c>
    </row>
    <row r="18" spans="2:11" x14ac:dyDescent="0.3">
      <c r="B18" s="391"/>
      <c r="C18" s="43" t="s">
        <v>83</v>
      </c>
      <c r="D18" s="36">
        <v>0.1</v>
      </c>
      <c r="E18" s="391"/>
      <c r="F18" s="37"/>
      <c r="G18" s="394"/>
      <c r="H18" s="38"/>
      <c r="I18" s="394"/>
      <c r="J18" s="91"/>
      <c r="K18" s="95" t="s">
        <v>43</v>
      </c>
    </row>
    <row r="19" spans="2:11" x14ac:dyDescent="0.3">
      <c r="B19" s="391"/>
      <c r="C19" s="43" t="s">
        <v>84</v>
      </c>
      <c r="D19" s="36">
        <v>0.1</v>
      </c>
      <c r="E19" s="391"/>
      <c r="F19" s="37"/>
      <c r="G19" s="394"/>
      <c r="H19" s="38"/>
      <c r="I19" s="394"/>
      <c r="J19" s="91"/>
      <c r="K19" s="95" t="s">
        <v>43</v>
      </c>
    </row>
    <row r="20" spans="2:11" x14ac:dyDescent="0.3">
      <c r="B20" s="391"/>
      <c r="C20" s="43" t="s">
        <v>85</v>
      </c>
      <c r="D20" s="36">
        <v>0.1</v>
      </c>
      <c r="E20" s="391"/>
      <c r="F20" s="37"/>
      <c r="G20" s="394"/>
      <c r="H20" s="38"/>
      <c r="I20" s="394"/>
      <c r="J20" s="91"/>
      <c r="K20" s="95" t="s">
        <v>43</v>
      </c>
    </row>
    <row r="21" spans="2:11" x14ac:dyDescent="0.3">
      <c r="B21" s="391"/>
      <c r="C21" s="43" t="s">
        <v>86</v>
      </c>
      <c r="D21" s="36">
        <v>0.1</v>
      </c>
      <c r="E21" s="391"/>
      <c r="F21" s="37"/>
      <c r="G21" s="394"/>
      <c r="H21" s="38"/>
      <c r="I21" s="394"/>
      <c r="J21" s="91"/>
      <c r="K21" s="95" t="s">
        <v>43</v>
      </c>
    </row>
    <row r="22" spans="2:11" x14ac:dyDescent="0.3">
      <c r="B22" s="391"/>
      <c r="C22" s="43" t="s">
        <v>87</v>
      </c>
      <c r="D22" s="36">
        <v>0.1</v>
      </c>
      <c r="E22" s="391"/>
      <c r="F22" s="37"/>
      <c r="G22" s="394"/>
      <c r="H22" s="38"/>
      <c r="I22" s="394"/>
      <c r="J22" s="91"/>
      <c r="K22" s="95" t="s">
        <v>43</v>
      </c>
    </row>
    <row r="23" spans="2:11" x14ac:dyDescent="0.3">
      <c r="B23" s="391"/>
      <c r="C23" s="43" t="s">
        <v>88</v>
      </c>
      <c r="D23" s="36">
        <v>0.1</v>
      </c>
      <c r="E23" s="391"/>
      <c r="F23" s="37"/>
      <c r="G23" s="394"/>
      <c r="H23" s="38"/>
      <c r="I23" s="394"/>
      <c r="J23" s="91"/>
      <c r="K23" s="95" t="s">
        <v>43</v>
      </c>
    </row>
    <row r="24" spans="2:11" x14ac:dyDescent="0.3">
      <c r="B24" s="391"/>
      <c r="C24" s="43" t="s">
        <v>89</v>
      </c>
      <c r="D24" s="36">
        <v>0.1</v>
      </c>
      <c r="E24" s="391"/>
      <c r="F24" s="37"/>
      <c r="G24" s="394"/>
      <c r="H24" s="38"/>
      <c r="I24" s="394"/>
      <c r="J24" s="91"/>
      <c r="K24" s="95" t="s">
        <v>43</v>
      </c>
    </row>
    <row r="25" spans="2:11" ht="15" thickBot="1" x14ac:dyDescent="0.35">
      <c r="B25" s="392"/>
      <c r="C25" s="44" t="s">
        <v>90</v>
      </c>
      <c r="D25" s="39">
        <v>0.1</v>
      </c>
      <c r="E25" s="392"/>
      <c r="F25" s="40"/>
      <c r="G25" s="395"/>
      <c r="H25" s="41"/>
      <c r="I25" s="395"/>
      <c r="J25" s="92"/>
      <c r="K25" s="96" t="s">
        <v>43</v>
      </c>
    </row>
    <row r="26" spans="2:11" s="8" customFormat="1" x14ac:dyDescent="0.3">
      <c r="B26" s="97"/>
      <c r="C26" s="98"/>
      <c r="D26" s="99"/>
      <c r="E26" s="97"/>
      <c r="F26" s="100"/>
      <c r="G26" s="97"/>
      <c r="H26" s="100"/>
      <c r="I26" s="97"/>
      <c r="J26" s="100"/>
      <c r="K26" s="93"/>
    </row>
    <row r="27" spans="2:11" ht="39.6" x14ac:dyDescent="0.3">
      <c r="B27" s="75" t="s">
        <v>24</v>
      </c>
      <c r="C27" s="75" t="s">
        <v>25</v>
      </c>
      <c r="D27" s="74" t="s">
        <v>26</v>
      </c>
      <c r="E27" s="75" t="s">
        <v>60</v>
      </c>
      <c r="F27" s="75" t="s">
        <v>4</v>
      </c>
      <c r="G27" s="75" t="s">
        <v>52</v>
      </c>
      <c r="H27" s="14"/>
      <c r="I27" s="14"/>
      <c r="J27" s="13"/>
      <c r="K27" s="13"/>
    </row>
    <row r="28" spans="2:11" x14ac:dyDescent="0.3">
      <c r="B28" s="12">
        <v>42736</v>
      </c>
      <c r="C28" s="11">
        <v>102</v>
      </c>
      <c r="D28" s="10">
        <f>'Tablero de Indicadores'!$R$20</f>
        <v>10</v>
      </c>
      <c r="E28" s="102">
        <f>IF(ISERROR(C28/D28)=TRUE,"Sin datos",C28/D28)</f>
        <v>10.199999999999999</v>
      </c>
      <c r="F28" s="3">
        <f>$D$17</f>
        <v>0.1</v>
      </c>
      <c r="G28" s="62" t="s">
        <v>58</v>
      </c>
    </row>
    <row r="29" spans="2:11" x14ac:dyDescent="0.3">
      <c r="B29" s="12">
        <v>42767</v>
      </c>
      <c r="C29" s="11">
        <v>80</v>
      </c>
      <c r="D29" s="10">
        <f>'Tablero de Indicadores'!$R$20</f>
        <v>10</v>
      </c>
      <c r="E29" s="102">
        <f t="shared" ref="E29:E39" si="0">IF(ISERROR(C29/D29)=TRUE,"Sin datos",C29/D29)</f>
        <v>8</v>
      </c>
      <c r="F29" s="3">
        <f t="shared" ref="F29:F39" si="1">$D$17</f>
        <v>0.1</v>
      </c>
      <c r="G29" s="62" t="str">
        <f>+IF(SLOPE(E28:E29,B28:B29)&gt;0,"Al alza",IF(SLOPE(E28:E29,B28:B29)&lt;0,"A la baja","sin cambio"))</f>
        <v>A la baja</v>
      </c>
    </row>
    <row r="30" spans="2:11" x14ac:dyDescent="0.3">
      <c r="B30" s="12">
        <v>42795</v>
      </c>
      <c r="C30" s="11">
        <v>50</v>
      </c>
      <c r="D30" s="10">
        <f>'Tablero de Indicadores'!$R$20</f>
        <v>10</v>
      </c>
      <c r="E30" s="102">
        <f t="shared" si="0"/>
        <v>5</v>
      </c>
      <c r="F30" s="3">
        <f t="shared" si="1"/>
        <v>0.1</v>
      </c>
      <c r="G30" s="62" t="str">
        <f t="shared" ref="G30:G39" si="2">+IF(SLOPE(E29:E30,B29:B30)&gt;0,"Al alza",IF(SLOPE(E29:E30,B29:B30)&lt;0,"A la baja","sin cambio"))</f>
        <v>A la baja</v>
      </c>
    </row>
    <row r="31" spans="2:11" x14ac:dyDescent="0.3">
      <c r="B31" s="12">
        <v>42826</v>
      </c>
      <c r="C31" s="11">
        <v>30</v>
      </c>
      <c r="D31" s="10">
        <f>'Tablero de Indicadores'!$R$20</f>
        <v>10</v>
      </c>
      <c r="E31" s="102">
        <f t="shared" si="0"/>
        <v>3</v>
      </c>
      <c r="F31" s="3">
        <f t="shared" si="1"/>
        <v>0.1</v>
      </c>
      <c r="G31" s="62" t="str">
        <f t="shared" si="2"/>
        <v>A la baja</v>
      </c>
    </row>
    <row r="32" spans="2:11" x14ac:dyDescent="0.3">
      <c r="B32" s="12">
        <v>42856</v>
      </c>
      <c r="C32" s="11">
        <v>60</v>
      </c>
      <c r="D32" s="10">
        <f>'Tablero de Indicadores'!$R$20</f>
        <v>10</v>
      </c>
      <c r="E32" s="102">
        <f t="shared" si="0"/>
        <v>6</v>
      </c>
      <c r="F32" s="3">
        <f t="shared" si="1"/>
        <v>0.1</v>
      </c>
      <c r="G32" s="62" t="str">
        <f t="shared" si="2"/>
        <v>Al alza</v>
      </c>
    </row>
    <row r="33" spans="1:11" x14ac:dyDescent="0.3">
      <c r="B33" s="12">
        <v>42887</v>
      </c>
      <c r="C33" s="11">
        <v>100</v>
      </c>
      <c r="D33" s="10">
        <f>'Tablero de Indicadores'!$R$20</f>
        <v>10</v>
      </c>
      <c r="E33" s="102">
        <f t="shared" si="0"/>
        <v>10</v>
      </c>
      <c r="F33" s="3">
        <f t="shared" si="1"/>
        <v>0.1</v>
      </c>
      <c r="G33" s="62" t="str">
        <f t="shared" si="2"/>
        <v>Al alza</v>
      </c>
    </row>
    <row r="34" spans="1:11" x14ac:dyDescent="0.3">
      <c r="B34" s="12">
        <v>42917</v>
      </c>
      <c r="C34" s="11">
        <v>30</v>
      </c>
      <c r="D34" s="10">
        <f>'Tablero de Indicadores'!$R$20</f>
        <v>10</v>
      </c>
      <c r="E34" s="102">
        <f t="shared" si="0"/>
        <v>3</v>
      </c>
      <c r="F34" s="3">
        <f t="shared" si="1"/>
        <v>0.1</v>
      </c>
      <c r="G34" s="62" t="str">
        <f t="shared" si="2"/>
        <v>A la baja</v>
      </c>
    </row>
    <row r="35" spans="1:11" x14ac:dyDescent="0.3">
      <c r="B35" s="12">
        <v>42948</v>
      </c>
      <c r="C35" s="11">
        <v>90</v>
      </c>
      <c r="D35" s="10">
        <f>'Tablero de Indicadores'!$R$20</f>
        <v>10</v>
      </c>
      <c r="E35" s="102">
        <f t="shared" si="0"/>
        <v>9</v>
      </c>
      <c r="F35" s="3">
        <f t="shared" si="1"/>
        <v>0.1</v>
      </c>
      <c r="G35" s="62" t="str">
        <f t="shared" si="2"/>
        <v>Al alza</v>
      </c>
    </row>
    <row r="36" spans="1:11" x14ac:dyDescent="0.3">
      <c r="B36" s="12">
        <v>42979</v>
      </c>
      <c r="C36" s="11">
        <v>80</v>
      </c>
      <c r="D36" s="10">
        <f>'Tablero de Indicadores'!$R$20</f>
        <v>10</v>
      </c>
      <c r="E36" s="102">
        <f t="shared" si="0"/>
        <v>8</v>
      </c>
      <c r="F36" s="3">
        <f t="shared" si="1"/>
        <v>0.1</v>
      </c>
      <c r="G36" s="62" t="str">
        <f t="shared" si="2"/>
        <v>A la baja</v>
      </c>
    </row>
    <row r="37" spans="1:11" x14ac:dyDescent="0.3">
      <c r="B37" s="12">
        <v>43009</v>
      </c>
      <c r="C37" s="11">
        <v>100</v>
      </c>
      <c r="D37" s="10">
        <f>'Tablero de Indicadores'!$R$20</f>
        <v>10</v>
      </c>
      <c r="E37" s="102">
        <f t="shared" si="0"/>
        <v>10</v>
      </c>
      <c r="F37" s="3">
        <f t="shared" si="1"/>
        <v>0.1</v>
      </c>
      <c r="G37" s="62" t="str">
        <f t="shared" si="2"/>
        <v>Al alza</v>
      </c>
    </row>
    <row r="38" spans="1:11" x14ac:dyDescent="0.3">
      <c r="B38" s="12">
        <v>43040</v>
      </c>
      <c r="C38" s="11">
        <v>102</v>
      </c>
      <c r="D38" s="10">
        <f>'Tablero de Indicadores'!$R$20</f>
        <v>10</v>
      </c>
      <c r="E38" s="102">
        <f t="shared" si="0"/>
        <v>10.199999999999999</v>
      </c>
      <c r="F38" s="3">
        <f t="shared" si="1"/>
        <v>0.1</v>
      </c>
      <c r="G38" s="62" t="str">
        <f t="shared" si="2"/>
        <v>Al alza</v>
      </c>
    </row>
    <row r="39" spans="1:11" ht="15" thickBot="1" x14ac:dyDescent="0.35">
      <c r="B39" s="68">
        <v>43070</v>
      </c>
      <c r="C39" s="11">
        <f>COUNTIF(('Tablero de Indicadores'!$V$10:$V$19),1)</f>
        <v>0</v>
      </c>
      <c r="D39" s="10">
        <f>'Tablero de Indicadores'!$R$20</f>
        <v>10</v>
      </c>
      <c r="E39" s="102">
        <f t="shared" si="0"/>
        <v>0</v>
      </c>
      <c r="F39" s="3">
        <f t="shared" si="1"/>
        <v>0.1</v>
      </c>
      <c r="G39" s="62" t="str">
        <f t="shared" si="2"/>
        <v>A la baja</v>
      </c>
      <c r="H39" s="15"/>
      <c r="I39" s="15"/>
      <c r="J39" s="15"/>
      <c r="K39" s="15"/>
    </row>
    <row r="40" spans="1:11" ht="15.75" customHeight="1" thickBot="1" x14ac:dyDescent="0.35">
      <c r="B40" s="382" t="s">
        <v>59</v>
      </c>
      <c r="C40" s="383"/>
      <c r="D40" s="384"/>
      <c r="E40" s="69" t="str">
        <f>+IF(SLOPE(E28:E39,B28:B39)&gt;0,"Al alza",IF(SLOPE(E28:E39,B28:B39)&lt;0,"A la baja","Sin cambio"))</f>
        <v>A la baja</v>
      </c>
      <c r="F40" s="103"/>
      <c r="H40" s="15"/>
      <c r="I40" s="15"/>
      <c r="J40" s="15"/>
      <c r="K40" s="15"/>
    </row>
    <row r="41" spans="1:11" s="4" customFormat="1" x14ac:dyDescent="0.3">
      <c r="B41" s="101"/>
      <c r="C41" s="101"/>
      <c r="D41" s="101"/>
      <c r="E41" s="101"/>
      <c r="F41" s="101"/>
      <c r="G41" s="101"/>
      <c r="H41" s="14"/>
      <c r="I41" s="14"/>
      <c r="J41" s="14"/>
      <c r="K41" s="14"/>
    </row>
    <row r="42" spans="1:11" s="4" customFormat="1" x14ac:dyDescent="0.3">
      <c r="A42" s="64"/>
      <c r="B42" s="101"/>
      <c r="C42" s="101"/>
      <c r="D42" s="101"/>
      <c r="E42" s="101"/>
      <c r="F42" s="101"/>
      <c r="G42" s="101"/>
      <c r="H42" s="14"/>
      <c r="I42" s="14"/>
      <c r="J42" s="14"/>
      <c r="K42" s="14"/>
    </row>
    <row r="43" spans="1:11" s="4" customFormat="1" ht="15" thickBot="1" x14ac:dyDescent="0.35">
      <c r="A43" s="64"/>
      <c r="B43" s="101"/>
      <c r="C43" s="101"/>
      <c r="D43" s="101"/>
      <c r="E43" s="101"/>
      <c r="F43" s="101"/>
      <c r="G43" s="101"/>
      <c r="H43" s="14"/>
      <c r="I43" s="14"/>
      <c r="J43" s="14"/>
      <c r="K43" s="14"/>
    </row>
    <row r="44" spans="1:11" ht="15.75" customHeight="1" thickBot="1" x14ac:dyDescent="0.35">
      <c r="A44" s="371"/>
      <c r="B44" s="353" t="s">
        <v>48</v>
      </c>
      <c r="C44" s="354"/>
      <c r="D44" s="354"/>
      <c r="E44" s="354"/>
      <c r="F44" s="354"/>
      <c r="G44" s="354"/>
      <c r="H44" s="354"/>
      <c r="I44" s="354"/>
      <c r="J44" s="354"/>
      <c r="K44" s="355"/>
    </row>
    <row r="45" spans="1:11" ht="15" thickBot="1" x14ac:dyDescent="0.35">
      <c r="A45" s="372"/>
      <c r="B45" s="12">
        <v>42736</v>
      </c>
      <c r="C45" s="356"/>
      <c r="D45" s="357"/>
      <c r="E45" s="357"/>
      <c r="F45" s="357"/>
      <c r="G45" s="357"/>
      <c r="H45" s="357"/>
      <c r="I45" s="357"/>
      <c r="J45" s="357"/>
      <c r="K45" s="358"/>
    </row>
    <row r="46" spans="1:11" ht="15" thickBot="1" x14ac:dyDescent="0.35">
      <c r="A46" s="7"/>
      <c r="B46" s="12">
        <v>42767</v>
      </c>
      <c r="C46" s="356"/>
      <c r="D46" s="357"/>
      <c r="E46" s="357"/>
      <c r="F46" s="357"/>
      <c r="G46" s="357"/>
      <c r="H46" s="357"/>
      <c r="I46" s="357"/>
      <c r="J46" s="357"/>
      <c r="K46" s="358"/>
    </row>
    <row r="47" spans="1:11" ht="15" thickBot="1" x14ac:dyDescent="0.35">
      <c r="A47" s="8"/>
      <c r="B47" s="12">
        <v>42795</v>
      </c>
      <c r="C47" s="356"/>
      <c r="D47" s="357"/>
      <c r="E47" s="357"/>
      <c r="F47" s="357"/>
      <c r="G47" s="357"/>
      <c r="H47" s="357"/>
      <c r="I47" s="357"/>
      <c r="J47" s="357"/>
      <c r="K47" s="358"/>
    </row>
    <row r="48" spans="1:11" ht="15" thickBot="1" x14ac:dyDescent="0.35">
      <c r="A48" s="8"/>
      <c r="B48" s="12">
        <v>42826</v>
      </c>
      <c r="C48" s="356"/>
      <c r="D48" s="357"/>
      <c r="E48" s="357"/>
      <c r="F48" s="357"/>
      <c r="G48" s="357"/>
      <c r="H48" s="357"/>
      <c r="I48" s="357"/>
      <c r="J48" s="357"/>
      <c r="K48" s="358"/>
    </row>
    <row r="49" spans="1:11" ht="15" thickBot="1" x14ac:dyDescent="0.35">
      <c r="A49" s="8"/>
      <c r="B49" s="12">
        <v>42856</v>
      </c>
      <c r="C49" s="356"/>
      <c r="D49" s="357"/>
      <c r="E49" s="357"/>
      <c r="F49" s="357"/>
      <c r="G49" s="357"/>
      <c r="H49" s="357"/>
      <c r="I49" s="357"/>
      <c r="J49" s="357"/>
      <c r="K49" s="358"/>
    </row>
    <row r="50" spans="1:11" ht="15" thickBot="1" x14ac:dyDescent="0.35">
      <c r="A50" s="8"/>
      <c r="B50" s="12">
        <v>42887</v>
      </c>
      <c r="C50" s="356"/>
      <c r="D50" s="357"/>
      <c r="E50" s="357"/>
      <c r="F50" s="357"/>
      <c r="G50" s="357"/>
      <c r="H50" s="357"/>
      <c r="I50" s="357"/>
      <c r="J50" s="357"/>
      <c r="K50" s="358"/>
    </row>
    <row r="51" spans="1:11" ht="15" thickBot="1" x14ac:dyDescent="0.35">
      <c r="B51" s="12">
        <v>42917</v>
      </c>
      <c r="C51" s="356"/>
      <c r="D51" s="357"/>
      <c r="E51" s="357"/>
      <c r="F51" s="357"/>
      <c r="G51" s="357"/>
      <c r="H51" s="357"/>
      <c r="I51" s="357"/>
      <c r="J51" s="357"/>
      <c r="K51" s="358"/>
    </row>
    <row r="52" spans="1:11" ht="15" thickBot="1" x14ac:dyDescent="0.35">
      <c r="B52" s="12">
        <v>42948</v>
      </c>
      <c r="C52" s="356"/>
      <c r="D52" s="357"/>
      <c r="E52" s="357"/>
      <c r="F52" s="357"/>
      <c r="G52" s="357"/>
      <c r="H52" s="357"/>
      <c r="I52" s="357"/>
      <c r="J52" s="357"/>
      <c r="K52" s="358"/>
    </row>
    <row r="53" spans="1:11" ht="15" thickBot="1" x14ac:dyDescent="0.35">
      <c r="B53" s="12">
        <v>42979</v>
      </c>
      <c r="C53" s="356"/>
      <c r="D53" s="357"/>
      <c r="E53" s="357"/>
      <c r="F53" s="357"/>
      <c r="G53" s="357"/>
      <c r="H53" s="357"/>
      <c r="I53" s="357"/>
      <c r="J53" s="357"/>
      <c r="K53" s="358"/>
    </row>
    <row r="54" spans="1:11" ht="15" thickBot="1" x14ac:dyDescent="0.35">
      <c r="B54" s="12">
        <v>43009</v>
      </c>
      <c r="C54" s="356"/>
      <c r="D54" s="357"/>
      <c r="E54" s="357"/>
      <c r="F54" s="357"/>
      <c r="G54" s="357"/>
      <c r="H54" s="357"/>
      <c r="I54" s="357"/>
      <c r="J54" s="357"/>
      <c r="K54" s="358"/>
    </row>
    <row r="55" spans="1:11" ht="15" thickBot="1" x14ac:dyDescent="0.35">
      <c r="B55" s="12">
        <v>43040</v>
      </c>
      <c r="C55" s="356"/>
      <c r="D55" s="357"/>
      <c r="E55" s="357"/>
      <c r="F55" s="357"/>
      <c r="G55" s="357"/>
      <c r="H55" s="357"/>
      <c r="I55" s="357"/>
      <c r="J55" s="357"/>
      <c r="K55" s="358"/>
    </row>
    <row r="56" spans="1:11" ht="15" thickBot="1" x14ac:dyDescent="0.35">
      <c r="B56" s="68">
        <v>43070</v>
      </c>
      <c r="C56" s="356"/>
      <c r="D56" s="357"/>
      <c r="E56" s="357"/>
      <c r="F56" s="357"/>
      <c r="G56" s="357"/>
      <c r="H56" s="357"/>
      <c r="I56" s="357"/>
      <c r="J56" s="357"/>
      <c r="K56" s="358"/>
    </row>
    <row r="57" spans="1:11" ht="15" thickBot="1" x14ac:dyDescent="0.35">
      <c r="B57" s="45" t="s">
        <v>46</v>
      </c>
      <c r="C57" s="353" t="s">
        <v>27</v>
      </c>
      <c r="D57" s="354"/>
      <c r="E57" s="354"/>
      <c r="F57" s="354"/>
      <c r="G57" s="355"/>
      <c r="H57" s="45" t="s">
        <v>37</v>
      </c>
      <c r="I57" s="45" t="s">
        <v>28</v>
      </c>
      <c r="J57" s="76" t="s">
        <v>29</v>
      </c>
      <c r="K57" s="45" t="s">
        <v>30</v>
      </c>
    </row>
    <row r="58" spans="1:11" x14ac:dyDescent="0.3">
      <c r="B58" s="46"/>
      <c r="C58" s="362"/>
      <c r="D58" s="363"/>
      <c r="E58" s="363"/>
      <c r="F58" s="363"/>
      <c r="G58" s="364"/>
      <c r="H58" s="55"/>
      <c r="I58" s="58"/>
      <c r="J58" s="52"/>
      <c r="K58" s="49"/>
    </row>
    <row r="59" spans="1:11" x14ac:dyDescent="0.3">
      <c r="B59" s="47"/>
      <c r="C59" s="365"/>
      <c r="D59" s="366"/>
      <c r="E59" s="366"/>
      <c r="F59" s="366"/>
      <c r="G59" s="367"/>
      <c r="H59" s="56"/>
      <c r="I59" s="59"/>
      <c r="J59" s="53"/>
      <c r="K59" s="50"/>
    </row>
    <row r="60" spans="1:11" x14ac:dyDescent="0.3">
      <c r="B60" s="47"/>
      <c r="C60" s="365"/>
      <c r="D60" s="366"/>
      <c r="E60" s="366"/>
      <c r="F60" s="366"/>
      <c r="G60" s="367"/>
      <c r="H60" s="56"/>
      <c r="I60" s="59"/>
      <c r="J60" s="53"/>
      <c r="K60" s="50"/>
    </row>
    <row r="61" spans="1:11" x14ac:dyDescent="0.3">
      <c r="B61" s="47"/>
      <c r="C61" s="365"/>
      <c r="D61" s="366"/>
      <c r="E61" s="366"/>
      <c r="F61" s="366"/>
      <c r="G61" s="367"/>
      <c r="H61" s="56"/>
      <c r="I61" s="59"/>
      <c r="J61" s="53"/>
      <c r="K61" s="50"/>
    </row>
    <row r="62" spans="1:11" x14ac:dyDescent="0.3">
      <c r="B62" s="47"/>
      <c r="C62" s="365"/>
      <c r="D62" s="366"/>
      <c r="E62" s="366"/>
      <c r="F62" s="366"/>
      <c r="G62" s="367"/>
      <c r="H62" s="56"/>
      <c r="I62" s="59"/>
      <c r="J62" s="53"/>
      <c r="K62" s="50"/>
    </row>
    <row r="63" spans="1:11" x14ac:dyDescent="0.3">
      <c r="B63" s="47"/>
      <c r="C63" s="365"/>
      <c r="D63" s="366"/>
      <c r="E63" s="366"/>
      <c r="F63" s="366"/>
      <c r="G63" s="367"/>
      <c r="H63" s="56"/>
      <c r="I63" s="59"/>
      <c r="J63" s="53"/>
      <c r="K63" s="50"/>
    </row>
    <row r="64" spans="1:11" x14ac:dyDescent="0.3">
      <c r="B64" s="47"/>
      <c r="C64" s="365"/>
      <c r="D64" s="366"/>
      <c r="E64" s="366"/>
      <c r="F64" s="366"/>
      <c r="G64" s="367"/>
      <c r="H64" s="56"/>
      <c r="I64" s="59"/>
      <c r="J64" s="53"/>
      <c r="K64" s="50"/>
    </row>
    <row r="65" spans="2:11" x14ac:dyDescent="0.3">
      <c r="B65" s="47"/>
      <c r="C65" s="368"/>
      <c r="D65" s="369"/>
      <c r="E65" s="369"/>
      <c r="F65" s="369"/>
      <c r="G65" s="370"/>
      <c r="H65" s="56"/>
      <c r="I65" s="59"/>
      <c r="J65" s="53"/>
      <c r="K65" s="50"/>
    </row>
    <row r="66" spans="2:11" ht="15" thickBot="1" x14ac:dyDescent="0.35">
      <c r="B66" s="48"/>
      <c r="C66" s="359"/>
      <c r="D66" s="360"/>
      <c r="E66" s="360"/>
      <c r="F66" s="360"/>
      <c r="G66" s="361"/>
      <c r="H66" s="57"/>
      <c r="I66" s="60"/>
      <c r="J66" s="54"/>
      <c r="K66" s="51"/>
    </row>
    <row r="67" spans="2:11" x14ac:dyDescent="0.3">
      <c r="F67" s="15"/>
      <c r="G67" s="15"/>
      <c r="H67" s="15"/>
      <c r="I67" s="15"/>
      <c r="J67" s="15"/>
      <c r="K67" s="15"/>
    </row>
    <row r="68" spans="2:11" x14ac:dyDescent="0.3">
      <c r="F68" s="8"/>
      <c r="G68" s="8"/>
      <c r="H68" s="8"/>
      <c r="I68" s="8"/>
    </row>
    <row r="69" spans="2:11" x14ac:dyDescent="0.3">
      <c r="F69" s="8"/>
      <c r="G69" s="8"/>
      <c r="H69" s="8"/>
      <c r="I69" s="8"/>
    </row>
    <row r="70" spans="2:11" x14ac:dyDescent="0.3">
      <c r="F70" s="8"/>
      <c r="G70" s="8"/>
      <c r="H70" s="8"/>
      <c r="I70" s="8"/>
    </row>
    <row r="71" spans="2:11" x14ac:dyDescent="0.3">
      <c r="F71" s="8"/>
      <c r="G71" s="8"/>
      <c r="H71" s="8"/>
      <c r="I71" s="8"/>
    </row>
    <row r="72" spans="2:11" x14ac:dyDescent="0.3">
      <c r="B72" s="15"/>
      <c r="C72" s="15"/>
      <c r="D72" s="15"/>
      <c r="E72" s="15"/>
      <c r="F72" s="8"/>
      <c r="G72" s="8"/>
      <c r="H72" s="8"/>
      <c r="I72" s="8"/>
    </row>
    <row r="73" spans="2:11" x14ac:dyDescent="0.3">
      <c r="D73" s="9"/>
      <c r="E73" s="8"/>
      <c r="F73" s="8"/>
      <c r="G73" s="8"/>
      <c r="H73" s="8"/>
      <c r="I73" s="8"/>
    </row>
    <row r="74" spans="2:11" x14ac:dyDescent="0.3">
      <c r="D74" s="9"/>
      <c r="E74" s="8"/>
      <c r="F74" s="8"/>
      <c r="G74" s="8"/>
      <c r="H74" s="8"/>
      <c r="I74" s="8"/>
    </row>
    <row r="75" spans="2:11" x14ac:dyDescent="0.3">
      <c r="D75" s="9"/>
      <c r="E75" s="8"/>
      <c r="F75" s="8"/>
      <c r="G75" s="8"/>
      <c r="H75" s="8"/>
      <c r="I75" s="8"/>
    </row>
    <row r="76" spans="2:11" x14ac:dyDescent="0.3">
      <c r="D76" s="9"/>
      <c r="E76" s="8"/>
    </row>
    <row r="77" spans="2:11" x14ac:dyDescent="0.3">
      <c r="D77" s="9"/>
      <c r="E77" s="8"/>
    </row>
    <row r="78" spans="2:11" x14ac:dyDescent="0.3">
      <c r="D78" s="8"/>
      <c r="E78" s="8"/>
    </row>
    <row r="79" spans="2:11" x14ac:dyDescent="0.3">
      <c r="D79" s="8"/>
      <c r="E79" s="8"/>
    </row>
    <row r="80" spans="2:11" x14ac:dyDescent="0.3">
      <c r="D80" s="8"/>
      <c r="E80" s="8"/>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726CED12EE6C4DA72313C57F0D11B6" ma:contentTypeVersion="13" ma:contentTypeDescription="Create a new document." ma:contentTypeScope="" ma:versionID="5b84e9f4043e43034093e05401e848e9">
  <xsd:schema xmlns:xsd="http://www.w3.org/2001/XMLSchema" xmlns:xs="http://www.w3.org/2001/XMLSchema" xmlns:p="http://schemas.microsoft.com/office/2006/metadata/properties" xmlns:ns3="969894f1-c9c0-4d50-8a0a-9ccee5b03c2f" xmlns:ns4="926a8a4a-afcc-43ec-bde3-e1208bc272bd" targetNamespace="http://schemas.microsoft.com/office/2006/metadata/properties" ma:root="true" ma:fieldsID="f2b66fcb1641a0f701c61922cbcc4c04" ns3:_="" ns4:_="">
    <xsd:import namespace="969894f1-c9c0-4d50-8a0a-9ccee5b03c2f"/>
    <xsd:import namespace="926a8a4a-afcc-43ec-bde3-e1208bc272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894f1-c9c0-4d50-8a0a-9ccee5b03c2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6a8a4a-afcc-43ec-bde3-e1208bc272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AE3108-0C14-48C7-9BFF-C75247BA7B7C}">
  <ds:schemaRefs>
    <ds:schemaRef ds:uri="http://schemas.microsoft.com/sharepoint/v3/contenttype/forms"/>
  </ds:schemaRefs>
</ds:datastoreItem>
</file>

<file path=customXml/itemProps2.xml><?xml version="1.0" encoding="utf-8"?>
<ds:datastoreItem xmlns:ds="http://schemas.openxmlformats.org/officeDocument/2006/customXml" ds:itemID="{A86310C7-8A07-430C-802E-80BCA40C76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DA7569C-F3CE-4FEB-A6DF-428431C17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9894f1-c9c0-4d50-8a0a-9ccee5b03c2f"/>
    <ds:schemaRef ds:uri="926a8a4a-afcc-43ec-bde3-e1208bc272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Tablero de Indicadores</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2021-01-19T20:46:00Z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0x01010043726CED12EE6C4DA72313C57F0D11B6</vt:lpwstr>
  </property>
</Properties>
</file>