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acinterno\OneDrive - Escuela Tecnologica Instituto Tecnico Central\CI DIANA\2022\Riesgos\"/>
    </mc:Choice>
  </mc:AlternateContent>
  <bookViews>
    <workbookView xWindow="-120" yWindow="-120" windowWidth="20730" windowHeight="11160" tabRatio="882" activeTab="1"/>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62913"/>
  <pivotCaches>
    <pivotCache cacheId="0"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8" i="1" l="1"/>
  <c r="V18" i="1"/>
  <c r="O18" i="1"/>
  <c r="P18" i="1" s="1"/>
  <c r="Q18" i="1" s="1"/>
  <c r="L18" i="1"/>
  <c r="Y17" i="1"/>
  <c r="V17" i="1"/>
  <c r="O17" i="1"/>
  <c r="P17" i="1" s="1"/>
  <c r="Q17" i="1" s="1"/>
  <c r="L17" i="1"/>
  <c r="M17" i="1" s="1"/>
  <c r="Y16" i="1"/>
  <c r="V16" i="1"/>
  <c r="Y15" i="1"/>
  <c r="V15" i="1"/>
  <c r="O15" i="1"/>
  <c r="P15" i="1" s="1"/>
  <c r="Q15" i="1" s="1"/>
  <c r="L15" i="1"/>
  <c r="Y14" i="1"/>
  <c r="V14" i="1"/>
  <c r="Y13" i="1"/>
  <c r="V13" i="1"/>
  <c r="Y12" i="1"/>
  <c r="V12" i="1"/>
  <c r="O12" i="1"/>
  <c r="P12" i="1" s="1"/>
  <c r="L12" i="1"/>
  <c r="M12" i="1" s="1"/>
  <c r="O14" i="1"/>
  <c r="O13" i="1"/>
  <c r="O16" i="1"/>
  <c r="AG14" i="1" l="1"/>
  <c r="R15" i="1"/>
  <c r="AG17" i="1"/>
  <c r="AF17" i="1" s="1"/>
  <c r="AC17" i="1"/>
  <c r="AE17" i="1" s="1"/>
  <c r="R18" i="1"/>
  <c r="Q12" i="1"/>
  <c r="AG12" i="1" s="1"/>
  <c r="R12" i="1"/>
  <c r="M18" i="1"/>
  <c r="AC18" i="1" s="1"/>
  <c r="AC12" i="1"/>
  <c r="AG15" i="1"/>
  <c r="R17" i="1"/>
  <c r="M15" i="1"/>
  <c r="AC15" i="1" s="1"/>
  <c r="AG18" i="1"/>
  <c r="AF18" i="1" s="1"/>
  <c r="AF15" i="1" l="1"/>
  <c r="AG16" i="1"/>
  <c r="AF16" i="1" s="1"/>
  <c r="AD17" i="1"/>
  <c r="AH17" i="1" s="1"/>
  <c r="AE18" i="1"/>
  <c r="AD18" i="1"/>
  <c r="AH18" i="1" s="1"/>
  <c r="AE12" i="1"/>
  <c r="AC13" i="1" s="1"/>
  <c r="AD12" i="1"/>
  <c r="AE15" i="1"/>
  <c r="AC16" i="1" s="1"/>
  <c r="AD15" i="1"/>
  <c r="AH15" i="1" s="1"/>
  <c r="AG13" i="1"/>
  <c r="AF13" i="1" s="1"/>
  <c r="AF12" i="1"/>
  <c r="AH12" i="1" l="1"/>
  <c r="AD16" i="1"/>
  <c r="AH16" i="1" s="1"/>
  <c r="AE16" i="1"/>
  <c r="AF14" i="1"/>
  <c r="AE13" i="1"/>
  <c r="AC14" i="1" s="1"/>
  <c r="AD13" i="1"/>
  <c r="AH13" i="1" s="1"/>
  <c r="AE14" i="1" l="1"/>
  <c r="AD14" i="1"/>
  <c r="AH14" i="1" s="1"/>
  <c r="L23" i="1" l="1"/>
  <c r="F221" i="13" l="1"/>
  <c r="F211" i="13"/>
  <c r="F212" i="13"/>
  <c r="F213" i="13"/>
  <c r="F214" i="13"/>
  <c r="F215" i="13"/>
  <c r="F216" i="13"/>
  <c r="F217" i="13"/>
  <c r="F218" i="13"/>
  <c r="F219" i="13"/>
  <c r="F220" i="13"/>
  <c r="F210" i="13"/>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<sst xmlns="http://schemas.openxmlformats.org/spreadsheetml/2006/main" count="502" uniqueCount="308">
  <si>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</si>
  <si>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</si>
  <si>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</si>
  <si>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</si>
  <si>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</si>
  <si>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</si>
  <si>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</si>
  <si>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</si>
  <si>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</si>
  <si>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</si>
  <si>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</si>
  <si>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</si>
  <si>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</si>
  <si>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</si>
  <si>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</si>
  <si>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</si>
  <si>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</si>
  <si>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</si>
  <si>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</si>
  <si>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</si>
  <si>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</si>
  <si>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</si>
  <si>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</si>
  <si>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</si>
  <si>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</si>
  <si>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</si>
  <si>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</si>
  <si>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</si>
  <si>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</si>
  <si>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</si>
  <si>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</si>
  <si>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</si>
  <si>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</si>
  <si>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</si>
  <si>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</si>
  <si>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</si>
  <si>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</si>
  <si>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</si>
  <si>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</si>
  <si>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</si>
  <si>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</si>
  <si>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</si>
  <si>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</si>
  <si>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</si>
  <si>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</si>
  <si>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</si>
  <si>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</si>
  <si>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</si>
  <si>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</si>
  <si>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</si>
  <si>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</si>
  <si>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</si>
  <si>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</si>
  <si>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</si>
  <si>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</si>
  <si>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</si>
  <si>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</si>
  <si>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</si>
  <si>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</si>
  <si>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</si>
  <si>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</si>
  <si>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</si>
  <si>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</si>
  <si>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</si>
  <si>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</si>
  <si>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</si>
  <si>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</si>
  <si>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</si>
  <si>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</si>
  <si>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</si>
  <si>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</si>
  <si>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</si>
  <si>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</si>
  <si>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</si>
  <si>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</si>
  <si>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</si>
  <si>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</si>
  <si>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</si>
  <si>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</si>
  <si>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</si>
  <si>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</si>
  <si>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</si>
  <si>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</si>
  <si>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</si>
  <si>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</si>
  <si>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</si>
  <si>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</si>
  <si>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</si>
  <si>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</si>
  <si>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</si>
  <si>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</si>
  <si>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</si>
  <si>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</si>
  <si>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</si>
  <si>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</si>
  <si>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</si>
  <si>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</si>
  <si>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</si>
  <si>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</si>
  <si>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</si>
  <si>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</si>
  <si>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</si>
  <si>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</si>
  <si>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</si>
  <si>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</si>
  <si>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</si>
  <si>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</si>
  <si>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</si>
  <si>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</si>
  <si>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</si>
  <si>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</si>
  <si>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</si>
  <si>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</si>
  <si>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</si>
  <si>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</si>
  <si>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</si>
  <si>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</si>
  <si>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</si>
  <si>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</si>
  <si>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</si>
  <si>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</si>
  <si>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</si>
  <si>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</si>
  <si>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</si>
  <si>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</si>
  <si>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</si>
  <si>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</si>
  <si>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</si>
  <si>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</si>
  <si>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</si>
  <si>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</si>
  <si>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</si>
  <si>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</si>
  <si>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</si>
  <si>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</si>
  <si>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</si>
  <si>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</si>
  <si>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</si>
  <si>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</si>
  <si>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</si>
  <si>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</si>
  <si>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</si>
  <si>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</si>
  <si>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</si>
  <si>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</si>
  <si>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</si>
  <si>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</si>
  <si>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</si>
  <si>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</si>
  <si>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</si>
  <si>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</si>
  <si>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</si>
  <si>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</si>
  <si>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</si>
  <si>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</si>
  <si>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</si>
  <si>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</si>
  <si>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</si>
  <si>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</si>
  <si>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</si>
  <si>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</si>
  <si>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</si>
  <si>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</si>
  <si>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</si>
  <si>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</si>
  <si>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</si>
  <si>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</si>
  <si>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</si>
  <si>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</si>
  <si>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</si>
  <si>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</si>
  <si>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</si>
  <si>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</si>
  <si>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</si>
  <si>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</si>
  <si>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</si>
  <si>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</si>
  <si>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</si>
  <si>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</si>
  <si>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</si>
  <si>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</si>
  <si>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</si>
  <si>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</si>
  <si>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</si>
  <si>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</si>
  <si>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</si>
  <si>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</si>
  <si>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</si>
  <si>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</si>
  <si>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</si>
  <si>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</si>
  <si>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</si>
  <si>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</si>
  <si>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</si>
  <si>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</si>
  <si>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</si>
  <si>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</si>
  <si>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</si>
  <si>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</si>
  <si>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</si>
  <si>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</si>
  <si>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</si>
  <si>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</si>
  <si>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</si>
  <si>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</si>
  <si>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</si>
  <si>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</si>
  <si>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</si>
  <si>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</si>
  <si>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</si>
  <si>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</si>
  <si>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</si>
  <si>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</si>
  <si>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Escuela Tecnológica
Instituto Técnico Central</t>
  </si>
  <si>
    <t>MAPA Y PLAN DE TRATAMIENTO DE RIESGOS</t>
  </si>
  <si>
    <t>CLASIF. DE CONFIDENCIALIDAD</t>
  </si>
  <si>
    <t>IPB</t>
  </si>
  <si>
    <t>CLASIF. DE INTEGRIDAD</t>
  </si>
  <si>
    <t>A</t>
  </si>
  <si>
    <t>CLASIF. DE DISPONIBILIDAD</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</si>
  <si>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</si>
  <si>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</si>
  <si>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</si>
  <si>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</si>
  <si>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</si>
  <si>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</si>
  <si>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</si>
  <si>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</si>
  <si>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</si>
  <si>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</si>
  <si>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</si>
  <si>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</si>
  <si>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</si>
  <si>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</si>
  <si>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</si>
  <si>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</si>
  <si>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</si>
  <si>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</si>
  <si>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</si>
  <si>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</si>
  <si>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</si>
  <si>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</si>
  <si>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</si>
  <si>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</si>
  <si>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</si>
  <si>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</si>
  <si>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</si>
  <si>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</si>
  <si>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</si>
  <si>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</si>
  <si>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GESTIÓN DE SEGURIDAD Y SALUD EN EL TRABAJO</t>
  </si>
  <si>
    <t>Planear, implementar, evaluar y mejorar continuamente el Sistema de Gestión de Seguridad y Salud en el Trabajo (SGSST), garantizando con esto, la prevención de accidentes y enfermedades laborales de la Escuela Tecnológica Instituto Técnico Central (ETITC) mediante la identificación de los peligros y valoración de los riesgos ocupacionales</t>
  </si>
  <si>
    <t>Aplica para todas las actividades ejecutadas en la Escuela Tecnológica Instituto Técnico Central (ETITC) y en su nombre, cubriendo a todos los trabajadores independiente de su modalidad de contratación.</t>
  </si>
  <si>
    <t xml:space="preserve">Incumplimiento a la norma: Resolución 2346 de 2007 capitulo II 
Decreto 1072/2015 Artículo 2.2.4.6.24, numeral 05 PARAGRAFO 3 </t>
  </si>
  <si>
    <t>Incumplimiento al desarrollo de actividades pactadas en el plan de gestión para el año y a los Decreto 1072/2015, Artículo 2.2.4.6.8. numeral 4, Artículo 2.2.4.6.17 numeral 2,5</t>
  </si>
  <si>
    <t>Falta de Recurso Humano Suficiente para suplir las necesidades y labores a desarrollar para el pleno cumplimiento y desarrollo el sistema</t>
  </si>
  <si>
    <t xml:space="preserve"> Desactualización e incumplimiento de protocolos de bioseguridad</t>
  </si>
  <si>
    <t xml:space="preserve">Desconocimiento normativo sobre protocolos de bioseguridad y falta de asigancion de recursos para cumplimiento de protocolos </t>
  </si>
  <si>
    <t xml:space="preserve">Gestionar la creación de una Brigada: capacitada y dotada, la brigada de prevención, preparación y respuesta ante emergencias.
 </t>
  </si>
  <si>
    <t xml:space="preserve">Conformación brigada emergencias </t>
  </si>
  <si>
    <t>Profesional de Gestión del Talento Humano - Líder del proceso de SST</t>
  </si>
  <si>
    <t>Auditoria y seguimiento al plan de capacitación de las Brigadas</t>
  </si>
  <si>
    <t xml:space="preserve">Plan de capacitación y entrenamiento brigadas </t>
  </si>
  <si>
    <t>y Soporte del plan de compras y entregas de implementos y EPP para Brigadistas</t>
  </si>
  <si>
    <t>Ejecutar contrato de prestación de servicios profesionales en examenes medicos ocupacionales 
.</t>
  </si>
  <si>
    <t xml:space="preserve">Efectuar contratación con Institucion prestadora de servicios de salud especiaistas en seguridad y salud en el trabajo </t>
  </si>
  <si>
    <t xml:space="preserve">Conceptos medicos de acuerdo al tipo de examen medico a practicar </t>
  </si>
  <si>
    <t xml:space="preserve">Practicar examenes medicos </t>
  </si>
  <si>
    <t xml:space="preserve">Gestionar la asignación de recurso humano como apoyo para la gestion de seguridad y salud en el trabajo </t>
  </si>
  <si>
    <t>Poner en conocimiento del profesional de Gestión la insuficiencia del recurso financiero a fin de gestionar el recurso</t>
  </si>
  <si>
    <t xml:space="preserve">Actualizar continuamente documento protocolo de bioseguridad conforme normatividad legal vigente </t>
  </si>
  <si>
    <t xml:space="preserve">Cartilla protocolo de bioseguridad </t>
  </si>
  <si>
    <t xml:space="preserve">actualizar cartilla de protocolo bioseguridad </t>
  </si>
  <si>
    <t>Posibilidad de afectación económica y reputacional por ingreso de personal con morbilidades de origen laboral y/o presencia de algun tipo de patología sin detectar de manera preventiva en los colaboradores de la escuela</t>
  </si>
  <si>
    <t>Posibilidad de afectación económica y reputacional por menor cobertura  en la gestion de seguridad y salud en el trabajo</t>
  </si>
  <si>
    <t>Posibilidad de afectación económica y reputacional debido a contagios por incumplimiento de lo establecido en el protocolo de bioseguridad</t>
  </si>
  <si>
    <t>NO SE CONTABA CONPROFESIONAL DE SST POR LO QUE SE GENERO UN PLAN DE TRABAJO PARA CUMPLIMIENTO</t>
  </si>
  <si>
    <t>SE CUENTA CON CONTRATO PARA REALIZAR EXAMENES MEDICOS CON IOS UNIMSALUD</t>
  </si>
  <si>
    <t>se tiene proyectado realizar los examenes medicos en elmes de agosto</t>
  </si>
  <si>
    <t>se realizan campañas de cuidado de COVID-19 en cumplimineto de la normatividad dada por el gobierno nacional en elestado de emergencia</t>
  </si>
  <si>
    <t xml:space="preserve">Solicitar recursos para dotación brigadistas </t>
  </si>
  <si>
    <t>actualizacion del docuento plan de emergencias</t>
  </si>
  <si>
    <t>1. Evaluación médica preocupacional o de preingreso.
2. Evaluaciones médicas ocupacionales periódicas (programadas o por cambios de ocupación).
3. Evaluación médica posocupacional o de egreso.
4. Profesiograma
5. Diagnostico condiciones de salud</t>
  </si>
  <si>
    <t>se cuenta con el apyo para la implementacion de el SGSST de tecnologo de SST ARL</t>
  </si>
  <si>
    <t>Incumplimiento gestion de prevención, preparación y respuesta ante emergencias, brigada de emergencias, plan de emergencias</t>
  </si>
  <si>
    <t>Posibilidad de afectación económica y reputacional por desconocimiento en actuación en caso de emergencias 
Multas</t>
  </si>
  <si>
    <t xml:space="preserve">Entrega elementos de Dotacion personal brigadistas </t>
  </si>
  <si>
    <t>Incumplimiento a la norma: Decreto 1072/2015 Artículo 2.2.4.6.25, numeral 11
Decreto 2157 de 2017.
Resolución 0256 de 2014</t>
  </si>
  <si>
    <t xml:space="preserve"> Acta conformación brigada
Mapas de evacuación actualizados</t>
  </si>
  <si>
    <t xml:space="preserve">Contrato prestación de servicios médicos especialistas en salud ocupacional </t>
  </si>
  <si>
    <t xml:space="preserve">Recurso humano de apoyo al área de SST </t>
  </si>
  <si>
    <t>En el marco de la conformación de la Brigada de emergencias, se desarrolla una estratégia de comunicación. La conformación de la brigada se proyecta para el mes de noviembre, está supeditada a la participación y desarrollo de la estratègia conformada. 
Riesgo no materializado a la fecha de seguimiento.</t>
  </si>
  <si>
    <t>Se actualizan junto a las áreas Comunicaciones y Planta Física, la planimetría institucional en este sentido se han identificado 5 sectores y varios puntos de encuentro. Su completitud depende del proceso contractual que adelanta el área de Planta Física. Se muestran como evidencia los borradores de planos actualizados. 
Riesgo no materializado a la fecha de seguimiento.</t>
  </si>
  <si>
    <t xml:space="preserve">La solicitud de recursos fue enviada el pasado 7 de septiembre al líder del área, con el fin de continuar el debido proceso para la solicitud de recursos, se proyectan $91.000.000. Se está a la espera de respuesta. Se muestra como evidencia correo electrónico enviado.
Riesgo no materializado a la fecha de seguimiento. 
</t>
  </si>
  <si>
    <t xml:space="preserve">A través del contrato 172 de 2022 se ejecutan la realización de exámenes médicos, se realizaron 222 exámenes periódicos, sin embargo, desde el mes de junio se realizan exámenes de ingreso y egreso. Se presenta como evidencia, los respectivos certificados de actitud y recomendaciones.  
Riesgo no materializado a la fecha de seguimiento.
</t>
  </si>
  <si>
    <t xml:space="preserve">En el marco de la ejecución del contrato 172 de 2022, se esta a la espera de recibir el Profesiograma, y el diagnóstico de condiciones de salud  y demográficas (Finalizando los exámenes). 
Riesgo no materializado a la fecha de seguimiento.
</t>
  </si>
  <si>
    <t>Con la ARL POSITIVA se realizó la gestión necesaria para obtener el tecnólogo que apoya el área, quien apoya con la implementación completa del proceso (Capacitaciones, asesoría, implementación de lineamientos légale etc.). Se presentan como evidencias los productos relacionados a las funciones del apoyo. 
Riesgo no materializado a la fecha de seguimiento.</t>
  </si>
  <si>
    <t>Con la Circular 12 de 2022 (Circular 12 de 26 de julio de 2022 - Cumplimiento de jornadas y horarios laborales / Presencialidad con responsabilidad y uso de tapabocas) no se dieron lineamientos para la actualización del protocolo de Bioseguridad de la ETITC. De manera general se siguen los lineamientos gubernamentales en materia de la emergencia sanitaria, la cual dio fin resolución 1238 de 2022. Se muestra como evidencia.  
Riesgo no materializado a la fecha de seguimiento.</t>
  </si>
  <si>
    <t xml:space="preserve">Omisio proceso contractual prestación de servicio médico por parte de institución de salud especialista en seguridad y salud en el trabajo  </t>
  </si>
  <si>
    <r>
      <rPr>
        <b/>
        <sz val="14"/>
        <rFont val="Arial Narrow"/>
        <family val="2"/>
      </rPr>
      <t>LIDER DEL PROCESO:</t>
    </r>
    <r>
      <rPr>
        <sz val="14"/>
        <rFont val="Arial Narrow"/>
        <family val="2"/>
      </rPr>
      <t xml:space="preserve">  ANDRES EDUARDO ORDUZ NIVIA</t>
    </r>
  </si>
  <si>
    <t>Fecha de actualización: 31-10-2022</t>
  </si>
  <si>
    <t>Mediante el seguimiento efectuado se evidencio que fue conformada la brigada de emergencias con 30 personas para la jornada mañana en la ETITC, así mismo, se cuenta con el formato de hojas de vida de 19 brigadistas distribuidos por sector, para el cubriendo del auditorio, capilla y teatro, con el fin de participar en el simulacro realizado a nivel Distrital, se cuenta con video de capacitación de actividades a realizar en caso de emergencia, con 15 personas en funciones y primeros auxilios básicos, identificando el punto de encuentro. 
Se encuentran pendientes el acta de conformación de las brigadas y los mapas de evacuación para lo que se está trabajando con el área de comunicaciones y recursos físicos (arquitectura). Acciones que requieren ser fortalecidas con la conformación del grupo de brigadistas para la jornada de la tarde – noche, la suscripción de las actas de conformación y capacitación, así como, la identificación del mapa y rutas evacuación de la Entidad.</t>
  </si>
  <si>
    <t>Mediante el seguimiento efectuado se evidencio que la Entidad cuenta con el plan de emergencia suministrado por la ARL, sin embargo, se encuentra el análisis de vulnerabilidades en las cuales se identifican las amenazas a las que están expuestos los diferentes grupos de trabajo de la escuela, Sin embargo, no se cuenta con la Auditoria y seguimiento al plan de capacitación de las Brigadas. Por lo que se requiere el fortalecimiento de las acciones que contribuyan con la mitigación de los riesgos.</t>
  </si>
  <si>
    <t>Se evidencio que, en el plan de compras se tienen incluidas las recargas de los extintores, de otra parte, fue realizada la entrega de 334 elementos EPP a los brigadistas que participaron de la jornada de simulacro en los que se incluyeron silbatos y chalecos. Actividad que contribuye con la mitigación del riesgo identificado.</t>
  </si>
  <si>
    <t>Se suscribió el contrato 172 de 2022 para realizar los exámenes médicos ocupacionales, el cual inicio en el mes de mayo de 2022, con el proveedor “Servicios de salud ocupacional Unimsalud SAS” con la ejecución de 7 exámenes periódicos y uno de retiro para el primer semestre, así mismo, para el segundo semestre se realizaron 227 exámenes médicos periódicos que incluyen: audiometría y optometría, 10 de egreso y 1 examen de manipulación de alimentos, en los cuales se tuvo en cuenta el profesiograma de cada empleado. Actividades que contribuyen con la mitigación del riesgo identificado.</t>
  </si>
  <si>
    <t xml:space="preserve">Se evidencio que se cuenta con el concepto medico de los funcionarios administrativos, bachillerato y docencia pes, adicional los funcionarios cuentan con el resultado reportado en la página web del proveedor que realizo el examen, para que el seguimiento posterior sea realizado por las respectivas EPS, para los funcionarios retirados se cuenta con el envío de la carta de invitación a practicarse el examen de retiro, de otra parte, se cuenta con los profesiogramas elaborado por el contratista para los perfiles de profesionales especializados, técnicos, tecnólogos, directivos, decanos, vicerrectores, asesor, profesional de enfermería, guía de interpretación de profesiograma y licencia de SST de la Entidad. Actividad que contribuye con la mitigación del riesgo identificado. </t>
  </si>
  <si>
    <t>Se cuenta con el profesional de SST sin embargo, no se llevó a cabo el proceso de contratación de un profesional de apoyo a la gestión, dentro del plan de acción. No obstante, se cuenta con un funcionario asignado por la ARL para suplir la necesidad identificada.</t>
  </si>
  <si>
    <t>Se cuenta con el protocolo de bioseguridad y una vez levantada la emergencia de salud a partir Resolución 777 de 2021, y mediante la Resolución 666 de 2022 el Gobierno Nacional prorrogó la emergencia sanitaria hasta el 30 de junio por lo que en la ETITC. ha mantenido la publicación del protocolo establecido y publicado en el portal web institucional. Acciones que contribuyen con la mitigación del riesgo identificado.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</si>
</sst>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sz val="8"/>
      <color theme="1"/>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1">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9" fontId="14" fillId="0" borderId="0" applyFont="0" applyFill="0" applyBorder="0" applyAlignment="0" applyProtection="0"/>
    <xf numFmtId="0" fontId="46" fillId="0" borderId="0"/>
    <xf numFmtId="0" fontId="47" fillId="0" borderId="0"/>
    <xf numFmtId="0" fontId="5" fillId="0" borderId="0"/>
  </cellStyleXfs>
  <cellXfs count="412">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7" fillId="0" borderId="0" xfId="0" applyFont="1" applyFill="1" applyAlignment="1">
      <alignment vertical="center"/>
    </xf>
    <xf numFmtId="0" fontId="28" fillId="0" borderId="0" xfId="0" applyFont="1" applyFill="1"/>
    <xf numFmtId="0" fontId="26" fillId="0" borderId="0" xfId="0" applyFont="1"/>
    <xf numFmtId="0" fontId="0" fillId="0" borderId="0" xfId="0" pivotButton="1"/>
    <xf numFmtId="0" fontId="12" fillId="0" borderId="0" xfId="0" applyFont="1" applyBorder="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4"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4"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4"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0"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23" fillId="13" borderId="12" xfId="0" applyFont="1" applyFill="1" applyBorder="1" applyAlignment="1" applyProtection="1">
      <alignment horizontal="center" wrapText="1" readingOrder="1"/>
      <protection hidden="1"/>
    </xf>
    <xf numFmtId="0" fontId="0" fillId="3" borderId="0" xfId="0" applyFill="1"/>
    <xf numFmtId="0" fontId="48" fillId="3" borderId="39" xfId="2" applyFont="1" applyFill="1" applyBorder="1" applyProtection="1"/>
    <xf numFmtId="0" fontId="48" fillId="3" borderId="40" xfId="2" applyFont="1" applyFill="1" applyBorder="1" applyProtection="1"/>
    <xf numFmtId="0" fontId="48" fillId="3" borderId="41" xfId="2" applyFont="1" applyFill="1" applyBorder="1" applyProtection="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22" xfId="0" applyFont="1" applyFill="1" applyBorder="1" applyAlignment="1">
      <alignment horizontal="center" vertical="center" wrapText="1" readingOrder="1"/>
    </xf>
    <xf numFmtId="0" fontId="37" fillId="3" borderId="22" xfId="0" applyFont="1" applyFill="1" applyBorder="1" applyAlignment="1">
      <alignment horizontal="justify" vertical="center" wrapText="1" readingOrder="1"/>
    </xf>
    <xf numFmtId="9" fontId="36" fillId="3" borderId="31" xfId="0" applyNumberFormat="1"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7" fillId="3" borderId="21" xfId="0" applyFont="1" applyFill="1" applyBorder="1" applyAlignment="1">
      <alignment horizontal="justify" vertical="center" wrapText="1" readingOrder="1"/>
    </xf>
    <xf numFmtId="9" fontId="36" fillId="3" borderId="26" xfId="0" applyNumberFormat="1"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0" fontId="37" fillId="3" borderId="28" xfId="0" applyFont="1" applyFill="1" applyBorder="1" applyAlignment="1">
      <alignment horizontal="justify" vertical="center" wrapText="1" readingOrder="1"/>
    </xf>
    <xf numFmtId="0" fontId="37" fillId="3" borderId="29" xfId="0" applyFont="1" applyFill="1" applyBorder="1" applyAlignment="1">
      <alignment horizontal="center" vertical="center" wrapText="1" readingOrder="1"/>
    </xf>
    <xf numFmtId="0" fontId="45" fillId="3" borderId="0" xfId="0" applyFont="1" applyFill="1"/>
    <xf numFmtId="0" fontId="36" fillId="15" borderId="33" xfId="0" applyFont="1" applyFill="1" applyBorder="1" applyAlignment="1">
      <alignment horizontal="center" vertical="center" wrapText="1" readingOrder="1"/>
    </xf>
    <xf numFmtId="0" fontId="36" fillId="15" borderId="34"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Border="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7" xfId="2" applyFont="1" applyFill="1" applyBorder="1" applyProtection="1"/>
    <xf numFmtId="0" fontId="53" fillId="3" borderId="0" xfId="0" applyFont="1" applyFill="1" applyBorder="1" applyAlignment="1" applyProtection="1">
      <alignment horizontal="left" vertical="center" wrapText="1"/>
    </xf>
    <xf numFmtId="0" fontId="54" fillId="3" borderId="0" xfId="0" applyFont="1" applyFill="1" applyBorder="1" applyAlignment="1" applyProtection="1">
      <alignment horizontal="left" vertical="top" wrapText="1"/>
    </xf>
    <xf numFmtId="0" fontId="48" fillId="3" borderId="0" xfId="2" applyFont="1" applyFill="1" applyBorder="1" applyProtection="1"/>
    <xf numFmtId="0" fontId="48" fillId="3" borderId="8" xfId="2" applyFont="1" applyFill="1" applyBorder="1" applyProtection="1"/>
    <xf numFmtId="0" fontId="48" fillId="3" borderId="9" xfId="2" applyFont="1" applyFill="1" applyBorder="1" applyProtection="1"/>
    <xf numFmtId="0" fontId="48" fillId="3" borderId="11" xfId="2" applyFont="1" applyFill="1" applyBorder="1" applyProtection="1"/>
    <xf numFmtId="0" fontId="48" fillId="3" borderId="10" xfId="2" applyFont="1" applyFill="1" applyBorder="1" applyProtection="1"/>
    <xf numFmtId="0" fontId="52" fillId="3" borderId="0" xfId="2" applyFont="1" applyFill="1" applyBorder="1" applyAlignment="1" applyProtection="1">
      <alignment horizontal="left" vertical="center" wrapText="1"/>
    </xf>
    <xf numFmtId="0" fontId="48" fillId="3" borderId="0" xfId="2" applyFont="1" applyFill="1" applyBorder="1" applyAlignment="1" applyProtection="1">
      <alignment horizontal="left" vertical="center" wrapText="1"/>
    </xf>
    <xf numFmtId="0" fontId="48" fillId="3" borderId="0" xfId="2" quotePrefix="1" applyFont="1" applyFill="1" applyBorder="1" applyAlignment="1" applyProtection="1">
      <alignment horizontal="left" vertical="center" wrapText="1"/>
    </xf>
    <xf numFmtId="0" fontId="48" fillId="3" borderId="8" xfId="2" applyFont="1" applyFill="1" applyBorder="1" applyAlignment="1" applyProtection="1"/>
    <xf numFmtId="0" fontId="50" fillId="3" borderId="7" xfId="2" quotePrefix="1" applyFont="1" applyFill="1" applyBorder="1" applyAlignment="1" applyProtection="1">
      <alignment horizontal="left" vertical="top" wrapText="1"/>
    </xf>
    <xf numFmtId="0" fontId="51" fillId="3" borderId="0" xfId="2" quotePrefix="1" applyFont="1" applyFill="1" applyBorder="1" applyAlignment="1" applyProtection="1">
      <alignment horizontal="left" vertical="top" wrapText="1"/>
    </xf>
    <xf numFmtId="0" fontId="51" fillId="3" borderId="8" xfId="2" quotePrefix="1" applyFont="1" applyFill="1" applyBorder="1" applyAlignment="1" applyProtection="1">
      <alignment horizontal="left" vertical="top" wrapText="1"/>
    </xf>
    <xf numFmtId="0" fontId="1" fillId="0" borderId="3" xfId="0" applyFont="1" applyBorder="1" applyAlignment="1">
      <alignment horizontal="center" vertical="center"/>
    </xf>
    <xf numFmtId="0" fontId="1" fillId="0" borderId="21" xfId="0" applyFont="1" applyBorder="1" applyAlignment="1" applyProtection="1">
      <alignment horizontal="center" vertical="center"/>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14" fontId="1" fillId="0" borderId="21" xfId="0" applyNumberFormat="1" applyFont="1" applyBorder="1" applyAlignment="1" applyProtection="1">
      <alignment horizontal="center" vertical="center"/>
      <protection locked="0"/>
    </xf>
    <xf numFmtId="0" fontId="46" fillId="0" borderId="7" xfId="0" applyFont="1" applyBorder="1" applyAlignment="1">
      <alignment vertical="center" wrapText="1"/>
    </xf>
    <xf numFmtId="0" fontId="46"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2" fillId="0" borderId="0" xfId="0" applyFont="1" applyBorder="1" applyAlignment="1">
      <alignment horizontal="center" vertical="center" wrapText="1"/>
    </xf>
    <xf numFmtId="0" fontId="46" fillId="0" borderId="0" xfId="0" applyFont="1" applyBorder="1" applyAlignment="1">
      <alignment vertical="center" wrapText="1"/>
    </xf>
    <xf numFmtId="0" fontId="46" fillId="0" borderId="0" xfId="0" applyFont="1" applyBorder="1" applyAlignment="1">
      <alignment horizontal="center" vertical="center" wrapText="1"/>
    </xf>
    <xf numFmtId="0" fontId="46" fillId="0" borderId="0" xfId="0" applyFont="1" applyBorder="1" applyAlignment="1">
      <alignment horizontal="left" vertical="center" wrapText="1"/>
    </xf>
    <xf numFmtId="0" fontId="1" fillId="0" borderId="0" xfId="0" applyFont="1" applyBorder="1"/>
    <xf numFmtId="0" fontId="63" fillId="0" borderId="0" xfId="0" applyFont="1" applyBorder="1" applyAlignment="1">
      <alignment horizontal="center"/>
    </xf>
    <xf numFmtId="0" fontId="0" fillId="0" borderId="0" xfId="0" applyFont="1" applyBorder="1" applyAlignment="1">
      <alignment wrapText="1"/>
    </xf>
    <xf numFmtId="0" fontId="0" fillId="0" borderId="0" xfId="0" applyFont="1" applyBorder="1" applyAlignment="1">
      <alignment vertical="center"/>
    </xf>
    <xf numFmtId="0" fontId="0" fillId="0" borderId="0" xfId="0" applyFont="1" applyBorder="1"/>
    <xf numFmtId="0" fontId="66" fillId="0" borderId="0" xfId="0" applyFont="1" applyBorder="1" applyAlignment="1">
      <alignment vertical="center" wrapText="1"/>
    </xf>
    <xf numFmtId="0" fontId="66" fillId="0" borderId="68" xfId="0" applyFont="1" applyBorder="1" applyAlignment="1">
      <alignment horizontal="center" vertical="center" wrapText="1"/>
    </xf>
    <xf numFmtId="0" fontId="65" fillId="0" borderId="68" xfId="0" applyFont="1" applyBorder="1" applyAlignment="1">
      <alignment vertical="center" wrapText="1"/>
    </xf>
    <xf numFmtId="0" fontId="1" fillId="0" borderId="2" xfId="0" applyFont="1" applyBorder="1" applyAlignment="1">
      <alignment horizontal="center" vertical="center"/>
    </xf>
    <xf numFmtId="0" fontId="61" fillId="7" borderId="21" xfId="0" applyFont="1" applyFill="1" applyBorder="1" applyAlignment="1">
      <alignment horizontal="center" vertical="center" textRotation="90"/>
    </xf>
    <xf numFmtId="0" fontId="1" fillId="0" borderId="21" xfId="0" applyFont="1" applyBorder="1" applyAlignment="1" applyProtection="1">
      <alignment horizontal="center" vertical="center" wrapText="1"/>
    </xf>
    <xf numFmtId="14" fontId="1" fillId="0" borderId="21" xfId="0" applyNumberFormat="1" applyFont="1" applyBorder="1" applyAlignment="1" applyProtection="1">
      <alignment horizontal="center" vertical="center" wrapText="1"/>
      <protection locked="0"/>
    </xf>
    <xf numFmtId="0" fontId="1" fillId="0" borderId="21" xfId="0" applyFont="1" applyBorder="1" applyAlignment="1">
      <alignment horizontal="center" vertical="center"/>
    </xf>
    <xf numFmtId="0" fontId="6" fillId="0" borderId="21" xfId="0" applyFont="1" applyBorder="1" applyAlignment="1" applyProtection="1">
      <alignment horizontal="justify" vertical="center" wrapText="1"/>
      <protection locked="0"/>
    </xf>
    <xf numFmtId="0" fontId="1"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center" textRotation="90"/>
      <protection locked="0"/>
    </xf>
    <xf numFmtId="9" fontId="1" fillId="0" borderId="21" xfId="0" applyNumberFormat="1" applyFont="1" applyBorder="1" applyAlignment="1" applyProtection="1">
      <alignment horizontal="center" vertical="center"/>
      <protection hidden="1"/>
    </xf>
    <xf numFmtId="164" fontId="1" fillId="0" borderId="21" xfId="1" applyNumberFormat="1" applyFont="1" applyBorder="1" applyAlignment="1">
      <alignment horizontal="center" vertical="center"/>
    </xf>
    <xf numFmtId="0" fontId="4" fillId="0" borderId="21" xfId="0" applyFont="1" applyBorder="1" applyAlignment="1" applyProtection="1">
      <alignment horizontal="center" vertical="center" textRotation="90" wrapText="1"/>
      <protection hidden="1"/>
    </xf>
    <xf numFmtId="0" fontId="4" fillId="0" borderId="21" xfId="0" applyFont="1" applyBorder="1" applyAlignment="1" applyProtection="1">
      <alignment horizontal="center" vertical="center" textRotation="90"/>
      <protection hidden="1"/>
    </xf>
    <xf numFmtId="0" fontId="1" fillId="3" borderId="0" xfId="0" applyFont="1" applyFill="1" applyAlignment="1">
      <alignment vertical="center"/>
    </xf>
    <xf numFmtId="0" fontId="1" fillId="0" borderId="0" xfId="0" applyFont="1" applyAlignment="1">
      <alignment vertical="center"/>
    </xf>
    <xf numFmtId="0" fontId="1" fillId="0" borderId="21" xfId="0" applyFont="1" applyBorder="1" applyAlignment="1" applyProtection="1">
      <alignment horizontal="justify" vertical="center"/>
      <protection locked="0"/>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0" fontId="4" fillId="0" borderId="21" xfId="0" applyFont="1" applyBorder="1" applyAlignment="1" applyProtection="1">
      <alignment horizontal="center" vertical="center"/>
      <protection hidden="1"/>
    </xf>
    <xf numFmtId="0" fontId="2" fillId="0" borderId="21" xfId="0" applyFont="1" applyBorder="1" applyAlignment="1" applyProtection="1">
      <alignment horizontal="center" vertical="center" wrapText="1"/>
      <protection locked="0"/>
    </xf>
    <xf numFmtId="9" fontId="1" fillId="0" borderId="21" xfId="0" applyNumberFormat="1" applyFont="1" applyBorder="1" applyAlignment="1" applyProtection="1">
      <alignment horizontal="center" vertical="center" wrapText="1"/>
      <protection locked="0"/>
    </xf>
    <xf numFmtId="14" fontId="1" fillId="0" borderId="21" xfId="0" applyNumberFormat="1" applyFont="1" applyBorder="1" applyAlignment="1">
      <alignment horizontal="center" vertical="center"/>
    </xf>
    <xf numFmtId="0" fontId="61" fillId="7" borderId="21" xfId="0" applyFont="1" applyFill="1" applyBorder="1" applyAlignment="1">
      <alignment horizontal="center" vertical="center" wrapText="1"/>
    </xf>
    <xf numFmtId="0" fontId="61" fillId="7" borderId="21" xfId="0" applyFont="1" applyFill="1" applyBorder="1" applyAlignment="1">
      <alignment horizontal="center" vertical="center" textRotation="90" wrapText="1"/>
    </xf>
    <xf numFmtId="0" fontId="61" fillId="7" borderId="21" xfId="0" applyFont="1" applyFill="1" applyBorder="1" applyAlignment="1">
      <alignment horizontal="center" vertical="center"/>
    </xf>
    <xf numFmtId="0" fontId="61" fillId="7" borderId="21" xfId="0" applyFont="1" applyFill="1" applyBorder="1" applyAlignment="1">
      <alignment horizontal="center" vertical="center" textRotation="90"/>
    </xf>
    <xf numFmtId="0" fontId="1" fillId="0" borderId="21" xfId="0" applyFont="1" applyBorder="1" applyAlignment="1" applyProtection="1">
      <alignment horizontal="center" vertical="center"/>
      <protection locked="0"/>
    </xf>
    <xf numFmtId="0" fontId="1" fillId="0" borderId="21" xfId="0" applyFont="1" applyBorder="1" applyAlignment="1" applyProtection="1">
      <alignment horizontal="center" vertical="center" wrapText="1"/>
      <protection locked="0"/>
    </xf>
    <xf numFmtId="0" fontId="61" fillId="7" borderId="69" xfId="0" applyFont="1" applyFill="1" applyBorder="1" applyAlignment="1">
      <alignment horizontal="center" vertical="center" textRotation="90"/>
    </xf>
    <xf numFmtId="0" fontId="61" fillId="7" borderId="69" xfId="0" applyFont="1" applyFill="1" applyBorder="1" applyAlignment="1">
      <alignment horizontal="center" vertical="center"/>
    </xf>
    <xf numFmtId="0" fontId="61" fillId="7" borderId="69" xfId="0" applyFont="1" applyFill="1" applyBorder="1" applyAlignment="1">
      <alignment horizontal="center" vertical="center" wrapText="1"/>
    </xf>
    <xf numFmtId="0" fontId="6" fillId="0" borderId="21" xfId="0" applyFont="1" applyBorder="1" applyAlignment="1" applyProtection="1">
      <alignment horizontal="left" wrapText="1"/>
      <protection locked="0"/>
    </xf>
    <xf numFmtId="0" fontId="1" fillId="0" borderId="0" xfId="0" applyFont="1" applyAlignment="1">
      <alignment wrapText="1"/>
    </xf>
    <xf numFmtId="0" fontId="1" fillId="3" borderId="0" xfId="0" applyFont="1" applyFill="1" applyAlignment="1">
      <alignment wrapText="1"/>
    </xf>
    <xf numFmtId="0" fontId="1" fillId="0" borderId="0" xfId="0" applyFont="1" applyBorder="1" applyAlignment="1">
      <alignment wrapText="1"/>
    </xf>
    <xf numFmtId="0" fontId="57" fillId="0" borderId="0" xfId="0" applyFont="1" applyBorder="1" applyAlignment="1">
      <alignment horizontal="left" vertical="center"/>
    </xf>
    <xf numFmtId="0" fontId="62" fillId="0" borderId="0" xfId="0" applyFont="1" applyFill="1" applyBorder="1" applyAlignment="1">
      <alignment horizontal="left" vertical="center"/>
    </xf>
    <xf numFmtId="0" fontId="1" fillId="3" borderId="21" xfId="0" applyFont="1" applyFill="1" applyBorder="1" applyAlignment="1">
      <alignment vertical="center" wrapText="1"/>
    </xf>
    <xf numFmtId="0" fontId="1" fillId="0" borderId="21" xfId="0" applyFont="1" applyBorder="1" applyAlignment="1" applyProtection="1">
      <alignment horizontal="center" vertical="center"/>
      <protection locked="0"/>
    </xf>
    <xf numFmtId="14" fontId="1" fillId="3" borderId="21" xfId="0" applyNumberFormat="1" applyFont="1" applyFill="1" applyBorder="1" applyAlignment="1">
      <alignment vertical="center"/>
    </xf>
    <xf numFmtId="0" fontId="49" fillId="14" borderId="36" xfId="2" applyFont="1" applyFill="1" applyBorder="1" applyAlignment="1" applyProtection="1">
      <alignment horizontal="center" vertical="center" wrapText="1"/>
    </xf>
    <xf numFmtId="0" fontId="49" fillId="14" borderId="37" xfId="2" applyFont="1" applyFill="1" applyBorder="1" applyAlignment="1" applyProtection="1">
      <alignment horizontal="center" vertical="center" wrapText="1"/>
    </xf>
    <xf numFmtId="0" fontId="49" fillId="14" borderId="38" xfId="2" applyFont="1" applyFill="1" applyBorder="1" applyAlignment="1" applyProtection="1">
      <alignment horizontal="center" vertical="center" wrapText="1"/>
    </xf>
    <xf numFmtId="0" fontId="48" fillId="0" borderId="7" xfId="2" quotePrefix="1" applyFont="1" applyBorder="1" applyAlignment="1" applyProtection="1">
      <alignment horizontal="left" vertical="center" wrapText="1"/>
    </xf>
    <xf numFmtId="0" fontId="48" fillId="0" borderId="0" xfId="2" quotePrefix="1" applyFont="1" applyBorder="1" applyAlignment="1" applyProtection="1">
      <alignment horizontal="left" vertical="center" wrapText="1"/>
    </xf>
    <xf numFmtId="0" fontId="48" fillId="0" borderId="8" xfId="2" quotePrefix="1" applyFont="1" applyBorder="1" applyAlignment="1" applyProtection="1">
      <alignment horizontal="left" vertical="center" wrapText="1"/>
    </xf>
    <xf numFmtId="0" fontId="48" fillId="0" borderId="56" xfId="2" quotePrefix="1" applyFont="1" applyBorder="1" applyAlignment="1" applyProtection="1">
      <alignment horizontal="left" vertical="center" wrapText="1"/>
    </xf>
    <xf numFmtId="0" fontId="48" fillId="0" borderId="57" xfId="2" quotePrefix="1" applyFont="1" applyBorder="1" applyAlignment="1" applyProtection="1">
      <alignment horizontal="left" vertical="center" wrapText="1"/>
    </xf>
    <xf numFmtId="0" fontId="48" fillId="0" borderId="58" xfId="2" quotePrefix="1" applyFont="1" applyBorder="1" applyAlignment="1" applyProtection="1">
      <alignment horizontal="left" vertical="center" wrapText="1"/>
    </xf>
    <xf numFmtId="0" fontId="50" fillId="3" borderId="39" xfId="2" quotePrefix="1" applyFont="1" applyFill="1" applyBorder="1" applyAlignment="1" applyProtection="1">
      <alignment horizontal="left" vertical="top" wrapText="1"/>
    </xf>
    <xf numFmtId="0" fontId="51" fillId="3" borderId="40" xfId="2" quotePrefix="1" applyFont="1" applyFill="1" applyBorder="1" applyAlignment="1" applyProtection="1">
      <alignment horizontal="left" vertical="top" wrapText="1"/>
    </xf>
    <xf numFmtId="0" fontId="51" fillId="3" borderId="41" xfId="2" quotePrefix="1" applyFont="1" applyFill="1" applyBorder="1" applyAlignment="1" applyProtection="1">
      <alignment horizontal="left" vertical="top" wrapText="1"/>
    </xf>
    <xf numFmtId="0" fontId="48" fillId="0" borderId="7" xfId="2" quotePrefix="1" applyFont="1" applyBorder="1" applyAlignment="1" applyProtection="1">
      <alignment horizontal="left" vertical="top" wrapText="1"/>
    </xf>
    <xf numFmtId="0" fontId="48" fillId="0" borderId="0" xfId="2" quotePrefix="1" applyFont="1" applyBorder="1" applyAlignment="1" applyProtection="1">
      <alignment horizontal="left" vertical="top" wrapText="1"/>
    </xf>
    <xf numFmtId="0" fontId="48" fillId="0" borderId="8" xfId="2" quotePrefix="1" applyFont="1" applyBorder="1" applyAlignment="1" applyProtection="1">
      <alignment horizontal="left" vertical="top" wrapText="1"/>
    </xf>
    <xf numFmtId="0" fontId="53" fillId="14" borderId="42" xfId="3" applyFont="1" applyFill="1" applyBorder="1" applyAlignment="1" applyProtection="1">
      <alignment horizontal="center" vertical="center" wrapText="1"/>
    </xf>
    <xf numFmtId="0" fontId="53" fillId="14" borderId="43" xfId="3" applyFont="1" applyFill="1" applyBorder="1" applyAlignment="1" applyProtection="1">
      <alignment horizontal="center" vertical="center" wrapText="1"/>
    </xf>
    <xf numFmtId="0" fontId="53" fillId="14" borderId="44" xfId="2" applyFont="1" applyFill="1" applyBorder="1" applyAlignment="1" applyProtection="1">
      <alignment horizontal="center" vertical="center"/>
    </xf>
    <xf numFmtId="0" fontId="53" fillId="14" borderId="45" xfId="2" applyFont="1" applyFill="1" applyBorder="1" applyAlignment="1" applyProtection="1">
      <alignment horizontal="center" vertical="center"/>
    </xf>
    <xf numFmtId="0" fontId="2" fillId="3" borderId="56" xfId="2" quotePrefix="1" applyFont="1" applyFill="1" applyBorder="1" applyAlignment="1" applyProtection="1">
      <alignment horizontal="justify" vertical="center" wrapText="1"/>
    </xf>
    <xf numFmtId="0" fontId="2" fillId="3" borderId="57" xfId="2" quotePrefix="1" applyFont="1" applyFill="1" applyBorder="1" applyAlignment="1" applyProtection="1">
      <alignment horizontal="justify" vertical="center" wrapText="1"/>
    </xf>
    <xf numFmtId="0" fontId="2" fillId="3" borderId="58" xfId="2" quotePrefix="1" applyFont="1" applyFill="1" applyBorder="1" applyAlignment="1" applyProtection="1">
      <alignment horizontal="justify" vertical="center" wrapText="1"/>
    </xf>
    <xf numFmtId="0" fontId="53" fillId="3" borderId="46" xfId="3" applyFont="1" applyFill="1" applyBorder="1" applyAlignment="1" applyProtection="1">
      <alignment horizontal="left" vertical="top" wrapText="1" readingOrder="1"/>
    </xf>
    <xf numFmtId="0" fontId="53" fillId="3" borderId="47" xfId="3" applyFont="1" applyFill="1" applyBorder="1" applyAlignment="1" applyProtection="1">
      <alignment horizontal="left" vertical="top" wrapText="1" readingOrder="1"/>
    </xf>
    <xf numFmtId="0" fontId="54" fillId="3" borderId="48" xfId="2" applyFont="1" applyFill="1" applyBorder="1" applyAlignment="1" applyProtection="1">
      <alignment horizontal="justify" vertical="center" wrapText="1"/>
    </xf>
    <xf numFmtId="0" fontId="54" fillId="3" borderId="49" xfId="2" applyFont="1" applyFill="1" applyBorder="1" applyAlignment="1" applyProtection="1">
      <alignment horizontal="justify" vertical="center" wrapText="1"/>
    </xf>
    <xf numFmtId="0" fontId="53" fillId="3" borderId="50" xfId="0" applyFont="1" applyFill="1" applyBorder="1" applyAlignment="1" applyProtection="1">
      <alignment horizontal="left" vertical="center" wrapText="1"/>
    </xf>
    <xf numFmtId="0" fontId="53" fillId="3" borderId="51" xfId="0" applyFont="1" applyFill="1" applyBorder="1" applyAlignment="1" applyProtection="1">
      <alignment horizontal="left" vertical="center" wrapText="1"/>
    </xf>
    <xf numFmtId="0" fontId="54" fillId="3" borderId="52" xfId="2" applyFont="1" applyFill="1" applyBorder="1" applyAlignment="1" applyProtection="1">
      <alignment horizontal="justify" vertical="center" wrapText="1"/>
    </xf>
    <xf numFmtId="0" fontId="54" fillId="3" borderId="53" xfId="2" applyFont="1" applyFill="1" applyBorder="1" applyAlignment="1" applyProtection="1">
      <alignment horizontal="justify" vertical="center" wrapText="1"/>
    </xf>
    <xf numFmtId="0" fontId="48" fillId="3" borderId="7" xfId="2" applyFont="1" applyFill="1" applyBorder="1" applyAlignment="1" applyProtection="1">
      <alignment horizontal="left" vertical="top" wrapText="1"/>
    </xf>
    <xf numFmtId="0" fontId="48" fillId="3" borderId="0" xfId="2" applyFont="1" applyFill="1" applyBorder="1" applyAlignment="1" applyProtection="1">
      <alignment horizontal="left" vertical="top" wrapText="1"/>
    </xf>
    <xf numFmtId="0" fontId="48" fillId="3" borderId="8" xfId="2" applyFont="1" applyFill="1" applyBorder="1" applyAlignment="1" applyProtection="1">
      <alignment horizontal="left" vertical="top" wrapText="1"/>
    </xf>
    <xf numFmtId="0" fontId="53" fillId="3" borderId="59" xfId="0" applyFont="1" applyFill="1" applyBorder="1" applyAlignment="1" applyProtection="1">
      <alignment horizontal="left" vertical="center" wrapText="1"/>
    </xf>
    <xf numFmtId="0" fontId="53" fillId="3" borderId="60" xfId="0" applyFont="1" applyFill="1" applyBorder="1" applyAlignment="1" applyProtection="1">
      <alignment horizontal="left" vertical="center" wrapText="1"/>
    </xf>
    <xf numFmtId="0" fontId="53" fillId="3" borderId="61" xfId="0" applyFont="1" applyFill="1" applyBorder="1" applyAlignment="1" applyProtection="1">
      <alignment horizontal="left" vertical="center" wrapText="1"/>
    </xf>
    <xf numFmtId="0" fontId="53" fillId="3" borderId="62" xfId="0" applyFont="1" applyFill="1" applyBorder="1" applyAlignment="1" applyProtection="1">
      <alignment horizontal="left" vertical="center" wrapText="1"/>
    </xf>
    <xf numFmtId="0" fontId="54" fillId="3" borderId="54" xfId="0" applyFont="1" applyFill="1" applyBorder="1" applyAlignment="1" applyProtection="1">
      <alignment horizontal="justify" vertical="center" wrapText="1"/>
    </xf>
    <xf numFmtId="0" fontId="54" fillId="3" borderId="55" xfId="0" applyFont="1" applyFill="1" applyBorder="1" applyAlignment="1" applyProtection="1">
      <alignment horizontal="justify" vertical="center" wrapText="1"/>
    </xf>
    <xf numFmtId="0" fontId="61" fillId="7" borderId="21" xfId="0" applyFont="1" applyFill="1" applyBorder="1" applyAlignment="1">
      <alignment horizontal="center" vertical="center" textRotation="90"/>
    </xf>
    <xf numFmtId="0" fontId="61" fillId="7" borderId="22" xfId="0" applyFont="1" applyFill="1" applyBorder="1" applyAlignment="1">
      <alignment horizontal="center" vertical="center"/>
    </xf>
    <xf numFmtId="0" fontId="61" fillId="7" borderId="69" xfId="0" applyFont="1" applyFill="1" applyBorder="1" applyAlignment="1">
      <alignment horizontal="center" vertical="center" wrapText="1"/>
    </xf>
    <xf numFmtId="0" fontId="61" fillId="7" borderId="22" xfId="0" applyFont="1" applyFill="1" applyBorder="1" applyAlignment="1">
      <alignment horizontal="center" vertical="center" wrapText="1"/>
    </xf>
    <xf numFmtId="0" fontId="61" fillId="7" borderId="21" xfId="0" applyFont="1" applyFill="1" applyBorder="1" applyAlignment="1">
      <alignment horizontal="center" vertical="center" wrapText="1"/>
    </xf>
    <xf numFmtId="0" fontId="61" fillId="7" borderId="69" xfId="0" applyFont="1" applyFill="1" applyBorder="1" applyAlignment="1">
      <alignment horizontal="center" vertical="top" wrapText="1"/>
    </xf>
    <xf numFmtId="0" fontId="61" fillId="7" borderId="70" xfId="0" applyFont="1" applyFill="1" applyBorder="1" applyAlignment="1">
      <alignment horizontal="center" vertical="top" wrapText="1"/>
    </xf>
    <xf numFmtId="0" fontId="61" fillId="7" borderId="22" xfId="0" applyFont="1" applyFill="1" applyBorder="1" applyAlignment="1">
      <alignment horizontal="center" vertical="top" wrapText="1"/>
    </xf>
    <xf numFmtId="0" fontId="61" fillId="7" borderId="21" xfId="0" applyFont="1" applyFill="1" applyBorder="1" applyAlignment="1">
      <alignment horizontal="center" vertical="center" textRotation="90" wrapText="1"/>
    </xf>
    <xf numFmtId="0" fontId="1" fillId="0" borderId="2" xfId="0" applyFont="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0" fontId="64" fillId="0" borderId="21" xfId="0" applyFont="1" applyBorder="1" applyAlignment="1">
      <alignment horizontal="left" vertical="center" wrapText="1"/>
    </xf>
    <xf numFmtId="0" fontId="61" fillId="7" borderId="21" xfId="0" applyFont="1" applyFill="1" applyBorder="1" applyAlignment="1">
      <alignment horizontal="center" vertical="center"/>
    </xf>
    <xf numFmtId="0" fontId="65" fillId="0" borderId="68" xfId="0" applyFont="1" applyBorder="1" applyAlignment="1">
      <alignment horizontal="center" vertical="center" wrapText="1"/>
    </xf>
    <xf numFmtId="0" fontId="66" fillId="0" borderId="68" xfId="0" applyFont="1" applyBorder="1" applyAlignment="1">
      <alignment horizontal="center" vertical="center" wrapText="1"/>
    </xf>
    <xf numFmtId="0" fontId="49" fillId="0" borderId="66" xfId="0" applyFont="1" applyBorder="1" applyAlignment="1">
      <alignment horizontal="left" vertical="center" wrapText="1"/>
    </xf>
    <xf numFmtId="0" fontId="49" fillId="0" borderId="65" xfId="0" applyFont="1" applyBorder="1" applyAlignment="1">
      <alignment horizontal="left" vertical="center" wrapText="1"/>
    </xf>
    <xf numFmtId="0" fontId="49" fillId="0" borderId="67" xfId="0" applyFont="1" applyBorder="1" applyAlignment="1">
      <alignment horizontal="left" vertical="center" wrapText="1"/>
    </xf>
    <xf numFmtId="0" fontId="67" fillId="0" borderId="21" xfId="0" applyFont="1" applyBorder="1" applyAlignment="1" applyProtection="1">
      <alignment horizontal="center" vertical="center" wrapText="1"/>
      <protection locked="0"/>
    </xf>
    <xf numFmtId="0" fontId="58" fillId="0" borderId="21" xfId="0" applyFont="1" applyBorder="1" applyAlignment="1" applyProtection="1">
      <alignment horizontal="center" vertical="center"/>
      <protection locked="0"/>
    </xf>
    <xf numFmtId="0" fontId="60" fillId="7" borderId="66" xfId="0" applyFont="1" applyFill="1" applyBorder="1" applyAlignment="1">
      <alignment horizontal="center" vertical="center"/>
    </xf>
    <xf numFmtId="0" fontId="60" fillId="7" borderId="67" xfId="0" applyFont="1" applyFill="1" applyBorder="1" applyAlignment="1">
      <alignment horizontal="center" vertical="center"/>
    </xf>
    <xf numFmtId="0" fontId="59" fillId="0" borderId="21" xfId="0" applyFont="1" applyBorder="1" applyAlignment="1" applyProtection="1">
      <alignment horizontal="center" wrapText="1"/>
      <protection locked="0"/>
    </xf>
    <xf numFmtId="0" fontId="62" fillId="0" borderId="66" xfId="0" applyFont="1" applyFill="1" applyBorder="1" applyAlignment="1">
      <alignment horizontal="left" vertical="center"/>
    </xf>
    <xf numFmtId="0" fontId="62" fillId="0" borderId="65" xfId="0" applyFont="1" applyFill="1" applyBorder="1" applyAlignment="1">
      <alignment horizontal="left" vertical="center"/>
    </xf>
    <xf numFmtId="0" fontId="62" fillId="0" borderId="40" xfId="0" applyFont="1" applyFill="1" applyBorder="1" applyAlignment="1">
      <alignment horizontal="left" vertical="center"/>
    </xf>
    <xf numFmtId="0" fontId="62" fillId="0" borderId="66" xfId="0" applyFont="1" applyFill="1" applyBorder="1" applyAlignment="1">
      <alignment horizontal="left" vertical="center" wrapText="1"/>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0" fontId="4"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center"/>
      <protection locked="0"/>
    </xf>
    <xf numFmtId="9" fontId="1" fillId="0" borderId="21" xfId="0" applyNumberFormat="1" applyFont="1" applyBorder="1" applyAlignment="1" applyProtection="1">
      <alignment horizontal="center" vertical="center" wrapText="1"/>
      <protection locked="0"/>
    </xf>
    <xf numFmtId="0" fontId="1" fillId="0" borderId="69"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1" fillId="0" borderId="69" xfId="0" applyFont="1" applyBorder="1" applyAlignment="1" applyProtection="1">
      <alignment horizontal="center" vertical="center"/>
    </xf>
    <xf numFmtId="0" fontId="1" fillId="0" borderId="70" xfId="0" applyFont="1" applyBorder="1" applyAlignment="1" applyProtection="1">
      <alignment horizontal="center" vertical="center"/>
    </xf>
    <xf numFmtId="0" fontId="1" fillId="0" borderId="22" xfId="0" applyFont="1" applyBorder="1" applyAlignment="1" applyProtection="1">
      <alignment horizontal="center" vertical="center"/>
    </xf>
    <xf numFmtId="0" fontId="1" fillId="0" borderId="69" xfId="0" applyFont="1" applyBorder="1" applyAlignment="1" applyProtection="1">
      <alignment horizontal="center" vertical="center" wrapText="1"/>
    </xf>
    <xf numFmtId="0" fontId="1" fillId="0" borderId="7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70"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20" fillId="5" borderId="7"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17" fillId="0" borderId="0" xfId="0" applyFont="1" applyBorder="1" applyAlignment="1">
      <alignment horizontal="center" vertical="center"/>
    </xf>
    <xf numFmtId="0" fontId="17" fillId="0" borderId="12" xfId="0" applyFont="1" applyBorder="1" applyAlignment="1">
      <alignment horizontal="center" vertical="center" wrapText="1"/>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Border="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Border="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Border="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Border="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42" fillId="0" borderId="5" xfId="0" applyFont="1" applyBorder="1" applyAlignment="1">
      <alignment horizontal="center" vertical="center" wrapText="1"/>
    </xf>
    <xf numFmtId="0" fontId="42" fillId="0" borderId="12"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0" xfId="0" applyFont="1" applyAlignment="1">
      <alignment horizontal="center" vertical="center"/>
    </xf>
    <xf numFmtId="0" fontId="42" fillId="0" borderId="8" xfId="0" applyFont="1" applyBorder="1" applyAlignment="1">
      <alignment horizontal="center" vertical="center"/>
    </xf>
    <xf numFmtId="0" fontId="42" fillId="0" borderId="9" xfId="0" applyFont="1" applyBorder="1" applyAlignment="1">
      <alignment horizontal="center" vertical="center"/>
    </xf>
    <xf numFmtId="0" fontId="42" fillId="0" borderId="11" xfId="0" applyFont="1" applyBorder="1" applyAlignment="1">
      <alignment horizontal="center" vertical="center"/>
    </xf>
    <xf numFmtId="0" fontId="42" fillId="0" borderId="10" xfId="0" applyFont="1" applyBorder="1" applyAlignment="1">
      <alignment horizontal="center" vertical="center"/>
    </xf>
    <xf numFmtId="0" fontId="42" fillId="0" borderId="12" xfId="0" applyFont="1" applyBorder="1" applyAlignment="1">
      <alignment horizontal="center" vertical="center" wrapText="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0" xfId="0" applyFont="1" applyFill="1" applyBorder="1" applyAlignment="1">
      <alignment horizontal="center" vertical="center" wrapText="1" readingOrder="1"/>
    </xf>
    <xf numFmtId="0" fontId="41" fillId="11" borderId="17"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1" fillId="11" borderId="19" xfId="0" applyFont="1" applyFill="1" applyBorder="1" applyAlignment="1">
      <alignment horizontal="center" vertical="center" wrapText="1" readingOrder="1"/>
    </xf>
    <xf numFmtId="0" fontId="41" fillId="11" borderId="20" xfId="0" applyFont="1" applyFill="1" applyBorder="1" applyAlignment="1">
      <alignment horizontal="center" vertical="center" wrapText="1" readingOrder="1"/>
    </xf>
    <xf numFmtId="0" fontId="42" fillId="0" borderId="7" xfId="0" applyFont="1" applyBorder="1" applyAlignment="1">
      <alignment horizontal="center" vertical="center" wrapText="1"/>
    </xf>
    <xf numFmtId="0" fontId="42" fillId="0" borderId="0" xfId="0" applyFont="1" applyBorder="1" applyAlignment="1">
      <alignment horizontal="center" vertical="center"/>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0" xfId="0" applyFont="1" applyFill="1" applyBorder="1" applyAlignment="1">
      <alignment horizontal="center" vertical="center" wrapText="1" readingOrder="1"/>
    </xf>
    <xf numFmtId="0" fontId="41" fillId="12" borderId="17"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41" fillId="12" borderId="19" xfId="0" applyFont="1" applyFill="1" applyBorder="1" applyAlignment="1">
      <alignment horizontal="center" vertical="center" wrapText="1" readingOrder="1"/>
    </xf>
    <xf numFmtId="0" fontId="41" fillId="12" borderId="20"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41" fillId="5" borderId="13" xfId="0" applyFont="1" applyFill="1" applyBorder="1" applyAlignment="1">
      <alignment horizontal="center" vertical="center" wrapText="1" readingOrder="1"/>
    </xf>
    <xf numFmtId="0" fontId="41" fillId="5" borderId="14" xfId="0" applyFont="1" applyFill="1" applyBorder="1" applyAlignment="1">
      <alignment horizontal="center" vertical="center" wrapText="1" readingOrder="1"/>
    </xf>
    <xf numFmtId="0" fontId="41" fillId="5" borderId="15" xfId="0" applyFont="1" applyFill="1" applyBorder="1" applyAlignment="1">
      <alignment horizontal="center" vertical="center" wrapText="1" readingOrder="1"/>
    </xf>
    <xf numFmtId="0" fontId="41" fillId="5" borderId="16" xfId="0" applyFont="1" applyFill="1" applyBorder="1" applyAlignment="1">
      <alignment horizontal="center" vertical="center" wrapText="1" readingOrder="1"/>
    </xf>
    <xf numFmtId="0" fontId="41" fillId="5" borderId="0" xfId="0" applyFont="1" applyFill="1" applyBorder="1" applyAlignment="1">
      <alignment horizontal="center" vertical="center" wrapText="1" readingOrder="1"/>
    </xf>
    <xf numFmtId="0" fontId="41" fillId="5" borderId="17" xfId="0" applyFont="1" applyFill="1" applyBorder="1" applyAlignment="1">
      <alignment horizontal="center" vertical="center" wrapText="1" readingOrder="1"/>
    </xf>
    <xf numFmtId="0" fontId="41" fillId="5" borderId="18" xfId="0" applyFont="1" applyFill="1" applyBorder="1" applyAlignment="1">
      <alignment horizontal="center" vertical="center" wrapText="1" readingOrder="1"/>
    </xf>
    <xf numFmtId="0" fontId="41" fillId="5" borderId="19" xfId="0" applyFont="1" applyFill="1" applyBorder="1" applyAlignment="1">
      <alignment horizontal="center" vertical="center" wrapText="1" readingOrder="1"/>
    </xf>
    <xf numFmtId="0" fontId="41" fillId="5" borderId="20" xfId="0" applyFont="1" applyFill="1" applyBorder="1" applyAlignment="1">
      <alignment horizontal="center" vertical="center" wrapText="1" readingOrder="1"/>
    </xf>
    <xf numFmtId="0" fontId="41" fillId="13" borderId="13" xfId="0" applyFont="1" applyFill="1" applyBorder="1" applyAlignment="1">
      <alignment horizontal="center" vertical="center" wrapText="1" readingOrder="1"/>
    </xf>
    <xf numFmtId="0" fontId="41" fillId="13" borderId="14" xfId="0" applyFont="1" applyFill="1" applyBorder="1" applyAlignment="1">
      <alignment horizontal="center" vertical="center" wrapText="1" readingOrder="1"/>
    </xf>
    <xf numFmtId="0" fontId="41" fillId="13" borderId="15" xfId="0" applyFont="1" applyFill="1" applyBorder="1" applyAlignment="1">
      <alignment horizontal="center" vertical="center" wrapText="1" readingOrder="1"/>
    </xf>
    <xf numFmtId="0" fontId="41" fillId="13" borderId="16" xfId="0" applyFont="1" applyFill="1" applyBorder="1" applyAlignment="1">
      <alignment horizontal="center" vertical="center" wrapText="1" readingOrder="1"/>
    </xf>
    <xf numFmtId="0" fontId="41" fillId="13" borderId="0" xfId="0" applyFont="1" applyFill="1" applyBorder="1" applyAlignment="1">
      <alignment horizontal="center" vertical="center" wrapText="1" readingOrder="1"/>
    </xf>
    <xf numFmtId="0" fontId="41" fillId="13" borderId="17" xfId="0" applyFont="1" applyFill="1" applyBorder="1" applyAlignment="1">
      <alignment horizontal="center" vertical="center" wrapText="1" readingOrder="1"/>
    </xf>
    <xf numFmtId="0" fontId="41" fillId="13" borderId="18" xfId="0" applyFont="1" applyFill="1" applyBorder="1" applyAlignment="1">
      <alignment horizontal="center" vertical="center" wrapText="1" readingOrder="1"/>
    </xf>
    <xf numFmtId="0" fontId="41" fillId="13" borderId="19"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24" fillId="0" borderId="0" xfId="0" applyFont="1" applyAlignment="1">
      <alignment horizontal="center" vertical="center"/>
    </xf>
    <xf numFmtId="0" fontId="44" fillId="0" borderId="0" xfId="0" applyFont="1" applyAlignment="1">
      <alignment horizontal="center" vertical="center"/>
    </xf>
    <xf numFmtId="0" fontId="39" fillId="15" borderId="23" xfId="0" applyFont="1" applyFill="1" applyBorder="1" applyAlignment="1">
      <alignment horizontal="center" vertical="center" wrapText="1" readingOrder="1"/>
    </xf>
    <xf numFmtId="0" fontId="39" fillId="15" borderId="24" xfId="0" applyFont="1" applyFill="1" applyBorder="1" applyAlignment="1">
      <alignment horizontal="center" vertical="center" wrapText="1" readingOrder="1"/>
    </xf>
    <xf numFmtId="0" fontId="39" fillId="15" borderId="35" xfId="0" applyFont="1" applyFill="1" applyBorder="1" applyAlignment="1">
      <alignment horizontal="center" vertical="center" wrapText="1" readingOrder="1"/>
    </xf>
    <xf numFmtId="0" fontId="34" fillId="3" borderId="0" xfId="0" applyFont="1" applyFill="1" applyBorder="1" applyAlignment="1">
      <alignment horizontal="justify" vertical="center" wrapText="1"/>
    </xf>
    <xf numFmtId="0" fontId="36" fillId="15" borderId="32" xfId="0" applyFont="1" applyFill="1" applyBorder="1" applyAlignment="1">
      <alignment horizontal="center" vertical="center" wrapText="1" readingOrder="1"/>
    </xf>
    <xf numFmtId="0" fontId="36" fillId="15" borderId="33" xfId="0" applyFont="1" applyFill="1" applyBorder="1" applyAlignment="1">
      <alignment horizontal="center" vertical="center" wrapText="1" readingOrder="1"/>
    </xf>
    <xf numFmtId="0" fontId="36" fillId="3" borderId="30" xfId="0"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6" fillId="3" borderId="22" xfId="0"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6" fillId="3" borderId="27"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7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731678</xdr:colOff>
      <xdr:row>0</xdr:row>
      <xdr:rowOff>0</xdr:rowOff>
    </xdr:from>
    <xdr:to>
      <xdr:col>2</xdr:col>
      <xdr:colOff>718296</xdr:colOff>
      <xdr:row>3</xdr:row>
      <xdr:rowOff>37268</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9178" y="0"/>
          <a:ext cx="792580" cy="75774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ceduco-my.sharepoint.com/personal/estadistica_itc_edu_co/Documents/D.F.P.G/2022/6.%20Riesgos/SST%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30" zoomScale="130" zoomScaleNormal="130" workbookViewId="0">
      <selection activeCell="C25" sqref="C25:D25"/>
    </sheetView>
  </sheetViews>
  <sheetFormatPr baseColWidth="10" defaultColWidth="11.42578125" defaultRowHeight="15" x14ac:dyDescent="0.25"/>
  <cols>
    <col min="1" max="1" width="2.7109375" style="76" customWidth="1"/>
    <col min="2" max="3" width="24.7109375" style="76" customWidth="1"/>
    <col min="4" max="4" width="16" style="76" customWidth="1"/>
    <col min="5" max="5" width="24.7109375" style="76" customWidth="1"/>
    <col min="6" max="6" width="27.7109375" style="76" customWidth="1"/>
    <col min="7" max="8" width="24.7109375" style="76" customWidth="1"/>
    <col min="9" max="16384" width="11.42578125" style="76"/>
  </cols>
  <sheetData>
    <row r="1" spans="2:8" ht="15.75" thickBot="1" x14ac:dyDescent="0.3"/>
    <row r="2" spans="2:8" ht="18" x14ac:dyDescent="0.25">
      <c r="B2" s="177" t="s">
        <v>163</v>
      </c>
      <c r="C2" s="178"/>
      <c r="D2" s="178"/>
      <c r="E2" s="178"/>
      <c r="F2" s="178"/>
      <c r="G2" s="178"/>
      <c r="H2" s="179"/>
    </row>
    <row r="3" spans="2:8" x14ac:dyDescent="0.25">
      <c r="B3" s="77"/>
      <c r="C3" s="78"/>
      <c r="D3" s="78"/>
      <c r="E3" s="78"/>
      <c r="F3" s="78"/>
      <c r="G3" s="78"/>
      <c r="H3" s="79"/>
    </row>
    <row r="4" spans="2:8" ht="63" customHeight="1" x14ac:dyDescent="0.25">
      <c r="B4" s="180" t="s">
        <v>206</v>
      </c>
      <c r="C4" s="181"/>
      <c r="D4" s="181"/>
      <c r="E4" s="181"/>
      <c r="F4" s="181"/>
      <c r="G4" s="181"/>
      <c r="H4" s="182"/>
    </row>
    <row r="5" spans="2:8" ht="63" customHeight="1" x14ac:dyDescent="0.25">
      <c r="B5" s="183"/>
      <c r="C5" s="184"/>
      <c r="D5" s="184"/>
      <c r="E5" s="184"/>
      <c r="F5" s="184"/>
      <c r="G5" s="184"/>
      <c r="H5" s="185"/>
    </row>
    <row r="6" spans="2:8" ht="16.5" x14ac:dyDescent="0.25">
      <c r="B6" s="186" t="s">
        <v>161</v>
      </c>
      <c r="C6" s="187"/>
      <c r="D6" s="187"/>
      <c r="E6" s="187"/>
      <c r="F6" s="187"/>
      <c r="G6" s="187"/>
      <c r="H6" s="188"/>
    </row>
    <row r="7" spans="2:8" ht="95.25" customHeight="1" x14ac:dyDescent="0.25">
      <c r="B7" s="196" t="s">
        <v>166</v>
      </c>
      <c r="C7" s="197"/>
      <c r="D7" s="197"/>
      <c r="E7" s="197"/>
      <c r="F7" s="197"/>
      <c r="G7" s="197"/>
      <c r="H7" s="198"/>
    </row>
    <row r="8" spans="2:8" ht="16.5" x14ac:dyDescent="0.25">
      <c r="B8" s="114"/>
      <c r="C8" s="115"/>
      <c r="D8" s="115"/>
      <c r="E8" s="115"/>
      <c r="F8" s="115"/>
      <c r="G8" s="115"/>
      <c r="H8" s="116"/>
    </row>
    <row r="9" spans="2:8" ht="16.5" customHeight="1" x14ac:dyDescent="0.25">
      <c r="B9" s="189" t="s">
        <v>199</v>
      </c>
      <c r="C9" s="190"/>
      <c r="D9" s="190"/>
      <c r="E9" s="190"/>
      <c r="F9" s="190"/>
      <c r="G9" s="190"/>
      <c r="H9" s="191"/>
    </row>
    <row r="10" spans="2:8" ht="44.25" customHeight="1" x14ac:dyDescent="0.25">
      <c r="B10" s="189"/>
      <c r="C10" s="190"/>
      <c r="D10" s="190"/>
      <c r="E10" s="190"/>
      <c r="F10" s="190"/>
      <c r="G10" s="190"/>
      <c r="H10" s="191"/>
    </row>
    <row r="11" spans="2:8" ht="15.75" thickBot="1" x14ac:dyDescent="0.3">
      <c r="B11" s="102"/>
      <c r="C11" s="105"/>
      <c r="D11" s="110"/>
      <c r="E11" s="111"/>
      <c r="F11" s="111"/>
      <c r="G11" s="112"/>
      <c r="H11" s="113"/>
    </row>
    <row r="12" spans="2:8" ht="15.75" thickTop="1" x14ac:dyDescent="0.25">
      <c r="B12" s="102"/>
      <c r="C12" s="192" t="s">
        <v>162</v>
      </c>
      <c r="D12" s="193"/>
      <c r="E12" s="194" t="s">
        <v>200</v>
      </c>
      <c r="F12" s="195"/>
      <c r="G12" s="105"/>
      <c r="H12" s="106"/>
    </row>
    <row r="13" spans="2:8" ht="35.25" customHeight="1" x14ac:dyDescent="0.25">
      <c r="B13" s="102"/>
      <c r="C13" s="199" t="s">
        <v>193</v>
      </c>
      <c r="D13" s="200"/>
      <c r="E13" s="201" t="s">
        <v>198</v>
      </c>
      <c r="F13" s="202"/>
      <c r="G13" s="105"/>
      <c r="H13" s="106"/>
    </row>
    <row r="14" spans="2:8" ht="17.25" customHeight="1" x14ac:dyDescent="0.25">
      <c r="B14" s="102"/>
      <c r="C14" s="199" t="s">
        <v>194</v>
      </c>
      <c r="D14" s="200"/>
      <c r="E14" s="201" t="s">
        <v>196</v>
      </c>
      <c r="F14" s="202"/>
      <c r="G14" s="105"/>
      <c r="H14" s="106"/>
    </row>
    <row r="15" spans="2:8" ht="19.5" customHeight="1" x14ac:dyDescent="0.25">
      <c r="B15" s="102"/>
      <c r="C15" s="199" t="s">
        <v>195</v>
      </c>
      <c r="D15" s="200"/>
      <c r="E15" s="201" t="s">
        <v>197</v>
      </c>
      <c r="F15" s="202"/>
      <c r="G15" s="105"/>
      <c r="H15" s="106"/>
    </row>
    <row r="16" spans="2:8" ht="69.75" customHeight="1" x14ac:dyDescent="0.25">
      <c r="B16" s="102"/>
      <c r="C16" s="199" t="s">
        <v>164</v>
      </c>
      <c r="D16" s="200"/>
      <c r="E16" s="201" t="s">
        <v>165</v>
      </c>
      <c r="F16" s="202"/>
      <c r="G16" s="105"/>
      <c r="H16" s="106"/>
    </row>
    <row r="17" spans="2:8" ht="34.5" customHeight="1" x14ac:dyDescent="0.25">
      <c r="B17" s="102"/>
      <c r="C17" s="203" t="s">
        <v>2</v>
      </c>
      <c r="D17" s="204"/>
      <c r="E17" s="205" t="s">
        <v>207</v>
      </c>
      <c r="F17" s="206"/>
      <c r="G17" s="105"/>
      <c r="H17" s="106"/>
    </row>
    <row r="18" spans="2:8" ht="27.75" customHeight="1" x14ac:dyDescent="0.25">
      <c r="B18" s="102"/>
      <c r="C18" s="203" t="s">
        <v>3</v>
      </c>
      <c r="D18" s="204"/>
      <c r="E18" s="205" t="s">
        <v>208</v>
      </c>
      <c r="F18" s="206"/>
      <c r="G18" s="105"/>
      <c r="H18" s="106"/>
    </row>
    <row r="19" spans="2:8" ht="28.5" customHeight="1" x14ac:dyDescent="0.25">
      <c r="B19" s="102"/>
      <c r="C19" s="203" t="s">
        <v>41</v>
      </c>
      <c r="D19" s="204"/>
      <c r="E19" s="205" t="s">
        <v>209</v>
      </c>
      <c r="F19" s="206"/>
      <c r="G19" s="105"/>
      <c r="H19" s="106"/>
    </row>
    <row r="20" spans="2:8" ht="72.75" customHeight="1" x14ac:dyDescent="0.25">
      <c r="B20" s="102"/>
      <c r="C20" s="203" t="s">
        <v>1</v>
      </c>
      <c r="D20" s="204"/>
      <c r="E20" s="205" t="s">
        <v>210</v>
      </c>
      <c r="F20" s="206"/>
      <c r="G20" s="105"/>
      <c r="H20" s="106"/>
    </row>
    <row r="21" spans="2:8" ht="64.5" customHeight="1" x14ac:dyDescent="0.25">
      <c r="B21" s="102"/>
      <c r="C21" s="203" t="s">
        <v>49</v>
      </c>
      <c r="D21" s="204"/>
      <c r="E21" s="205" t="s">
        <v>168</v>
      </c>
      <c r="F21" s="206"/>
      <c r="G21" s="105"/>
      <c r="H21" s="106"/>
    </row>
    <row r="22" spans="2:8" ht="71.25" customHeight="1" x14ac:dyDescent="0.25">
      <c r="B22" s="102"/>
      <c r="C22" s="203" t="s">
        <v>167</v>
      </c>
      <c r="D22" s="204"/>
      <c r="E22" s="205" t="s">
        <v>169</v>
      </c>
      <c r="F22" s="206"/>
      <c r="G22" s="105"/>
      <c r="H22" s="106"/>
    </row>
    <row r="23" spans="2:8" ht="55.5" customHeight="1" x14ac:dyDescent="0.25">
      <c r="B23" s="102"/>
      <c r="C23" s="210" t="s">
        <v>170</v>
      </c>
      <c r="D23" s="211"/>
      <c r="E23" s="205" t="s">
        <v>171</v>
      </c>
      <c r="F23" s="206"/>
      <c r="G23" s="105"/>
      <c r="H23" s="106"/>
    </row>
    <row r="24" spans="2:8" ht="42" customHeight="1" x14ac:dyDescent="0.25">
      <c r="B24" s="102"/>
      <c r="C24" s="210" t="s">
        <v>47</v>
      </c>
      <c r="D24" s="211"/>
      <c r="E24" s="205" t="s">
        <v>172</v>
      </c>
      <c r="F24" s="206"/>
      <c r="G24" s="105"/>
      <c r="H24" s="106"/>
    </row>
    <row r="25" spans="2:8" ht="59.25" customHeight="1" x14ac:dyDescent="0.25">
      <c r="B25" s="102"/>
      <c r="C25" s="210" t="s">
        <v>160</v>
      </c>
      <c r="D25" s="211"/>
      <c r="E25" s="205" t="s">
        <v>173</v>
      </c>
      <c r="F25" s="206"/>
      <c r="G25" s="105"/>
      <c r="H25" s="106"/>
    </row>
    <row r="26" spans="2:8" ht="23.25" customHeight="1" x14ac:dyDescent="0.25">
      <c r="B26" s="102"/>
      <c r="C26" s="210" t="s">
        <v>12</v>
      </c>
      <c r="D26" s="211"/>
      <c r="E26" s="205" t="s">
        <v>174</v>
      </c>
      <c r="F26" s="206"/>
      <c r="G26" s="105"/>
      <c r="H26" s="106"/>
    </row>
    <row r="27" spans="2:8" ht="30.75" customHeight="1" x14ac:dyDescent="0.25">
      <c r="B27" s="102"/>
      <c r="C27" s="210" t="s">
        <v>178</v>
      </c>
      <c r="D27" s="211"/>
      <c r="E27" s="205" t="s">
        <v>175</v>
      </c>
      <c r="F27" s="206"/>
      <c r="G27" s="105"/>
      <c r="H27" s="106"/>
    </row>
    <row r="28" spans="2:8" ht="35.25" customHeight="1" x14ac:dyDescent="0.25">
      <c r="B28" s="102"/>
      <c r="C28" s="210" t="s">
        <v>179</v>
      </c>
      <c r="D28" s="211"/>
      <c r="E28" s="205" t="s">
        <v>176</v>
      </c>
      <c r="F28" s="206"/>
      <c r="G28" s="105"/>
      <c r="H28" s="106"/>
    </row>
    <row r="29" spans="2:8" ht="33" customHeight="1" x14ac:dyDescent="0.25">
      <c r="B29" s="102"/>
      <c r="C29" s="210" t="s">
        <v>179</v>
      </c>
      <c r="D29" s="211"/>
      <c r="E29" s="205" t="s">
        <v>176</v>
      </c>
      <c r="F29" s="206"/>
      <c r="G29" s="105"/>
      <c r="H29" s="106"/>
    </row>
    <row r="30" spans="2:8" ht="30" customHeight="1" x14ac:dyDescent="0.25">
      <c r="B30" s="102"/>
      <c r="C30" s="210" t="s">
        <v>180</v>
      </c>
      <c r="D30" s="211"/>
      <c r="E30" s="205" t="s">
        <v>177</v>
      </c>
      <c r="F30" s="206"/>
      <c r="G30" s="105"/>
      <c r="H30" s="106"/>
    </row>
    <row r="31" spans="2:8" ht="35.25" customHeight="1" x14ac:dyDescent="0.25">
      <c r="B31" s="102"/>
      <c r="C31" s="210" t="s">
        <v>181</v>
      </c>
      <c r="D31" s="211"/>
      <c r="E31" s="205" t="s">
        <v>182</v>
      </c>
      <c r="F31" s="206"/>
      <c r="G31" s="105"/>
      <c r="H31" s="106"/>
    </row>
    <row r="32" spans="2:8" ht="31.5" customHeight="1" x14ac:dyDescent="0.25">
      <c r="B32" s="102"/>
      <c r="C32" s="210" t="s">
        <v>183</v>
      </c>
      <c r="D32" s="211"/>
      <c r="E32" s="205" t="s">
        <v>184</v>
      </c>
      <c r="F32" s="206"/>
      <c r="G32" s="105"/>
      <c r="H32" s="106"/>
    </row>
    <row r="33" spans="2:8" ht="35.25" customHeight="1" x14ac:dyDescent="0.25">
      <c r="B33" s="102"/>
      <c r="C33" s="210" t="s">
        <v>185</v>
      </c>
      <c r="D33" s="211"/>
      <c r="E33" s="205" t="s">
        <v>186</v>
      </c>
      <c r="F33" s="206"/>
      <c r="G33" s="105"/>
      <c r="H33" s="106"/>
    </row>
    <row r="34" spans="2:8" ht="59.25" customHeight="1" x14ac:dyDescent="0.25">
      <c r="B34" s="102"/>
      <c r="C34" s="210" t="s">
        <v>187</v>
      </c>
      <c r="D34" s="211"/>
      <c r="E34" s="205" t="s">
        <v>188</v>
      </c>
      <c r="F34" s="206"/>
      <c r="G34" s="105"/>
      <c r="H34" s="106"/>
    </row>
    <row r="35" spans="2:8" ht="29.25" customHeight="1" x14ac:dyDescent="0.25">
      <c r="B35" s="102"/>
      <c r="C35" s="210" t="s">
        <v>29</v>
      </c>
      <c r="D35" s="211"/>
      <c r="E35" s="205" t="s">
        <v>189</v>
      </c>
      <c r="F35" s="206"/>
      <c r="G35" s="105"/>
      <c r="H35" s="106"/>
    </row>
    <row r="36" spans="2:8" ht="82.5" customHeight="1" x14ac:dyDescent="0.25">
      <c r="B36" s="102"/>
      <c r="C36" s="210" t="s">
        <v>191</v>
      </c>
      <c r="D36" s="211"/>
      <c r="E36" s="205" t="s">
        <v>190</v>
      </c>
      <c r="F36" s="206"/>
      <c r="G36" s="105"/>
      <c r="H36" s="106"/>
    </row>
    <row r="37" spans="2:8" ht="46.5" customHeight="1" x14ac:dyDescent="0.25">
      <c r="B37" s="102"/>
      <c r="C37" s="210" t="s">
        <v>38</v>
      </c>
      <c r="D37" s="211"/>
      <c r="E37" s="205" t="s">
        <v>192</v>
      </c>
      <c r="F37" s="206"/>
      <c r="G37" s="105"/>
      <c r="H37" s="106"/>
    </row>
    <row r="38" spans="2:8" ht="6.75" customHeight="1" thickBot="1" x14ac:dyDescent="0.3">
      <c r="B38" s="102"/>
      <c r="C38" s="212"/>
      <c r="D38" s="213"/>
      <c r="E38" s="214"/>
      <c r="F38" s="215"/>
      <c r="G38" s="105"/>
      <c r="H38" s="106"/>
    </row>
    <row r="39" spans="2:8" ht="15.75" thickTop="1" x14ac:dyDescent="0.25">
      <c r="B39" s="102"/>
      <c r="C39" s="103"/>
      <c r="D39" s="103"/>
      <c r="E39" s="104"/>
      <c r="F39" s="104"/>
      <c r="G39" s="105"/>
      <c r="H39" s="106"/>
    </row>
    <row r="40" spans="2:8" ht="21" customHeight="1" x14ac:dyDescent="0.25">
      <c r="B40" s="207" t="s">
        <v>201</v>
      </c>
      <c r="C40" s="208"/>
      <c r="D40" s="208"/>
      <c r="E40" s="208"/>
      <c r="F40" s="208"/>
      <c r="G40" s="208"/>
      <c r="H40" s="209"/>
    </row>
    <row r="41" spans="2:8" ht="20.25" customHeight="1" x14ac:dyDescent="0.25">
      <c r="B41" s="207" t="s">
        <v>202</v>
      </c>
      <c r="C41" s="208"/>
      <c r="D41" s="208"/>
      <c r="E41" s="208"/>
      <c r="F41" s="208"/>
      <c r="G41" s="208"/>
      <c r="H41" s="209"/>
    </row>
    <row r="42" spans="2:8" ht="20.25" customHeight="1" x14ac:dyDescent="0.25">
      <c r="B42" s="207" t="s">
        <v>203</v>
      </c>
      <c r="C42" s="208"/>
      <c r="D42" s="208"/>
      <c r="E42" s="208"/>
      <c r="F42" s="208"/>
      <c r="G42" s="208"/>
      <c r="H42" s="209"/>
    </row>
    <row r="43" spans="2:8" ht="20.25" customHeight="1" x14ac:dyDescent="0.25">
      <c r="B43" s="207" t="s">
        <v>204</v>
      </c>
      <c r="C43" s="208"/>
      <c r="D43" s="208"/>
      <c r="E43" s="208"/>
      <c r="F43" s="208"/>
      <c r="G43" s="208"/>
      <c r="H43" s="209"/>
    </row>
    <row r="44" spans="2:8" x14ac:dyDescent="0.25">
      <c r="B44" s="207" t="s">
        <v>205</v>
      </c>
      <c r="C44" s="208"/>
      <c r="D44" s="208"/>
      <c r="E44" s="208"/>
      <c r="F44" s="208"/>
      <c r="G44" s="208"/>
      <c r="H44" s="209"/>
    </row>
    <row r="45" spans="2:8" ht="15.75" thickBot="1" x14ac:dyDescent="0.3">
      <c r="B45" s="107"/>
      <c r="C45" s="108"/>
      <c r="D45" s="108"/>
      <c r="E45" s="108"/>
      <c r="F45" s="108"/>
      <c r="G45" s="108"/>
      <c r="H45" s="109"/>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39</v>
      </c>
    </row>
    <row r="21" spans="1:1" x14ac:dyDescent="0.2">
      <c r="A21" s="7"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25"/>
  <sheetViews>
    <sheetView showGridLines="0" tabSelected="1" topLeftCell="C1" zoomScale="78" zoomScaleNormal="85" workbookViewId="0">
      <selection activeCell="C5" sqref="C5:AO5"/>
    </sheetView>
  </sheetViews>
  <sheetFormatPr baseColWidth="10" defaultColWidth="11.42578125" defaultRowHeight="16.5" x14ac:dyDescent="0.3"/>
  <cols>
    <col min="1" max="1" width="4.7109375" style="2" customWidth="1"/>
    <col min="2" max="3" width="12" style="2" customWidth="1"/>
    <col min="4" max="4" width="14.140625" style="2" customWidth="1"/>
    <col min="5" max="5" width="16" style="2" customWidth="1"/>
    <col min="6" max="6" width="16.140625" style="2" customWidth="1"/>
    <col min="7" max="7" width="32.42578125" style="1" customWidth="1"/>
    <col min="8" max="10" width="19" style="4" customWidth="1"/>
    <col min="11" max="11" width="17.7109375" style="1" customWidth="1"/>
    <col min="12" max="12" width="16.42578125" style="1" customWidth="1"/>
    <col min="13" max="13" width="6.28515625" style="1" bestFit="1" customWidth="1"/>
    <col min="14" max="14" width="27.28515625" style="1" bestFit="1" customWidth="1"/>
    <col min="15" max="15" width="30.42578125" style="1" customWidth="1"/>
    <col min="16" max="16" width="17.42578125" style="1" customWidth="1"/>
    <col min="17" max="17" width="6.28515625" style="1" bestFit="1" customWidth="1"/>
    <col min="18" max="18" width="16" style="1" customWidth="1"/>
    <col min="19" max="19" width="5.7109375" style="1" customWidth="1"/>
    <col min="20" max="21" width="31" style="1" customWidth="1"/>
    <col min="22" max="22" width="15.140625" style="1" bestFit="1" customWidth="1"/>
    <col min="23" max="23" width="6.7109375" style="1" customWidth="1"/>
    <col min="24" max="24" width="5" style="1" customWidth="1"/>
    <col min="25" max="25" width="5.42578125" style="1" customWidth="1"/>
    <col min="26" max="26" width="7.140625" style="1" customWidth="1"/>
    <col min="27" max="27" width="6.7109375" style="1" customWidth="1"/>
    <col min="28" max="28" width="7.42578125" style="1" customWidth="1"/>
    <col min="29" max="29" width="8" style="1" customWidth="1"/>
    <col min="30" max="30" width="8.7109375" style="1" customWidth="1"/>
    <col min="31" max="31" width="10.42578125" style="1" customWidth="1"/>
    <col min="32" max="32" width="9.28515625" style="1" customWidth="1"/>
    <col min="33" max="33" width="9.140625" style="1" customWidth="1"/>
    <col min="34" max="34" width="8.42578125" style="1" customWidth="1"/>
    <col min="35" max="35" width="7.28515625" style="1" customWidth="1"/>
    <col min="36" max="36" width="23" style="1" customWidth="1"/>
    <col min="37" max="37" width="18.7109375" style="1" customWidth="1"/>
    <col min="38" max="38" width="16.7109375" style="1" customWidth="1"/>
    <col min="39" max="39" width="14.7109375" style="1" customWidth="1"/>
    <col min="40" max="40" width="36.7109375" style="1" customWidth="1"/>
    <col min="41" max="41" width="13.7109375" style="1" customWidth="1"/>
    <col min="42" max="42" width="11.5703125" style="1" customWidth="1"/>
    <col min="43" max="43" width="53" style="169" customWidth="1"/>
    <col min="44" max="44" width="11.42578125" style="1"/>
    <col min="45" max="45" width="12.5703125" style="1" customWidth="1"/>
    <col min="46" max="46" width="53.140625" style="1" customWidth="1"/>
    <col min="47" max="47" width="15.140625" style="1" customWidth="1"/>
    <col min="48" max="16384" width="11.42578125" style="1"/>
  </cols>
  <sheetData>
    <row r="1" spans="1:68" x14ac:dyDescent="0.3">
      <c r="A1" s="239" t="s">
        <v>213</v>
      </c>
      <c r="B1" s="239"/>
      <c r="C1" s="239"/>
      <c r="D1" s="239"/>
      <c r="E1" s="236" t="s">
        <v>214</v>
      </c>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172"/>
    </row>
    <row r="2" spans="1:68" x14ac:dyDescent="0.3">
      <c r="A2" s="239"/>
      <c r="B2" s="239"/>
      <c r="C2" s="239"/>
      <c r="D2" s="239"/>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c r="AO2" s="236"/>
      <c r="AP2" s="172"/>
    </row>
    <row r="3" spans="1:68" ht="24" customHeight="1" x14ac:dyDescent="0.3">
      <c r="A3" s="239"/>
      <c r="B3" s="239"/>
      <c r="C3" s="239"/>
      <c r="D3" s="239"/>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172"/>
    </row>
    <row r="4" spans="1:68" ht="32.25" customHeight="1" x14ac:dyDescent="0.3">
      <c r="A4" s="239"/>
      <c r="B4" s="239"/>
      <c r="C4" s="239"/>
      <c r="D4" s="239"/>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172"/>
    </row>
    <row r="5" spans="1:68" ht="23.25" x14ac:dyDescent="0.3">
      <c r="A5" s="237" t="s">
        <v>42</v>
      </c>
      <c r="B5" s="238"/>
      <c r="C5" s="240" t="s">
        <v>250</v>
      </c>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241"/>
      <c r="AP5" s="173"/>
      <c r="AQ5" s="170"/>
      <c r="AR5" s="5"/>
      <c r="AS5" s="5"/>
      <c r="AT5" s="5"/>
      <c r="AU5" s="5"/>
      <c r="AV5" s="5"/>
      <c r="AW5" s="5"/>
      <c r="AX5" s="5"/>
      <c r="AY5" s="5"/>
      <c r="AZ5" s="5"/>
      <c r="BA5" s="5"/>
      <c r="BB5" s="5"/>
      <c r="BC5" s="5"/>
      <c r="BD5" s="5"/>
      <c r="BE5" s="5"/>
      <c r="BF5" s="5"/>
      <c r="BG5" s="5"/>
      <c r="BH5" s="5"/>
      <c r="BI5" s="5"/>
      <c r="BJ5" s="5"/>
      <c r="BK5" s="5"/>
      <c r="BL5" s="5"/>
      <c r="BM5" s="5"/>
      <c r="BN5" s="5"/>
      <c r="BO5" s="5"/>
      <c r="BP5" s="5"/>
    </row>
    <row r="6" spans="1:68" ht="23.25" x14ac:dyDescent="0.3">
      <c r="A6" s="237" t="s">
        <v>129</v>
      </c>
      <c r="B6" s="238"/>
      <c r="C6" s="243" t="s">
        <v>251</v>
      </c>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173"/>
      <c r="AQ6" s="170"/>
      <c r="AR6" s="5"/>
      <c r="AS6" s="5"/>
      <c r="AT6" s="5"/>
      <c r="AU6" s="5"/>
      <c r="AV6" s="5"/>
      <c r="AW6" s="5"/>
      <c r="AX6" s="5"/>
      <c r="AY6" s="5"/>
      <c r="AZ6" s="5"/>
      <c r="BA6" s="5"/>
      <c r="BB6" s="5"/>
      <c r="BC6" s="5"/>
      <c r="BD6" s="5"/>
      <c r="BE6" s="5"/>
      <c r="BF6" s="5"/>
      <c r="BG6" s="5"/>
      <c r="BH6" s="5"/>
      <c r="BI6" s="5"/>
      <c r="BJ6" s="5"/>
      <c r="BK6" s="5"/>
      <c r="BL6" s="5"/>
      <c r="BM6" s="5"/>
      <c r="BN6" s="5"/>
      <c r="BO6" s="5"/>
      <c r="BP6" s="5"/>
    </row>
    <row r="7" spans="1:68" ht="23.25" x14ac:dyDescent="0.3">
      <c r="A7" s="237" t="s">
        <v>43</v>
      </c>
      <c r="B7" s="238"/>
      <c r="C7" s="240" t="s">
        <v>252</v>
      </c>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2"/>
      <c r="AK7" s="242"/>
      <c r="AL7" s="242"/>
      <c r="AM7" s="242"/>
      <c r="AN7" s="242"/>
      <c r="AO7" s="242"/>
      <c r="AP7" s="173"/>
      <c r="AQ7" s="170"/>
      <c r="AR7" s="5"/>
      <c r="AS7" s="5"/>
      <c r="AT7" s="5"/>
      <c r="AU7" s="5"/>
      <c r="AV7" s="5"/>
      <c r="AW7" s="5"/>
      <c r="AX7" s="5"/>
      <c r="AY7" s="5"/>
      <c r="AZ7" s="5"/>
      <c r="BA7" s="5"/>
      <c r="BB7" s="5"/>
      <c r="BC7" s="5"/>
      <c r="BD7" s="5"/>
      <c r="BE7" s="5"/>
      <c r="BF7" s="5"/>
      <c r="BG7" s="5"/>
      <c r="BH7" s="5"/>
      <c r="BI7" s="5"/>
      <c r="BJ7" s="5"/>
      <c r="BK7" s="5"/>
      <c r="BL7" s="5"/>
      <c r="BM7" s="5"/>
      <c r="BN7" s="5"/>
      <c r="BO7" s="5"/>
      <c r="BP7" s="5"/>
    </row>
    <row r="8" spans="1:68" x14ac:dyDescent="0.3">
      <c r="A8" s="229" t="s">
        <v>138</v>
      </c>
      <c r="B8" s="229"/>
      <c r="C8" s="229"/>
      <c r="D8" s="229"/>
      <c r="E8" s="217"/>
      <c r="F8" s="217"/>
      <c r="G8" s="217"/>
      <c r="H8" s="217"/>
      <c r="I8" s="217"/>
      <c r="J8" s="217"/>
      <c r="K8" s="217"/>
      <c r="L8" s="217" t="s">
        <v>139</v>
      </c>
      <c r="M8" s="217"/>
      <c r="N8" s="217"/>
      <c r="O8" s="217"/>
      <c r="P8" s="217"/>
      <c r="Q8" s="217"/>
      <c r="R8" s="217"/>
      <c r="S8" s="217" t="s">
        <v>140</v>
      </c>
      <c r="T8" s="217"/>
      <c r="U8" s="217"/>
      <c r="V8" s="217"/>
      <c r="W8" s="217"/>
      <c r="X8" s="217"/>
      <c r="Y8" s="217"/>
      <c r="Z8" s="217"/>
      <c r="AA8" s="217"/>
      <c r="AB8" s="217"/>
      <c r="AC8" s="217" t="s">
        <v>141</v>
      </c>
      <c r="AD8" s="217"/>
      <c r="AE8" s="217"/>
      <c r="AF8" s="217"/>
      <c r="AG8" s="217"/>
      <c r="AH8" s="217"/>
      <c r="AI8" s="217"/>
      <c r="AJ8" s="229" t="s">
        <v>34</v>
      </c>
      <c r="AK8" s="229"/>
      <c r="AL8" s="229"/>
      <c r="AM8" s="229"/>
      <c r="AN8" s="229"/>
      <c r="AO8" s="229"/>
      <c r="AP8" s="229"/>
      <c r="AQ8" s="229"/>
      <c r="AR8" s="229"/>
      <c r="AS8" s="229"/>
      <c r="AT8" s="229"/>
      <c r="AU8" s="229"/>
      <c r="AV8" s="5"/>
      <c r="AW8" s="5"/>
      <c r="AX8" s="5"/>
      <c r="AY8" s="5"/>
      <c r="AZ8" s="5"/>
      <c r="BA8" s="5"/>
      <c r="BB8" s="5"/>
      <c r="BC8" s="5"/>
      <c r="BD8" s="5"/>
      <c r="BE8" s="5"/>
      <c r="BF8" s="5"/>
      <c r="BG8" s="5"/>
      <c r="BH8" s="5"/>
      <c r="BI8" s="5"/>
      <c r="BJ8" s="5"/>
      <c r="BK8" s="5"/>
      <c r="BL8" s="5"/>
      <c r="BM8" s="5"/>
      <c r="BN8" s="5"/>
      <c r="BO8" s="5"/>
      <c r="BP8" s="5"/>
    </row>
    <row r="9" spans="1:68" x14ac:dyDescent="0.3">
      <c r="A9" s="216" t="s">
        <v>0</v>
      </c>
      <c r="B9" s="229" t="s">
        <v>13</v>
      </c>
      <c r="C9" s="229" t="s">
        <v>232</v>
      </c>
      <c r="D9" s="229" t="s">
        <v>2</v>
      </c>
      <c r="E9" s="220" t="s">
        <v>3</v>
      </c>
      <c r="F9" s="220" t="s">
        <v>41</v>
      </c>
      <c r="G9" s="229" t="s">
        <v>1</v>
      </c>
      <c r="H9" s="220" t="s">
        <v>49</v>
      </c>
      <c r="I9" s="220" t="s">
        <v>248</v>
      </c>
      <c r="J9" s="220" t="s">
        <v>249</v>
      </c>
      <c r="K9" s="220" t="s">
        <v>134</v>
      </c>
      <c r="L9" s="220" t="s">
        <v>33</v>
      </c>
      <c r="M9" s="229" t="s">
        <v>5</v>
      </c>
      <c r="N9" s="220" t="s">
        <v>86</v>
      </c>
      <c r="O9" s="220" t="s">
        <v>91</v>
      </c>
      <c r="P9" s="220" t="s">
        <v>44</v>
      </c>
      <c r="Q9" s="229" t="s">
        <v>5</v>
      </c>
      <c r="R9" s="220" t="s">
        <v>47</v>
      </c>
      <c r="S9" s="224" t="s">
        <v>11</v>
      </c>
      <c r="T9" s="220" t="s">
        <v>160</v>
      </c>
      <c r="U9" s="220" t="s">
        <v>212</v>
      </c>
      <c r="V9" s="220" t="s">
        <v>12</v>
      </c>
      <c r="W9" s="220" t="s">
        <v>8</v>
      </c>
      <c r="X9" s="220"/>
      <c r="Y9" s="220"/>
      <c r="Z9" s="220"/>
      <c r="AA9" s="220"/>
      <c r="AB9" s="220"/>
      <c r="AC9" s="224" t="s">
        <v>137</v>
      </c>
      <c r="AD9" s="224" t="s">
        <v>45</v>
      </c>
      <c r="AE9" s="224" t="s">
        <v>5</v>
      </c>
      <c r="AF9" s="224" t="s">
        <v>46</v>
      </c>
      <c r="AG9" s="224" t="s">
        <v>5</v>
      </c>
      <c r="AH9" s="224" t="s">
        <v>48</v>
      </c>
      <c r="AI9" s="224" t="s">
        <v>29</v>
      </c>
      <c r="AJ9" s="220" t="s">
        <v>34</v>
      </c>
      <c r="AK9" s="220" t="s">
        <v>35</v>
      </c>
      <c r="AL9" s="220" t="s">
        <v>36</v>
      </c>
      <c r="AM9" s="220" t="s">
        <v>37</v>
      </c>
      <c r="AN9" s="220" t="s">
        <v>220</v>
      </c>
      <c r="AO9" s="220" t="s">
        <v>38</v>
      </c>
      <c r="AP9" s="220" t="s">
        <v>37</v>
      </c>
      <c r="AQ9" s="220" t="s">
        <v>221</v>
      </c>
      <c r="AR9" s="220" t="s">
        <v>38</v>
      </c>
      <c r="AS9" s="221" t="s">
        <v>37</v>
      </c>
      <c r="AT9" s="218" t="s">
        <v>222</v>
      </c>
      <c r="AU9" s="220" t="s">
        <v>38</v>
      </c>
      <c r="AV9" s="5"/>
      <c r="AW9" s="5"/>
      <c r="AX9" s="5"/>
      <c r="AY9" s="5"/>
      <c r="AZ9" s="5"/>
      <c r="BA9" s="5"/>
      <c r="BB9" s="5"/>
      <c r="BC9" s="5"/>
      <c r="BD9" s="5"/>
      <c r="BE9" s="5"/>
      <c r="BF9" s="5"/>
      <c r="BG9" s="5"/>
      <c r="BH9" s="5"/>
      <c r="BI9" s="5"/>
      <c r="BJ9" s="5"/>
      <c r="BK9" s="5"/>
      <c r="BL9" s="5"/>
      <c r="BM9" s="5"/>
      <c r="BN9" s="5"/>
      <c r="BO9" s="5"/>
      <c r="BP9" s="5"/>
    </row>
    <row r="10" spans="1:68" s="3" customFormat="1" ht="81" x14ac:dyDescent="0.25">
      <c r="A10" s="216"/>
      <c r="B10" s="229"/>
      <c r="C10" s="229"/>
      <c r="D10" s="229"/>
      <c r="E10" s="220"/>
      <c r="F10" s="220"/>
      <c r="G10" s="229"/>
      <c r="H10" s="220"/>
      <c r="I10" s="220"/>
      <c r="J10" s="220"/>
      <c r="K10" s="220"/>
      <c r="L10" s="220"/>
      <c r="M10" s="229"/>
      <c r="N10" s="220"/>
      <c r="O10" s="220"/>
      <c r="P10" s="229"/>
      <c r="Q10" s="229"/>
      <c r="R10" s="220"/>
      <c r="S10" s="224"/>
      <c r="T10" s="220"/>
      <c r="U10" s="220"/>
      <c r="V10" s="220"/>
      <c r="W10" s="139" t="s">
        <v>13</v>
      </c>
      <c r="X10" s="139" t="s">
        <v>17</v>
      </c>
      <c r="Y10" s="139" t="s">
        <v>28</v>
      </c>
      <c r="Z10" s="139" t="s">
        <v>18</v>
      </c>
      <c r="AA10" s="139" t="s">
        <v>21</v>
      </c>
      <c r="AB10" s="139" t="s">
        <v>24</v>
      </c>
      <c r="AC10" s="224"/>
      <c r="AD10" s="224"/>
      <c r="AE10" s="224"/>
      <c r="AF10" s="224"/>
      <c r="AG10" s="224"/>
      <c r="AH10" s="224"/>
      <c r="AI10" s="224"/>
      <c r="AJ10" s="220"/>
      <c r="AK10" s="220"/>
      <c r="AL10" s="220"/>
      <c r="AM10" s="220"/>
      <c r="AN10" s="220"/>
      <c r="AO10" s="220"/>
      <c r="AP10" s="220"/>
      <c r="AQ10" s="220"/>
      <c r="AR10" s="220"/>
      <c r="AS10" s="222"/>
      <c r="AT10" s="219"/>
      <c r="AU10" s="220"/>
      <c r="AV10" s="21"/>
      <c r="AW10" s="21"/>
      <c r="AX10" s="21"/>
      <c r="AY10" s="21"/>
      <c r="AZ10" s="21"/>
      <c r="BA10" s="21"/>
      <c r="BB10" s="21"/>
      <c r="BC10" s="21"/>
      <c r="BD10" s="21"/>
      <c r="BE10" s="21"/>
      <c r="BF10" s="21"/>
      <c r="BG10" s="21"/>
      <c r="BH10" s="21"/>
      <c r="BI10" s="21"/>
      <c r="BJ10" s="21"/>
      <c r="BK10" s="21"/>
      <c r="BL10" s="21"/>
      <c r="BM10" s="21"/>
      <c r="BN10" s="21"/>
      <c r="BO10" s="21"/>
      <c r="BP10" s="21"/>
    </row>
    <row r="11" spans="1:68" s="3" customFormat="1" x14ac:dyDescent="0.25">
      <c r="A11" s="165"/>
      <c r="B11" s="166"/>
      <c r="C11" s="166"/>
      <c r="D11" s="161"/>
      <c r="E11" s="159"/>
      <c r="F11" s="159"/>
      <c r="G11" s="161"/>
      <c r="H11" s="159"/>
      <c r="I11" s="167"/>
      <c r="J11" s="167"/>
      <c r="K11" s="159"/>
      <c r="L11" s="159"/>
      <c r="M11" s="161"/>
      <c r="N11" s="159"/>
      <c r="O11" s="159"/>
      <c r="P11" s="161"/>
      <c r="Q11" s="161"/>
      <c r="R11" s="159"/>
      <c r="S11" s="160"/>
      <c r="T11" s="159"/>
      <c r="U11" s="159"/>
      <c r="V11" s="159"/>
      <c r="W11" s="162"/>
      <c r="X11" s="162"/>
      <c r="Y11" s="162"/>
      <c r="Z11" s="162"/>
      <c r="AA11" s="162"/>
      <c r="AB11" s="162"/>
      <c r="AC11" s="160"/>
      <c r="AD11" s="160"/>
      <c r="AE11" s="160"/>
      <c r="AF11" s="160"/>
      <c r="AG11" s="160"/>
      <c r="AH11" s="160"/>
      <c r="AI11" s="160"/>
      <c r="AJ11" s="159"/>
      <c r="AK11" s="159"/>
      <c r="AL11" s="159"/>
      <c r="AM11" s="159"/>
      <c r="AN11" s="159"/>
      <c r="AO11" s="159"/>
      <c r="AP11" s="220"/>
      <c r="AQ11" s="220"/>
      <c r="AR11" s="220"/>
      <c r="AS11" s="223"/>
      <c r="AT11" s="159"/>
      <c r="AU11" s="159"/>
      <c r="AV11" s="21"/>
      <c r="AW11" s="21"/>
      <c r="AX11" s="21"/>
      <c r="AY11" s="21"/>
      <c r="AZ11" s="21"/>
      <c r="BA11" s="21"/>
      <c r="BB11" s="21"/>
      <c r="BC11" s="21"/>
      <c r="BD11" s="21"/>
      <c r="BE11" s="21"/>
      <c r="BF11" s="21"/>
      <c r="BG11" s="21"/>
      <c r="BH11" s="21"/>
      <c r="BI11" s="21"/>
      <c r="BJ11" s="21"/>
      <c r="BK11" s="21"/>
      <c r="BL11" s="21"/>
      <c r="BM11" s="21"/>
      <c r="BN11" s="21"/>
      <c r="BO11" s="21"/>
      <c r="BP11" s="21"/>
    </row>
    <row r="12" spans="1:68" s="151" customFormat="1" ht="280.5" x14ac:dyDescent="0.2">
      <c r="A12" s="253">
        <v>1</v>
      </c>
      <c r="B12" s="256" t="s">
        <v>229</v>
      </c>
      <c r="C12" s="256" t="s">
        <v>236</v>
      </c>
      <c r="D12" s="251" t="s">
        <v>133</v>
      </c>
      <c r="E12" s="251" t="s">
        <v>287</v>
      </c>
      <c r="F12" s="251" t="s">
        <v>284</v>
      </c>
      <c r="G12" s="251" t="s">
        <v>285</v>
      </c>
      <c r="H12" s="251" t="s">
        <v>122</v>
      </c>
      <c r="I12" s="249" t="s">
        <v>241</v>
      </c>
      <c r="J12" s="249" t="s">
        <v>243</v>
      </c>
      <c r="K12" s="247">
        <v>50</v>
      </c>
      <c r="L12" s="244" t="str">
        <f>IF(K12&lt;=0,"",IF(K12&lt;=2,"Muy Baja",IF(K12&lt;=24,"Baja",IF(K12&lt;=500,"Media",IF(K12&lt;=5000,"Alta","Muy Alta")))))</f>
        <v>Media</v>
      </c>
      <c r="M12" s="245">
        <f>IF(L12="","",IF(L12="Muy Baja",0.2,IF(L12="Baja",0.4,IF(L12="Media",0.6,IF(L12="Alta",0.8,IF(L12="Muy Alta",1,))))))</f>
        <v>0.6</v>
      </c>
      <c r="N12" s="248" t="s">
        <v>151</v>
      </c>
      <c r="O12" s="245" t="str">
        <f>IF(NOT(ISERROR(MATCH(N12,'[1]Tabla Impacto'!$B$221:$B$223,0))),'[1]Tabla Impacto'!$F$223&amp;"Por favor no seleccionar los criterios de impacto(Afectación Económica o presupuestal y Pérdida Reputacional)",N12)</f>
        <v xml:space="preserve">     El riesgo afecta la imagen de la entidad internamente, de conocimiento general, nivel interno, de junta dircetiva y accionistas y/o de provedores</v>
      </c>
      <c r="P12" s="244" t="str">
        <f>IF(OR(O12='[1]Tabla Impacto'!$C$11,O12='[1]Tabla Impacto'!$D$11),"Leve",IF(OR(O12='[1]Tabla Impacto'!$C$12,O12='[1]Tabla Impacto'!$D$12),"Menor",IF(OR(O12='[1]Tabla Impacto'!$C$13,O12='[1]Tabla Impacto'!$D$13),"Moderado",IF(OR(O12='[1]Tabla Impacto'!$C$14,O12='[1]Tabla Impacto'!$D$14),"Mayor",IF(OR(O12='[1]Tabla Impacto'!$C$15,O12='[1]Tabla Impacto'!$D$15),"Catastrófico","")))))</f>
        <v>Menor</v>
      </c>
      <c r="Q12" s="245">
        <f>IF(P12="","",IF(P12="Leve",0.2,IF(P12="Menor",0.4,IF(P12="Moderado",0.6,IF(P12="Mayor",0.8,IF(P12="Catastrófico",1,))))))</f>
        <v>0.4</v>
      </c>
      <c r="R12" s="246" t="str">
        <f>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Moderado</v>
      </c>
      <c r="S12" s="142">
        <v>1</v>
      </c>
      <c r="T12" s="168" t="s">
        <v>258</v>
      </c>
      <c r="U12" s="143" t="s">
        <v>288</v>
      </c>
      <c r="V12" s="144" t="str">
        <f t="shared" ref="V12:V18" si="0">IF(OR(W12="Preventivo",W12="Detectivo"),"Probabilidad",IF(W12="Correctivo","Impacto",""))</f>
        <v>Probabilidad</v>
      </c>
      <c r="W12" s="145" t="s">
        <v>15</v>
      </c>
      <c r="X12" s="145" t="s">
        <v>9</v>
      </c>
      <c r="Y12" s="146" t="str">
        <f>IF(AND(W12="Preventivo",X12="Automático"),"50%",IF(AND(W12="Preventivo",X12="Manual"),"40%",IF(AND(W12="Detectivo",X12="Automático"),"40%",IF(AND(W12="Detectivo",X12="Manual"),"30%",IF(AND(W12="Correctivo",X12="Automático"),"35%",IF(AND(W12="Correctivo",X12="Manual"),"25%",""))))))</f>
        <v>30%</v>
      </c>
      <c r="Z12" s="145" t="s">
        <v>20</v>
      </c>
      <c r="AA12" s="145" t="s">
        <v>22</v>
      </c>
      <c r="AB12" s="145" t="s">
        <v>119</v>
      </c>
      <c r="AC12" s="147">
        <f>IFERROR(IF(V12="Probabilidad",(M12-(+M12*Y12)),IF(V12="Impacto",M12,"")),"")</f>
        <v>0.42</v>
      </c>
      <c r="AD12" s="148" t="str">
        <f>IFERROR(IF(AC12="","",IF(AC12&lt;=0.2,"Muy Baja",IF(AC12&lt;=0.4,"Baja",IF(AC12&lt;=0.6,"Media",IF(AC12&lt;=0.8,"Alta","Muy Alta"))))),"")</f>
        <v>Media</v>
      </c>
      <c r="AE12" s="146">
        <f>+AC12</f>
        <v>0.42</v>
      </c>
      <c r="AF12" s="148" t="str">
        <f>IFERROR(IF(AG12="","",IF(AG12&lt;=0.2,"Leve",IF(AG12&lt;=0.4,"Menor",IF(AG12&lt;=0.6,"Moderado",IF(AG12&lt;=0.8,"Mayor","Catastrófico"))))),"")</f>
        <v>Menor</v>
      </c>
      <c r="AG12" s="146">
        <f>IFERROR(IF(V12="Impacto",(Q12-(+Q12*Y12)),IF(V12="Probabilidad",Q12,"")),"")</f>
        <v>0.4</v>
      </c>
      <c r="AH12" s="149" t="str">
        <f>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Moderado</v>
      </c>
      <c r="AI12" s="145" t="s">
        <v>135</v>
      </c>
      <c r="AJ12" s="164" t="s">
        <v>259</v>
      </c>
      <c r="AK12" s="235" t="s">
        <v>260</v>
      </c>
      <c r="AL12" s="121">
        <v>44805</v>
      </c>
      <c r="AM12" s="121">
        <v>44744</v>
      </c>
      <c r="AN12" s="164" t="s">
        <v>276</v>
      </c>
      <c r="AO12" s="163" t="s">
        <v>40</v>
      </c>
      <c r="AP12" s="121">
        <v>44812</v>
      </c>
      <c r="AQ12" s="174" t="s">
        <v>291</v>
      </c>
      <c r="AR12" s="163" t="s">
        <v>40</v>
      </c>
      <c r="AS12" s="176">
        <v>44865</v>
      </c>
      <c r="AT12" s="174" t="s">
        <v>301</v>
      </c>
      <c r="AU12" s="175" t="s">
        <v>39</v>
      </c>
      <c r="AV12" s="150"/>
      <c r="AW12" s="150"/>
      <c r="AX12" s="150"/>
      <c r="AY12" s="150"/>
      <c r="AZ12" s="150"/>
      <c r="BA12" s="150"/>
      <c r="BB12" s="150"/>
      <c r="BC12" s="150"/>
      <c r="BD12" s="150"/>
      <c r="BE12" s="150"/>
      <c r="BF12" s="150"/>
      <c r="BG12" s="150"/>
      <c r="BH12" s="150"/>
      <c r="BI12" s="150"/>
      <c r="BJ12" s="150"/>
      <c r="BK12" s="150"/>
      <c r="BL12" s="150"/>
      <c r="BM12" s="150"/>
      <c r="BN12" s="150"/>
      <c r="BO12" s="150"/>
      <c r="BP12" s="150"/>
    </row>
    <row r="13" spans="1:68" s="151" customFormat="1" ht="132" x14ac:dyDescent="0.25">
      <c r="A13" s="254"/>
      <c r="B13" s="257"/>
      <c r="C13" s="257"/>
      <c r="D13" s="251"/>
      <c r="E13" s="251"/>
      <c r="F13" s="251"/>
      <c r="G13" s="251"/>
      <c r="H13" s="251"/>
      <c r="I13" s="259"/>
      <c r="J13" s="259"/>
      <c r="K13" s="247"/>
      <c r="L13" s="244"/>
      <c r="M13" s="245"/>
      <c r="N13" s="248"/>
      <c r="O13" s="245">
        <f>IF(NOT(ISERROR(MATCH(N13,_xlfn.ANCHORARRAY(I17),0))),#REF!&amp;"Por favor no seleccionar los criterios de impacto",N13)</f>
        <v>0</v>
      </c>
      <c r="P13" s="244"/>
      <c r="Q13" s="245"/>
      <c r="R13" s="246"/>
      <c r="S13" s="142">
        <v>2</v>
      </c>
      <c r="T13" s="143" t="s">
        <v>281</v>
      </c>
      <c r="U13" s="143" t="s">
        <v>261</v>
      </c>
      <c r="V13" s="144" t="str">
        <f t="shared" si="0"/>
        <v>Probabilidad</v>
      </c>
      <c r="W13" s="145" t="s">
        <v>15</v>
      </c>
      <c r="X13" s="145" t="s">
        <v>9</v>
      </c>
      <c r="Y13" s="146" t="str">
        <f t="shared" ref="Y13:Y14" si="1">IF(AND(W13="Preventivo",X13="Automático"),"50%",IF(AND(W13="Preventivo",X13="Manual"),"40%",IF(AND(W13="Detectivo",X13="Automático"),"40%",IF(AND(W13="Detectivo",X13="Manual"),"30%",IF(AND(W13="Correctivo",X13="Automático"),"35%",IF(AND(W13="Correctivo",X13="Manual"),"25%",""))))))</f>
        <v>30%</v>
      </c>
      <c r="Z13" s="145" t="s">
        <v>19</v>
      </c>
      <c r="AA13" s="145" t="s">
        <v>22</v>
      </c>
      <c r="AB13" s="145" t="s">
        <v>118</v>
      </c>
      <c r="AC13" s="147">
        <f>IFERROR(IF(AND(V12="Probabilidad",V13="Probabilidad"),(AE12-(+AE12*Y13)),IF(V13="Probabilidad",(M12-(+M12*Y13)),IF(V13="Impacto",AE12,""))),"")</f>
        <v>0.29399999999999998</v>
      </c>
      <c r="AD13" s="148" t="str">
        <f t="shared" ref="AD13:AD16" si="2">IFERROR(IF(AC13="","",IF(AC13&lt;=0.2,"Muy Baja",IF(AC13&lt;=0.4,"Baja",IF(AC13&lt;=0.6,"Media",IF(AC13&lt;=0.8,"Alta","Muy Alta"))))),"")</f>
        <v>Baja</v>
      </c>
      <c r="AE13" s="146">
        <f t="shared" ref="AE13:AE14" si="3">+AC13</f>
        <v>0.29399999999999998</v>
      </c>
      <c r="AF13" s="148" t="str">
        <f t="shared" ref="AF13:AF16" si="4">IFERROR(IF(AG13="","",IF(AG13&lt;=0.2,"Leve",IF(AG13&lt;=0.4,"Menor",IF(AG13&lt;=0.6,"Moderado",IF(AG13&lt;=0.8,"Mayor","Catastrófico"))))),"")</f>
        <v>Menor</v>
      </c>
      <c r="AG13" s="146">
        <f>IFERROR(IF(AND(V12="Impacto",V13="Impacto"),(AG12-(+AG12*Y13)),IF(V13="Impacto",($M$10-(+$M$10*Y13)),IF(V13="Probabilidad",AG12,""))),"")</f>
        <v>0.4</v>
      </c>
      <c r="AH13" s="149" t="str">
        <f t="shared" ref="AH13:AH14" si="5">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Moderado</v>
      </c>
      <c r="AI13" s="145" t="s">
        <v>135</v>
      </c>
      <c r="AJ13" s="164" t="s">
        <v>262</v>
      </c>
      <c r="AK13" s="235"/>
      <c r="AL13" s="121">
        <v>44909</v>
      </c>
      <c r="AM13" s="121">
        <v>44744</v>
      </c>
      <c r="AN13" s="164" t="s">
        <v>276</v>
      </c>
      <c r="AO13" s="163" t="s">
        <v>40</v>
      </c>
      <c r="AP13" s="121">
        <v>44812</v>
      </c>
      <c r="AQ13" s="174" t="s">
        <v>292</v>
      </c>
      <c r="AR13" s="163" t="s">
        <v>40</v>
      </c>
      <c r="AS13" s="176">
        <v>44865</v>
      </c>
      <c r="AT13" s="174" t="s">
        <v>302</v>
      </c>
      <c r="AU13" s="175" t="s">
        <v>39</v>
      </c>
      <c r="AV13" s="150"/>
      <c r="AW13" s="150"/>
      <c r="AX13" s="150"/>
      <c r="AY13" s="150"/>
      <c r="AZ13" s="150"/>
      <c r="BA13" s="150"/>
      <c r="BB13" s="150"/>
      <c r="BC13" s="150"/>
      <c r="BD13" s="150"/>
      <c r="BE13" s="150"/>
      <c r="BF13" s="150"/>
      <c r="BG13" s="150"/>
      <c r="BH13" s="150"/>
      <c r="BI13" s="150"/>
      <c r="BJ13" s="150"/>
      <c r="BK13" s="150"/>
      <c r="BL13" s="150"/>
      <c r="BM13" s="150"/>
      <c r="BN13" s="150"/>
      <c r="BO13" s="150"/>
      <c r="BP13" s="150"/>
    </row>
    <row r="14" spans="1:68" s="151" customFormat="1" ht="115.5" x14ac:dyDescent="0.25">
      <c r="A14" s="255"/>
      <c r="B14" s="258"/>
      <c r="C14" s="258"/>
      <c r="D14" s="251"/>
      <c r="E14" s="251"/>
      <c r="F14" s="251"/>
      <c r="G14" s="251"/>
      <c r="H14" s="251"/>
      <c r="I14" s="250"/>
      <c r="J14" s="250"/>
      <c r="K14" s="247"/>
      <c r="L14" s="244"/>
      <c r="M14" s="245"/>
      <c r="N14" s="248"/>
      <c r="O14" s="245">
        <f>IF(NOT(ISERROR(MATCH(N14,_xlfn.ANCHORARRAY(#REF!),0))),#REF!&amp;"Por favor no seleccionar los criterios de impacto",N14)</f>
        <v>0</v>
      </c>
      <c r="P14" s="244"/>
      <c r="Q14" s="245"/>
      <c r="R14" s="246"/>
      <c r="S14" s="142">
        <v>3</v>
      </c>
      <c r="T14" s="152" t="s">
        <v>280</v>
      </c>
      <c r="U14" s="152" t="s">
        <v>263</v>
      </c>
      <c r="V14" s="144" t="str">
        <f t="shared" si="0"/>
        <v>Impacto</v>
      </c>
      <c r="W14" s="145" t="s">
        <v>16</v>
      </c>
      <c r="X14" s="145" t="s">
        <v>9</v>
      </c>
      <c r="Y14" s="146" t="str">
        <f t="shared" si="1"/>
        <v>25%</v>
      </c>
      <c r="Z14" s="145" t="s">
        <v>20</v>
      </c>
      <c r="AA14" s="145" t="s">
        <v>22</v>
      </c>
      <c r="AB14" s="145"/>
      <c r="AC14" s="147">
        <f>IFERROR(IF(AND(V13="Probabilidad",V14="Probabilidad"),(AE13-(+AE13*Y14)),IF(V14="Probabilidad",(M13-(+M13*Y14)),IF(V14="Impacto",AE13,""))),"")</f>
        <v>0.29399999999999998</v>
      </c>
      <c r="AD14" s="148" t="str">
        <f t="shared" si="2"/>
        <v>Baja</v>
      </c>
      <c r="AE14" s="146">
        <f t="shared" si="3"/>
        <v>0.29399999999999998</v>
      </c>
      <c r="AF14" s="148" t="str">
        <f t="shared" si="4"/>
        <v>Leve</v>
      </c>
      <c r="AG14" s="146">
        <f>IFERROR(IF(AND(V13="Impacto",V14="Impacto"),(AG13-(+AG13*Y14)),IF(V14="Impacto",($M$10-(+$M$10*Y14)),IF(V14="Probabilidad",AG13,""))),"")</f>
        <v>0</v>
      </c>
      <c r="AH14" s="149" t="str">
        <f t="shared" si="5"/>
        <v>Bajo</v>
      </c>
      <c r="AI14" s="145" t="s">
        <v>135</v>
      </c>
      <c r="AJ14" s="164" t="s">
        <v>286</v>
      </c>
      <c r="AK14" s="235"/>
      <c r="AL14" s="121">
        <v>44841</v>
      </c>
      <c r="AM14" s="121">
        <v>44745</v>
      </c>
      <c r="AN14" s="164" t="s">
        <v>276</v>
      </c>
      <c r="AO14" s="163" t="s">
        <v>40</v>
      </c>
      <c r="AP14" s="121">
        <v>44812</v>
      </c>
      <c r="AQ14" s="174" t="s">
        <v>293</v>
      </c>
      <c r="AR14" s="163" t="s">
        <v>40</v>
      </c>
      <c r="AS14" s="176">
        <v>44865</v>
      </c>
      <c r="AT14" s="174" t="s">
        <v>303</v>
      </c>
      <c r="AU14" s="175" t="s">
        <v>39</v>
      </c>
      <c r="AV14" s="150"/>
      <c r="AW14" s="150"/>
      <c r="AX14" s="150"/>
      <c r="AY14" s="150"/>
      <c r="AZ14" s="150"/>
      <c r="BA14" s="150"/>
      <c r="BB14" s="150"/>
      <c r="BC14" s="150"/>
      <c r="BD14" s="150"/>
      <c r="BE14" s="150"/>
      <c r="BF14" s="150"/>
      <c r="BG14" s="150"/>
      <c r="BH14" s="150"/>
      <c r="BI14" s="150"/>
      <c r="BJ14" s="150"/>
      <c r="BK14" s="150"/>
      <c r="BL14" s="150"/>
      <c r="BM14" s="150"/>
      <c r="BN14" s="150"/>
      <c r="BO14" s="150"/>
      <c r="BP14" s="150"/>
    </row>
    <row r="15" spans="1:68" s="151" customFormat="1" ht="165" x14ac:dyDescent="0.25">
      <c r="A15" s="253">
        <v>2</v>
      </c>
      <c r="B15" s="256" t="s">
        <v>229</v>
      </c>
      <c r="C15" s="256" t="s">
        <v>236</v>
      </c>
      <c r="D15" s="251" t="s">
        <v>133</v>
      </c>
      <c r="E15" s="251" t="s">
        <v>253</v>
      </c>
      <c r="F15" s="251" t="s">
        <v>298</v>
      </c>
      <c r="G15" s="252" t="s">
        <v>273</v>
      </c>
      <c r="H15" s="251" t="s">
        <v>122</v>
      </c>
      <c r="I15" s="249" t="s">
        <v>241</v>
      </c>
      <c r="J15" s="249" t="s">
        <v>243</v>
      </c>
      <c r="K15" s="247">
        <v>800</v>
      </c>
      <c r="L15" s="244" t="str">
        <f>IF(K15&lt;=0,"",IF(K15&lt;=2,"Muy Baja",IF(K15&lt;=24,"Baja",IF(K15&lt;=500,"Media",IF(K15&lt;=5000,"Alta","Muy Alta")))))</f>
        <v>Alta</v>
      </c>
      <c r="M15" s="245">
        <f>IF(L15="","",IF(L15="Muy Baja",0.2,IF(L15="Baja",0.4,IF(L15="Media",0.6,IF(L15="Alta",0.8,IF(L15="Muy Alta",1,))))))</f>
        <v>0.8</v>
      </c>
      <c r="N15" s="248" t="s">
        <v>152</v>
      </c>
      <c r="O15" s="245" t="str">
        <f>IF(NOT(ISERROR(MATCH(N15,'[1]Tabla Impacto'!$B$221:$B$223,0))),'[1]Tabla Impacto'!$F$223&amp;"Por favor no seleccionar los criterios de impacto(Afectación Económica o presupuestal y Pérdida Reputacional)",N15)</f>
        <v xml:space="preserve">     El riesgo afecta la imagen de la entidad con algunos usuarios de relevancia frente al logro de los objetivos</v>
      </c>
      <c r="P15" s="244" t="str">
        <f>IF(OR(O15='[1]Tabla Impacto'!$C$11,O15='[1]Tabla Impacto'!$D$11),"Leve",IF(OR(O15='[1]Tabla Impacto'!$C$12,O15='[1]Tabla Impacto'!$D$12),"Menor",IF(OR(O15='[1]Tabla Impacto'!$C$13,O15='[1]Tabla Impacto'!$D$13),"Moderado",IF(OR(O15='[1]Tabla Impacto'!$C$14,O15='[1]Tabla Impacto'!$D$14),"Mayor",IF(OR(O15='[1]Tabla Impacto'!$C$15,O15='[1]Tabla Impacto'!$D$15),"Catastrófico","")))))</f>
        <v>Moderado</v>
      </c>
      <c r="Q15" s="245">
        <f>IF(P15="","",IF(P15="Leve",0.2,IF(P15="Menor",0.4,IF(P15="Moderado",0.6,IF(P15="Mayor",0.8,IF(P15="Catastrófico",1,))))))</f>
        <v>0.6</v>
      </c>
      <c r="R15" s="246" t="str">
        <f>IF(OR(AND(L15="Muy Baja",P15="Leve"),AND(L15="Muy Baja",P15="Menor"),AND(L15="Baja",P15="Leve")),"Bajo",IF(OR(AND(L15="Muy baja",P15="Moderado"),AND(L15="Baja",P15="Menor"),AND(L15="Baja",P15="Moderado"),AND(L15="Media",P15="Leve"),AND(L15="Media",P15="Menor"),AND(L15="Media",P15="Moderado"),AND(L15="Alta",P15="Leve"),AND(L15="Alta",P15="Menor")),"Moderado",IF(OR(AND(L15="Muy Baja",P15="Mayor"),AND(L15="Baja",P15="Mayor"),AND(L15="Media",P15="Mayor"),AND(L15="Alta",P15="Moderado"),AND(L15="Alta",P15="Mayor"),AND(L15="Muy Alta",P15="Leve"),AND(L15="Muy Alta",P15="Menor"),AND(L15="Muy Alta",P15="Moderado"),AND(L15="Muy Alta",P15="Mayor")),"Alto",IF(OR(AND(L15="Muy Baja",P15="Catastrófico"),AND(L15="Baja",P15="Catastrófico"),AND(L15="Media",P15="Catastrófico"),AND(L15="Alta",P15="Catastrófico"),AND(L15="Muy Alta",P15="Catastrófico")),"Extremo",""))))</f>
        <v>Alto</v>
      </c>
      <c r="S15" s="142">
        <v>1</v>
      </c>
      <c r="T15" s="143" t="s">
        <v>264</v>
      </c>
      <c r="U15" s="143" t="s">
        <v>289</v>
      </c>
      <c r="V15" s="144" t="str">
        <f t="shared" si="0"/>
        <v>Probabilidad</v>
      </c>
      <c r="W15" s="145" t="s">
        <v>14</v>
      </c>
      <c r="X15" s="145" t="s">
        <v>9</v>
      </c>
      <c r="Y15" s="146" t="str">
        <f>IF(AND(W15="Preventivo",X15="Automático"),"50%",IF(AND(W15="Preventivo",X15="Manual"),"40%",IF(AND(W15="Detectivo",X15="Automático"),"40%",IF(AND(W15="Detectivo",X15="Manual"),"30%",IF(AND(W15="Correctivo",X15="Automático"),"35%",IF(AND(W15="Correctivo",X15="Manual"),"25%",""))))))</f>
        <v>40%</v>
      </c>
      <c r="Z15" s="145" t="s">
        <v>19</v>
      </c>
      <c r="AA15" s="145" t="s">
        <v>22</v>
      </c>
      <c r="AB15" s="145" t="s">
        <v>118</v>
      </c>
      <c r="AC15" s="147">
        <f>IFERROR(IF(V15="Probabilidad",(M15-(+M15*Y15)),IF(V15="Impacto",M15,"")),"")</f>
        <v>0.48</v>
      </c>
      <c r="AD15" s="148" t="str">
        <f>IFERROR(IF(AC15="","",IF(AC15&lt;=0.2,"Muy Baja",IF(AC15&lt;=0.4,"Baja",IF(AC15&lt;=0.6,"Media",IF(AC15&lt;=0.8,"Alta","Muy Alta"))))),"")</f>
        <v>Media</v>
      </c>
      <c r="AE15" s="146">
        <f>+AC15</f>
        <v>0.48</v>
      </c>
      <c r="AF15" s="148" t="str">
        <f>IFERROR(IF(AG15="","",IF(AG15&lt;=0.2,"Leve",IF(AG15&lt;=0.4,"Menor",IF(AG15&lt;=0.6,"Moderado",IF(AG15&lt;=0.8,"Mayor","Catastrófico"))))),"")</f>
        <v>Moderado</v>
      </c>
      <c r="AG15" s="146">
        <f>IFERROR(IF(V15="Impacto",(Q15-(+Q15*Y15)),IF(V15="Probabilidad",Q15,"")),"")</f>
        <v>0.6</v>
      </c>
      <c r="AH15" s="149" t="str">
        <f>IFERROR(IF(OR(AND(AD15="Muy Baja",AF15="Leve"),AND(AD15="Muy Baja",AF15="Menor"),AND(AD15="Baja",AF15="Leve")),"Bajo",IF(OR(AND(AD15="Muy baja",AF15="Moderado"),AND(AD15="Baja",AF15="Menor"),AND(AD15="Baja",AF15="Moderado"),AND(AD15="Media",AF15="Leve"),AND(AD15="Media",AF15="Menor"),AND(AD15="Media",AF15="Moderado"),AND(AD15="Alta",AF15="Leve"),AND(AD15="Alta",AF15="Menor")),"Moderado",IF(OR(AND(AD15="Muy Baja",AF15="Mayor"),AND(AD15="Baja",AF15="Mayor"),AND(AD15="Media",AF15="Mayor"),AND(AD15="Alta",AF15="Moderado"),AND(AD15="Alta",AF15="Mayor"),AND(AD15="Muy Alta",AF15="Leve"),AND(AD15="Muy Alta",AF15="Menor"),AND(AD15="Muy Alta",AF15="Moderado"),AND(AD15="Muy Alta",AF15="Mayor")),"Alto",IF(OR(AND(AD15="Muy Baja",AF15="Catastrófico"),AND(AD15="Baja",AF15="Catastrófico"),AND(AD15="Media",AF15="Catastrófico"),AND(AD15="Alta",AF15="Catastrófico"),AND(AD15="Muy Alta",AF15="Catastrófico")),"Extremo","")))),"")</f>
        <v>Moderado</v>
      </c>
      <c r="AI15" s="145" t="s">
        <v>135</v>
      </c>
      <c r="AJ15" s="164" t="s">
        <v>265</v>
      </c>
      <c r="AK15" s="164" t="s">
        <v>260</v>
      </c>
      <c r="AL15" s="121">
        <v>44607</v>
      </c>
      <c r="AM15" s="121">
        <v>44747</v>
      </c>
      <c r="AN15" s="164" t="s">
        <v>277</v>
      </c>
      <c r="AO15" s="163" t="s">
        <v>40</v>
      </c>
      <c r="AP15" s="121">
        <v>44812</v>
      </c>
      <c r="AQ15" s="174" t="s">
        <v>294</v>
      </c>
      <c r="AR15" s="163" t="s">
        <v>39</v>
      </c>
      <c r="AS15" s="176">
        <v>44865</v>
      </c>
      <c r="AT15" s="174" t="s">
        <v>304</v>
      </c>
      <c r="AU15" s="175" t="s">
        <v>39</v>
      </c>
      <c r="AV15" s="150"/>
      <c r="AW15" s="150"/>
      <c r="AX15" s="150"/>
      <c r="AY15" s="150"/>
      <c r="AZ15" s="150"/>
      <c r="BA15" s="150"/>
      <c r="BB15" s="150"/>
      <c r="BC15" s="150"/>
      <c r="BD15" s="150"/>
      <c r="BE15" s="150"/>
      <c r="BF15" s="150"/>
      <c r="BG15" s="150"/>
      <c r="BH15" s="150"/>
      <c r="BI15" s="150"/>
      <c r="BJ15" s="150"/>
      <c r="BK15" s="150"/>
      <c r="BL15" s="150"/>
      <c r="BM15" s="150"/>
      <c r="BN15" s="150"/>
      <c r="BO15" s="150"/>
      <c r="BP15" s="150"/>
    </row>
    <row r="16" spans="1:68" s="151" customFormat="1" ht="195" customHeight="1" x14ac:dyDescent="0.25">
      <c r="A16" s="255"/>
      <c r="B16" s="258"/>
      <c r="C16" s="258"/>
      <c r="D16" s="251"/>
      <c r="E16" s="251"/>
      <c r="F16" s="251"/>
      <c r="G16" s="252"/>
      <c r="H16" s="251"/>
      <c r="I16" s="250"/>
      <c r="J16" s="250"/>
      <c r="K16" s="247"/>
      <c r="L16" s="244"/>
      <c r="M16" s="245"/>
      <c r="N16" s="248"/>
      <c r="O16" s="245">
        <f>IF(NOT(ISERROR(MATCH(N16,_xlfn.ANCHORARRAY(#REF!),0))),#REF!&amp;"Por favor no seleccionar los criterios de impacto",N16)</f>
        <v>0</v>
      </c>
      <c r="P16" s="244"/>
      <c r="Q16" s="245"/>
      <c r="R16" s="246"/>
      <c r="S16" s="142">
        <v>2</v>
      </c>
      <c r="T16" s="143" t="s">
        <v>282</v>
      </c>
      <c r="U16" s="143" t="s">
        <v>266</v>
      </c>
      <c r="V16" s="144" t="str">
        <f t="shared" si="0"/>
        <v>Probabilidad</v>
      </c>
      <c r="W16" s="145" t="s">
        <v>15</v>
      </c>
      <c r="X16" s="145" t="s">
        <v>9</v>
      </c>
      <c r="Y16" s="146" t="str">
        <f t="shared" ref="Y16" si="6">IF(AND(W16="Preventivo",X16="Automático"),"50%",IF(AND(W16="Preventivo",X16="Manual"),"40%",IF(AND(W16="Detectivo",X16="Automático"),"40%",IF(AND(W16="Detectivo",X16="Manual"),"30%",IF(AND(W16="Correctivo",X16="Automático"),"35%",IF(AND(W16="Correctivo",X16="Manual"),"25%",""))))))</f>
        <v>30%</v>
      </c>
      <c r="Z16" s="145" t="s">
        <v>19</v>
      </c>
      <c r="AA16" s="145" t="s">
        <v>22</v>
      </c>
      <c r="AB16" s="145" t="s">
        <v>119</v>
      </c>
      <c r="AC16" s="147">
        <f>IFERROR(IF(AND(V15="Probabilidad",V16="Probabilidad"),(AE15-(+AE15*Y16)),IF(V16="Probabilidad",(M15-(+M15*Y16)),IF(V16="Impacto",AE15,""))),"")</f>
        <v>0.33599999999999997</v>
      </c>
      <c r="AD16" s="148" t="str">
        <f t="shared" si="2"/>
        <v>Baja</v>
      </c>
      <c r="AE16" s="146">
        <f t="shared" ref="AE16" si="7">+AC16</f>
        <v>0.33599999999999997</v>
      </c>
      <c r="AF16" s="148" t="str">
        <f t="shared" si="4"/>
        <v>Moderado</v>
      </c>
      <c r="AG16" s="146">
        <f>IFERROR(IF(AND(V15="Impacto",V16="Impacto"),(AG15-(+AG15*Y16)),IF(V16="Impacto",($M$10-(+$M$10*Y16)),IF(V16="Probabilidad",AG15,""))),"")</f>
        <v>0.6</v>
      </c>
      <c r="AH16" s="149" t="str">
        <f t="shared" ref="AH16" si="8">IFERROR(IF(OR(AND(AD16="Muy Baja",AF16="Leve"),AND(AD16="Muy Baja",AF16="Menor"),AND(AD16="Baja",AF16="Leve")),"Bajo",IF(OR(AND(AD16="Muy baja",AF16="Moderado"),AND(AD16="Baja",AF16="Menor"),AND(AD16="Baja",AF16="Moderado"),AND(AD16="Media",AF16="Leve"),AND(AD16="Media",AF16="Menor"),AND(AD16="Media",AF16="Moderado"),AND(AD16="Alta",AF16="Leve"),AND(AD16="Alta",AF16="Menor")),"Moderado",IF(OR(AND(AD16="Muy Baja",AF16="Mayor"),AND(AD16="Baja",AF16="Mayor"),AND(AD16="Media",AF16="Mayor"),AND(AD16="Alta",AF16="Moderado"),AND(AD16="Alta",AF16="Mayor"),AND(AD16="Muy Alta",AF16="Leve"),AND(AD16="Muy Alta",AF16="Menor"),AND(AD16="Muy Alta",AF16="Moderado"),AND(AD16="Muy Alta",AF16="Mayor")),"Alto",IF(OR(AND(AD16="Muy Baja",AF16="Catastrófico"),AND(AD16="Baja",AF16="Catastrófico"),AND(AD16="Media",AF16="Catastrófico"),AND(AD16="Alta",AF16="Catastrófico"),AND(AD16="Muy Alta",AF16="Catastrófico")),"Extremo","")))),"")</f>
        <v>Moderado</v>
      </c>
      <c r="AI16" s="145" t="s">
        <v>32</v>
      </c>
      <c r="AJ16" s="164" t="s">
        <v>267</v>
      </c>
      <c r="AK16" s="164" t="s">
        <v>260</v>
      </c>
      <c r="AL16" s="121">
        <v>44803</v>
      </c>
      <c r="AM16" s="121">
        <v>44748</v>
      </c>
      <c r="AN16" s="164" t="s">
        <v>278</v>
      </c>
      <c r="AO16" s="163" t="s">
        <v>40</v>
      </c>
      <c r="AP16" s="121">
        <v>44812</v>
      </c>
      <c r="AQ16" s="174" t="s">
        <v>295</v>
      </c>
      <c r="AR16" s="163" t="s">
        <v>39</v>
      </c>
      <c r="AS16" s="176">
        <v>44865</v>
      </c>
      <c r="AT16" s="174" t="s">
        <v>305</v>
      </c>
      <c r="AU16" s="175" t="s">
        <v>39</v>
      </c>
      <c r="AV16" s="150"/>
      <c r="AW16" s="150"/>
      <c r="AX16" s="150"/>
      <c r="AY16" s="150"/>
      <c r="AZ16" s="150"/>
      <c r="BA16" s="150"/>
      <c r="BB16" s="150"/>
      <c r="BC16" s="150"/>
      <c r="BD16" s="150"/>
      <c r="BE16" s="150"/>
      <c r="BF16" s="150"/>
      <c r="BG16" s="150"/>
      <c r="BH16" s="150"/>
      <c r="BI16" s="150"/>
      <c r="BJ16" s="150"/>
      <c r="BK16" s="150"/>
      <c r="BL16" s="150"/>
      <c r="BM16" s="150"/>
      <c r="BN16" s="150"/>
      <c r="BO16" s="150"/>
      <c r="BP16" s="150"/>
    </row>
    <row r="17" spans="1:68" s="151" customFormat="1" ht="198" x14ac:dyDescent="0.25">
      <c r="A17" s="118">
        <v>3</v>
      </c>
      <c r="B17" s="140" t="s">
        <v>229</v>
      </c>
      <c r="C17" s="140" t="s">
        <v>236</v>
      </c>
      <c r="D17" s="119" t="s">
        <v>133</v>
      </c>
      <c r="E17" s="119" t="s">
        <v>254</v>
      </c>
      <c r="F17" s="119" t="s">
        <v>255</v>
      </c>
      <c r="G17" s="156" t="s">
        <v>274</v>
      </c>
      <c r="H17" s="119" t="s">
        <v>122</v>
      </c>
      <c r="I17" s="119" t="s">
        <v>243</v>
      </c>
      <c r="J17" s="119" t="s">
        <v>243</v>
      </c>
      <c r="K17" s="120">
        <v>1000</v>
      </c>
      <c r="L17" s="153" t="str">
        <f>IF(K17&lt;=0,"",IF(K17&lt;=2,"Muy Baja",IF(K17&lt;=24,"Baja",IF(K17&lt;=500,"Media",IF(K17&lt;=5000,"Alta","Muy Alta")))))</f>
        <v>Alta</v>
      </c>
      <c r="M17" s="154">
        <f>IF(L17="","",IF(L17="Muy Baja",0.2,IF(L17="Baja",0.4,IF(L17="Media",0.6,IF(L17="Alta",0.8,IF(L17="Muy Alta",1,))))))</f>
        <v>0.8</v>
      </c>
      <c r="N17" s="157" t="s">
        <v>152</v>
      </c>
      <c r="O17" s="154" t="str">
        <f>IF(NOT(ISERROR(MATCH(N17,'[1]Tabla Impacto'!$B$221:$B$223,0))),'[1]Tabla Impacto'!$F$223&amp;"Por favor no seleccionar los criterios de impacto(Afectación Económica o presupuestal y Pérdida Reputacional)",N17)</f>
        <v xml:space="preserve">     El riesgo afecta la imagen de la entidad con algunos usuarios de relevancia frente al logro de los objetivos</v>
      </c>
      <c r="P17" s="153" t="str">
        <f>IF(OR(O17='[1]Tabla Impacto'!$C$11,O17='[1]Tabla Impacto'!$D$11),"Leve",IF(OR(O17='[1]Tabla Impacto'!$C$12,O17='[1]Tabla Impacto'!$D$12),"Menor",IF(OR(O17='[1]Tabla Impacto'!$C$13,O17='[1]Tabla Impacto'!$D$13),"Moderado",IF(OR(O17='[1]Tabla Impacto'!$C$14,O17='[1]Tabla Impacto'!$D$14),"Mayor",IF(OR(O17='[1]Tabla Impacto'!$C$15,O17='[1]Tabla Impacto'!$D$15),"Catastrófico","")))))</f>
        <v>Moderado</v>
      </c>
      <c r="Q17" s="154">
        <f>IF(P17="","",IF(P17="Leve",0.2,IF(P17="Menor",0.4,IF(P17="Moderado",0.6,IF(P17="Mayor",0.8,IF(P17="Catastrófico",1,))))))</f>
        <v>0.6</v>
      </c>
      <c r="R17" s="155" t="str">
        <f>IF(OR(AND(L17="Muy Baja",P17="Leve"),AND(L17="Muy Baja",P17="Menor"),AND(L17="Baja",P17="Leve")),"Bajo",IF(OR(AND(L17="Muy baja",P17="Moderado"),AND(L17="Baja",P17="Menor"),AND(L17="Baja",P17="Moderado"),AND(L17="Media",P17="Leve"),AND(L17="Media",P17="Menor"),AND(L17="Media",P17="Moderado"),AND(L17="Alta",P17="Leve"),AND(L17="Alta",P17="Menor")),"Moderado",IF(OR(AND(L17="Muy Baja",P17="Mayor"),AND(L17="Baja",P17="Mayor"),AND(L17="Media",P17="Mayor"),AND(L17="Alta",P17="Moderado"),AND(L17="Alta",P17="Mayor"),AND(L17="Muy Alta",P17="Leve"),AND(L17="Muy Alta",P17="Menor"),AND(L17="Muy Alta",P17="Moderado"),AND(L17="Muy Alta",P17="Mayor")),"Alto",IF(OR(AND(L17="Muy Baja",P17="Catastrófico"),AND(L17="Baja",P17="Catastrófico"),AND(L17="Media",P17="Catastrófico"),AND(L17="Alta",P17="Catastrófico"),AND(L17="Muy Alta",P17="Catastrófico")),"Extremo",""))))</f>
        <v>Alto</v>
      </c>
      <c r="S17" s="142">
        <v>1</v>
      </c>
      <c r="T17" s="143" t="s">
        <v>268</v>
      </c>
      <c r="U17" s="143" t="s">
        <v>290</v>
      </c>
      <c r="V17" s="144" t="str">
        <f t="shared" si="0"/>
        <v>Probabilidad</v>
      </c>
      <c r="W17" s="145" t="s">
        <v>14</v>
      </c>
      <c r="X17" s="145" t="s">
        <v>9</v>
      </c>
      <c r="Y17" s="146" t="str">
        <f>IF(AND(W17="Preventivo",X17="Automático"),"50%",IF(AND(W17="Preventivo",X17="Manual"),"40%",IF(AND(W17="Detectivo",X17="Automático"),"40%",IF(AND(W17="Detectivo",X17="Manual"),"30%",IF(AND(W17="Correctivo",X17="Automático"),"35%",IF(AND(W17="Correctivo",X17="Manual"),"25%",""))))))</f>
        <v>40%</v>
      </c>
      <c r="Z17" s="145" t="s">
        <v>20</v>
      </c>
      <c r="AA17" s="145" t="s">
        <v>22</v>
      </c>
      <c r="AB17" s="145" t="s">
        <v>119</v>
      </c>
      <c r="AC17" s="147">
        <f>IFERROR(IF(V17="Probabilidad",(M17-(+M17*Y17)),IF(V17="Impacto",M17,"")),"")</f>
        <v>0.48</v>
      </c>
      <c r="AD17" s="148" t="str">
        <f>IFERROR(IF(AC17="","",IF(AC17&lt;=0.2,"Muy Baja",IF(AC17&lt;=0.4,"Baja",IF(AC17&lt;=0.6,"Media",IF(AC17&lt;=0.8,"Alta","Muy Alta"))))),"")</f>
        <v>Media</v>
      </c>
      <c r="AE17" s="146">
        <f>+AC17</f>
        <v>0.48</v>
      </c>
      <c r="AF17" s="148" t="str">
        <f>IFERROR(IF(AG17="","",IF(AG17&lt;=0.2,"Leve",IF(AG17&lt;=0.4,"Menor",IF(AG17&lt;=0.6,"Moderado",IF(AG17&lt;=0.8,"Mayor","Catastrófico"))))),"")</f>
        <v>Moderado</v>
      </c>
      <c r="AG17" s="146">
        <f>IFERROR(IF(V17="Impacto",(Q17-(+Q17*Y17)),IF(V17="Probabilidad",Q17,"")),"")</f>
        <v>0.6</v>
      </c>
      <c r="AH17" s="149" t="str">
        <f>IFERROR(IF(OR(AND(AD17="Muy Baja",AF17="Leve"),AND(AD17="Muy Baja",AF17="Menor"),AND(AD17="Baja",AF17="Leve")),"Bajo",IF(OR(AND(AD17="Muy baja",AF17="Moderado"),AND(AD17="Baja",AF17="Menor"),AND(AD17="Baja",AF17="Moderado"),AND(AD17="Media",AF17="Leve"),AND(AD17="Media",AF17="Menor"),AND(AD17="Media",AF17="Moderado"),AND(AD17="Alta",AF17="Leve"),AND(AD17="Alta",AF17="Menor")),"Moderado",IF(OR(AND(AD17="Muy Baja",AF17="Mayor"),AND(AD17="Baja",AF17="Mayor"),AND(AD17="Media",AF17="Mayor"),AND(AD17="Alta",AF17="Moderado"),AND(AD17="Alta",AF17="Mayor"),AND(AD17="Muy Alta",AF17="Leve"),AND(AD17="Muy Alta",AF17="Menor"),AND(AD17="Muy Alta",AF17="Moderado"),AND(AD17="Muy Alta",AF17="Mayor")),"Alto",IF(OR(AND(AD17="Muy Baja",AF17="Catastrófico"),AND(AD17="Baja",AF17="Catastrófico"),AND(AD17="Media",AF17="Catastrófico"),AND(AD17="Alta",AF17="Catastrófico"),AND(AD17="Muy Alta",AF17="Catastrófico")),"Extremo","")))),"")</f>
        <v>Moderado</v>
      </c>
      <c r="AI17" s="145" t="s">
        <v>32</v>
      </c>
      <c r="AJ17" s="164" t="s">
        <v>269</v>
      </c>
      <c r="AK17" s="164" t="s">
        <v>260</v>
      </c>
      <c r="AL17" s="121">
        <v>44607</v>
      </c>
      <c r="AM17" s="121">
        <v>44749</v>
      </c>
      <c r="AN17" s="164" t="s">
        <v>283</v>
      </c>
      <c r="AO17" s="163" t="s">
        <v>39</v>
      </c>
      <c r="AP17" s="121">
        <v>44812</v>
      </c>
      <c r="AQ17" s="174" t="s">
        <v>296</v>
      </c>
      <c r="AR17" s="163" t="s">
        <v>39</v>
      </c>
      <c r="AS17" s="176">
        <v>44865</v>
      </c>
      <c r="AT17" s="174" t="s">
        <v>306</v>
      </c>
      <c r="AU17" s="175" t="s">
        <v>39</v>
      </c>
      <c r="AV17" s="150"/>
      <c r="AW17" s="150"/>
      <c r="AX17" s="150"/>
      <c r="AY17" s="150"/>
      <c r="AZ17" s="150"/>
      <c r="BA17" s="150"/>
      <c r="BB17" s="150"/>
      <c r="BC17" s="150"/>
      <c r="BD17" s="150"/>
      <c r="BE17" s="150"/>
      <c r="BF17" s="150"/>
      <c r="BG17" s="150"/>
      <c r="BH17" s="150"/>
      <c r="BI17" s="150"/>
      <c r="BJ17" s="150"/>
      <c r="BK17" s="150"/>
      <c r="BL17" s="150"/>
      <c r="BM17" s="150"/>
      <c r="BN17" s="150"/>
      <c r="BO17" s="150"/>
      <c r="BP17" s="150"/>
    </row>
    <row r="18" spans="1:68" s="151" customFormat="1" ht="148.5" x14ac:dyDescent="0.25">
      <c r="A18" s="118">
        <v>4</v>
      </c>
      <c r="B18" s="118" t="s">
        <v>229</v>
      </c>
      <c r="C18" s="140" t="s">
        <v>236</v>
      </c>
      <c r="D18" s="119" t="s">
        <v>133</v>
      </c>
      <c r="E18" s="119" t="s">
        <v>256</v>
      </c>
      <c r="F18" s="119" t="s">
        <v>257</v>
      </c>
      <c r="G18" s="156" t="s">
        <v>275</v>
      </c>
      <c r="H18" s="119" t="s">
        <v>122</v>
      </c>
      <c r="I18" s="119" t="s">
        <v>241</v>
      </c>
      <c r="J18" s="119" t="s">
        <v>243</v>
      </c>
      <c r="K18" s="120">
        <v>1000</v>
      </c>
      <c r="L18" s="153" t="str">
        <f>IF(K18&lt;=0,"",IF(K18&lt;=2,"Muy Baja",IF(K18&lt;=24,"Baja",IF(K18&lt;=500,"Media",IF(K18&lt;=5000,"Alta","Muy Alta")))))</f>
        <v>Alta</v>
      </c>
      <c r="M18" s="154">
        <f>IF(L18="","",IF(L18="Muy Baja",0.2,IF(L18="Baja",0.4,IF(L18="Media",0.6,IF(L18="Alta",0.8,IF(L18="Muy Alta",1,))))))</f>
        <v>0.8</v>
      </c>
      <c r="N18" s="157" t="s">
        <v>153</v>
      </c>
      <c r="O18" s="154" t="str">
        <f>IF(NOT(ISERROR(MATCH(N18,'[1]Tabla Impacto'!$B$221:$B$223,0))),'[1]Tabla Impacto'!$F$223&amp;"Por favor no seleccionar los criterios de impacto(Afectación Económica o presupuestal y Pérdida Reputacional)",N18)</f>
        <v xml:space="preserve">     El riesgo afecta la imagen de de la entidad con efecto publicitario sostenido a nivel de sector administrativo, nivel departamental o municipal</v>
      </c>
      <c r="P18" s="153" t="str">
        <f>IF(OR(O18='[1]Tabla Impacto'!$C$11,O18='[1]Tabla Impacto'!$D$11),"Leve",IF(OR(O18='[1]Tabla Impacto'!$C$12,O18='[1]Tabla Impacto'!$D$12),"Menor",IF(OR(O18='[1]Tabla Impacto'!$C$13,O18='[1]Tabla Impacto'!$D$13),"Moderado",IF(OR(O18='[1]Tabla Impacto'!$C$14,O18='[1]Tabla Impacto'!$D$14),"Mayor",IF(OR(O18='[1]Tabla Impacto'!$C$15,O18='[1]Tabla Impacto'!$D$15),"Catastrófico","")))))</f>
        <v>Mayor</v>
      </c>
      <c r="Q18" s="154">
        <f>IF(P18="","",IF(P18="Leve",0.2,IF(P18="Menor",0.4,IF(P18="Moderado",0.6,IF(P18="Mayor",0.8,IF(P18="Catastrófico",1,))))))</f>
        <v>0.8</v>
      </c>
      <c r="R18" s="155" t="str">
        <f>IF(OR(AND(L18="Muy Baja",P18="Leve"),AND(L18="Muy Baja",P18="Menor"),AND(L18="Baja",P18="Leve")),"Bajo",IF(OR(AND(L18="Muy baja",P18="Moderado"),AND(L18="Baja",P18="Menor"),AND(L18="Baja",P18="Moderado"),AND(L18="Media",P18="Leve"),AND(L18="Media",P18="Menor"),AND(L18="Media",P18="Moderado"),AND(L18="Alta",P18="Leve"),AND(L18="Alta",P18="Menor")),"Moderado",IF(OR(AND(L18="Muy Baja",P18="Mayor"),AND(L18="Baja",P18="Mayor"),AND(L18="Media",P18="Mayor"),AND(L18="Alta",P18="Moderado"),AND(L18="Alta",P18="Mayor"),AND(L18="Muy Alta",P18="Leve"),AND(L18="Muy Alta",P18="Menor"),AND(L18="Muy Alta",P18="Moderado"),AND(L18="Muy Alta",P18="Mayor")),"Alto",IF(OR(AND(L18="Muy Baja",P18="Catastrófico"),AND(L18="Baja",P18="Catastrófico"),AND(L18="Media",P18="Catastrófico"),AND(L18="Alta",P18="Catastrófico"),AND(L18="Muy Alta",P18="Catastrófico")),"Extremo",""))))</f>
        <v>Alto</v>
      </c>
      <c r="S18" s="142">
        <v>1</v>
      </c>
      <c r="T18" s="143" t="s">
        <v>270</v>
      </c>
      <c r="U18" s="143" t="s">
        <v>271</v>
      </c>
      <c r="V18" s="144" t="str">
        <f t="shared" si="0"/>
        <v>Probabilidad</v>
      </c>
      <c r="W18" s="145" t="s">
        <v>14</v>
      </c>
      <c r="X18" s="145" t="s">
        <v>9</v>
      </c>
      <c r="Y18" s="146" t="str">
        <f>IF(AND(W18="Preventivo",X18="Automático"),"50%",IF(AND(W18="Preventivo",X18="Manual"),"40%",IF(AND(W18="Detectivo",X18="Automático"),"40%",IF(AND(W18="Detectivo",X18="Manual"),"30%",IF(AND(W18="Correctivo",X18="Automático"),"35%",IF(AND(W18="Correctivo",X18="Manual"),"25%",""))))))</f>
        <v>40%</v>
      </c>
      <c r="Z18" s="145" t="s">
        <v>19</v>
      </c>
      <c r="AA18" s="145" t="s">
        <v>22</v>
      </c>
      <c r="AB18" s="145" t="s">
        <v>118</v>
      </c>
      <c r="AC18" s="147">
        <f>IFERROR(IF(V18="Probabilidad",(M18-(+M18*Y18)),IF(V18="Impacto",M18,"")),"")</f>
        <v>0.48</v>
      </c>
      <c r="AD18" s="148" t="str">
        <f>IFERROR(IF(AC18="","",IF(AC18&lt;=0.2,"Muy Baja",IF(AC18&lt;=0.4,"Baja",IF(AC18&lt;=0.6,"Media",IF(AC18&lt;=0.8,"Alta","Muy Alta"))))),"")</f>
        <v>Media</v>
      </c>
      <c r="AE18" s="146">
        <f>+AC18</f>
        <v>0.48</v>
      </c>
      <c r="AF18" s="148" t="str">
        <f>IFERROR(IF(AG18="","",IF(AG18&lt;=0.2,"Leve",IF(AG18&lt;=0.4,"Menor",IF(AG18&lt;=0.6,"Moderado",IF(AG18&lt;=0.8,"Mayor","Catastrófico"))))),"")</f>
        <v>Mayor</v>
      </c>
      <c r="AG18" s="146">
        <f>IFERROR(IF(V18="Impacto",(Q18-(+Q18*Y18)),IF(V18="Probabilidad",Q18,"")),"")</f>
        <v>0.8</v>
      </c>
      <c r="AH18" s="149" t="str">
        <f>IFERROR(IF(OR(AND(AD18="Muy Baja",AF18="Leve"),AND(AD18="Muy Baja",AF18="Menor"),AND(AD18="Baja",AF18="Leve")),"Bajo",IF(OR(AND(AD18="Muy baja",AF18="Moderado"),AND(AD18="Baja",AF18="Menor"),AND(AD18="Baja",AF18="Moderado"),AND(AD18="Media",AF18="Leve"),AND(AD18="Media",AF18="Menor"),AND(AD18="Media",AF18="Moderado"),AND(AD18="Alta",AF18="Leve"),AND(AD18="Alta",AF18="Menor")),"Moderado",IF(OR(AND(AD18="Muy Baja",AF18="Mayor"),AND(AD18="Baja",AF18="Mayor"),AND(AD18="Media",AF18="Mayor"),AND(AD18="Alta",AF18="Moderado"),AND(AD18="Alta",AF18="Mayor"),AND(AD18="Muy Alta",AF18="Leve"),AND(AD18="Muy Alta",AF18="Menor"),AND(AD18="Muy Alta",AF18="Moderado"),AND(AD18="Muy Alta",AF18="Mayor")),"Alto",IF(OR(AND(AD18="Muy Baja",AF18="Catastrófico"),AND(AD18="Baja",AF18="Catastrófico"),AND(AD18="Media",AF18="Catastrófico"),AND(AD18="Alta",AF18="Catastrófico"),AND(AD18="Muy Alta",AF18="Catastrófico")),"Extremo","")))),"")</f>
        <v>Alto</v>
      </c>
      <c r="AI18" s="145" t="s">
        <v>32</v>
      </c>
      <c r="AJ18" s="164" t="s">
        <v>272</v>
      </c>
      <c r="AK18" s="164" t="s">
        <v>260</v>
      </c>
      <c r="AL18" s="121">
        <v>44607</v>
      </c>
      <c r="AM18" s="158">
        <v>44844</v>
      </c>
      <c r="AN18" s="141" t="s">
        <v>279</v>
      </c>
      <c r="AO18" s="163" t="s">
        <v>40</v>
      </c>
      <c r="AP18" s="121">
        <v>44812</v>
      </c>
      <c r="AQ18" s="174" t="s">
        <v>297</v>
      </c>
      <c r="AR18" s="163" t="s">
        <v>39</v>
      </c>
      <c r="AS18" s="176">
        <v>44865</v>
      </c>
      <c r="AT18" s="174" t="s">
        <v>307</v>
      </c>
      <c r="AU18" s="175" t="s">
        <v>39</v>
      </c>
      <c r="AV18" s="150"/>
      <c r="AW18" s="150"/>
      <c r="AX18" s="150"/>
      <c r="AY18" s="150"/>
      <c r="AZ18" s="150"/>
      <c r="BA18" s="150"/>
      <c r="BB18" s="150"/>
      <c r="BC18" s="150"/>
      <c r="BD18" s="150"/>
      <c r="BE18" s="150"/>
      <c r="BF18" s="150"/>
      <c r="BG18" s="150"/>
      <c r="BH18" s="150"/>
      <c r="BI18" s="150"/>
      <c r="BJ18" s="150"/>
      <c r="BK18" s="150"/>
      <c r="BL18" s="150"/>
      <c r="BM18" s="150"/>
      <c r="BN18" s="150"/>
      <c r="BO18" s="150"/>
      <c r="BP18" s="150"/>
    </row>
    <row r="19" spans="1:68" x14ac:dyDescent="0.3">
      <c r="A19" s="117"/>
      <c r="B19" s="138"/>
      <c r="C19" s="138"/>
      <c r="D19" s="225" t="s">
        <v>130</v>
      </c>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7"/>
    </row>
    <row r="21" spans="1:68" x14ac:dyDescent="0.3">
      <c r="A21" s="122"/>
      <c r="B21" s="127"/>
      <c r="C21" s="127"/>
      <c r="D21" s="123"/>
      <c r="E21" s="123"/>
      <c r="F21" s="123"/>
      <c r="G21" s="123"/>
      <c r="H21" s="1"/>
      <c r="I21" s="1"/>
      <c r="J21" s="1"/>
      <c r="L21" s="126"/>
      <c r="M21" s="127"/>
      <c r="N21" s="127"/>
      <c r="O21" s="127"/>
      <c r="P21" s="127"/>
      <c r="Q21" s="127"/>
      <c r="R21" s="127"/>
      <c r="S21" s="127"/>
      <c r="T21" s="127"/>
      <c r="U21" s="127"/>
      <c r="V21" s="128"/>
      <c r="W21" s="128"/>
      <c r="X21" s="127"/>
      <c r="Y21" s="127"/>
      <c r="Z21" s="127"/>
      <c r="AA21" s="127"/>
      <c r="AB21" s="127"/>
      <c r="AC21" s="127"/>
      <c r="AD21" s="127"/>
      <c r="AE21" s="127"/>
      <c r="AF21" s="127"/>
      <c r="AG21" s="127"/>
      <c r="AH21" s="127"/>
      <c r="AI21" s="129"/>
      <c r="AJ21" s="129"/>
      <c r="AK21" s="127"/>
      <c r="AL21" s="127"/>
      <c r="AM21" s="127"/>
      <c r="AN21" s="127"/>
      <c r="AO21" s="127"/>
      <c r="AP21" s="130"/>
      <c r="AQ21" s="171"/>
      <c r="AR21" s="130"/>
      <c r="AT21" s="130"/>
    </row>
    <row r="22" spans="1:68" ht="18" x14ac:dyDescent="0.3">
      <c r="A22" s="228" t="s">
        <v>299</v>
      </c>
      <c r="B22" s="228"/>
      <c r="C22" s="228"/>
      <c r="D22" s="228"/>
      <c r="E22" s="228"/>
      <c r="F22" s="228"/>
      <c r="G22" s="228"/>
      <c r="H22" s="1"/>
      <c r="I22" s="1"/>
      <c r="J22" s="1"/>
      <c r="K22" s="232" t="s">
        <v>300</v>
      </c>
      <c r="L22" s="233"/>
      <c r="M22" s="233"/>
      <c r="N22" s="234"/>
      <c r="O22" s="127"/>
      <c r="P22" s="127"/>
      <c r="Q22" s="127"/>
      <c r="R22" s="127"/>
      <c r="S22" s="127"/>
      <c r="T22" s="127"/>
      <c r="U22" s="129"/>
      <c r="V22" s="128"/>
      <c r="W22" s="128"/>
      <c r="X22" s="127"/>
      <c r="Y22" s="128"/>
      <c r="Z22" s="128"/>
      <c r="AA22" s="127"/>
      <c r="AB22" s="127"/>
      <c r="AC22" s="127"/>
      <c r="AD22" s="127"/>
      <c r="AE22" s="127"/>
      <c r="AF22" s="127"/>
      <c r="AG22" s="127"/>
      <c r="AH22" s="127"/>
      <c r="AI22" s="127"/>
      <c r="AJ22" s="127"/>
      <c r="AK22" s="127"/>
      <c r="AL22" s="127"/>
      <c r="AM22" s="127"/>
      <c r="AN22" s="127"/>
      <c r="AO22" s="127"/>
      <c r="AP22" s="130"/>
      <c r="AQ22" s="171"/>
      <c r="AR22" s="130"/>
      <c r="AT22" s="130"/>
    </row>
    <row r="23" spans="1:68" ht="17.25" thickBot="1" x14ac:dyDescent="0.35">
      <c r="A23"/>
      <c r="B23"/>
      <c r="C23"/>
      <c r="D23"/>
      <c r="E23"/>
      <c r="F23"/>
      <c r="G23"/>
      <c r="H23" s="1"/>
      <c r="I23" s="1"/>
      <c r="J23" s="1"/>
      <c r="L23" s="124" t="str">
        <f>+IFERROR(VLOOKUP(H23,$H$178:$L$182,3,FALSE)*VLOOKUP(K23,$K$178:$L$182,3,FALSE),"")</f>
        <v/>
      </c>
      <c r="M23"/>
      <c r="N23"/>
      <c r="O23"/>
      <c r="P23"/>
      <c r="Q23"/>
      <c r="R23"/>
      <c r="S23"/>
      <c r="T23"/>
      <c r="U23"/>
      <c r="V23" s="124"/>
      <c r="W23" s="125"/>
      <c r="X23"/>
      <c r="Y23" s="125"/>
      <c r="Z23" s="125"/>
      <c r="AA23" s="132"/>
      <c r="AB23" s="132"/>
      <c r="AC23" s="132"/>
      <c r="AD23" s="132"/>
      <c r="AE23" s="131"/>
      <c r="AF23" s="131"/>
      <c r="AG23" s="132"/>
      <c r="AH23" s="133"/>
      <c r="AI23" s="134"/>
      <c r="AJ23" s="134"/>
      <c r="AK23" s="134"/>
      <c r="AL23" s="132"/>
      <c r="AM23" s="134"/>
      <c r="AN23" s="132"/>
      <c r="AO23" s="134"/>
      <c r="AP23" s="130"/>
      <c r="AQ23" s="171"/>
      <c r="AR23" s="130"/>
      <c r="AT23" s="130"/>
    </row>
    <row r="24" spans="1:68" ht="19.5" thickTop="1" thickBot="1" x14ac:dyDescent="0.35">
      <c r="A24" s="230" t="s">
        <v>215</v>
      </c>
      <c r="B24" s="230"/>
      <c r="C24" s="230"/>
      <c r="D24" s="230"/>
      <c r="E24" s="230"/>
      <c r="F24" s="230"/>
      <c r="G24" s="136" t="s">
        <v>216</v>
      </c>
      <c r="H24" s="230" t="s">
        <v>217</v>
      </c>
      <c r="I24" s="230"/>
      <c r="J24" s="230"/>
      <c r="K24" s="230"/>
      <c r="L24" s="230"/>
      <c r="M24" s="230"/>
      <c r="N24" s="230"/>
      <c r="O24" s="137"/>
      <c r="P24" s="231" t="s">
        <v>218</v>
      </c>
      <c r="Q24" s="231"/>
      <c r="R24" s="231"/>
      <c r="S24" s="230" t="s">
        <v>219</v>
      </c>
      <c r="T24" s="230"/>
      <c r="U24" s="230"/>
      <c r="V24" s="230"/>
      <c r="W24" s="231">
        <v>1</v>
      </c>
      <c r="X24" s="231"/>
      <c r="Y24" s="231"/>
      <c r="Z24" s="231"/>
      <c r="AA24" s="135"/>
      <c r="AB24" s="135"/>
      <c r="AC24" s="135"/>
      <c r="AD24" s="135"/>
      <c r="AE24" s="135"/>
      <c r="AF24" s="135"/>
      <c r="AG24" s="135"/>
      <c r="AH24" s="135"/>
      <c r="AI24" s="135"/>
      <c r="AJ24" s="135"/>
      <c r="AK24" s="135"/>
      <c r="AL24" s="135"/>
      <c r="AM24" s="135"/>
      <c r="AN24" s="135"/>
      <c r="AO24" s="135"/>
      <c r="AP24" s="130"/>
      <c r="AQ24" s="171"/>
      <c r="AR24" s="130"/>
      <c r="AT24" s="130"/>
    </row>
    <row r="25" spans="1:68" ht="17.25" thickTop="1" x14ac:dyDescent="0.3"/>
  </sheetData>
  <dataConsolidate/>
  <mergeCells count="100">
    <mergeCell ref="I12:I14"/>
    <mergeCell ref="J12:J14"/>
    <mergeCell ref="D12:D14"/>
    <mergeCell ref="E12:E14"/>
    <mergeCell ref="F12:F14"/>
    <mergeCell ref="G12:G14"/>
    <mergeCell ref="H12:H14"/>
    <mergeCell ref="A12:A14"/>
    <mergeCell ref="A15:A16"/>
    <mergeCell ref="B12:B14"/>
    <mergeCell ref="C12:C14"/>
    <mergeCell ref="C15:C16"/>
    <mergeCell ref="B15:B16"/>
    <mergeCell ref="I15:I16"/>
    <mergeCell ref="J15:J16"/>
    <mergeCell ref="D15:D16"/>
    <mergeCell ref="E15:E16"/>
    <mergeCell ref="F15:F16"/>
    <mergeCell ref="G15:G16"/>
    <mergeCell ref="H15:H16"/>
    <mergeCell ref="P15:P16"/>
    <mergeCell ref="Q15:Q16"/>
    <mergeCell ref="R15:R16"/>
    <mergeCell ref="K12:K14"/>
    <mergeCell ref="L12:L14"/>
    <mergeCell ref="M12:M14"/>
    <mergeCell ref="N12:N14"/>
    <mergeCell ref="O12:O14"/>
    <mergeCell ref="Q12:Q14"/>
    <mergeCell ref="R12:R14"/>
    <mergeCell ref="K15:K16"/>
    <mergeCell ref="L15:L16"/>
    <mergeCell ref="M15:M16"/>
    <mergeCell ref="N15:N16"/>
    <mergeCell ref="O15:O16"/>
    <mergeCell ref="P12:P14"/>
    <mergeCell ref="E1:AO4"/>
    <mergeCell ref="A5:B5"/>
    <mergeCell ref="A6:B6"/>
    <mergeCell ref="A7:B7"/>
    <mergeCell ref="A8:K8"/>
    <mergeCell ref="A1:D4"/>
    <mergeCell ref="C7:AO7"/>
    <mergeCell ref="C6:AO6"/>
    <mergeCell ref="C5:AO5"/>
    <mergeCell ref="AJ8:AU8"/>
    <mergeCell ref="AU9:AU10"/>
    <mergeCell ref="AK12:AK14"/>
    <mergeCell ref="AO9:AO10"/>
    <mergeCell ref="C9:C10"/>
    <mergeCell ref="B9:B10"/>
    <mergeCell ref="V9:V10"/>
    <mergeCell ref="Q9:Q10"/>
    <mergeCell ref="W9:AB9"/>
    <mergeCell ref="H9:H10"/>
    <mergeCell ref="AN9:AN10"/>
    <mergeCell ref="AM9:AM10"/>
    <mergeCell ref="AL9:AL10"/>
    <mergeCell ref="AK9:AK10"/>
    <mergeCell ref="S9:S10"/>
    <mergeCell ref="T9:T10"/>
    <mergeCell ref="AC9:AC10"/>
    <mergeCell ref="S24:V24"/>
    <mergeCell ref="W24:Z24"/>
    <mergeCell ref="A24:F24"/>
    <mergeCell ref="K22:N22"/>
    <mergeCell ref="H24:N24"/>
    <mergeCell ref="P24:R24"/>
    <mergeCell ref="D19:AO19"/>
    <mergeCell ref="A22:G22"/>
    <mergeCell ref="G9:G10"/>
    <mergeCell ref="F9:F10"/>
    <mergeCell ref="E9:E10"/>
    <mergeCell ref="D9:D10"/>
    <mergeCell ref="R9:R10"/>
    <mergeCell ref="N9:N10"/>
    <mergeCell ref="O9:O10"/>
    <mergeCell ref="AF9:AF10"/>
    <mergeCell ref="AD9:AD10"/>
    <mergeCell ref="AE9:AE10"/>
    <mergeCell ref="K9:K10"/>
    <mergeCell ref="L9:L10"/>
    <mergeCell ref="M9:M10"/>
    <mergeCell ref="P9:P10"/>
    <mergeCell ref="A9:A10"/>
    <mergeCell ref="AC8:AI8"/>
    <mergeCell ref="L8:R8"/>
    <mergeCell ref="S8:AB8"/>
    <mergeCell ref="AT9:AT10"/>
    <mergeCell ref="AQ9:AQ11"/>
    <mergeCell ref="AP9:AP11"/>
    <mergeCell ref="AR9:AR11"/>
    <mergeCell ref="AS9:AS11"/>
    <mergeCell ref="AJ9:AJ10"/>
    <mergeCell ref="I9:I10"/>
    <mergeCell ref="J9:J10"/>
    <mergeCell ref="AI9:AI10"/>
    <mergeCell ref="AH9:AH10"/>
    <mergeCell ref="AG9:AG10"/>
    <mergeCell ref="U9:U10"/>
  </mergeCells>
  <conditionalFormatting sqref="AE21:AE23">
    <cfRule type="cellIs" dxfId="74" priority="93" stopIfTrue="1" operator="equal">
      <formula>#REF!</formula>
    </cfRule>
    <cfRule type="cellIs" dxfId="73" priority="94" operator="equal">
      <formula>#REF!</formula>
    </cfRule>
    <cfRule type="cellIs" dxfId="72" priority="95" operator="equal">
      <formula>#REF!</formula>
    </cfRule>
  </conditionalFormatting>
  <conditionalFormatting sqref="AF21:AF23">
    <cfRule type="cellIs" dxfId="71" priority="96" stopIfTrue="1" operator="equal">
      <formula>#REF!</formula>
    </cfRule>
    <cfRule type="cellIs" dxfId="70" priority="97" stopIfTrue="1" operator="equal">
      <formula>#REF!</formula>
    </cfRule>
    <cfRule type="cellIs" dxfId="69" priority="98" stopIfTrue="1" operator="equal">
      <formula>#REF!</formula>
    </cfRule>
  </conditionalFormatting>
  <conditionalFormatting sqref="L12 L15 AD15:AD17">
    <cfRule type="cellIs" dxfId="68" priority="88" operator="equal">
      <formula>"Muy Alta"</formula>
    </cfRule>
    <cfRule type="cellIs" dxfId="67" priority="89" operator="equal">
      <formula>"Alta"</formula>
    </cfRule>
    <cfRule type="cellIs" dxfId="66" priority="90" operator="equal">
      <formula>"Media"</formula>
    </cfRule>
    <cfRule type="cellIs" dxfId="65" priority="91" operator="equal">
      <formula>"Baja"</formula>
    </cfRule>
    <cfRule type="cellIs" dxfId="64" priority="92" operator="equal">
      <formula>"Muy Baja"</formula>
    </cfRule>
  </conditionalFormatting>
  <conditionalFormatting sqref="P12 AF15:AF17 P17:P18 P15">
    <cfRule type="cellIs" dxfId="63" priority="83" operator="equal">
      <formula>"Catastrófico"</formula>
    </cfRule>
    <cfRule type="cellIs" dxfId="62" priority="84" operator="equal">
      <formula>"Mayor"</formula>
    </cfRule>
    <cfRule type="cellIs" dxfId="61" priority="85" operator="equal">
      <formula>"Moderado"</formula>
    </cfRule>
    <cfRule type="cellIs" dxfId="60" priority="86" operator="equal">
      <formula>"Menor"</formula>
    </cfRule>
    <cfRule type="cellIs" dxfId="59" priority="87" operator="equal">
      <formula>"Leve"</formula>
    </cfRule>
  </conditionalFormatting>
  <conditionalFormatting sqref="R12 AH15:AH17">
    <cfRule type="cellIs" dxfId="58" priority="79" operator="equal">
      <formula>"Extremo"</formula>
    </cfRule>
    <cfRule type="cellIs" dxfId="57" priority="80" operator="equal">
      <formula>"Alto"</formula>
    </cfRule>
    <cfRule type="cellIs" dxfId="56" priority="81" operator="equal">
      <formula>"Moderado"</formula>
    </cfRule>
    <cfRule type="cellIs" dxfId="55" priority="82" operator="equal">
      <formula>"Bajo"</formula>
    </cfRule>
  </conditionalFormatting>
  <conditionalFormatting sqref="AD12:AD14">
    <cfRule type="cellIs" dxfId="54" priority="74" operator="equal">
      <formula>"Muy Alta"</formula>
    </cfRule>
    <cfRule type="cellIs" dxfId="53" priority="75" operator="equal">
      <formula>"Alta"</formula>
    </cfRule>
    <cfRule type="cellIs" dxfId="52" priority="76" operator="equal">
      <formula>"Media"</formula>
    </cfRule>
    <cfRule type="cellIs" dxfId="51" priority="77" operator="equal">
      <formula>"Baja"</formula>
    </cfRule>
    <cfRule type="cellIs" dxfId="50" priority="78" operator="equal">
      <formula>"Muy Baja"</formula>
    </cfRule>
  </conditionalFormatting>
  <conditionalFormatting sqref="AF12:AF14">
    <cfRule type="cellIs" dxfId="49" priority="69" operator="equal">
      <formula>"Catastrófico"</formula>
    </cfRule>
    <cfRule type="cellIs" dxfId="48" priority="70" operator="equal">
      <formula>"Mayor"</formula>
    </cfRule>
    <cfRule type="cellIs" dxfId="47" priority="71" operator="equal">
      <formula>"Moderado"</formula>
    </cfRule>
    <cfRule type="cellIs" dxfId="46" priority="72" operator="equal">
      <formula>"Menor"</formula>
    </cfRule>
    <cfRule type="cellIs" dxfId="45" priority="73" operator="equal">
      <formula>"Leve"</formula>
    </cfRule>
  </conditionalFormatting>
  <conditionalFormatting sqref="AH12:AH14">
    <cfRule type="cellIs" dxfId="44" priority="65" operator="equal">
      <formula>"Extremo"</formula>
    </cfRule>
    <cfRule type="cellIs" dxfId="43" priority="66" operator="equal">
      <formula>"Alto"</formula>
    </cfRule>
    <cfRule type="cellIs" dxfId="42" priority="67" operator="equal">
      <formula>"Moderado"</formula>
    </cfRule>
    <cfRule type="cellIs" dxfId="41" priority="68" operator="equal">
      <formula>"Bajo"</formula>
    </cfRule>
  </conditionalFormatting>
  <conditionalFormatting sqref="R15">
    <cfRule type="cellIs" dxfId="40" priority="61" operator="equal">
      <formula>"Extremo"</formula>
    </cfRule>
    <cfRule type="cellIs" dxfId="39" priority="62" operator="equal">
      <formula>"Alto"</formula>
    </cfRule>
    <cfRule type="cellIs" dxfId="38" priority="63" operator="equal">
      <formula>"Moderado"</formula>
    </cfRule>
    <cfRule type="cellIs" dxfId="37" priority="64" operator="equal">
      <formula>"Bajo"</formula>
    </cfRule>
  </conditionalFormatting>
  <conditionalFormatting sqref="L17">
    <cfRule type="cellIs" dxfId="36" priority="56" operator="equal">
      <formula>"Muy Alta"</formula>
    </cfRule>
    <cfRule type="cellIs" dxfId="35" priority="57" operator="equal">
      <formula>"Alta"</formula>
    </cfRule>
    <cfRule type="cellIs" dxfId="34" priority="58" operator="equal">
      <formula>"Media"</formula>
    </cfRule>
    <cfRule type="cellIs" dxfId="33" priority="59" operator="equal">
      <formula>"Baja"</formula>
    </cfRule>
    <cfRule type="cellIs" dxfId="32" priority="60" operator="equal">
      <formula>"Muy Baja"</formula>
    </cfRule>
  </conditionalFormatting>
  <conditionalFormatting sqref="R17">
    <cfRule type="cellIs" dxfId="31" priority="52" operator="equal">
      <formula>"Extremo"</formula>
    </cfRule>
    <cfRule type="cellIs" dxfId="30" priority="53" operator="equal">
      <formula>"Alto"</formula>
    </cfRule>
    <cfRule type="cellIs" dxfId="29" priority="54" operator="equal">
      <formula>"Moderado"</formula>
    </cfRule>
    <cfRule type="cellIs" dxfId="28" priority="55" operator="equal">
      <formula>"Bajo"</formula>
    </cfRule>
  </conditionalFormatting>
  <conditionalFormatting sqref="L18">
    <cfRule type="cellIs" dxfId="27" priority="29" operator="equal">
      <formula>"Muy Alta"</formula>
    </cfRule>
    <cfRule type="cellIs" dxfId="26" priority="30" operator="equal">
      <formula>"Alta"</formula>
    </cfRule>
    <cfRule type="cellIs" dxfId="25" priority="31" operator="equal">
      <formula>"Media"</formula>
    </cfRule>
    <cfRule type="cellIs" dxfId="24" priority="32" operator="equal">
      <formula>"Baja"</formula>
    </cfRule>
    <cfRule type="cellIs" dxfId="23" priority="33" operator="equal">
      <formula>"Muy Baja"</formula>
    </cfRule>
  </conditionalFormatting>
  <conditionalFormatting sqref="R18">
    <cfRule type="cellIs" dxfId="22" priority="25" operator="equal">
      <formula>"Extremo"</formula>
    </cfRule>
    <cfRule type="cellIs" dxfId="21" priority="26" operator="equal">
      <formula>"Alto"</formula>
    </cfRule>
    <cfRule type="cellIs" dxfId="20" priority="27" operator="equal">
      <formula>"Moderado"</formula>
    </cfRule>
    <cfRule type="cellIs" dxfId="19" priority="28" operator="equal">
      <formula>"Bajo"</formula>
    </cfRule>
  </conditionalFormatting>
  <conditionalFormatting sqref="AD18">
    <cfRule type="cellIs" dxfId="18" priority="20" operator="equal">
      <formula>"Muy Alta"</formula>
    </cfRule>
    <cfRule type="cellIs" dxfId="17" priority="21" operator="equal">
      <formula>"Alta"</formula>
    </cfRule>
    <cfRule type="cellIs" dxfId="16" priority="22" operator="equal">
      <formula>"Media"</formula>
    </cfRule>
    <cfRule type="cellIs" dxfId="15" priority="23" operator="equal">
      <formula>"Baja"</formula>
    </cfRule>
    <cfRule type="cellIs" dxfId="14" priority="24" operator="equal">
      <formula>"Muy Baja"</formula>
    </cfRule>
  </conditionalFormatting>
  <conditionalFormatting sqref="AF18">
    <cfRule type="cellIs" dxfId="13" priority="15" operator="equal">
      <formula>"Catastrófico"</formula>
    </cfRule>
    <cfRule type="cellIs" dxfId="12" priority="16" operator="equal">
      <formula>"Mayor"</formula>
    </cfRule>
    <cfRule type="cellIs" dxfId="11" priority="17" operator="equal">
      <formula>"Moderado"</formula>
    </cfRule>
    <cfRule type="cellIs" dxfId="10" priority="18" operator="equal">
      <formula>"Menor"</formula>
    </cfRule>
    <cfRule type="cellIs" dxfId="9" priority="19" operator="equal">
      <formula>"Leve"</formula>
    </cfRule>
  </conditionalFormatting>
  <conditionalFormatting sqref="AH18">
    <cfRule type="cellIs" dxfId="8" priority="11" operator="equal">
      <formula>"Extremo"</formula>
    </cfRule>
    <cfRule type="cellIs" dxfId="7" priority="12" operator="equal">
      <formula>"Alto"</formula>
    </cfRule>
    <cfRule type="cellIs" dxfId="6" priority="13" operator="equal">
      <formula>"Moderado"</formula>
    </cfRule>
    <cfRule type="cellIs" dxfId="5" priority="14" operator="equal">
      <formula>"Bajo"</formula>
    </cfRule>
  </conditionalFormatting>
  <conditionalFormatting sqref="O12:O18">
    <cfRule type="containsText" dxfId="4" priority="10" operator="containsText" text="❌">
      <formula>NOT(ISERROR(SEARCH("❌",O12)))</formula>
    </cfRule>
  </conditionalFormatting>
  <dataValidations count="7">
    <dataValidation type="list" allowBlank="1" showInputMessage="1" showErrorMessage="1" sqref="G21">
      <formula1>$G$178:$G$187</formula1>
    </dataValidation>
    <dataValidation type="list" allowBlank="1" showInputMessage="1" showErrorMessage="1" sqref="G23 AE23:AF23">
      <formula1>#REF!</formula1>
    </dataValidation>
    <dataValidation type="list" allowBlank="1" showInputMessage="1" showErrorMessage="1" sqref="V23">
      <formula1>$N$178:$N$179</formula1>
    </dataValidation>
    <dataValidation type="list" allowBlank="1" showInputMessage="1" showErrorMessage="1" sqref="K23">
      <formula1>$K$178:$K$182</formula1>
    </dataValidation>
    <dataValidation type="list" allowBlank="1" showInputMessage="1" showErrorMessage="1" sqref="H23:J23">
      <formula1>$H$178:$H$182</formula1>
    </dataValidation>
    <dataValidation type="list" allowBlank="1" showInputMessage="1" showErrorMessage="1" sqref="AN23 AL23 W23 Y23:AD23">
      <formula1>$AL$178:$AL$185</formula1>
    </dataValidation>
    <dataValidation allowBlank="1" showInputMessage="1" showErrorMessage="1" error="Recuerde que las acciones se generan bajo la medida de mitigar el riesgo" sqref="AN16:AN18"/>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Listas!$A$2:$A$9</xm:f>
          </x14:formula1>
          <xm:sqref>B12 B17:B18 B15</xm:sqref>
        </x14:dataValidation>
        <x14:dataValidation type="list" allowBlank="1" showInputMessage="1" showErrorMessage="1">
          <x14:formula1>
            <xm:f>Listas!$B$2:$B$7</xm:f>
          </x14:formula1>
          <xm:sqref>C12 C17:C18 C15</xm:sqref>
        </x14:dataValidation>
        <x14:dataValidation type="list" allowBlank="1" showInputMessage="1" showErrorMessage="1">
          <x14:formula1>
            <xm:f>Listas!$C$2:$C$6</xm:f>
          </x14:formula1>
          <xm:sqref>I12 I17:I18 I15</xm:sqref>
        </x14:dataValidation>
        <x14:dataValidation type="list" allowBlank="1" showInputMessage="1" showErrorMessage="1">
          <x14:formula1>
            <xm:f>Listas!$D$2:$D$5</xm:f>
          </x14:formula1>
          <xm:sqref>J12 J17:J18 J15</xm:sqref>
        </x14:dataValidation>
        <x14:dataValidation type="custom" allowBlank="1" showInputMessage="1" showErrorMessage="1" error="Recuerde que las acciones se generan bajo la medida de mitigar el riesgo">
          <x14:formula1>
            <xm:f>IF(OR(AI12='Opciones Tratamiento'!$B$2,AI12='Opciones Tratamiento'!$B$3,AI12='Opciones Tratamiento'!$B$4),ISBLANK(AI12),ISTEXT(AI12))</xm:f>
          </x14:formula1>
          <xm:sqref>AN12:AN15</xm:sqref>
        </x14:dataValidation>
        <x14:dataValidation type="custom" allowBlank="1" showInputMessage="1" showErrorMessage="1" error="Recuerde que las acciones se generan bajo la medida de mitigar el riesgo">
          <x14:formula1>
            <xm:f>IF(OR(AI12='Opciones Tratamiento'!$B$2,AI12='Opciones Tratamiento'!$B$3,AI12='Opciones Tratamiento'!$B$4),ISBLANK(AI12),ISTEXT(AI12))</xm:f>
          </x14:formula1>
          <xm:sqref>AP12:AP18 AM12:AM17</xm:sqref>
        </x14:dataValidation>
        <x14:dataValidation type="list" allowBlank="1" showInputMessage="1" showErrorMessage="1">
          <x14:formula1>
            <xm:f>'Opciones Tratamiento'!$B$9:$B$10</xm:f>
          </x14:formula1>
          <xm:sqref>AO12:AO18 AR12:AR18 AU12:AU18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5" sqref="C5"/>
    </sheetView>
  </sheetViews>
  <sheetFormatPr baseColWidth="10" defaultRowHeight="15" x14ac:dyDescent="0.25"/>
  <sheetData>
    <row r="1" spans="1:4" x14ac:dyDescent="0.25">
      <c r="A1" t="s">
        <v>223</v>
      </c>
      <c r="B1" t="s">
        <v>232</v>
      </c>
      <c r="C1" t="s">
        <v>238</v>
      </c>
      <c r="D1" t="s">
        <v>247</v>
      </c>
    </row>
    <row r="2" spans="1:4" x14ac:dyDescent="0.25">
      <c r="A2" t="s">
        <v>231</v>
      </c>
      <c r="B2" t="s">
        <v>233</v>
      </c>
      <c r="C2" t="s">
        <v>239</v>
      </c>
      <c r="D2" t="s">
        <v>244</v>
      </c>
    </row>
    <row r="3" spans="1:4" x14ac:dyDescent="0.25">
      <c r="A3" t="s">
        <v>224</v>
      </c>
      <c r="B3" t="s">
        <v>226</v>
      </c>
      <c r="C3" t="s">
        <v>240</v>
      </c>
      <c r="D3" t="s">
        <v>245</v>
      </c>
    </row>
    <row r="4" spans="1:4" x14ac:dyDescent="0.25">
      <c r="A4" t="s">
        <v>225</v>
      </c>
      <c r="B4" t="s">
        <v>234</v>
      </c>
      <c r="C4" t="s">
        <v>241</v>
      </c>
      <c r="D4" t="s">
        <v>246</v>
      </c>
    </row>
    <row r="5" spans="1:4" x14ac:dyDescent="0.25">
      <c r="A5" t="s">
        <v>226</v>
      </c>
      <c r="B5" t="s">
        <v>235</v>
      </c>
      <c r="C5" t="s">
        <v>242</v>
      </c>
      <c r="D5" t="s">
        <v>243</v>
      </c>
    </row>
    <row r="6" spans="1:4" x14ac:dyDescent="0.25">
      <c r="A6" t="s">
        <v>227</v>
      </c>
      <c r="B6" t="s">
        <v>236</v>
      </c>
      <c r="C6" t="s">
        <v>243</v>
      </c>
    </row>
    <row r="7" spans="1:4" x14ac:dyDescent="0.25">
      <c r="A7" t="s">
        <v>228</v>
      </c>
      <c r="B7" t="s">
        <v>237</v>
      </c>
    </row>
    <row r="8" spans="1:4" x14ac:dyDescent="0.25">
      <c r="A8" t="s">
        <v>229</v>
      </c>
    </row>
    <row r="9" spans="1:4" x14ac:dyDescent="0.25">
      <c r="A9" t="s">
        <v>230</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L8" sqref="L8:M9"/>
    </sheetView>
  </sheetViews>
  <sheetFormatPr baseColWidth="10" defaultRowHeight="15" x14ac:dyDescent="0.25"/>
  <cols>
    <col min="2" max="39" width="5.7109375" customWidth="1"/>
    <col min="41" max="46" width="5.7109375" customWidth="1"/>
  </cols>
  <sheetData>
    <row r="1" spans="1:99" x14ac:dyDescent="0.25">
      <c r="A1" s="76"/>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S1" s="76"/>
      <c r="BT1" s="76"/>
      <c r="BU1" s="76"/>
      <c r="BV1" s="76"/>
      <c r="BW1" s="76"/>
      <c r="BX1" s="76"/>
      <c r="BY1" s="76"/>
      <c r="BZ1" s="76"/>
      <c r="CA1" s="76"/>
      <c r="CB1" s="76"/>
      <c r="CC1" s="76"/>
      <c r="CD1" s="76"/>
      <c r="CE1" s="76"/>
      <c r="CF1" s="76"/>
      <c r="CG1" s="76"/>
      <c r="CH1" s="76"/>
      <c r="CI1" s="76"/>
      <c r="CJ1" s="76"/>
      <c r="CK1" s="76"/>
      <c r="CL1" s="76"/>
      <c r="CM1" s="76"/>
      <c r="CN1" s="76"/>
      <c r="CO1" s="76"/>
      <c r="CP1" s="76"/>
      <c r="CQ1" s="76"/>
      <c r="CR1" s="76"/>
      <c r="CS1" s="76"/>
      <c r="CT1" s="76"/>
      <c r="CU1" s="76"/>
    </row>
    <row r="2" spans="1:99" ht="18" customHeight="1" x14ac:dyDescent="0.25">
      <c r="A2" s="76"/>
      <c r="B2" s="260" t="s">
        <v>158</v>
      </c>
      <c r="C2" s="260"/>
      <c r="D2" s="260"/>
      <c r="E2" s="260"/>
      <c r="F2" s="260"/>
      <c r="G2" s="260"/>
      <c r="H2" s="260"/>
      <c r="I2" s="260"/>
      <c r="J2" s="298" t="s">
        <v>2</v>
      </c>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row>
    <row r="3" spans="1:99" ht="18.75" customHeight="1" x14ac:dyDescent="0.25">
      <c r="A3" s="76"/>
      <c r="B3" s="260"/>
      <c r="C3" s="260"/>
      <c r="D3" s="260"/>
      <c r="E3" s="260"/>
      <c r="F3" s="260"/>
      <c r="G3" s="260"/>
      <c r="H3" s="260"/>
      <c r="I3" s="260"/>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row>
    <row r="4" spans="1:99" ht="15" customHeight="1" x14ac:dyDescent="0.25">
      <c r="A4" s="76"/>
      <c r="B4" s="260"/>
      <c r="C4" s="260"/>
      <c r="D4" s="260"/>
      <c r="E4" s="260"/>
      <c r="F4" s="260"/>
      <c r="G4" s="260"/>
      <c r="H4" s="260"/>
      <c r="I4" s="260"/>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c r="AJ4" s="298"/>
      <c r="AK4" s="298"/>
      <c r="AL4" s="298"/>
      <c r="AM4" s="298"/>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row>
    <row r="5" spans="1:99" ht="15.75" thickBot="1" x14ac:dyDescent="0.3">
      <c r="A5" s="76"/>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row>
    <row r="6" spans="1:99" ht="15" customHeight="1" x14ac:dyDescent="0.25">
      <c r="A6" s="76"/>
      <c r="B6" s="310" t="s">
        <v>4</v>
      </c>
      <c r="C6" s="310"/>
      <c r="D6" s="311"/>
      <c r="E6" s="299" t="s">
        <v>115</v>
      </c>
      <c r="F6" s="300"/>
      <c r="G6" s="300"/>
      <c r="H6" s="300"/>
      <c r="I6" s="301"/>
      <c r="J6" s="295" t="e">
        <f>IF(AND('Mapa final'!#REF!="Muy Alta",'Mapa final'!#REF!="Leve"),CONCATENATE("R",'Mapa final'!#REF!),"")</f>
        <v>#REF!</v>
      </c>
      <c r="K6" s="296"/>
      <c r="L6" s="296" t="str">
        <f>IF(AND('Mapa final'!$L$12="Muy Alta",'Mapa final'!$P$12="Leve"),CONCATENATE("R",'Mapa final'!$A$12),"")</f>
        <v/>
      </c>
      <c r="M6" s="296"/>
      <c r="N6" s="296" t="e">
        <f>IF(AND('Mapa final'!#REF!="Muy Alta",'Mapa final'!#REF!="Leve"),CONCATENATE("R",'Mapa final'!#REF!),"")</f>
        <v>#REF!</v>
      </c>
      <c r="O6" s="297"/>
      <c r="P6" s="295" t="e">
        <f>IF(AND('Mapa final'!#REF!="Muy Alta",'Mapa final'!#REF!="Menor"),CONCATENATE("R",'Mapa final'!#REF!),"")</f>
        <v>#REF!</v>
      </c>
      <c r="Q6" s="296"/>
      <c r="R6" s="296" t="str">
        <f>IF(AND('Mapa final'!$L$12="Muy Alta",'Mapa final'!$P$12="Menor"),CONCATENATE("R",'Mapa final'!$A$12),"")</f>
        <v/>
      </c>
      <c r="S6" s="296"/>
      <c r="T6" s="296" t="e">
        <f>IF(AND('Mapa final'!#REF!="Muy Alta",'Mapa final'!#REF!="Menor"),CONCATENATE("R",'Mapa final'!#REF!),"")</f>
        <v>#REF!</v>
      </c>
      <c r="U6" s="297"/>
      <c r="V6" s="295" t="e">
        <f>IF(AND('Mapa final'!#REF!="Muy Alta",'Mapa final'!#REF!="Moderado"),CONCATENATE("R",'Mapa final'!#REF!),"")</f>
        <v>#REF!</v>
      </c>
      <c r="W6" s="296"/>
      <c r="X6" s="296" t="str">
        <f>IF(AND('Mapa final'!$L$12="Muy Alta",'Mapa final'!$P$12="Moderado"),CONCATENATE("R",'Mapa final'!$A$12),"")</f>
        <v/>
      </c>
      <c r="Y6" s="296"/>
      <c r="Z6" s="296" t="e">
        <f>IF(AND('Mapa final'!#REF!="Muy Alta",'Mapa final'!#REF!="Moderado"),CONCATENATE("R",'Mapa final'!#REF!),"")</f>
        <v>#REF!</v>
      </c>
      <c r="AA6" s="297"/>
      <c r="AB6" s="295" t="e">
        <f>IF(AND('Mapa final'!#REF!="Muy Alta",'Mapa final'!#REF!="Mayor"),CONCATENATE("R",'Mapa final'!#REF!),"")</f>
        <v>#REF!</v>
      </c>
      <c r="AC6" s="296"/>
      <c r="AD6" s="296" t="str">
        <f>IF(AND('Mapa final'!$L$12="Muy Alta",'Mapa final'!$P$12="Mayor"),CONCATENATE("R",'Mapa final'!$A$12),"")</f>
        <v/>
      </c>
      <c r="AE6" s="296"/>
      <c r="AF6" s="296" t="e">
        <f>IF(AND('Mapa final'!#REF!="Muy Alta",'Mapa final'!#REF!="Mayor"),CONCATENATE("R",'Mapa final'!#REF!),"")</f>
        <v>#REF!</v>
      </c>
      <c r="AG6" s="297"/>
      <c r="AH6" s="285" t="e">
        <f>IF(AND('Mapa final'!#REF!="Muy Alta",'Mapa final'!#REF!="Catastrófico"),CONCATENATE("R",'Mapa final'!#REF!),"")</f>
        <v>#REF!</v>
      </c>
      <c r="AI6" s="286"/>
      <c r="AJ6" s="286" t="str">
        <f>IF(AND('Mapa final'!$L$12="Muy Alta",'Mapa final'!$P$12="Catastrófico"),CONCATENATE("R",'Mapa final'!$A$12),"")</f>
        <v/>
      </c>
      <c r="AK6" s="286"/>
      <c r="AL6" s="286" t="e">
        <f>IF(AND('Mapa final'!#REF!="Muy Alta",'Mapa final'!#REF!="Catastrófico"),CONCATENATE("R",'Mapa final'!#REF!),"")</f>
        <v>#REF!</v>
      </c>
      <c r="AM6" s="287"/>
      <c r="AO6" s="312" t="s">
        <v>78</v>
      </c>
      <c r="AP6" s="313"/>
      <c r="AQ6" s="313"/>
      <c r="AR6" s="313"/>
      <c r="AS6" s="313"/>
      <c r="AT6" s="314"/>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row>
    <row r="7" spans="1:99" ht="15" customHeight="1" x14ac:dyDescent="0.25">
      <c r="A7" s="76"/>
      <c r="B7" s="310"/>
      <c r="C7" s="310"/>
      <c r="D7" s="311"/>
      <c r="E7" s="302"/>
      <c r="F7" s="303"/>
      <c r="G7" s="303"/>
      <c r="H7" s="303"/>
      <c r="I7" s="304"/>
      <c r="J7" s="288"/>
      <c r="K7" s="289"/>
      <c r="L7" s="289"/>
      <c r="M7" s="289"/>
      <c r="N7" s="289"/>
      <c r="O7" s="291"/>
      <c r="P7" s="288"/>
      <c r="Q7" s="289"/>
      <c r="R7" s="289"/>
      <c r="S7" s="289"/>
      <c r="T7" s="289"/>
      <c r="U7" s="291"/>
      <c r="V7" s="288"/>
      <c r="W7" s="289"/>
      <c r="X7" s="289"/>
      <c r="Y7" s="289"/>
      <c r="Z7" s="289"/>
      <c r="AA7" s="291"/>
      <c r="AB7" s="288"/>
      <c r="AC7" s="289"/>
      <c r="AD7" s="289"/>
      <c r="AE7" s="289"/>
      <c r="AF7" s="289"/>
      <c r="AG7" s="291"/>
      <c r="AH7" s="279"/>
      <c r="AI7" s="280"/>
      <c r="AJ7" s="280"/>
      <c r="AK7" s="280"/>
      <c r="AL7" s="280"/>
      <c r="AM7" s="281"/>
      <c r="AN7" s="76"/>
      <c r="AO7" s="315"/>
      <c r="AP7" s="316"/>
      <c r="AQ7" s="316"/>
      <c r="AR7" s="316"/>
      <c r="AS7" s="316"/>
      <c r="AT7" s="317"/>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row>
    <row r="8" spans="1:99" ht="15" customHeight="1" x14ac:dyDescent="0.25">
      <c r="A8" s="76"/>
      <c r="B8" s="310"/>
      <c r="C8" s="310"/>
      <c r="D8" s="311"/>
      <c r="E8" s="302"/>
      <c r="F8" s="303"/>
      <c r="G8" s="303"/>
      <c r="H8" s="303"/>
      <c r="I8" s="304"/>
      <c r="J8" s="288" t="e">
        <f>IF(AND('Mapa final'!#REF!="Muy Alta",'Mapa final'!#REF!="Leve"),CONCATENATE("R",'Mapa final'!#REF!),"")</f>
        <v>#REF!</v>
      </c>
      <c r="K8" s="289"/>
      <c r="L8" s="290" t="e">
        <f>IF(AND('Mapa final'!#REF!="Muy Alta",'Mapa final'!#REF!="Leve"),CONCATENATE("R",'Mapa final'!#REF!),"")</f>
        <v>#REF!</v>
      </c>
      <c r="M8" s="290"/>
      <c r="N8" s="290" t="e">
        <f>IF(AND('Mapa final'!#REF!="Muy Alta",'Mapa final'!#REF!="Leve"),CONCATENATE("R",'Mapa final'!#REF!),"")</f>
        <v>#REF!</v>
      </c>
      <c r="O8" s="291"/>
      <c r="P8" s="288" t="e">
        <f>IF(AND('Mapa final'!#REF!="Muy Alta",'Mapa final'!#REF!="Menor"),CONCATENATE("R",'Mapa final'!#REF!),"")</f>
        <v>#REF!</v>
      </c>
      <c r="Q8" s="289"/>
      <c r="R8" s="290" t="e">
        <f>IF(AND('Mapa final'!#REF!="Muy Alta",'Mapa final'!#REF!="Menor"),CONCATENATE("R",'Mapa final'!#REF!),"")</f>
        <v>#REF!</v>
      </c>
      <c r="S8" s="290"/>
      <c r="T8" s="290" t="e">
        <f>IF(AND('Mapa final'!#REF!="Muy Alta",'Mapa final'!#REF!="Menor"),CONCATENATE("R",'Mapa final'!#REF!),"")</f>
        <v>#REF!</v>
      </c>
      <c r="U8" s="291"/>
      <c r="V8" s="288" t="e">
        <f>IF(AND('Mapa final'!#REF!="Muy Alta",'Mapa final'!#REF!="Moderado"),CONCATENATE("R",'Mapa final'!#REF!),"")</f>
        <v>#REF!</v>
      </c>
      <c r="W8" s="289"/>
      <c r="X8" s="290" t="e">
        <f>IF(AND('Mapa final'!#REF!="Muy Alta",'Mapa final'!#REF!="Moderado"),CONCATENATE("R",'Mapa final'!#REF!),"")</f>
        <v>#REF!</v>
      </c>
      <c r="Y8" s="290"/>
      <c r="Z8" s="290" t="e">
        <f>IF(AND('Mapa final'!#REF!="Muy Alta",'Mapa final'!#REF!="Moderado"),CONCATENATE("R",'Mapa final'!#REF!),"")</f>
        <v>#REF!</v>
      </c>
      <c r="AA8" s="291"/>
      <c r="AB8" s="288" t="e">
        <f>IF(AND('Mapa final'!#REF!="Muy Alta",'Mapa final'!#REF!="Mayor"),CONCATENATE("R",'Mapa final'!#REF!),"")</f>
        <v>#REF!</v>
      </c>
      <c r="AC8" s="289"/>
      <c r="AD8" s="290" t="e">
        <f>IF(AND('Mapa final'!#REF!="Muy Alta",'Mapa final'!#REF!="Mayor"),CONCATENATE("R",'Mapa final'!#REF!),"")</f>
        <v>#REF!</v>
      </c>
      <c r="AE8" s="290"/>
      <c r="AF8" s="290" t="e">
        <f>IF(AND('Mapa final'!#REF!="Muy Alta",'Mapa final'!#REF!="Mayor"),CONCATENATE("R",'Mapa final'!#REF!),"")</f>
        <v>#REF!</v>
      </c>
      <c r="AG8" s="291"/>
      <c r="AH8" s="279" t="e">
        <f>IF(AND('Mapa final'!#REF!="Muy Alta",'Mapa final'!#REF!="Catastrófico"),CONCATENATE("R",'Mapa final'!#REF!),"")</f>
        <v>#REF!</v>
      </c>
      <c r="AI8" s="280"/>
      <c r="AJ8" s="280" t="e">
        <f>IF(AND('Mapa final'!#REF!="Muy Alta",'Mapa final'!#REF!="Catastrófico"),CONCATENATE("R",'Mapa final'!#REF!),"")</f>
        <v>#REF!</v>
      </c>
      <c r="AK8" s="280"/>
      <c r="AL8" s="280" t="e">
        <f>IF(AND('Mapa final'!#REF!="Muy Alta",'Mapa final'!#REF!="Catastrófico"),CONCATENATE("R",'Mapa final'!#REF!),"")</f>
        <v>#REF!</v>
      </c>
      <c r="AM8" s="281"/>
      <c r="AN8" s="76"/>
      <c r="AO8" s="315"/>
      <c r="AP8" s="316"/>
      <c r="AQ8" s="316"/>
      <c r="AR8" s="316"/>
      <c r="AS8" s="316"/>
      <c r="AT8" s="317"/>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row>
    <row r="9" spans="1:99" ht="15" customHeight="1" x14ac:dyDescent="0.25">
      <c r="A9" s="76"/>
      <c r="B9" s="310"/>
      <c r="C9" s="310"/>
      <c r="D9" s="311"/>
      <c r="E9" s="302"/>
      <c r="F9" s="303"/>
      <c r="G9" s="303"/>
      <c r="H9" s="303"/>
      <c r="I9" s="304"/>
      <c r="J9" s="288"/>
      <c r="K9" s="289"/>
      <c r="L9" s="290"/>
      <c r="M9" s="290"/>
      <c r="N9" s="290"/>
      <c r="O9" s="291"/>
      <c r="P9" s="288"/>
      <c r="Q9" s="289"/>
      <c r="R9" s="290"/>
      <c r="S9" s="290"/>
      <c r="T9" s="290"/>
      <c r="U9" s="291"/>
      <c r="V9" s="288"/>
      <c r="W9" s="289"/>
      <c r="X9" s="290"/>
      <c r="Y9" s="290"/>
      <c r="Z9" s="290"/>
      <c r="AA9" s="291"/>
      <c r="AB9" s="288"/>
      <c r="AC9" s="289"/>
      <c r="AD9" s="290"/>
      <c r="AE9" s="290"/>
      <c r="AF9" s="290"/>
      <c r="AG9" s="291"/>
      <c r="AH9" s="279"/>
      <c r="AI9" s="280"/>
      <c r="AJ9" s="280"/>
      <c r="AK9" s="280"/>
      <c r="AL9" s="280"/>
      <c r="AM9" s="281"/>
      <c r="AN9" s="76"/>
      <c r="AO9" s="315"/>
      <c r="AP9" s="316"/>
      <c r="AQ9" s="316"/>
      <c r="AR9" s="316"/>
      <c r="AS9" s="316"/>
      <c r="AT9" s="317"/>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row>
    <row r="10" spans="1:99" ht="15" customHeight="1" x14ac:dyDescent="0.25">
      <c r="A10" s="76"/>
      <c r="B10" s="310"/>
      <c r="C10" s="310"/>
      <c r="D10" s="311"/>
      <c r="E10" s="302"/>
      <c r="F10" s="303"/>
      <c r="G10" s="303"/>
      <c r="H10" s="303"/>
      <c r="I10" s="304"/>
      <c r="J10" s="288" t="e">
        <f>IF(AND('Mapa final'!#REF!="Muy Alta",'Mapa final'!#REF!="Leve"),CONCATENATE("R",'Mapa final'!#REF!),"")</f>
        <v>#REF!</v>
      </c>
      <c r="K10" s="289"/>
      <c r="L10" s="290" t="e">
        <f>IF(AND('Mapa final'!#REF!="Muy Alta",'Mapa final'!#REF!="Leve"),CONCATENATE("R",'Mapa final'!#REF!),"")</f>
        <v>#REF!</v>
      </c>
      <c r="M10" s="290"/>
      <c r="N10" s="290" t="e">
        <f>IF(AND('Mapa final'!#REF!="Muy Alta",'Mapa final'!#REF!="Leve"),CONCATENATE("R",'Mapa final'!#REF!),"")</f>
        <v>#REF!</v>
      </c>
      <c r="O10" s="291"/>
      <c r="P10" s="288" t="e">
        <f>IF(AND('Mapa final'!#REF!="Muy Alta",'Mapa final'!#REF!="Menor"),CONCATENATE("R",'Mapa final'!#REF!),"")</f>
        <v>#REF!</v>
      </c>
      <c r="Q10" s="289"/>
      <c r="R10" s="290" t="e">
        <f>IF(AND('Mapa final'!#REF!="Muy Alta",'Mapa final'!#REF!="Menor"),CONCATENATE("R",'Mapa final'!#REF!),"")</f>
        <v>#REF!</v>
      </c>
      <c r="S10" s="290"/>
      <c r="T10" s="290" t="e">
        <f>IF(AND('Mapa final'!#REF!="Muy Alta",'Mapa final'!#REF!="Menor"),CONCATENATE("R",'Mapa final'!#REF!),"")</f>
        <v>#REF!</v>
      </c>
      <c r="U10" s="291"/>
      <c r="V10" s="288" t="e">
        <f>IF(AND('Mapa final'!#REF!="Muy Alta",'Mapa final'!#REF!="Moderado"),CONCATENATE("R",'Mapa final'!#REF!),"")</f>
        <v>#REF!</v>
      </c>
      <c r="W10" s="289"/>
      <c r="X10" s="290" t="e">
        <f>IF(AND('Mapa final'!#REF!="Muy Alta",'Mapa final'!#REF!="Moderado"),CONCATENATE("R",'Mapa final'!#REF!),"")</f>
        <v>#REF!</v>
      </c>
      <c r="Y10" s="290"/>
      <c r="Z10" s="290" t="e">
        <f>IF(AND('Mapa final'!#REF!="Muy Alta",'Mapa final'!#REF!="Moderado"),CONCATENATE("R",'Mapa final'!#REF!),"")</f>
        <v>#REF!</v>
      </c>
      <c r="AA10" s="291"/>
      <c r="AB10" s="288" t="e">
        <f>IF(AND('Mapa final'!#REF!="Muy Alta",'Mapa final'!#REF!="Mayor"),CONCATENATE("R",'Mapa final'!#REF!),"")</f>
        <v>#REF!</v>
      </c>
      <c r="AC10" s="289"/>
      <c r="AD10" s="290" t="e">
        <f>IF(AND('Mapa final'!#REF!="Muy Alta",'Mapa final'!#REF!="Mayor"),CONCATENATE("R",'Mapa final'!#REF!),"")</f>
        <v>#REF!</v>
      </c>
      <c r="AE10" s="290"/>
      <c r="AF10" s="290" t="e">
        <f>IF(AND('Mapa final'!#REF!="Muy Alta",'Mapa final'!#REF!="Mayor"),CONCATENATE("R",'Mapa final'!#REF!),"")</f>
        <v>#REF!</v>
      </c>
      <c r="AG10" s="291"/>
      <c r="AH10" s="279" t="e">
        <f>IF(AND('Mapa final'!#REF!="Muy Alta",'Mapa final'!#REF!="Catastrófico"),CONCATENATE("R",'Mapa final'!#REF!),"")</f>
        <v>#REF!</v>
      </c>
      <c r="AI10" s="280"/>
      <c r="AJ10" s="280" t="e">
        <f>IF(AND('Mapa final'!#REF!="Muy Alta",'Mapa final'!#REF!="Catastrófico"),CONCATENATE("R",'Mapa final'!#REF!),"")</f>
        <v>#REF!</v>
      </c>
      <c r="AK10" s="280"/>
      <c r="AL10" s="280" t="e">
        <f>IF(AND('Mapa final'!#REF!="Muy Alta",'Mapa final'!#REF!="Catastrófico"),CONCATENATE("R",'Mapa final'!#REF!),"")</f>
        <v>#REF!</v>
      </c>
      <c r="AM10" s="281"/>
      <c r="AN10" s="76"/>
      <c r="AO10" s="315"/>
      <c r="AP10" s="316"/>
      <c r="AQ10" s="316"/>
      <c r="AR10" s="316"/>
      <c r="AS10" s="316"/>
      <c r="AT10" s="317"/>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row>
    <row r="11" spans="1:99" ht="15" customHeight="1" x14ac:dyDescent="0.25">
      <c r="A11" s="76"/>
      <c r="B11" s="310"/>
      <c r="C11" s="310"/>
      <c r="D11" s="311"/>
      <c r="E11" s="302"/>
      <c r="F11" s="303"/>
      <c r="G11" s="303"/>
      <c r="H11" s="303"/>
      <c r="I11" s="304"/>
      <c r="J11" s="288"/>
      <c r="K11" s="289"/>
      <c r="L11" s="290"/>
      <c r="M11" s="290"/>
      <c r="N11" s="290"/>
      <c r="O11" s="291"/>
      <c r="P11" s="288"/>
      <c r="Q11" s="289"/>
      <c r="R11" s="290"/>
      <c r="S11" s="290"/>
      <c r="T11" s="290"/>
      <c r="U11" s="291"/>
      <c r="V11" s="288"/>
      <c r="W11" s="289"/>
      <c r="X11" s="290"/>
      <c r="Y11" s="290"/>
      <c r="Z11" s="290"/>
      <c r="AA11" s="291"/>
      <c r="AB11" s="288"/>
      <c r="AC11" s="289"/>
      <c r="AD11" s="290"/>
      <c r="AE11" s="290"/>
      <c r="AF11" s="290"/>
      <c r="AG11" s="291"/>
      <c r="AH11" s="279"/>
      <c r="AI11" s="280"/>
      <c r="AJ11" s="280"/>
      <c r="AK11" s="280"/>
      <c r="AL11" s="280"/>
      <c r="AM11" s="281"/>
      <c r="AN11" s="76"/>
      <c r="AO11" s="315"/>
      <c r="AP11" s="316"/>
      <c r="AQ11" s="316"/>
      <c r="AR11" s="316"/>
      <c r="AS11" s="316"/>
      <c r="AT11" s="317"/>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row>
    <row r="12" spans="1:99" ht="15" customHeight="1" x14ac:dyDescent="0.25">
      <c r="A12" s="76"/>
      <c r="B12" s="310"/>
      <c r="C12" s="310"/>
      <c r="D12" s="311"/>
      <c r="E12" s="302"/>
      <c r="F12" s="303"/>
      <c r="G12" s="303"/>
      <c r="H12" s="303"/>
      <c r="I12" s="304"/>
      <c r="J12" s="288" t="e">
        <f>IF(AND('Mapa final'!#REF!="Muy Alta",'Mapa final'!#REF!="Leve"),CONCATENATE("R",'Mapa final'!#REF!),"")</f>
        <v>#REF!</v>
      </c>
      <c r="K12" s="289"/>
      <c r="L12" s="290" t="str">
        <f>IF(AND('Mapa final'!$L$19="Muy Alta",'Mapa final'!$P$19="Leve"),CONCATENATE("R",'Mapa final'!$A$19),"")</f>
        <v/>
      </c>
      <c r="M12" s="290"/>
      <c r="N12" s="290" t="str">
        <f>IF(AND('Mapa final'!$L$21="Muy Alta",'Mapa final'!$P$21="Leve"),CONCATENATE("R",'Mapa final'!$A$21),"")</f>
        <v/>
      </c>
      <c r="O12" s="291"/>
      <c r="P12" s="288" t="e">
        <f>IF(AND('Mapa final'!#REF!="Muy Alta",'Mapa final'!#REF!="Menor"),CONCATENATE("R",'Mapa final'!#REF!),"")</f>
        <v>#REF!</v>
      </c>
      <c r="Q12" s="289"/>
      <c r="R12" s="290" t="str">
        <f>IF(AND('Mapa final'!$L$19="Muy Alta",'Mapa final'!$P$19="Menor"),CONCATENATE("R",'Mapa final'!$A$19),"")</f>
        <v/>
      </c>
      <c r="S12" s="290"/>
      <c r="T12" s="290" t="str">
        <f>IF(AND('Mapa final'!$L$21="Muy Alta",'Mapa final'!$P$21="Menor"),CONCATENATE("R",'Mapa final'!$A$21),"")</f>
        <v/>
      </c>
      <c r="U12" s="291"/>
      <c r="V12" s="288" t="e">
        <f>IF(AND('Mapa final'!#REF!="Muy Alta",'Mapa final'!#REF!="Moderado"),CONCATENATE("R",'Mapa final'!#REF!),"")</f>
        <v>#REF!</v>
      </c>
      <c r="W12" s="289"/>
      <c r="X12" s="290" t="str">
        <f>IF(AND('Mapa final'!$L$19="Muy Alta",'Mapa final'!$P$19="Moderado"),CONCATENATE("R",'Mapa final'!$A$19),"")</f>
        <v/>
      </c>
      <c r="Y12" s="290"/>
      <c r="Z12" s="290" t="str">
        <f>IF(AND('Mapa final'!$L$21="Muy Alta",'Mapa final'!$P$21="Moderado"),CONCATENATE("R",'Mapa final'!$A$21),"")</f>
        <v/>
      </c>
      <c r="AA12" s="291"/>
      <c r="AB12" s="288" t="e">
        <f>IF(AND('Mapa final'!#REF!="Muy Alta",'Mapa final'!#REF!="Mayor"),CONCATENATE("R",'Mapa final'!#REF!),"")</f>
        <v>#REF!</v>
      </c>
      <c r="AC12" s="289"/>
      <c r="AD12" s="290" t="str">
        <f>IF(AND('Mapa final'!$L$19="Muy Alta",'Mapa final'!$P$19="Mayor"),CONCATENATE("R",'Mapa final'!$A$19),"")</f>
        <v/>
      </c>
      <c r="AE12" s="290"/>
      <c r="AF12" s="290" t="str">
        <f>IF(AND('Mapa final'!$L$21="Muy Alta",'Mapa final'!$P$21="Mayor"),CONCATENATE("R",'Mapa final'!$A$21),"")</f>
        <v/>
      </c>
      <c r="AG12" s="291"/>
      <c r="AH12" s="279" t="e">
        <f>IF(AND('Mapa final'!#REF!="Muy Alta",'Mapa final'!#REF!="Catastrófico"),CONCATENATE("R",'Mapa final'!#REF!),"")</f>
        <v>#REF!</v>
      </c>
      <c r="AI12" s="280"/>
      <c r="AJ12" s="280" t="str">
        <f>IF(AND('Mapa final'!$L$19="Muy Alta",'Mapa final'!$P$19="Catastrófico"),CONCATENATE("R",'Mapa final'!$A$19),"")</f>
        <v/>
      </c>
      <c r="AK12" s="280"/>
      <c r="AL12" s="280" t="str">
        <f>IF(AND('Mapa final'!$L$21="Muy Alta",'Mapa final'!$P$21="Catastrófico"),CONCATENATE("R",'Mapa final'!$A$21),"")</f>
        <v/>
      </c>
      <c r="AM12" s="281"/>
      <c r="AN12" s="76"/>
      <c r="AO12" s="315"/>
      <c r="AP12" s="316"/>
      <c r="AQ12" s="316"/>
      <c r="AR12" s="316"/>
      <c r="AS12" s="316"/>
      <c r="AT12" s="317"/>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row>
    <row r="13" spans="1:99" ht="15.75" customHeight="1" thickBot="1" x14ac:dyDescent="0.3">
      <c r="A13" s="76"/>
      <c r="B13" s="310"/>
      <c r="C13" s="310"/>
      <c r="D13" s="311"/>
      <c r="E13" s="305"/>
      <c r="F13" s="306"/>
      <c r="G13" s="306"/>
      <c r="H13" s="306"/>
      <c r="I13" s="307"/>
      <c r="J13" s="288"/>
      <c r="K13" s="289"/>
      <c r="L13" s="289"/>
      <c r="M13" s="289"/>
      <c r="N13" s="289"/>
      <c r="O13" s="291"/>
      <c r="P13" s="288"/>
      <c r="Q13" s="289"/>
      <c r="R13" s="289"/>
      <c r="S13" s="289"/>
      <c r="T13" s="289"/>
      <c r="U13" s="291"/>
      <c r="V13" s="288"/>
      <c r="W13" s="289"/>
      <c r="X13" s="289"/>
      <c r="Y13" s="289"/>
      <c r="Z13" s="289"/>
      <c r="AA13" s="291"/>
      <c r="AB13" s="288"/>
      <c r="AC13" s="289"/>
      <c r="AD13" s="289"/>
      <c r="AE13" s="289"/>
      <c r="AF13" s="289"/>
      <c r="AG13" s="291"/>
      <c r="AH13" s="282"/>
      <c r="AI13" s="283"/>
      <c r="AJ13" s="283"/>
      <c r="AK13" s="283"/>
      <c r="AL13" s="283"/>
      <c r="AM13" s="284"/>
      <c r="AN13" s="76"/>
      <c r="AO13" s="318"/>
      <c r="AP13" s="319"/>
      <c r="AQ13" s="319"/>
      <c r="AR13" s="319"/>
      <c r="AS13" s="319"/>
      <c r="AT13" s="320"/>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row>
    <row r="14" spans="1:99" ht="15" customHeight="1" x14ac:dyDescent="0.25">
      <c r="A14" s="76"/>
      <c r="B14" s="310"/>
      <c r="C14" s="310"/>
      <c r="D14" s="311"/>
      <c r="E14" s="299" t="s">
        <v>114</v>
      </c>
      <c r="F14" s="300"/>
      <c r="G14" s="300"/>
      <c r="H14" s="300"/>
      <c r="I14" s="300"/>
      <c r="J14" s="276" t="e">
        <f>IF(AND('Mapa final'!#REF!="Alta",'Mapa final'!#REF!="Leve"),CONCATENATE("R",'Mapa final'!#REF!),"")</f>
        <v>#REF!</v>
      </c>
      <c r="K14" s="277"/>
      <c r="L14" s="277" t="str">
        <f>IF(AND('Mapa final'!$L$12="Alta",'Mapa final'!$P$12="Leve"),CONCATENATE("R",'Mapa final'!$A$12),"")</f>
        <v/>
      </c>
      <c r="M14" s="277"/>
      <c r="N14" s="277" t="e">
        <f>IF(AND('Mapa final'!#REF!="Alta",'Mapa final'!#REF!="Leve"),CONCATENATE("R",'Mapa final'!#REF!),"")</f>
        <v>#REF!</v>
      </c>
      <c r="O14" s="278"/>
      <c r="P14" s="276" t="e">
        <f>IF(AND('Mapa final'!#REF!="Alta",'Mapa final'!#REF!="Menor"),CONCATENATE("R",'Mapa final'!#REF!),"")</f>
        <v>#REF!</v>
      </c>
      <c r="Q14" s="277"/>
      <c r="R14" s="277" t="str">
        <f>IF(AND('Mapa final'!$L$12="Alta",'Mapa final'!$P$12="Menor"),CONCATENATE("R",'Mapa final'!$A$12),"")</f>
        <v/>
      </c>
      <c r="S14" s="277"/>
      <c r="T14" s="277" t="e">
        <f>IF(AND('Mapa final'!#REF!="Alta",'Mapa final'!#REF!="Menor"),CONCATENATE("R",'Mapa final'!#REF!),"")</f>
        <v>#REF!</v>
      </c>
      <c r="U14" s="278"/>
      <c r="V14" s="295" t="e">
        <f>IF(AND('Mapa final'!#REF!="Alta",'Mapa final'!#REF!="Moderado"),CONCATENATE("R",'Mapa final'!#REF!),"")</f>
        <v>#REF!</v>
      </c>
      <c r="W14" s="296"/>
      <c r="X14" s="296" t="str">
        <f>IF(AND('Mapa final'!$L$12="Alta",'Mapa final'!$P$12="Moderado"),CONCATENATE("R",'Mapa final'!$A$12),"")</f>
        <v/>
      </c>
      <c r="Y14" s="296"/>
      <c r="Z14" s="296" t="e">
        <f>IF(AND('Mapa final'!#REF!="Alta",'Mapa final'!#REF!="Moderado"),CONCATENATE("R",'Mapa final'!#REF!),"")</f>
        <v>#REF!</v>
      </c>
      <c r="AA14" s="297"/>
      <c r="AB14" s="295" t="e">
        <f>IF(AND('Mapa final'!#REF!="Alta",'Mapa final'!#REF!="Mayor"),CONCATENATE("R",'Mapa final'!#REF!),"")</f>
        <v>#REF!</v>
      </c>
      <c r="AC14" s="296"/>
      <c r="AD14" s="296" t="str">
        <f>IF(AND('Mapa final'!$L$12="Alta",'Mapa final'!$P$12="Mayor"),CONCATENATE("R",'Mapa final'!$A$12),"")</f>
        <v/>
      </c>
      <c r="AE14" s="296"/>
      <c r="AF14" s="296" t="e">
        <f>IF(AND('Mapa final'!#REF!="Alta",'Mapa final'!#REF!="Mayor"),CONCATENATE("R",'Mapa final'!#REF!),"")</f>
        <v>#REF!</v>
      </c>
      <c r="AG14" s="297"/>
      <c r="AH14" s="285" t="e">
        <f>IF(AND('Mapa final'!#REF!="Alta",'Mapa final'!#REF!="Catastrófico"),CONCATENATE("R",'Mapa final'!#REF!),"")</f>
        <v>#REF!</v>
      </c>
      <c r="AI14" s="286"/>
      <c r="AJ14" s="286" t="str">
        <f>IF(AND('Mapa final'!$L$12="Alta",'Mapa final'!$P$12="Catastrófico"),CONCATENATE("R",'Mapa final'!$A$12),"")</f>
        <v/>
      </c>
      <c r="AK14" s="286"/>
      <c r="AL14" s="286" t="e">
        <f>IF(AND('Mapa final'!#REF!="Alta",'Mapa final'!#REF!="Catastrófico"),CONCATENATE("R",'Mapa final'!#REF!),"")</f>
        <v>#REF!</v>
      </c>
      <c r="AM14" s="287"/>
      <c r="AN14" s="76"/>
      <c r="AO14" s="321" t="s">
        <v>79</v>
      </c>
      <c r="AP14" s="322"/>
      <c r="AQ14" s="322"/>
      <c r="AR14" s="322"/>
      <c r="AS14" s="322"/>
      <c r="AT14" s="323"/>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row>
    <row r="15" spans="1:99" ht="15" customHeight="1" x14ac:dyDescent="0.25">
      <c r="A15" s="76"/>
      <c r="B15" s="310"/>
      <c r="C15" s="310"/>
      <c r="D15" s="311"/>
      <c r="E15" s="302"/>
      <c r="F15" s="303"/>
      <c r="G15" s="303"/>
      <c r="H15" s="303"/>
      <c r="I15" s="308"/>
      <c r="J15" s="270"/>
      <c r="K15" s="271"/>
      <c r="L15" s="271"/>
      <c r="M15" s="271"/>
      <c r="N15" s="271"/>
      <c r="O15" s="272"/>
      <c r="P15" s="270"/>
      <c r="Q15" s="271"/>
      <c r="R15" s="271"/>
      <c r="S15" s="271"/>
      <c r="T15" s="271"/>
      <c r="U15" s="272"/>
      <c r="V15" s="288"/>
      <c r="W15" s="289"/>
      <c r="X15" s="289"/>
      <c r="Y15" s="289"/>
      <c r="Z15" s="289"/>
      <c r="AA15" s="291"/>
      <c r="AB15" s="288"/>
      <c r="AC15" s="289"/>
      <c r="AD15" s="289"/>
      <c r="AE15" s="289"/>
      <c r="AF15" s="289"/>
      <c r="AG15" s="291"/>
      <c r="AH15" s="279"/>
      <c r="AI15" s="280"/>
      <c r="AJ15" s="280"/>
      <c r="AK15" s="280"/>
      <c r="AL15" s="280"/>
      <c r="AM15" s="281"/>
      <c r="AN15" s="76"/>
      <c r="AO15" s="324"/>
      <c r="AP15" s="325"/>
      <c r="AQ15" s="325"/>
      <c r="AR15" s="325"/>
      <c r="AS15" s="325"/>
      <c r="AT15" s="32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row>
    <row r="16" spans="1:99" ht="15" customHeight="1" x14ac:dyDescent="0.25">
      <c r="A16" s="76"/>
      <c r="B16" s="310"/>
      <c r="C16" s="310"/>
      <c r="D16" s="311"/>
      <c r="E16" s="302"/>
      <c r="F16" s="303"/>
      <c r="G16" s="303"/>
      <c r="H16" s="303"/>
      <c r="I16" s="308"/>
      <c r="J16" s="270" t="e">
        <f>IF(AND('Mapa final'!#REF!="Alta",'Mapa final'!#REF!="Leve"),CONCATENATE("R",'Mapa final'!#REF!),"")</f>
        <v>#REF!</v>
      </c>
      <c r="K16" s="271"/>
      <c r="L16" s="271" t="e">
        <f>IF(AND('Mapa final'!#REF!="Alta",'Mapa final'!#REF!="Leve"),CONCATENATE("R",'Mapa final'!#REF!),"")</f>
        <v>#REF!</v>
      </c>
      <c r="M16" s="271"/>
      <c r="N16" s="271" t="e">
        <f>IF(AND('Mapa final'!#REF!="Alta",'Mapa final'!#REF!="Leve"),CONCATENATE("R",'Mapa final'!#REF!),"")</f>
        <v>#REF!</v>
      </c>
      <c r="O16" s="272"/>
      <c r="P16" s="270" t="e">
        <f>IF(AND('Mapa final'!#REF!="Alta",'Mapa final'!#REF!="Menor"),CONCATENATE("R",'Mapa final'!#REF!),"")</f>
        <v>#REF!</v>
      </c>
      <c r="Q16" s="271"/>
      <c r="R16" s="271" t="e">
        <f>IF(AND('Mapa final'!#REF!="Alta",'Mapa final'!#REF!="Menor"),CONCATENATE("R",'Mapa final'!#REF!),"")</f>
        <v>#REF!</v>
      </c>
      <c r="S16" s="271"/>
      <c r="T16" s="271" t="e">
        <f>IF(AND('Mapa final'!#REF!="Alta",'Mapa final'!#REF!="Menor"),CONCATENATE("R",'Mapa final'!#REF!),"")</f>
        <v>#REF!</v>
      </c>
      <c r="U16" s="272"/>
      <c r="V16" s="288" t="e">
        <f>IF(AND('Mapa final'!#REF!="Alta",'Mapa final'!#REF!="Moderado"),CONCATENATE("R",'Mapa final'!#REF!),"")</f>
        <v>#REF!</v>
      </c>
      <c r="W16" s="289"/>
      <c r="X16" s="290" t="e">
        <f>IF(AND('Mapa final'!#REF!="Alta",'Mapa final'!#REF!="Moderado"),CONCATENATE("R",'Mapa final'!#REF!),"")</f>
        <v>#REF!</v>
      </c>
      <c r="Y16" s="290"/>
      <c r="Z16" s="290" t="e">
        <f>IF(AND('Mapa final'!#REF!="Alta",'Mapa final'!#REF!="Moderado"),CONCATENATE("R",'Mapa final'!#REF!),"")</f>
        <v>#REF!</v>
      </c>
      <c r="AA16" s="291"/>
      <c r="AB16" s="288" t="e">
        <f>IF(AND('Mapa final'!#REF!="Alta",'Mapa final'!#REF!="Mayor"),CONCATENATE("R",'Mapa final'!#REF!),"")</f>
        <v>#REF!</v>
      </c>
      <c r="AC16" s="289"/>
      <c r="AD16" s="290" t="e">
        <f>IF(AND('Mapa final'!#REF!="Alta",'Mapa final'!#REF!="Mayor"),CONCATENATE("R",'Mapa final'!#REF!),"")</f>
        <v>#REF!</v>
      </c>
      <c r="AE16" s="290"/>
      <c r="AF16" s="290" t="e">
        <f>IF(AND('Mapa final'!#REF!="Alta",'Mapa final'!#REF!="Mayor"),CONCATENATE("R",'Mapa final'!#REF!),"")</f>
        <v>#REF!</v>
      </c>
      <c r="AG16" s="291"/>
      <c r="AH16" s="279" t="e">
        <f>IF(AND('Mapa final'!#REF!="Alta",'Mapa final'!#REF!="Catastrófico"),CONCATENATE("R",'Mapa final'!#REF!),"")</f>
        <v>#REF!</v>
      </c>
      <c r="AI16" s="280"/>
      <c r="AJ16" s="280" t="e">
        <f>IF(AND('Mapa final'!#REF!="Alta",'Mapa final'!#REF!="Catastrófico"),CONCATENATE("R",'Mapa final'!#REF!),"")</f>
        <v>#REF!</v>
      </c>
      <c r="AK16" s="280"/>
      <c r="AL16" s="280" t="e">
        <f>IF(AND('Mapa final'!#REF!="Alta",'Mapa final'!#REF!="Catastrófico"),CONCATENATE("R",'Mapa final'!#REF!),"")</f>
        <v>#REF!</v>
      </c>
      <c r="AM16" s="281"/>
      <c r="AN16" s="76"/>
      <c r="AO16" s="324"/>
      <c r="AP16" s="325"/>
      <c r="AQ16" s="325"/>
      <c r="AR16" s="325"/>
      <c r="AS16" s="325"/>
      <c r="AT16" s="32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row>
    <row r="17" spans="1:80" ht="15" customHeight="1" x14ac:dyDescent="0.25">
      <c r="A17" s="76"/>
      <c r="B17" s="310"/>
      <c r="C17" s="310"/>
      <c r="D17" s="311"/>
      <c r="E17" s="302"/>
      <c r="F17" s="303"/>
      <c r="G17" s="303"/>
      <c r="H17" s="303"/>
      <c r="I17" s="308"/>
      <c r="J17" s="270"/>
      <c r="K17" s="271"/>
      <c r="L17" s="271"/>
      <c r="M17" s="271"/>
      <c r="N17" s="271"/>
      <c r="O17" s="272"/>
      <c r="P17" s="270"/>
      <c r="Q17" s="271"/>
      <c r="R17" s="271"/>
      <c r="S17" s="271"/>
      <c r="T17" s="271"/>
      <c r="U17" s="272"/>
      <c r="V17" s="288"/>
      <c r="W17" s="289"/>
      <c r="X17" s="290"/>
      <c r="Y17" s="290"/>
      <c r="Z17" s="290"/>
      <c r="AA17" s="291"/>
      <c r="AB17" s="288"/>
      <c r="AC17" s="289"/>
      <c r="AD17" s="290"/>
      <c r="AE17" s="290"/>
      <c r="AF17" s="290"/>
      <c r="AG17" s="291"/>
      <c r="AH17" s="279"/>
      <c r="AI17" s="280"/>
      <c r="AJ17" s="280"/>
      <c r="AK17" s="280"/>
      <c r="AL17" s="280"/>
      <c r="AM17" s="281"/>
      <c r="AN17" s="76"/>
      <c r="AO17" s="324"/>
      <c r="AP17" s="325"/>
      <c r="AQ17" s="325"/>
      <c r="AR17" s="325"/>
      <c r="AS17" s="325"/>
      <c r="AT17" s="32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row>
    <row r="18" spans="1:80" ht="15" customHeight="1" x14ac:dyDescent="0.25">
      <c r="A18" s="76"/>
      <c r="B18" s="310"/>
      <c r="C18" s="310"/>
      <c r="D18" s="311"/>
      <c r="E18" s="302"/>
      <c r="F18" s="303"/>
      <c r="G18" s="303"/>
      <c r="H18" s="303"/>
      <c r="I18" s="308"/>
      <c r="J18" s="270" t="e">
        <f>IF(AND('Mapa final'!#REF!="Alta",'Mapa final'!#REF!="Leve"),CONCATENATE("R",'Mapa final'!#REF!),"")</f>
        <v>#REF!</v>
      </c>
      <c r="K18" s="271"/>
      <c r="L18" s="271" t="e">
        <f>IF(AND('Mapa final'!#REF!="Alta",'Mapa final'!#REF!="Leve"),CONCATENATE("R",'Mapa final'!#REF!),"")</f>
        <v>#REF!</v>
      </c>
      <c r="M18" s="271"/>
      <c r="N18" s="271" t="e">
        <f>IF(AND('Mapa final'!#REF!="Alta",'Mapa final'!#REF!="Leve"),CONCATENATE("R",'Mapa final'!#REF!),"")</f>
        <v>#REF!</v>
      </c>
      <c r="O18" s="272"/>
      <c r="P18" s="270" t="e">
        <f>IF(AND('Mapa final'!#REF!="Alta",'Mapa final'!#REF!="Menor"),CONCATENATE("R",'Mapa final'!#REF!),"")</f>
        <v>#REF!</v>
      </c>
      <c r="Q18" s="271"/>
      <c r="R18" s="271" t="e">
        <f>IF(AND('Mapa final'!#REF!="Alta",'Mapa final'!#REF!="Menor"),CONCATENATE("R",'Mapa final'!#REF!),"")</f>
        <v>#REF!</v>
      </c>
      <c r="S18" s="271"/>
      <c r="T18" s="271" t="e">
        <f>IF(AND('Mapa final'!#REF!="Alta",'Mapa final'!#REF!="Menor"),CONCATENATE("R",'Mapa final'!#REF!),"")</f>
        <v>#REF!</v>
      </c>
      <c r="U18" s="272"/>
      <c r="V18" s="288" t="e">
        <f>IF(AND('Mapa final'!#REF!="Alta",'Mapa final'!#REF!="Moderado"),CONCATENATE("R",'Mapa final'!#REF!),"")</f>
        <v>#REF!</v>
      </c>
      <c r="W18" s="289"/>
      <c r="X18" s="290" t="e">
        <f>IF(AND('Mapa final'!#REF!="Alta",'Mapa final'!#REF!="Moderado"),CONCATENATE("R",'Mapa final'!#REF!),"")</f>
        <v>#REF!</v>
      </c>
      <c r="Y18" s="290"/>
      <c r="Z18" s="290" t="e">
        <f>IF(AND('Mapa final'!#REF!="Alta",'Mapa final'!#REF!="Moderado"),CONCATENATE("R",'Mapa final'!#REF!),"")</f>
        <v>#REF!</v>
      </c>
      <c r="AA18" s="291"/>
      <c r="AB18" s="288" t="e">
        <f>IF(AND('Mapa final'!#REF!="Alta",'Mapa final'!#REF!="Mayor"),CONCATENATE("R",'Mapa final'!#REF!),"")</f>
        <v>#REF!</v>
      </c>
      <c r="AC18" s="289"/>
      <c r="AD18" s="290" t="e">
        <f>IF(AND('Mapa final'!#REF!="Alta",'Mapa final'!#REF!="Mayor"),CONCATENATE("R",'Mapa final'!#REF!),"")</f>
        <v>#REF!</v>
      </c>
      <c r="AE18" s="290"/>
      <c r="AF18" s="290" t="e">
        <f>IF(AND('Mapa final'!#REF!="Alta",'Mapa final'!#REF!="Mayor"),CONCATENATE("R",'Mapa final'!#REF!),"")</f>
        <v>#REF!</v>
      </c>
      <c r="AG18" s="291"/>
      <c r="AH18" s="279" t="e">
        <f>IF(AND('Mapa final'!#REF!="Alta",'Mapa final'!#REF!="Catastrófico"),CONCATENATE("R",'Mapa final'!#REF!),"")</f>
        <v>#REF!</v>
      </c>
      <c r="AI18" s="280"/>
      <c r="AJ18" s="280" t="e">
        <f>IF(AND('Mapa final'!#REF!="Alta",'Mapa final'!#REF!="Catastrófico"),CONCATENATE("R",'Mapa final'!#REF!),"")</f>
        <v>#REF!</v>
      </c>
      <c r="AK18" s="280"/>
      <c r="AL18" s="280" t="e">
        <f>IF(AND('Mapa final'!#REF!="Alta",'Mapa final'!#REF!="Catastrófico"),CONCATENATE("R",'Mapa final'!#REF!),"")</f>
        <v>#REF!</v>
      </c>
      <c r="AM18" s="281"/>
      <c r="AN18" s="76"/>
      <c r="AO18" s="324"/>
      <c r="AP18" s="325"/>
      <c r="AQ18" s="325"/>
      <c r="AR18" s="325"/>
      <c r="AS18" s="325"/>
      <c r="AT18" s="32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row>
    <row r="19" spans="1:80" ht="15" customHeight="1" x14ac:dyDescent="0.25">
      <c r="A19" s="76"/>
      <c r="B19" s="310"/>
      <c r="C19" s="310"/>
      <c r="D19" s="311"/>
      <c r="E19" s="302"/>
      <c r="F19" s="303"/>
      <c r="G19" s="303"/>
      <c r="H19" s="303"/>
      <c r="I19" s="308"/>
      <c r="J19" s="270"/>
      <c r="K19" s="271"/>
      <c r="L19" s="271"/>
      <c r="M19" s="271"/>
      <c r="N19" s="271"/>
      <c r="O19" s="272"/>
      <c r="P19" s="270"/>
      <c r="Q19" s="271"/>
      <c r="R19" s="271"/>
      <c r="S19" s="271"/>
      <c r="T19" s="271"/>
      <c r="U19" s="272"/>
      <c r="V19" s="288"/>
      <c r="W19" s="289"/>
      <c r="X19" s="290"/>
      <c r="Y19" s="290"/>
      <c r="Z19" s="290"/>
      <c r="AA19" s="291"/>
      <c r="AB19" s="288"/>
      <c r="AC19" s="289"/>
      <c r="AD19" s="290"/>
      <c r="AE19" s="290"/>
      <c r="AF19" s="290"/>
      <c r="AG19" s="291"/>
      <c r="AH19" s="279"/>
      <c r="AI19" s="280"/>
      <c r="AJ19" s="280"/>
      <c r="AK19" s="280"/>
      <c r="AL19" s="280"/>
      <c r="AM19" s="281"/>
      <c r="AN19" s="76"/>
      <c r="AO19" s="324"/>
      <c r="AP19" s="325"/>
      <c r="AQ19" s="325"/>
      <c r="AR19" s="325"/>
      <c r="AS19" s="325"/>
      <c r="AT19" s="32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row>
    <row r="20" spans="1:80" ht="15" customHeight="1" x14ac:dyDescent="0.25">
      <c r="A20" s="76"/>
      <c r="B20" s="310"/>
      <c r="C20" s="310"/>
      <c r="D20" s="311"/>
      <c r="E20" s="302"/>
      <c r="F20" s="303"/>
      <c r="G20" s="303"/>
      <c r="H20" s="303"/>
      <c r="I20" s="308"/>
      <c r="J20" s="270" t="e">
        <f>IF(AND('Mapa final'!#REF!="Alta",'Mapa final'!#REF!="Leve"),CONCATENATE("R",'Mapa final'!#REF!),"")</f>
        <v>#REF!</v>
      </c>
      <c r="K20" s="271"/>
      <c r="L20" s="271" t="str">
        <f>IF(AND('Mapa final'!$L$19="Alta",'Mapa final'!$P$19="Leve"),CONCATENATE("R",'Mapa final'!$A$19),"")</f>
        <v/>
      </c>
      <c r="M20" s="271"/>
      <c r="N20" s="271" t="str">
        <f>IF(AND('Mapa final'!$L$21="Alta",'Mapa final'!$P$21="Leve"),CONCATENATE("R",'Mapa final'!$A$21),"")</f>
        <v/>
      </c>
      <c r="O20" s="272"/>
      <c r="P20" s="270" t="e">
        <f>IF(AND('Mapa final'!#REF!="Alta",'Mapa final'!#REF!="Menor"),CONCATENATE("R",'Mapa final'!#REF!),"")</f>
        <v>#REF!</v>
      </c>
      <c r="Q20" s="271"/>
      <c r="R20" s="271" t="str">
        <f>IF(AND('Mapa final'!$L$19="Alta",'Mapa final'!$P$19="Menor"),CONCATENATE("R",'Mapa final'!$A$19),"")</f>
        <v/>
      </c>
      <c r="S20" s="271"/>
      <c r="T20" s="271" t="str">
        <f>IF(AND('Mapa final'!$L$21="Alta",'Mapa final'!$P$21="Menor"),CONCATENATE("R",'Mapa final'!$A$21),"")</f>
        <v/>
      </c>
      <c r="U20" s="272"/>
      <c r="V20" s="288" t="e">
        <f>IF(AND('Mapa final'!#REF!="Alta",'Mapa final'!#REF!="Moderado"),CONCATENATE("R",'Mapa final'!#REF!),"")</f>
        <v>#REF!</v>
      </c>
      <c r="W20" s="289"/>
      <c r="X20" s="290" t="str">
        <f>IF(AND('Mapa final'!$L$19="Alta",'Mapa final'!$P$19="Moderado"),CONCATENATE("R",'Mapa final'!$A$19),"")</f>
        <v/>
      </c>
      <c r="Y20" s="290"/>
      <c r="Z20" s="290" t="str">
        <f>IF(AND('Mapa final'!$L$21="Alta",'Mapa final'!$P$21="Moderado"),CONCATENATE("R",'Mapa final'!$A$21),"")</f>
        <v/>
      </c>
      <c r="AA20" s="291"/>
      <c r="AB20" s="288" t="e">
        <f>IF(AND('Mapa final'!#REF!="Alta",'Mapa final'!#REF!="Mayor"),CONCATENATE("R",'Mapa final'!#REF!),"")</f>
        <v>#REF!</v>
      </c>
      <c r="AC20" s="289"/>
      <c r="AD20" s="290" t="str">
        <f>IF(AND('Mapa final'!$L$19="Alta",'Mapa final'!$P$19="Mayor"),CONCATENATE("R",'Mapa final'!$A$19),"")</f>
        <v/>
      </c>
      <c r="AE20" s="290"/>
      <c r="AF20" s="290" t="str">
        <f>IF(AND('Mapa final'!$L$21="Alta",'Mapa final'!$P$21="Mayor"),CONCATENATE("R",'Mapa final'!$A$21),"")</f>
        <v/>
      </c>
      <c r="AG20" s="291"/>
      <c r="AH20" s="279" t="e">
        <f>IF(AND('Mapa final'!#REF!="Alta",'Mapa final'!#REF!="Catastrófico"),CONCATENATE("R",'Mapa final'!#REF!),"")</f>
        <v>#REF!</v>
      </c>
      <c r="AI20" s="280"/>
      <c r="AJ20" s="280" t="str">
        <f>IF(AND('Mapa final'!$L$19="Alta",'Mapa final'!$P$19="Catastrófico"),CONCATENATE("R",'Mapa final'!$A$19),"")</f>
        <v/>
      </c>
      <c r="AK20" s="280"/>
      <c r="AL20" s="280" t="str">
        <f>IF(AND('Mapa final'!$L$21="Alta",'Mapa final'!$P$21="Catastrófico"),CONCATENATE("R",'Mapa final'!$A$21),"")</f>
        <v/>
      </c>
      <c r="AM20" s="281"/>
      <c r="AN20" s="76"/>
      <c r="AO20" s="324"/>
      <c r="AP20" s="325"/>
      <c r="AQ20" s="325"/>
      <c r="AR20" s="325"/>
      <c r="AS20" s="325"/>
      <c r="AT20" s="32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row>
    <row r="21" spans="1:80" ht="15.75" customHeight="1" thickBot="1" x14ac:dyDescent="0.3">
      <c r="A21" s="76"/>
      <c r="B21" s="310"/>
      <c r="C21" s="310"/>
      <c r="D21" s="311"/>
      <c r="E21" s="305"/>
      <c r="F21" s="306"/>
      <c r="G21" s="306"/>
      <c r="H21" s="306"/>
      <c r="I21" s="306"/>
      <c r="J21" s="273"/>
      <c r="K21" s="274"/>
      <c r="L21" s="274"/>
      <c r="M21" s="274"/>
      <c r="N21" s="274"/>
      <c r="O21" s="275"/>
      <c r="P21" s="273"/>
      <c r="Q21" s="274"/>
      <c r="R21" s="274"/>
      <c r="S21" s="274"/>
      <c r="T21" s="274"/>
      <c r="U21" s="275"/>
      <c r="V21" s="292"/>
      <c r="W21" s="293"/>
      <c r="X21" s="293"/>
      <c r="Y21" s="293"/>
      <c r="Z21" s="293"/>
      <c r="AA21" s="294"/>
      <c r="AB21" s="292"/>
      <c r="AC21" s="293"/>
      <c r="AD21" s="293"/>
      <c r="AE21" s="293"/>
      <c r="AF21" s="293"/>
      <c r="AG21" s="294"/>
      <c r="AH21" s="282"/>
      <c r="AI21" s="283"/>
      <c r="AJ21" s="283"/>
      <c r="AK21" s="283"/>
      <c r="AL21" s="283"/>
      <c r="AM21" s="284"/>
      <c r="AN21" s="76"/>
      <c r="AO21" s="327"/>
      <c r="AP21" s="328"/>
      <c r="AQ21" s="328"/>
      <c r="AR21" s="328"/>
      <c r="AS21" s="328"/>
      <c r="AT21" s="329"/>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c r="BY21" s="76"/>
      <c r="BZ21" s="76"/>
      <c r="CA21" s="76"/>
      <c r="CB21" s="76"/>
    </row>
    <row r="22" spans="1:80" x14ac:dyDescent="0.25">
      <c r="A22" s="76"/>
      <c r="B22" s="310"/>
      <c r="C22" s="310"/>
      <c r="D22" s="311"/>
      <c r="E22" s="299" t="s">
        <v>116</v>
      </c>
      <c r="F22" s="300"/>
      <c r="G22" s="300"/>
      <c r="H22" s="300"/>
      <c r="I22" s="301"/>
      <c r="J22" s="276" t="e">
        <f>IF(AND('Mapa final'!#REF!="Media",'Mapa final'!#REF!="Leve"),CONCATENATE("R",'Mapa final'!#REF!),"")</f>
        <v>#REF!</v>
      </c>
      <c r="K22" s="277"/>
      <c r="L22" s="277" t="str">
        <f>IF(AND('Mapa final'!$L$12="Media",'Mapa final'!$P$12="Leve"),CONCATENATE("R",'Mapa final'!$A$12),"")</f>
        <v/>
      </c>
      <c r="M22" s="277"/>
      <c r="N22" s="277" t="e">
        <f>IF(AND('Mapa final'!#REF!="Media",'Mapa final'!#REF!="Leve"),CONCATENATE("R",'Mapa final'!#REF!),"")</f>
        <v>#REF!</v>
      </c>
      <c r="O22" s="278"/>
      <c r="P22" s="276" t="e">
        <f>IF(AND('Mapa final'!#REF!="Media",'Mapa final'!#REF!="Menor"),CONCATENATE("R",'Mapa final'!#REF!),"")</f>
        <v>#REF!</v>
      </c>
      <c r="Q22" s="277"/>
      <c r="R22" s="277" t="str">
        <f>IF(AND('Mapa final'!$L$12="Media",'Mapa final'!$P$12="Menor"),CONCATENATE("R",'Mapa final'!$A$12),"")</f>
        <v>R1</v>
      </c>
      <c r="S22" s="277"/>
      <c r="T22" s="277" t="e">
        <f>IF(AND('Mapa final'!#REF!="Media",'Mapa final'!#REF!="Menor"),CONCATENATE("R",'Mapa final'!#REF!),"")</f>
        <v>#REF!</v>
      </c>
      <c r="U22" s="278"/>
      <c r="V22" s="276" t="e">
        <f>IF(AND('Mapa final'!#REF!="Media",'Mapa final'!#REF!="Moderado"),CONCATENATE("R",'Mapa final'!#REF!),"")</f>
        <v>#REF!</v>
      </c>
      <c r="W22" s="277"/>
      <c r="X22" s="277" t="str">
        <f>IF(AND('Mapa final'!$L$12="Media",'Mapa final'!$P$12="Moderado"),CONCATENATE("R",'Mapa final'!$A$12),"")</f>
        <v/>
      </c>
      <c r="Y22" s="277"/>
      <c r="Z22" s="277" t="e">
        <f>IF(AND('Mapa final'!#REF!="Media",'Mapa final'!#REF!="Moderado"),CONCATENATE("R",'Mapa final'!#REF!),"")</f>
        <v>#REF!</v>
      </c>
      <c r="AA22" s="278"/>
      <c r="AB22" s="295" t="e">
        <f>IF(AND('Mapa final'!#REF!="Media",'Mapa final'!#REF!="Mayor"),CONCATENATE("R",'Mapa final'!#REF!),"")</f>
        <v>#REF!</v>
      </c>
      <c r="AC22" s="296"/>
      <c r="AD22" s="296" t="str">
        <f>IF(AND('Mapa final'!$L$12="Media",'Mapa final'!$P$12="Mayor"),CONCATENATE("R",'Mapa final'!$A$12),"")</f>
        <v/>
      </c>
      <c r="AE22" s="296"/>
      <c r="AF22" s="296" t="e">
        <f>IF(AND('Mapa final'!#REF!="Media",'Mapa final'!#REF!="Mayor"),CONCATENATE("R",'Mapa final'!#REF!),"")</f>
        <v>#REF!</v>
      </c>
      <c r="AG22" s="297"/>
      <c r="AH22" s="285" t="e">
        <f>IF(AND('Mapa final'!#REF!="Media",'Mapa final'!#REF!="Catastrófico"),CONCATENATE("R",'Mapa final'!#REF!),"")</f>
        <v>#REF!</v>
      </c>
      <c r="AI22" s="286"/>
      <c r="AJ22" s="286" t="str">
        <f>IF(AND('Mapa final'!$L$12="Media",'Mapa final'!$P$12="Catastrófico"),CONCATENATE("R",'Mapa final'!$A$12),"")</f>
        <v/>
      </c>
      <c r="AK22" s="286"/>
      <c r="AL22" s="286" t="e">
        <f>IF(AND('Mapa final'!#REF!="Media",'Mapa final'!#REF!="Catastrófico"),CONCATENATE("R",'Mapa final'!#REF!),"")</f>
        <v>#REF!</v>
      </c>
      <c r="AM22" s="287"/>
      <c r="AN22" s="76"/>
      <c r="AO22" s="330" t="s">
        <v>80</v>
      </c>
      <c r="AP22" s="331"/>
      <c r="AQ22" s="331"/>
      <c r="AR22" s="331"/>
      <c r="AS22" s="331"/>
      <c r="AT22" s="332"/>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row>
    <row r="23" spans="1:80" x14ac:dyDescent="0.25">
      <c r="A23" s="76"/>
      <c r="B23" s="310"/>
      <c r="C23" s="310"/>
      <c r="D23" s="311"/>
      <c r="E23" s="302"/>
      <c r="F23" s="303"/>
      <c r="G23" s="303"/>
      <c r="H23" s="303"/>
      <c r="I23" s="304"/>
      <c r="J23" s="270"/>
      <c r="K23" s="271"/>
      <c r="L23" s="271"/>
      <c r="M23" s="271"/>
      <c r="N23" s="271"/>
      <c r="O23" s="272"/>
      <c r="P23" s="270"/>
      <c r="Q23" s="271"/>
      <c r="R23" s="271"/>
      <c r="S23" s="271"/>
      <c r="T23" s="271"/>
      <c r="U23" s="272"/>
      <c r="V23" s="270"/>
      <c r="W23" s="271"/>
      <c r="X23" s="271"/>
      <c r="Y23" s="271"/>
      <c r="Z23" s="271"/>
      <c r="AA23" s="272"/>
      <c r="AB23" s="288"/>
      <c r="AC23" s="289"/>
      <c r="AD23" s="289"/>
      <c r="AE23" s="289"/>
      <c r="AF23" s="289"/>
      <c r="AG23" s="291"/>
      <c r="AH23" s="279"/>
      <c r="AI23" s="280"/>
      <c r="AJ23" s="280"/>
      <c r="AK23" s="280"/>
      <c r="AL23" s="280"/>
      <c r="AM23" s="281"/>
      <c r="AN23" s="76"/>
      <c r="AO23" s="333"/>
      <c r="AP23" s="334"/>
      <c r="AQ23" s="334"/>
      <c r="AR23" s="334"/>
      <c r="AS23" s="334"/>
      <c r="AT23" s="335"/>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row>
    <row r="24" spans="1:80" x14ac:dyDescent="0.25">
      <c r="A24" s="76"/>
      <c r="B24" s="310"/>
      <c r="C24" s="310"/>
      <c r="D24" s="311"/>
      <c r="E24" s="302"/>
      <c r="F24" s="303"/>
      <c r="G24" s="303"/>
      <c r="H24" s="303"/>
      <c r="I24" s="304"/>
      <c r="J24" s="270" t="e">
        <f>IF(AND('Mapa final'!#REF!="Media",'Mapa final'!#REF!="Leve"),CONCATENATE("R",'Mapa final'!#REF!),"")</f>
        <v>#REF!</v>
      </c>
      <c r="K24" s="271"/>
      <c r="L24" s="271" t="e">
        <f>IF(AND('Mapa final'!#REF!="Media",'Mapa final'!#REF!="Leve"),CONCATENATE("R",'Mapa final'!#REF!),"")</f>
        <v>#REF!</v>
      </c>
      <c r="M24" s="271"/>
      <c r="N24" s="271" t="e">
        <f>IF(AND('Mapa final'!#REF!="Media",'Mapa final'!#REF!="Leve"),CONCATENATE("R",'Mapa final'!#REF!),"")</f>
        <v>#REF!</v>
      </c>
      <c r="O24" s="272"/>
      <c r="P24" s="270" t="e">
        <f>IF(AND('Mapa final'!#REF!="Media",'Mapa final'!#REF!="Menor"),CONCATENATE("R",'Mapa final'!#REF!),"")</f>
        <v>#REF!</v>
      </c>
      <c r="Q24" s="271"/>
      <c r="R24" s="271" t="e">
        <f>IF(AND('Mapa final'!#REF!="Media",'Mapa final'!#REF!="Menor"),CONCATENATE("R",'Mapa final'!#REF!),"")</f>
        <v>#REF!</v>
      </c>
      <c r="S24" s="271"/>
      <c r="T24" s="271" t="e">
        <f>IF(AND('Mapa final'!#REF!="Media",'Mapa final'!#REF!="Menor"),CONCATENATE("R",'Mapa final'!#REF!),"")</f>
        <v>#REF!</v>
      </c>
      <c r="U24" s="272"/>
      <c r="V24" s="270" t="e">
        <f>IF(AND('Mapa final'!#REF!="Media",'Mapa final'!#REF!="Moderado"),CONCATENATE("R",'Mapa final'!#REF!),"")</f>
        <v>#REF!</v>
      </c>
      <c r="W24" s="271"/>
      <c r="X24" s="271" t="e">
        <f>IF(AND('Mapa final'!#REF!="Media",'Mapa final'!#REF!="Moderado"),CONCATENATE("R",'Mapa final'!#REF!),"")</f>
        <v>#REF!</v>
      </c>
      <c r="Y24" s="271"/>
      <c r="Z24" s="271" t="e">
        <f>IF(AND('Mapa final'!#REF!="Media",'Mapa final'!#REF!="Moderado"),CONCATENATE("R",'Mapa final'!#REF!),"")</f>
        <v>#REF!</v>
      </c>
      <c r="AA24" s="272"/>
      <c r="AB24" s="288" t="e">
        <f>IF(AND('Mapa final'!#REF!="Media",'Mapa final'!#REF!="Mayor"),CONCATENATE("R",'Mapa final'!#REF!),"")</f>
        <v>#REF!</v>
      </c>
      <c r="AC24" s="289"/>
      <c r="AD24" s="290" t="e">
        <f>IF(AND('Mapa final'!#REF!="Media",'Mapa final'!#REF!="Mayor"),CONCATENATE("R",'Mapa final'!#REF!),"")</f>
        <v>#REF!</v>
      </c>
      <c r="AE24" s="290"/>
      <c r="AF24" s="290" t="e">
        <f>IF(AND('Mapa final'!#REF!="Media",'Mapa final'!#REF!="Mayor"),CONCATENATE("R",'Mapa final'!#REF!),"")</f>
        <v>#REF!</v>
      </c>
      <c r="AG24" s="291"/>
      <c r="AH24" s="279" t="e">
        <f>IF(AND('Mapa final'!#REF!="Media",'Mapa final'!#REF!="Catastrófico"),CONCATENATE("R",'Mapa final'!#REF!),"")</f>
        <v>#REF!</v>
      </c>
      <c r="AI24" s="280"/>
      <c r="AJ24" s="280" t="e">
        <f>IF(AND('Mapa final'!#REF!="Media",'Mapa final'!#REF!="Catastrófico"),CONCATENATE("R",'Mapa final'!#REF!),"")</f>
        <v>#REF!</v>
      </c>
      <c r="AK24" s="280"/>
      <c r="AL24" s="280" t="e">
        <f>IF(AND('Mapa final'!#REF!="Media",'Mapa final'!#REF!="Catastrófico"),CONCATENATE("R",'Mapa final'!#REF!),"")</f>
        <v>#REF!</v>
      </c>
      <c r="AM24" s="281"/>
      <c r="AN24" s="76"/>
      <c r="AO24" s="333"/>
      <c r="AP24" s="334"/>
      <c r="AQ24" s="334"/>
      <c r="AR24" s="334"/>
      <c r="AS24" s="334"/>
      <c r="AT24" s="335"/>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row>
    <row r="25" spans="1:80" x14ac:dyDescent="0.25">
      <c r="A25" s="76"/>
      <c r="B25" s="310"/>
      <c r="C25" s="310"/>
      <c r="D25" s="311"/>
      <c r="E25" s="302"/>
      <c r="F25" s="303"/>
      <c r="G25" s="303"/>
      <c r="H25" s="303"/>
      <c r="I25" s="304"/>
      <c r="J25" s="270"/>
      <c r="K25" s="271"/>
      <c r="L25" s="271"/>
      <c r="M25" s="271"/>
      <c r="N25" s="271"/>
      <c r="O25" s="272"/>
      <c r="P25" s="270"/>
      <c r="Q25" s="271"/>
      <c r="R25" s="271"/>
      <c r="S25" s="271"/>
      <c r="T25" s="271"/>
      <c r="U25" s="272"/>
      <c r="V25" s="270"/>
      <c r="W25" s="271"/>
      <c r="X25" s="271"/>
      <c r="Y25" s="271"/>
      <c r="Z25" s="271"/>
      <c r="AA25" s="272"/>
      <c r="AB25" s="288"/>
      <c r="AC25" s="289"/>
      <c r="AD25" s="290"/>
      <c r="AE25" s="290"/>
      <c r="AF25" s="290"/>
      <c r="AG25" s="291"/>
      <c r="AH25" s="279"/>
      <c r="AI25" s="280"/>
      <c r="AJ25" s="280"/>
      <c r="AK25" s="280"/>
      <c r="AL25" s="280"/>
      <c r="AM25" s="281"/>
      <c r="AN25" s="76"/>
      <c r="AO25" s="333"/>
      <c r="AP25" s="334"/>
      <c r="AQ25" s="334"/>
      <c r="AR25" s="334"/>
      <c r="AS25" s="334"/>
      <c r="AT25" s="335"/>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row>
    <row r="26" spans="1:80" x14ac:dyDescent="0.25">
      <c r="A26" s="76"/>
      <c r="B26" s="310"/>
      <c r="C26" s="310"/>
      <c r="D26" s="311"/>
      <c r="E26" s="302"/>
      <c r="F26" s="303"/>
      <c r="G26" s="303"/>
      <c r="H26" s="303"/>
      <c r="I26" s="304"/>
      <c r="J26" s="270" t="e">
        <f>IF(AND('Mapa final'!#REF!="Media",'Mapa final'!#REF!="Leve"),CONCATENATE("R",'Mapa final'!#REF!),"")</f>
        <v>#REF!</v>
      </c>
      <c r="K26" s="271"/>
      <c r="L26" s="271" t="e">
        <f>IF(AND('Mapa final'!#REF!="Media",'Mapa final'!#REF!="Leve"),CONCATENATE("R",'Mapa final'!#REF!),"")</f>
        <v>#REF!</v>
      </c>
      <c r="M26" s="271"/>
      <c r="N26" s="271" t="e">
        <f>IF(AND('Mapa final'!#REF!="Media",'Mapa final'!#REF!="Leve"),CONCATENATE("R",'Mapa final'!#REF!),"")</f>
        <v>#REF!</v>
      </c>
      <c r="O26" s="272"/>
      <c r="P26" s="270" t="e">
        <f>IF(AND('Mapa final'!#REF!="Media",'Mapa final'!#REF!="Menor"),CONCATENATE("R",'Mapa final'!#REF!),"")</f>
        <v>#REF!</v>
      </c>
      <c r="Q26" s="271"/>
      <c r="R26" s="271" t="e">
        <f>IF(AND('Mapa final'!#REF!="Media",'Mapa final'!#REF!="Menor"),CONCATENATE("R",'Mapa final'!#REF!),"")</f>
        <v>#REF!</v>
      </c>
      <c r="S26" s="271"/>
      <c r="T26" s="271" t="e">
        <f>IF(AND('Mapa final'!#REF!="Media",'Mapa final'!#REF!="Menor"),CONCATENATE("R",'Mapa final'!#REF!),"")</f>
        <v>#REF!</v>
      </c>
      <c r="U26" s="272"/>
      <c r="V26" s="270" t="e">
        <f>IF(AND('Mapa final'!#REF!="Media",'Mapa final'!#REF!="Moderado"),CONCATENATE("R",'Mapa final'!#REF!),"")</f>
        <v>#REF!</v>
      </c>
      <c r="W26" s="271"/>
      <c r="X26" s="271" t="e">
        <f>IF(AND('Mapa final'!#REF!="Media",'Mapa final'!#REF!="Moderado"),CONCATENATE("R",'Mapa final'!#REF!),"")</f>
        <v>#REF!</v>
      </c>
      <c r="Y26" s="271"/>
      <c r="Z26" s="271" t="e">
        <f>IF(AND('Mapa final'!#REF!="Media",'Mapa final'!#REF!="Moderado"),CONCATENATE("R",'Mapa final'!#REF!),"")</f>
        <v>#REF!</v>
      </c>
      <c r="AA26" s="272"/>
      <c r="AB26" s="288" t="e">
        <f>IF(AND('Mapa final'!#REF!="Media",'Mapa final'!#REF!="Mayor"),CONCATENATE("R",'Mapa final'!#REF!),"")</f>
        <v>#REF!</v>
      </c>
      <c r="AC26" s="289"/>
      <c r="AD26" s="290" t="e">
        <f>IF(AND('Mapa final'!#REF!="Media",'Mapa final'!#REF!="Mayor"),CONCATENATE("R",'Mapa final'!#REF!),"")</f>
        <v>#REF!</v>
      </c>
      <c r="AE26" s="290"/>
      <c r="AF26" s="290" t="e">
        <f>IF(AND('Mapa final'!#REF!="Media",'Mapa final'!#REF!="Mayor"),CONCATENATE("R",'Mapa final'!#REF!),"")</f>
        <v>#REF!</v>
      </c>
      <c r="AG26" s="291"/>
      <c r="AH26" s="279" t="e">
        <f>IF(AND('Mapa final'!#REF!="Media",'Mapa final'!#REF!="Catastrófico"),CONCATENATE("R",'Mapa final'!#REF!),"")</f>
        <v>#REF!</v>
      </c>
      <c r="AI26" s="280"/>
      <c r="AJ26" s="280" t="e">
        <f>IF(AND('Mapa final'!#REF!="Media",'Mapa final'!#REF!="Catastrófico"),CONCATENATE("R",'Mapa final'!#REF!),"")</f>
        <v>#REF!</v>
      </c>
      <c r="AK26" s="280"/>
      <c r="AL26" s="280" t="e">
        <f>IF(AND('Mapa final'!#REF!="Media",'Mapa final'!#REF!="Catastrófico"),CONCATENATE("R",'Mapa final'!#REF!),"")</f>
        <v>#REF!</v>
      </c>
      <c r="AM26" s="281"/>
      <c r="AN26" s="76"/>
      <c r="AO26" s="333"/>
      <c r="AP26" s="334"/>
      <c r="AQ26" s="334"/>
      <c r="AR26" s="334"/>
      <c r="AS26" s="334"/>
      <c r="AT26" s="335"/>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76"/>
      <c r="CB26" s="76"/>
    </row>
    <row r="27" spans="1:80" x14ac:dyDescent="0.25">
      <c r="A27" s="76"/>
      <c r="B27" s="310"/>
      <c r="C27" s="310"/>
      <c r="D27" s="311"/>
      <c r="E27" s="302"/>
      <c r="F27" s="303"/>
      <c r="G27" s="303"/>
      <c r="H27" s="303"/>
      <c r="I27" s="304"/>
      <c r="J27" s="270"/>
      <c r="K27" s="271"/>
      <c r="L27" s="271"/>
      <c r="M27" s="271"/>
      <c r="N27" s="271"/>
      <c r="O27" s="272"/>
      <c r="P27" s="270"/>
      <c r="Q27" s="271"/>
      <c r="R27" s="271"/>
      <c r="S27" s="271"/>
      <c r="T27" s="271"/>
      <c r="U27" s="272"/>
      <c r="V27" s="270"/>
      <c r="W27" s="271"/>
      <c r="X27" s="271"/>
      <c r="Y27" s="271"/>
      <c r="Z27" s="271"/>
      <c r="AA27" s="272"/>
      <c r="AB27" s="288"/>
      <c r="AC27" s="289"/>
      <c r="AD27" s="290"/>
      <c r="AE27" s="290"/>
      <c r="AF27" s="290"/>
      <c r="AG27" s="291"/>
      <c r="AH27" s="279"/>
      <c r="AI27" s="280"/>
      <c r="AJ27" s="280"/>
      <c r="AK27" s="280"/>
      <c r="AL27" s="280"/>
      <c r="AM27" s="281"/>
      <c r="AN27" s="76"/>
      <c r="AO27" s="333"/>
      <c r="AP27" s="334"/>
      <c r="AQ27" s="334"/>
      <c r="AR27" s="334"/>
      <c r="AS27" s="334"/>
      <c r="AT27" s="335"/>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6"/>
      <c r="BZ27" s="76"/>
      <c r="CA27" s="76"/>
      <c r="CB27" s="76"/>
    </row>
    <row r="28" spans="1:80" x14ac:dyDescent="0.25">
      <c r="A28" s="76"/>
      <c r="B28" s="310"/>
      <c r="C28" s="310"/>
      <c r="D28" s="311"/>
      <c r="E28" s="302"/>
      <c r="F28" s="303"/>
      <c r="G28" s="303"/>
      <c r="H28" s="303"/>
      <c r="I28" s="304"/>
      <c r="J28" s="270" t="e">
        <f>IF(AND('Mapa final'!#REF!="Media",'Mapa final'!#REF!="Leve"),CONCATENATE("R",'Mapa final'!#REF!),"")</f>
        <v>#REF!</v>
      </c>
      <c r="K28" s="271"/>
      <c r="L28" s="271" t="str">
        <f>IF(AND('Mapa final'!$L$19="Media",'Mapa final'!$P$19="Leve"),CONCATENATE("R",'Mapa final'!$A$19),"")</f>
        <v/>
      </c>
      <c r="M28" s="271"/>
      <c r="N28" s="271" t="str">
        <f>IF(AND('Mapa final'!$L$21="Media",'Mapa final'!$P$21="Leve"),CONCATENATE("R",'Mapa final'!$A$21),"")</f>
        <v/>
      </c>
      <c r="O28" s="272"/>
      <c r="P28" s="270" t="e">
        <f>IF(AND('Mapa final'!#REF!="Media",'Mapa final'!#REF!="Menor"),CONCATENATE("R",'Mapa final'!#REF!),"")</f>
        <v>#REF!</v>
      </c>
      <c r="Q28" s="271"/>
      <c r="R28" s="271" t="str">
        <f>IF(AND('Mapa final'!$L$19="Media",'Mapa final'!$P$19="Menor"),CONCATENATE("R",'Mapa final'!$A$19),"")</f>
        <v/>
      </c>
      <c r="S28" s="271"/>
      <c r="T28" s="271" t="str">
        <f>IF(AND('Mapa final'!$L$21="Media",'Mapa final'!$P$21="Menor"),CONCATENATE("R",'Mapa final'!$A$21),"")</f>
        <v/>
      </c>
      <c r="U28" s="272"/>
      <c r="V28" s="270" t="e">
        <f>IF(AND('Mapa final'!#REF!="Media",'Mapa final'!#REF!="Moderado"),CONCATENATE("R",'Mapa final'!#REF!),"")</f>
        <v>#REF!</v>
      </c>
      <c r="W28" s="271"/>
      <c r="X28" s="271" t="str">
        <f>IF(AND('Mapa final'!$L$19="Media",'Mapa final'!$P$19="Moderado"),CONCATENATE("R",'Mapa final'!$A$19),"")</f>
        <v/>
      </c>
      <c r="Y28" s="271"/>
      <c r="Z28" s="271" t="str">
        <f>IF(AND('Mapa final'!$L$21="Media",'Mapa final'!$P$21="Moderado"),CONCATENATE("R",'Mapa final'!$A$21),"")</f>
        <v/>
      </c>
      <c r="AA28" s="272"/>
      <c r="AB28" s="288" t="e">
        <f>IF(AND('Mapa final'!#REF!="Media",'Mapa final'!#REF!="Mayor"),CONCATENATE("R",'Mapa final'!#REF!),"")</f>
        <v>#REF!</v>
      </c>
      <c r="AC28" s="289"/>
      <c r="AD28" s="290" t="str">
        <f>IF(AND('Mapa final'!$L$19="Media",'Mapa final'!$P$19="Mayor"),CONCATENATE("R",'Mapa final'!$A$19),"")</f>
        <v/>
      </c>
      <c r="AE28" s="290"/>
      <c r="AF28" s="290" t="str">
        <f>IF(AND('Mapa final'!$L$21="Media",'Mapa final'!$P$21="Mayor"),CONCATENATE("R",'Mapa final'!$A$21),"")</f>
        <v/>
      </c>
      <c r="AG28" s="291"/>
      <c r="AH28" s="279" t="e">
        <f>IF(AND('Mapa final'!#REF!="Media",'Mapa final'!#REF!="Catastrófico"),CONCATENATE("R",'Mapa final'!#REF!),"")</f>
        <v>#REF!</v>
      </c>
      <c r="AI28" s="280"/>
      <c r="AJ28" s="280" t="str">
        <f>IF(AND('Mapa final'!$L$19="Media",'Mapa final'!$P$19="Catastrófico"),CONCATENATE("R",'Mapa final'!$A$19),"")</f>
        <v/>
      </c>
      <c r="AK28" s="280"/>
      <c r="AL28" s="280" t="str">
        <f>IF(AND('Mapa final'!$L$21="Media",'Mapa final'!$P$21="Catastrófico"),CONCATENATE("R",'Mapa final'!$A$21),"")</f>
        <v/>
      </c>
      <c r="AM28" s="281"/>
      <c r="AN28" s="76"/>
      <c r="AO28" s="333"/>
      <c r="AP28" s="334"/>
      <c r="AQ28" s="334"/>
      <c r="AR28" s="334"/>
      <c r="AS28" s="334"/>
      <c r="AT28" s="335"/>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76"/>
      <c r="CA28" s="76"/>
      <c r="CB28" s="76"/>
    </row>
    <row r="29" spans="1:80" ht="15.75" thickBot="1" x14ac:dyDescent="0.3">
      <c r="A29" s="76"/>
      <c r="B29" s="310"/>
      <c r="C29" s="310"/>
      <c r="D29" s="311"/>
      <c r="E29" s="305"/>
      <c r="F29" s="306"/>
      <c r="G29" s="306"/>
      <c r="H29" s="306"/>
      <c r="I29" s="307"/>
      <c r="J29" s="270"/>
      <c r="K29" s="271"/>
      <c r="L29" s="271"/>
      <c r="M29" s="271"/>
      <c r="N29" s="271"/>
      <c r="O29" s="272"/>
      <c r="P29" s="273"/>
      <c r="Q29" s="274"/>
      <c r="R29" s="274"/>
      <c r="S29" s="274"/>
      <c r="T29" s="274"/>
      <c r="U29" s="275"/>
      <c r="V29" s="273"/>
      <c r="W29" s="274"/>
      <c r="X29" s="274"/>
      <c r="Y29" s="274"/>
      <c r="Z29" s="274"/>
      <c r="AA29" s="275"/>
      <c r="AB29" s="292"/>
      <c r="AC29" s="293"/>
      <c r="AD29" s="293"/>
      <c r="AE29" s="293"/>
      <c r="AF29" s="293"/>
      <c r="AG29" s="294"/>
      <c r="AH29" s="282"/>
      <c r="AI29" s="283"/>
      <c r="AJ29" s="283"/>
      <c r="AK29" s="283"/>
      <c r="AL29" s="283"/>
      <c r="AM29" s="284"/>
      <c r="AN29" s="76"/>
      <c r="AO29" s="336"/>
      <c r="AP29" s="337"/>
      <c r="AQ29" s="337"/>
      <c r="AR29" s="337"/>
      <c r="AS29" s="337"/>
      <c r="AT29" s="338"/>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c r="BY29" s="76"/>
      <c r="BZ29" s="76"/>
      <c r="CA29" s="76"/>
      <c r="CB29" s="76"/>
    </row>
    <row r="30" spans="1:80" x14ac:dyDescent="0.25">
      <c r="A30" s="76"/>
      <c r="B30" s="310"/>
      <c r="C30" s="310"/>
      <c r="D30" s="311"/>
      <c r="E30" s="299" t="s">
        <v>113</v>
      </c>
      <c r="F30" s="300"/>
      <c r="G30" s="300"/>
      <c r="H30" s="300"/>
      <c r="I30" s="300"/>
      <c r="J30" s="267" t="e">
        <f>IF(AND('Mapa final'!#REF!="Baja",'Mapa final'!#REF!="Leve"),CONCATENATE("R",'Mapa final'!#REF!),"")</f>
        <v>#REF!</v>
      </c>
      <c r="K30" s="268"/>
      <c r="L30" s="268" t="str">
        <f>IF(AND('Mapa final'!$L$12="Baja",'Mapa final'!$P$12="Leve"),CONCATENATE("R",'Mapa final'!$A$12),"")</f>
        <v/>
      </c>
      <c r="M30" s="268"/>
      <c r="N30" s="268" t="e">
        <f>IF(AND('Mapa final'!#REF!="Baja",'Mapa final'!#REF!="Leve"),CONCATENATE("R",'Mapa final'!#REF!),"")</f>
        <v>#REF!</v>
      </c>
      <c r="O30" s="269"/>
      <c r="P30" s="277" t="e">
        <f>IF(AND('Mapa final'!#REF!="Baja",'Mapa final'!#REF!="Menor"),CONCATENATE("R",'Mapa final'!#REF!),"")</f>
        <v>#REF!</v>
      </c>
      <c r="Q30" s="277"/>
      <c r="R30" s="277" t="str">
        <f>IF(AND('Mapa final'!$L$12="Baja",'Mapa final'!$P$12="Menor"),CONCATENATE("R",'Mapa final'!$A$12),"")</f>
        <v/>
      </c>
      <c r="S30" s="277"/>
      <c r="T30" s="277" t="e">
        <f>IF(AND('Mapa final'!#REF!="Baja",'Mapa final'!#REF!="Menor"),CONCATENATE("R",'Mapa final'!#REF!),"")</f>
        <v>#REF!</v>
      </c>
      <c r="U30" s="278"/>
      <c r="V30" s="276" t="e">
        <f>IF(AND('Mapa final'!#REF!="Baja",'Mapa final'!#REF!="Moderado"),CONCATENATE("R",'Mapa final'!#REF!),"")</f>
        <v>#REF!</v>
      </c>
      <c r="W30" s="277"/>
      <c r="X30" s="277" t="str">
        <f>IF(AND('Mapa final'!$L$12="Baja",'Mapa final'!$P$12="Moderado"),CONCATENATE("R",'Mapa final'!$A$12),"")</f>
        <v/>
      </c>
      <c r="Y30" s="277"/>
      <c r="Z30" s="277" t="e">
        <f>IF(AND('Mapa final'!#REF!="Baja",'Mapa final'!#REF!="Moderado"),CONCATENATE("R",'Mapa final'!#REF!),"")</f>
        <v>#REF!</v>
      </c>
      <c r="AA30" s="278"/>
      <c r="AB30" s="295" t="e">
        <f>IF(AND('Mapa final'!#REF!="Baja",'Mapa final'!#REF!="Mayor"),CONCATENATE("R",'Mapa final'!#REF!),"")</f>
        <v>#REF!</v>
      </c>
      <c r="AC30" s="296"/>
      <c r="AD30" s="296" t="str">
        <f>IF(AND('Mapa final'!$L$12="Baja",'Mapa final'!$P$12="Mayor"),CONCATENATE("R",'Mapa final'!$A$12),"")</f>
        <v/>
      </c>
      <c r="AE30" s="296"/>
      <c r="AF30" s="296" t="e">
        <f>IF(AND('Mapa final'!#REF!="Baja",'Mapa final'!#REF!="Mayor"),CONCATENATE("R",'Mapa final'!#REF!),"")</f>
        <v>#REF!</v>
      </c>
      <c r="AG30" s="297"/>
      <c r="AH30" s="285" t="e">
        <f>IF(AND('Mapa final'!#REF!="Baja",'Mapa final'!#REF!="Catastrófico"),CONCATENATE("R",'Mapa final'!#REF!),"")</f>
        <v>#REF!</v>
      </c>
      <c r="AI30" s="286"/>
      <c r="AJ30" s="286" t="str">
        <f>IF(AND('Mapa final'!$L$12="Baja",'Mapa final'!$P$12="Catastrófico"),CONCATENATE("R",'Mapa final'!$A$12),"")</f>
        <v/>
      </c>
      <c r="AK30" s="286"/>
      <c r="AL30" s="286" t="e">
        <f>IF(AND('Mapa final'!#REF!="Baja",'Mapa final'!#REF!="Catastrófico"),CONCATENATE("R",'Mapa final'!#REF!),"")</f>
        <v>#REF!</v>
      </c>
      <c r="AM30" s="287"/>
      <c r="AN30" s="76"/>
      <c r="AO30" s="339" t="s">
        <v>81</v>
      </c>
      <c r="AP30" s="340"/>
      <c r="AQ30" s="340"/>
      <c r="AR30" s="340"/>
      <c r="AS30" s="340"/>
      <c r="AT30" s="341"/>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6"/>
      <c r="BW30" s="76"/>
      <c r="BX30" s="76"/>
      <c r="BY30" s="76"/>
      <c r="BZ30" s="76"/>
      <c r="CA30" s="76"/>
      <c r="CB30" s="76"/>
    </row>
    <row r="31" spans="1:80" x14ac:dyDescent="0.25">
      <c r="A31" s="76"/>
      <c r="B31" s="310"/>
      <c r="C31" s="310"/>
      <c r="D31" s="311"/>
      <c r="E31" s="302"/>
      <c r="F31" s="303"/>
      <c r="G31" s="303"/>
      <c r="H31" s="303"/>
      <c r="I31" s="308"/>
      <c r="J31" s="261"/>
      <c r="K31" s="262"/>
      <c r="L31" s="262"/>
      <c r="M31" s="262"/>
      <c r="N31" s="262"/>
      <c r="O31" s="263"/>
      <c r="P31" s="271"/>
      <c r="Q31" s="271"/>
      <c r="R31" s="271"/>
      <c r="S31" s="271"/>
      <c r="T31" s="271"/>
      <c r="U31" s="272"/>
      <c r="V31" s="270"/>
      <c r="W31" s="271"/>
      <c r="X31" s="271"/>
      <c r="Y31" s="271"/>
      <c r="Z31" s="271"/>
      <c r="AA31" s="272"/>
      <c r="AB31" s="288"/>
      <c r="AC31" s="289"/>
      <c r="AD31" s="289"/>
      <c r="AE31" s="289"/>
      <c r="AF31" s="289"/>
      <c r="AG31" s="291"/>
      <c r="AH31" s="279"/>
      <c r="AI31" s="280"/>
      <c r="AJ31" s="280"/>
      <c r="AK31" s="280"/>
      <c r="AL31" s="280"/>
      <c r="AM31" s="281"/>
      <c r="AN31" s="76"/>
      <c r="AO31" s="342"/>
      <c r="AP31" s="343"/>
      <c r="AQ31" s="343"/>
      <c r="AR31" s="343"/>
      <c r="AS31" s="343"/>
      <c r="AT31" s="344"/>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76"/>
      <c r="BT31" s="76"/>
      <c r="BU31" s="76"/>
      <c r="BV31" s="76"/>
      <c r="BW31" s="76"/>
      <c r="BX31" s="76"/>
      <c r="BY31" s="76"/>
      <c r="BZ31" s="76"/>
      <c r="CA31" s="76"/>
      <c r="CB31" s="76"/>
    </row>
    <row r="32" spans="1:80" x14ac:dyDescent="0.25">
      <c r="A32" s="76"/>
      <c r="B32" s="310"/>
      <c r="C32" s="310"/>
      <c r="D32" s="311"/>
      <c r="E32" s="302"/>
      <c r="F32" s="303"/>
      <c r="G32" s="303"/>
      <c r="H32" s="303"/>
      <c r="I32" s="308"/>
      <c r="J32" s="261" t="e">
        <f>IF(AND('Mapa final'!#REF!="Baja",'Mapa final'!#REF!="Leve"),CONCATENATE("R",'Mapa final'!#REF!),"")</f>
        <v>#REF!</v>
      </c>
      <c r="K32" s="262"/>
      <c r="L32" s="262" t="e">
        <f>IF(AND('Mapa final'!#REF!="Baja",'Mapa final'!#REF!="Leve"),CONCATENATE("R",'Mapa final'!#REF!),"")</f>
        <v>#REF!</v>
      </c>
      <c r="M32" s="262"/>
      <c r="N32" s="262" t="e">
        <f>IF(AND('Mapa final'!#REF!="Baja",'Mapa final'!#REF!="Leve"),CONCATENATE("R",'Mapa final'!#REF!),"")</f>
        <v>#REF!</v>
      </c>
      <c r="O32" s="263"/>
      <c r="P32" s="271" t="e">
        <f>IF(AND('Mapa final'!#REF!="Baja",'Mapa final'!#REF!="Menor"),CONCATENATE("R",'Mapa final'!#REF!),"")</f>
        <v>#REF!</v>
      </c>
      <c r="Q32" s="271"/>
      <c r="R32" s="271" t="e">
        <f>IF(AND('Mapa final'!#REF!="Baja",'Mapa final'!#REF!="Menor"),CONCATENATE("R",'Mapa final'!#REF!),"")</f>
        <v>#REF!</v>
      </c>
      <c r="S32" s="271"/>
      <c r="T32" s="271" t="e">
        <f>IF(AND('Mapa final'!#REF!="Baja",'Mapa final'!#REF!="Menor"),CONCATENATE("R",'Mapa final'!#REF!),"")</f>
        <v>#REF!</v>
      </c>
      <c r="U32" s="272"/>
      <c r="V32" s="270" t="e">
        <f>IF(AND('Mapa final'!#REF!="Baja",'Mapa final'!#REF!="Moderado"),CONCATENATE("R",'Mapa final'!#REF!),"")</f>
        <v>#REF!</v>
      </c>
      <c r="W32" s="271"/>
      <c r="X32" s="271" t="e">
        <f>IF(AND('Mapa final'!#REF!="Baja",'Mapa final'!#REF!="Moderado"),CONCATENATE("R",'Mapa final'!#REF!),"")</f>
        <v>#REF!</v>
      </c>
      <c r="Y32" s="271"/>
      <c r="Z32" s="271" t="e">
        <f>IF(AND('Mapa final'!#REF!="Baja",'Mapa final'!#REF!="Moderado"),CONCATENATE("R",'Mapa final'!#REF!),"")</f>
        <v>#REF!</v>
      </c>
      <c r="AA32" s="272"/>
      <c r="AB32" s="288" t="e">
        <f>IF(AND('Mapa final'!#REF!="Baja",'Mapa final'!#REF!="Mayor"),CONCATENATE("R",'Mapa final'!#REF!),"")</f>
        <v>#REF!</v>
      </c>
      <c r="AC32" s="289"/>
      <c r="AD32" s="290" t="e">
        <f>IF(AND('Mapa final'!#REF!="Baja",'Mapa final'!#REF!="Mayor"),CONCATENATE("R",'Mapa final'!#REF!),"")</f>
        <v>#REF!</v>
      </c>
      <c r="AE32" s="290"/>
      <c r="AF32" s="290" t="e">
        <f>IF(AND('Mapa final'!#REF!="Baja",'Mapa final'!#REF!="Mayor"),CONCATENATE("R",'Mapa final'!#REF!),"")</f>
        <v>#REF!</v>
      </c>
      <c r="AG32" s="291"/>
      <c r="AH32" s="279" t="e">
        <f>IF(AND('Mapa final'!#REF!="Baja",'Mapa final'!#REF!="Catastrófico"),CONCATENATE("R",'Mapa final'!#REF!),"")</f>
        <v>#REF!</v>
      </c>
      <c r="AI32" s="280"/>
      <c r="AJ32" s="280" t="e">
        <f>IF(AND('Mapa final'!#REF!="Baja",'Mapa final'!#REF!="Catastrófico"),CONCATENATE("R",'Mapa final'!#REF!),"")</f>
        <v>#REF!</v>
      </c>
      <c r="AK32" s="280"/>
      <c r="AL32" s="280" t="e">
        <f>IF(AND('Mapa final'!#REF!="Baja",'Mapa final'!#REF!="Catastrófico"),CONCATENATE("R",'Mapa final'!#REF!),"")</f>
        <v>#REF!</v>
      </c>
      <c r="AM32" s="281"/>
      <c r="AN32" s="76"/>
      <c r="AO32" s="342"/>
      <c r="AP32" s="343"/>
      <c r="AQ32" s="343"/>
      <c r="AR32" s="343"/>
      <c r="AS32" s="343"/>
      <c r="AT32" s="344"/>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6"/>
      <c r="BT32" s="76"/>
      <c r="BU32" s="76"/>
      <c r="BV32" s="76"/>
      <c r="BW32" s="76"/>
      <c r="BX32" s="76"/>
      <c r="BY32" s="76"/>
      <c r="BZ32" s="76"/>
      <c r="CA32" s="76"/>
      <c r="CB32" s="76"/>
    </row>
    <row r="33" spans="1:80" x14ac:dyDescent="0.25">
      <c r="A33" s="76"/>
      <c r="B33" s="310"/>
      <c r="C33" s="310"/>
      <c r="D33" s="311"/>
      <c r="E33" s="302"/>
      <c r="F33" s="303"/>
      <c r="G33" s="303"/>
      <c r="H33" s="303"/>
      <c r="I33" s="308"/>
      <c r="J33" s="261"/>
      <c r="K33" s="262"/>
      <c r="L33" s="262"/>
      <c r="M33" s="262"/>
      <c r="N33" s="262"/>
      <c r="O33" s="263"/>
      <c r="P33" s="271"/>
      <c r="Q33" s="271"/>
      <c r="R33" s="271"/>
      <c r="S33" s="271"/>
      <c r="T33" s="271"/>
      <c r="U33" s="272"/>
      <c r="V33" s="270"/>
      <c r="W33" s="271"/>
      <c r="X33" s="271"/>
      <c r="Y33" s="271"/>
      <c r="Z33" s="271"/>
      <c r="AA33" s="272"/>
      <c r="AB33" s="288"/>
      <c r="AC33" s="289"/>
      <c r="AD33" s="290"/>
      <c r="AE33" s="290"/>
      <c r="AF33" s="290"/>
      <c r="AG33" s="291"/>
      <c r="AH33" s="279"/>
      <c r="AI33" s="280"/>
      <c r="AJ33" s="280"/>
      <c r="AK33" s="280"/>
      <c r="AL33" s="280"/>
      <c r="AM33" s="281"/>
      <c r="AN33" s="76"/>
      <c r="AO33" s="342"/>
      <c r="AP33" s="343"/>
      <c r="AQ33" s="343"/>
      <c r="AR33" s="343"/>
      <c r="AS33" s="343"/>
      <c r="AT33" s="344"/>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6"/>
      <c r="BT33" s="76"/>
      <c r="BU33" s="76"/>
      <c r="BV33" s="76"/>
      <c r="BW33" s="76"/>
      <c r="BX33" s="76"/>
      <c r="BY33" s="76"/>
      <c r="BZ33" s="76"/>
      <c r="CA33" s="76"/>
      <c r="CB33" s="76"/>
    </row>
    <row r="34" spans="1:80" x14ac:dyDescent="0.25">
      <c r="A34" s="76"/>
      <c r="B34" s="310"/>
      <c r="C34" s="310"/>
      <c r="D34" s="311"/>
      <c r="E34" s="302"/>
      <c r="F34" s="303"/>
      <c r="G34" s="303"/>
      <c r="H34" s="303"/>
      <c r="I34" s="308"/>
      <c r="J34" s="261" t="e">
        <f>IF(AND('Mapa final'!#REF!="Baja",'Mapa final'!#REF!="Leve"),CONCATENATE("R",'Mapa final'!#REF!),"")</f>
        <v>#REF!</v>
      </c>
      <c r="K34" s="262"/>
      <c r="L34" s="262" t="e">
        <f>IF(AND('Mapa final'!#REF!="Baja",'Mapa final'!#REF!="Leve"),CONCATENATE("R",'Mapa final'!#REF!),"")</f>
        <v>#REF!</v>
      </c>
      <c r="M34" s="262"/>
      <c r="N34" s="262" t="e">
        <f>IF(AND('Mapa final'!#REF!="Baja",'Mapa final'!#REF!="Leve"),CONCATENATE("R",'Mapa final'!#REF!),"")</f>
        <v>#REF!</v>
      </c>
      <c r="O34" s="263"/>
      <c r="P34" s="271" t="e">
        <f>IF(AND('Mapa final'!#REF!="Baja",'Mapa final'!#REF!="Menor"),CONCATENATE("R",'Mapa final'!#REF!),"")</f>
        <v>#REF!</v>
      </c>
      <c r="Q34" s="271"/>
      <c r="R34" s="271" t="e">
        <f>IF(AND('Mapa final'!#REF!="Baja",'Mapa final'!#REF!="Menor"),CONCATENATE("R",'Mapa final'!#REF!),"")</f>
        <v>#REF!</v>
      </c>
      <c r="S34" s="271"/>
      <c r="T34" s="271" t="e">
        <f>IF(AND('Mapa final'!#REF!="Baja",'Mapa final'!#REF!="Menor"),CONCATENATE("R",'Mapa final'!#REF!),"")</f>
        <v>#REF!</v>
      </c>
      <c r="U34" s="272"/>
      <c r="V34" s="270" t="e">
        <f>IF(AND('Mapa final'!#REF!="Baja",'Mapa final'!#REF!="Moderado"),CONCATENATE("R",'Mapa final'!#REF!),"")</f>
        <v>#REF!</v>
      </c>
      <c r="W34" s="271"/>
      <c r="X34" s="271" t="e">
        <f>IF(AND('Mapa final'!#REF!="Baja",'Mapa final'!#REF!="Moderado"),CONCATENATE("R",'Mapa final'!#REF!),"")</f>
        <v>#REF!</v>
      </c>
      <c r="Y34" s="271"/>
      <c r="Z34" s="271" t="e">
        <f>IF(AND('Mapa final'!#REF!="Baja",'Mapa final'!#REF!="Moderado"),CONCATENATE("R",'Mapa final'!#REF!),"")</f>
        <v>#REF!</v>
      </c>
      <c r="AA34" s="272"/>
      <c r="AB34" s="288" t="e">
        <f>IF(AND('Mapa final'!#REF!="Baja",'Mapa final'!#REF!="Mayor"),CONCATENATE("R",'Mapa final'!#REF!),"")</f>
        <v>#REF!</v>
      </c>
      <c r="AC34" s="289"/>
      <c r="AD34" s="290" t="e">
        <f>IF(AND('Mapa final'!#REF!="Baja",'Mapa final'!#REF!="Mayor"),CONCATENATE("R",'Mapa final'!#REF!),"")</f>
        <v>#REF!</v>
      </c>
      <c r="AE34" s="290"/>
      <c r="AF34" s="290" t="e">
        <f>IF(AND('Mapa final'!#REF!="Baja",'Mapa final'!#REF!="Mayor"),CONCATENATE("R",'Mapa final'!#REF!),"")</f>
        <v>#REF!</v>
      </c>
      <c r="AG34" s="291"/>
      <c r="AH34" s="279" t="e">
        <f>IF(AND('Mapa final'!#REF!="Baja",'Mapa final'!#REF!="Catastrófico"),CONCATENATE("R",'Mapa final'!#REF!),"")</f>
        <v>#REF!</v>
      </c>
      <c r="AI34" s="280"/>
      <c r="AJ34" s="280" t="e">
        <f>IF(AND('Mapa final'!#REF!="Baja",'Mapa final'!#REF!="Catastrófico"),CONCATENATE("R",'Mapa final'!#REF!),"")</f>
        <v>#REF!</v>
      </c>
      <c r="AK34" s="280"/>
      <c r="AL34" s="280" t="e">
        <f>IF(AND('Mapa final'!#REF!="Baja",'Mapa final'!#REF!="Catastrófico"),CONCATENATE("R",'Mapa final'!#REF!),"")</f>
        <v>#REF!</v>
      </c>
      <c r="AM34" s="281"/>
      <c r="AN34" s="76"/>
      <c r="AO34" s="342"/>
      <c r="AP34" s="343"/>
      <c r="AQ34" s="343"/>
      <c r="AR34" s="343"/>
      <c r="AS34" s="343"/>
      <c r="AT34" s="344"/>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s="76"/>
      <c r="BT34" s="76"/>
      <c r="BU34" s="76"/>
      <c r="BV34" s="76"/>
      <c r="BW34" s="76"/>
      <c r="BX34" s="76"/>
      <c r="BY34" s="76"/>
      <c r="BZ34" s="76"/>
      <c r="CA34" s="76"/>
      <c r="CB34" s="76"/>
    </row>
    <row r="35" spans="1:80" x14ac:dyDescent="0.25">
      <c r="A35" s="76"/>
      <c r="B35" s="310"/>
      <c r="C35" s="310"/>
      <c r="D35" s="311"/>
      <c r="E35" s="302"/>
      <c r="F35" s="303"/>
      <c r="G35" s="303"/>
      <c r="H35" s="303"/>
      <c r="I35" s="308"/>
      <c r="J35" s="261"/>
      <c r="K35" s="262"/>
      <c r="L35" s="262"/>
      <c r="M35" s="262"/>
      <c r="N35" s="262"/>
      <c r="O35" s="263"/>
      <c r="P35" s="271"/>
      <c r="Q35" s="271"/>
      <c r="R35" s="271"/>
      <c r="S35" s="271"/>
      <c r="T35" s="271"/>
      <c r="U35" s="272"/>
      <c r="V35" s="270"/>
      <c r="W35" s="271"/>
      <c r="X35" s="271"/>
      <c r="Y35" s="271"/>
      <c r="Z35" s="271"/>
      <c r="AA35" s="272"/>
      <c r="AB35" s="288"/>
      <c r="AC35" s="289"/>
      <c r="AD35" s="290"/>
      <c r="AE35" s="290"/>
      <c r="AF35" s="290"/>
      <c r="AG35" s="291"/>
      <c r="AH35" s="279"/>
      <c r="AI35" s="280"/>
      <c r="AJ35" s="280"/>
      <c r="AK35" s="280"/>
      <c r="AL35" s="280"/>
      <c r="AM35" s="281"/>
      <c r="AN35" s="76"/>
      <c r="AO35" s="342"/>
      <c r="AP35" s="343"/>
      <c r="AQ35" s="343"/>
      <c r="AR35" s="343"/>
      <c r="AS35" s="343"/>
      <c r="AT35" s="344"/>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c r="BS35" s="76"/>
      <c r="BT35" s="76"/>
      <c r="BU35" s="76"/>
      <c r="BV35" s="76"/>
      <c r="BW35" s="76"/>
      <c r="BX35" s="76"/>
      <c r="BY35" s="76"/>
      <c r="BZ35" s="76"/>
      <c r="CA35" s="76"/>
      <c r="CB35" s="76"/>
    </row>
    <row r="36" spans="1:80" x14ac:dyDescent="0.25">
      <c r="A36" s="76"/>
      <c r="B36" s="310"/>
      <c r="C36" s="310"/>
      <c r="D36" s="311"/>
      <c r="E36" s="302"/>
      <c r="F36" s="303"/>
      <c r="G36" s="303"/>
      <c r="H36" s="303"/>
      <c r="I36" s="308"/>
      <c r="J36" s="261" t="e">
        <f>IF(AND('Mapa final'!#REF!="Baja",'Mapa final'!#REF!="Leve"),CONCATENATE("R",'Mapa final'!#REF!),"")</f>
        <v>#REF!</v>
      </c>
      <c r="K36" s="262"/>
      <c r="L36" s="262" t="str">
        <f>IF(AND('Mapa final'!$L$19="Baja",'Mapa final'!$P$19="Leve"),CONCATENATE("R",'Mapa final'!$A$19),"")</f>
        <v/>
      </c>
      <c r="M36" s="262"/>
      <c r="N36" s="262" t="str">
        <f>IF(AND('Mapa final'!$L$21="Baja",'Mapa final'!$P$21="Leve"),CONCATENATE("R",'Mapa final'!$A$21),"")</f>
        <v/>
      </c>
      <c r="O36" s="263"/>
      <c r="P36" s="271" t="e">
        <f>IF(AND('Mapa final'!#REF!="Baja",'Mapa final'!#REF!="Menor"),CONCATENATE("R",'Mapa final'!#REF!),"")</f>
        <v>#REF!</v>
      </c>
      <c r="Q36" s="271"/>
      <c r="R36" s="271" t="str">
        <f>IF(AND('Mapa final'!$L$19="Baja",'Mapa final'!$P$19="Menor"),CONCATENATE("R",'Mapa final'!$A$19),"")</f>
        <v/>
      </c>
      <c r="S36" s="271"/>
      <c r="T36" s="271" t="str">
        <f>IF(AND('Mapa final'!$L$21="Baja",'Mapa final'!$P$21="Menor"),CONCATENATE("R",'Mapa final'!$A$21),"")</f>
        <v/>
      </c>
      <c r="U36" s="272"/>
      <c r="V36" s="270" t="e">
        <f>IF(AND('Mapa final'!#REF!="Baja",'Mapa final'!#REF!="Moderado"),CONCATENATE("R",'Mapa final'!#REF!),"")</f>
        <v>#REF!</v>
      </c>
      <c r="W36" s="271"/>
      <c r="X36" s="271" t="str">
        <f>IF(AND('Mapa final'!$L$19="Baja",'Mapa final'!$P$19="Moderado"),CONCATENATE("R",'Mapa final'!$A$19),"")</f>
        <v/>
      </c>
      <c r="Y36" s="271"/>
      <c r="Z36" s="271" t="str">
        <f>IF(AND('Mapa final'!$L$21="Baja",'Mapa final'!$P$21="Moderado"),CONCATENATE("R",'Mapa final'!$A$21),"")</f>
        <v/>
      </c>
      <c r="AA36" s="272"/>
      <c r="AB36" s="288" t="e">
        <f>IF(AND('Mapa final'!#REF!="Baja",'Mapa final'!#REF!="Mayor"),CONCATENATE("R",'Mapa final'!#REF!),"")</f>
        <v>#REF!</v>
      </c>
      <c r="AC36" s="289"/>
      <c r="AD36" s="290" t="str">
        <f>IF(AND('Mapa final'!$L$19="Baja",'Mapa final'!$P$19="Mayor"),CONCATENATE("R",'Mapa final'!$A$19),"")</f>
        <v/>
      </c>
      <c r="AE36" s="290"/>
      <c r="AF36" s="290" t="str">
        <f>IF(AND('Mapa final'!$L$21="Baja",'Mapa final'!$P$21="Mayor"),CONCATENATE("R",'Mapa final'!$A$21),"")</f>
        <v/>
      </c>
      <c r="AG36" s="291"/>
      <c r="AH36" s="279" t="e">
        <f>IF(AND('Mapa final'!#REF!="Baja",'Mapa final'!#REF!="Catastrófico"),CONCATENATE("R",'Mapa final'!#REF!),"")</f>
        <v>#REF!</v>
      </c>
      <c r="AI36" s="280"/>
      <c r="AJ36" s="280" t="str">
        <f>IF(AND('Mapa final'!$L$19="Baja",'Mapa final'!$P$19="Catastrófico"),CONCATENATE("R",'Mapa final'!$A$19),"")</f>
        <v/>
      </c>
      <c r="AK36" s="280"/>
      <c r="AL36" s="280" t="str">
        <f>IF(AND('Mapa final'!$L$21="Baja",'Mapa final'!$P$21="Catastrófico"),CONCATENATE("R",'Mapa final'!$A$21),"")</f>
        <v/>
      </c>
      <c r="AM36" s="281"/>
      <c r="AN36" s="76"/>
      <c r="AO36" s="342"/>
      <c r="AP36" s="343"/>
      <c r="AQ36" s="343"/>
      <c r="AR36" s="343"/>
      <c r="AS36" s="343"/>
      <c r="AT36" s="344"/>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row>
    <row r="37" spans="1:80" ht="15.75" thickBot="1" x14ac:dyDescent="0.3">
      <c r="A37" s="76"/>
      <c r="B37" s="310"/>
      <c r="C37" s="310"/>
      <c r="D37" s="311"/>
      <c r="E37" s="305"/>
      <c r="F37" s="306"/>
      <c r="G37" s="306"/>
      <c r="H37" s="306"/>
      <c r="I37" s="306"/>
      <c r="J37" s="264"/>
      <c r="K37" s="265"/>
      <c r="L37" s="265"/>
      <c r="M37" s="265"/>
      <c r="N37" s="265"/>
      <c r="O37" s="266"/>
      <c r="P37" s="274"/>
      <c r="Q37" s="274"/>
      <c r="R37" s="274"/>
      <c r="S37" s="274"/>
      <c r="T37" s="274"/>
      <c r="U37" s="275"/>
      <c r="V37" s="273"/>
      <c r="W37" s="274"/>
      <c r="X37" s="274"/>
      <c r="Y37" s="274"/>
      <c r="Z37" s="274"/>
      <c r="AA37" s="275"/>
      <c r="AB37" s="292"/>
      <c r="AC37" s="293"/>
      <c r="AD37" s="293"/>
      <c r="AE37" s="293"/>
      <c r="AF37" s="293"/>
      <c r="AG37" s="294"/>
      <c r="AH37" s="282"/>
      <c r="AI37" s="283"/>
      <c r="AJ37" s="283"/>
      <c r="AK37" s="283"/>
      <c r="AL37" s="283"/>
      <c r="AM37" s="284"/>
      <c r="AN37" s="76"/>
      <c r="AO37" s="345"/>
      <c r="AP37" s="346"/>
      <c r="AQ37" s="346"/>
      <c r="AR37" s="346"/>
      <c r="AS37" s="346"/>
      <c r="AT37" s="347"/>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6"/>
      <c r="BT37" s="76"/>
      <c r="BU37" s="76"/>
      <c r="BV37" s="76"/>
      <c r="BW37" s="76"/>
      <c r="BX37" s="76"/>
      <c r="BY37" s="76"/>
      <c r="BZ37" s="76"/>
      <c r="CA37" s="76"/>
      <c r="CB37" s="76"/>
    </row>
    <row r="38" spans="1:80" x14ac:dyDescent="0.25">
      <c r="A38" s="76"/>
      <c r="B38" s="310"/>
      <c r="C38" s="310"/>
      <c r="D38" s="311"/>
      <c r="E38" s="299" t="s">
        <v>112</v>
      </c>
      <c r="F38" s="300"/>
      <c r="G38" s="300"/>
      <c r="H38" s="300"/>
      <c r="I38" s="301"/>
      <c r="J38" s="267" t="e">
        <f>IF(AND('Mapa final'!#REF!="Muy Baja",'Mapa final'!#REF!="Leve"),CONCATENATE("R",'Mapa final'!#REF!),"")</f>
        <v>#REF!</v>
      </c>
      <c r="K38" s="268"/>
      <c r="L38" s="268" t="str">
        <f>IF(AND('Mapa final'!$L$12="Muy Baja",'Mapa final'!$P$12="Leve"),CONCATENATE("R",'Mapa final'!$A$12),"")</f>
        <v/>
      </c>
      <c r="M38" s="268"/>
      <c r="N38" s="268" t="e">
        <f>IF(AND('Mapa final'!#REF!="Muy Baja",'Mapa final'!#REF!="Leve"),CONCATENATE("R",'Mapa final'!#REF!),"")</f>
        <v>#REF!</v>
      </c>
      <c r="O38" s="269"/>
      <c r="P38" s="267" t="e">
        <f>IF(AND('Mapa final'!#REF!="Muy Baja",'Mapa final'!#REF!="Menor"),CONCATENATE("R",'Mapa final'!#REF!),"")</f>
        <v>#REF!</v>
      </c>
      <c r="Q38" s="268"/>
      <c r="R38" s="268" t="str">
        <f>IF(AND('Mapa final'!$L$12="Muy Baja",'Mapa final'!$P$12="Menor"),CONCATENATE("R",'Mapa final'!$A$12),"")</f>
        <v/>
      </c>
      <c r="S38" s="268"/>
      <c r="T38" s="268" t="e">
        <f>IF(AND('Mapa final'!#REF!="Muy Baja",'Mapa final'!#REF!="Menor"),CONCATENATE("R",'Mapa final'!#REF!),"")</f>
        <v>#REF!</v>
      </c>
      <c r="U38" s="269"/>
      <c r="V38" s="276" t="e">
        <f>IF(AND('Mapa final'!#REF!="Muy Baja",'Mapa final'!#REF!="Moderado"),CONCATENATE("R",'Mapa final'!#REF!),"")</f>
        <v>#REF!</v>
      </c>
      <c r="W38" s="277"/>
      <c r="X38" s="277" t="str">
        <f>IF(AND('Mapa final'!$L$12="Muy Baja",'Mapa final'!$P$12="Moderado"),CONCATENATE("R",'Mapa final'!$A$12),"")</f>
        <v/>
      </c>
      <c r="Y38" s="277"/>
      <c r="Z38" s="277" t="e">
        <f>IF(AND('Mapa final'!#REF!="Muy Baja",'Mapa final'!#REF!="Moderado"),CONCATENATE("R",'Mapa final'!#REF!),"")</f>
        <v>#REF!</v>
      </c>
      <c r="AA38" s="278"/>
      <c r="AB38" s="295" t="e">
        <f>IF(AND('Mapa final'!#REF!="Muy Baja",'Mapa final'!#REF!="Mayor"),CONCATENATE("R",'Mapa final'!#REF!),"")</f>
        <v>#REF!</v>
      </c>
      <c r="AC38" s="296"/>
      <c r="AD38" s="296" t="str">
        <f>IF(AND('Mapa final'!$L$12="Muy Baja",'Mapa final'!$P$12="Mayor"),CONCATENATE("R",'Mapa final'!$A$12),"")</f>
        <v/>
      </c>
      <c r="AE38" s="296"/>
      <c r="AF38" s="296" t="e">
        <f>IF(AND('Mapa final'!#REF!="Muy Baja",'Mapa final'!#REF!="Mayor"),CONCATENATE("R",'Mapa final'!#REF!),"")</f>
        <v>#REF!</v>
      </c>
      <c r="AG38" s="297"/>
      <c r="AH38" s="285" t="e">
        <f>IF(AND('Mapa final'!#REF!="Muy Baja",'Mapa final'!#REF!="Catastrófico"),CONCATENATE("R",'Mapa final'!#REF!),"")</f>
        <v>#REF!</v>
      </c>
      <c r="AI38" s="286"/>
      <c r="AJ38" s="286" t="str">
        <f>IF(AND('Mapa final'!$L$12="Muy Baja",'Mapa final'!$P$12="Catastrófico"),CONCATENATE("R",'Mapa final'!$A$12),"")</f>
        <v/>
      </c>
      <c r="AK38" s="286"/>
      <c r="AL38" s="286" t="e">
        <f>IF(AND('Mapa final'!#REF!="Muy Baja",'Mapa final'!#REF!="Catastrófico"),CONCATENATE("R",'Mapa final'!#REF!),"")</f>
        <v>#REF!</v>
      </c>
      <c r="AM38" s="287"/>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c r="BY38" s="76"/>
      <c r="BZ38" s="76"/>
      <c r="CA38" s="76"/>
      <c r="CB38" s="76"/>
    </row>
    <row r="39" spans="1:80" x14ac:dyDescent="0.25">
      <c r="A39" s="76"/>
      <c r="B39" s="310"/>
      <c r="C39" s="310"/>
      <c r="D39" s="311"/>
      <c r="E39" s="302"/>
      <c r="F39" s="303"/>
      <c r="G39" s="303"/>
      <c r="H39" s="303"/>
      <c r="I39" s="304"/>
      <c r="J39" s="261"/>
      <c r="K39" s="262"/>
      <c r="L39" s="262"/>
      <c r="M39" s="262"/>
      <c r="N39" s="262"/>
      <c r="O39" s="263"/>
      <c r="P39" s="261"/>
      <c r="Q39" s="262"/>
      <c r="R39" s="262"/>
      <c r="S39" s="262"/>
      <c r="T39" s="262"/>
      <c r="U39" s="263"/>
      <c r="V39" s="270"/>
      <c r="W39" s="271"/>
      <c r="X39" s="271"/>
      <c r="Y39" s="271"/>
      <c r="Z39" s="271"/>
      <c r="AA39" s="272"/>
      <c r="AB39" s="288"/>
      <c r="AC39" s="289"/>
      <c r="AD39" s="289"/>
      <c r="AE39" s="289"/>
      <c r="AF39" s="289"/>
      <c r="AG39" s="291"/>
      <c r="AH39" s="279"/>
      <c r="AI39" s="280"/>
      <c r="AJ39" s="280"/>
      <c r="AK39" s="280"/>
      <c r="AL39" s="280"/>
      <c r="AM39" s="281"/>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6"/>
      <c r="BT39" s="76"/>
      <c r="BU39" s="76"/>
      <c r="BV39" s="76"/>
      <c r="BW39" s="76"/>
      <c r="BX39" s="76"/>
      <c r="BY39" s="76"/>
      <c r="BZ39" s="76"/>
      <c r="CA39" s="76"/>
      <c r="CB39" s="76"/>
    </row>
    <row r="40" spans="1:80" x14ac:dyDescent="0.25">
      <c r="A40" s="76"/>
      <c r="B40" s="310"/>
      <c r="C40" s="310"/>
      <c r="D40" s="311"/>
      <c r="E40" s="302"/>
      <c r="F40" s="303"/>
      <c r="G40" s="303"/>
      <c r="H40" s="303"/>
      <c r="I40" s="304"/>
      <c r="J40" s="261" t="e">
        <f>IF(AND('Mapa final'!#REF!="Muy Baja",'Mapa final'!#REF!="Leve"),CONCATENATE("R",'Mapa final'!#REF!),"")</f>
        <v>#REF!</v>
      </c>
      <c r="K40" s="262"/>
      <c r="L40" s="262" t="e">
        <f>IF(AND('Mapa final'!#REF!="Muy Baja",'Mapa final'!#REF!="Leve"),CONCATENATE("R",'Mapa final'!#REF!),"")</f>
        <v>#REF!</v>
      </c>
      <c r="M40" s="262"/>
      <c r="N40" s="262" t="e">
        <f>IF(AND('Mapa final'!#REF!="Muy Baja",'Mapa final'!#REF!="Leve"),CONCATENATE("R",'Mapa final'!#REF!),"")</f>
        <v>#REF!</v>
      </c>
      <c r="O40" s="263"/>
      <c r="P40" s="261" t="e">
        <f>IF(AND('Mapa final'!#REF!="Muy Baja",'Mapa final'!#REF!="Menor"),CONCATENATE("R",'Mapa final'!#REF!),"")</f>
        <v>#REF!</v>
      </c>
      <c r="Q40" s="262"/>
      <c r="R40" s="262" t="e">
        <f>IF(AND('Mapa final'!#REF!="Muy Baja",'Mapa final'!#REF!="Menor"),CONCATENATE("R",'Mapa final'!#REF!),"")</f>
        <v>#REF!</v>
      </c>
      <c r="S40" s="262"/>
      <c r="T40" s="262" t="e">
        <f>IF(AND('Mapa final'!#REF!="Muy Baja",'Mapa final'!#REF!="Menor"),CONCATENATE("R",'Mapa final'!#REF!),"")</f>
        <v>#REF!</v>
      </c>
      <c r="U40" s="263"/>
      <c r="V40" s="270" t="e">
        <f>IF(AND('Mapa final'!#REF!="Muy Baja",'Mapa final'!#REF!="Moderado"),CONCATENATE("R",'Mapa final'!#REF!),"")</f>
        <v>#REF!</v>
      </c>
      <c r="W40" s="271"/>
      <c r="X40" s="271" t="e">
        <f>IF(AND('Mapa final'!#REF!="Muy Baja",'Mapa final'!#REF!="Moderado"),CONCATENATE("R",'Mapa final'!#REF!),"")</f>
        <v>#REF!</v>
      </c>
      <c r="Y40" s="271"/>
      <c r="Z40" s="271" t="e">
        <f>IF(AND('Mapa final'!#REF!="Muy Baja",'Mapa final'!#REF!="Moderado"),CONCATENATE("R",'Mapa final'!#REF!),"")</f>
        <v>#REF!</v>
      </c>
      <c r="AA40" s="272"/>
      <c r="AB40" s="288" t="e">
        <f>IF(AND('Mapa final'!#REF!="Muy Baja",'Mapa final'!#REF!="Mayor"),CONCATENATE("R",'Mapa final'!#REF!),"")</f>
        <v>#REF!</v>
      </c>
      <c r="AC40" s="289"/>
      <c r="AD40" s="290" t="e">
        <f>IF(AND('Mapa final'!#REF!="Muy Baja",'Mapa final'!#REF!="Mayor"),CONCATENATE("R",'Mapa final'!#REF!),"")</f>
        <v>#REF!</v>
      </c>
      <c r="AE40" s="290"/>
      <c r="AF40" s="290" t="e">
        <f>IF(AND('Mapa final'!#REF!="Muy Baja",'Mapa final'!#REF!="Mayor"),CONCATENATE("R",'Mapa final'!#REF!),"")</f>
        <v>#REF!</v>
      </c>
      <c r="AG40" s="291"/>
      <c r="AH40" s="279" t="e">
        <f>IF(AND('Mapa final'!#REF!="Muy Baja",'Mapa final'!#REF!="Catastrófico"),CONCATENATE("R",'Mapa final'!#REF!),"")</f>
        <v>#REF!</v>
      </c>
      <c r="AI40" s="280"/>
      <c r="AJ40" s="280" t="e">
        <f>IF(AND('Mapa final'!#REF!="Muy Baja",'Mapa final'!#REF!="Catastrófico"),CONCATENATE("R",'Mapa final'!#REF!),"")</f>
        <v>#REF!</v>
      </c>
      <c r="AK40" s="280"/>
      <c r="AL40" s="280" t="e">
        <f>IF(AND('Mapa final'!#REF!="Muy Baja",'Mapa final'!#REF!="Catastrófico"),CONCATENATE("R",'Mapa final'!#REF!),"")</f>
        <v>#REF!</v>
      </c>
      <c r="AM40" s="281"/>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6"/>
      <c r="BT40" s="76"/>
      <c r="BU40" s="76"/>
      <c r="BV40" s="76"/>
      <c r="BW40" s="76"/>
      <c r="BX40" s="76"/>
      <c r="BY40" s="76"/>
      <c r="BZ40" s="76"/>
      <c r="CA40" s="76"/>
      <c r="CB40" s="76"/>
    </row>
    <row r="41" spans="1:80" x14ac:dyDescent="0.25">
      <c r="A41" s="76"/>
      <c r="B41" s="310"/>
      <c r="C41" s="310"/>
      <c r="D41" s="311"/>
      <c r="E41" s="302"/>
      <c r="F41" s="303"/>
      <c r="G41" s="303"/>
      <c r="H41" s="303"/>
      <c r="I41" s="304"/>
      <c r="J41" s="261"/>
      <c r="K41" s="262"/>
      <c r="L41" s="262"/>
      <c r="M41" s="262"/>
      <c r="N41" s="262"/>
      <c r="O41" s="263"/>
      <c r="P41" s="261"/>
      <c r="Q41" s="262"/>
      <c r="R41" s="262"/>
      <c r="S41" s="262"/>
      <c r="T41" s="262"/>
      <c r="U41" s="263"/>
      <c r="V41" s="270"/>
      <c r="W41" s="271"/>
      <c r="X41" s="271"/>
      <c r="Y41" s="271"/>
      <c r="Z41" s="271"/>
      <c r="AA41" s="272"/>
      <c r="AB41" s="288"/>
      <c r="AC41" s="289"/>
      <c r="AD41" s="290"/>
      <c r="AE41" s="290"/>
      <c r="AF41" s="290"/>
      <c r="AG41" s="291"/>
      <c r="AH41" s="279"/>
      <c r="AI41" s="280"/>
      <c r="AJ41" s="280"/>
      <c r="AK41" s="280"/>
      <c r="AL41" s="280"/>
      <c r="AM41" s="281"/>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row>
    <row r="42" spans="1:80" x14ac:dyDescent="0.25">
      <c r="A42" s="76"/>
      <c r="B42" s="310"/>
      <c r="C42" s="310"/>
      <c r="D42" s="311"/>
      <c r="E42" s="302"/>
      <c r="F42" s="303"/>
      <c r="G42" s="303"/>
      <c r="H42" s="303"/>
      <c r="I42" s="304"/>
      <c r="J42" s="261" t="e">
        <f>IF(AND('Mapa final'!#REF!="Muy Baja",'Mapa final'!#REF!="Leve"),CONCATENATE("R",'Mapa final'!#REF!),"")</f>
        <v>#REF!</v>
      </c>
      <c r="K42" s="262"/>
      <c r="L42" s="262" t="e">
        <f>IF(AND('Mapa final'!#REF!="Muy Baja",'Mapa final'!#REF!="Leve"),CONCATENATE("R",'Mapa final'!#REF!),"")</f>
        <v>#REF!</v>
      </c>
      <c r="M42" s="262"/>
      <c r="N42" s="262" t="e">
        <f>IF(AND('Mapa final'!#REF!="Muy Baja",'Mapa final'!#REF!="Leve"),CONCATENATE("R",'Mapa final'!#REF!),"")</f>
        <v>#REF!</v>
      </c>
      <c r="O42" s="263"/>
      <c r="P42" s="261" t="e">
        <f>IF(AND('Mapa final'!#REF!="Muy Baja",'Mapa final'!#REF!="Menor"),CONCATENATE("R",'Mapa final'!#REF!),"")</f>
        <v>#REF!</v>
      </c>
      <c r="Q42" s="262"/>
      <c r="R42" s="262" t="e">
        <f>IF(AND('Mapa final'!#REF!="Muy Baja",'Mapa final'!#REF!="Menor"),CONCATENATE("R",'Mapa final'!#REF!),"")</f>
        <v>#REF!</v>
      </c>
      <c r="S42" s="262"/>
      <c r="T42" s="262" t="e">
        <f>IF(AND('Mapa final'!#REF!="Muy Baja",'Mapa final'!#REF!="Menor"),CONCATENATE("R",'Mapa final'!#REF!),"")</f>
        <v>#REF!</v>
      </c>
      <c r="U42" s="263"/>
      <c r="V42" s="270" t="e">
        <f>IF(AND('Mapa final'!#REF!="Muy Baja",'Mapa final'!#REF!="Moderado"),CONCATENATE("R",'Mapa final'!#REF!),"")</f>
        <v>#REF!</v>
      </c>
      <c r="W42" s="271"/>
      <c r="X42" s="271" t="e">
        <f>IF(AND('Mapa final'!#REF!="Muy Baja",'Mapa final'!#REF!="Moderado"),CONCATENATE("R",'Mapa final'!#REF!),"")</f>
        <v>#REF!</v>
      </c>
      <c r="Y42" s="271"/>
      <c r="Z42" s="271" t="e">
        <f>IF(AND('Mapa final'!#REF!="Muy Baja",'Mapa final'!#REF!="Moderado"),CONCATENATE("R",'Mapa final'!#REF!),"")</f>
        <v>#REF!</v>
      </c>
      <c r="AA42" s="272"/>
      <c r="AB42" s="288" t="e">
        <f>IF(AND('Mapa final'!#REF!="Muy Baja",'Mapa final'!#REF!="Mayor"),CONCATENATE("R",'Mapa final'!#REF!),"")</f>
        <v>#REF!</v>
      </c>
      <c r="AC42" s="289"/>
      <c r="AD42" s="290" t="e">
        <f>IF(AND('Mapa final'!#REF!="Muy Baja",'Mapa final'!#REF!="Mayor"),CONCATENATE("R",'Mapa final'!#REF!),"")</f>
        <v>#REF!</v>
      </c>
      <c r="AE42" s="290"/>
      <c r="AF42" s="290" t="e">
        <f>IF(AND('Mapa final'!#REF!="Muy Baja",'Mapa final'!#REF!="Mayor"),CONCATENATE("R",'Mapa final'!#REF!),"")</f>
        <v>#REF!</v>
      </c>
      <c r="AG42" s="291"/>
      <c r="AH42" s="279" t="e">
        <f>IF(AND('Mapa final'!#REF!="Muy Baja",'Mapa final'!#REF!="Catastrófico"),CONCATENATE("R",'Mapa final'!#REF!),"")</f>
        <v>#REF!</v>
      </c>
      <c r="AI42" s="280"/>
      <c r="AJ42" s="280" t="e">
        <f>IF(AND('Mapa final'!#REF!="Muy Baja",'Mapa final'!#REF!="Catastrófico"),CONCATENATE("R",'Mapa final'!#REF!),"")</f>
        <v>#REF!</v>
      </c>
      <c r="AK42" s="280"/>
      <c r="AL42" s="280" t="e">
        <f>IF(AND('Mapa final'!#REF!="Muy Baja",'Mapa final'!#REF!="Catastrófico"),CONCATENATE("R",'Mapa final'!#REF!),"")</f>
        <v>#REF!</v>
      </c>
      <c r="AM42" s="281"/>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row>
    <row r="43" spans="1:80" x14ac:dyDescent="0.25">
      <c r="A43" s="76"/>
      <c r="B43" s="310"/>
      <c r="C43" s="310"/>
      <c r="D43" s="311"/>
      <c r="E43" s="302"/>
      <c r="F43" s="303"/>
      <c r="G43" s="303"/>
      <c r="H43" s="303"/>
      <c r="I43" s="304"/>
      <c r="J43" s="261"/>
      <c r="K43" s="262"/>
      <c r="L43" s="262"/>
      <c r="M43" s="262"/>
      <c r="N43" s="262"/>
      <c r="O43" s="263"/>
      <c r="P43" s="261"/>
      <c r="Q43" s="262"/>
      <c r="R43" s="262"/>
      <c r="S43" s="262"/>
      <c r="T43" s="262"/>
      <c r="U43" s="263"/>
      <c r="V43" s="270"/>
      <c r="W43" s="271"/>
      <c r="X43" s="271"/>
      <c r="Y43" s="271"/>
      <c r="Z43" s="271"/>
      <c r="AA43" s="272"/>
      <c r="AB43" s="288"/>
      <c r="AC43" s="289"/>
      <c r="AD43" s="290"/>
      <c r="AE43" s="290"/>
      <c r="AF43" s="290"/>
      <c r="AG43" s="291"/>
      <c r="AH43" s="279"/>
      <c r="AI43" s="280"/>
      <c r="AJ43" s="280"/>
      <c r="AK43" s="280"/>
      <c r="AL43" s="280"/>
      <c r="AM43" s="281"/>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6"/>
      <c r="BT43" s="76"/>
      <c r="BU43" s="76"/>
      <c r="BV43" s="76"/>
      <c r="BW43" s="76"/>
      <c r="BX43" s="76"/>
      <c r="BY43" s="76"/>
      <c r="BZ43" s="76"/>
      <c r="CA43" s="76"/>
      <c r="CB43" s="76"/>
    </row>
    <row r="44" spans="1:80" x14ac:dyDescent="0.25">
      <c r="A44" s="76"/>
      <c r="B44" s="310"/>
      <c r="C44" s="310"/>
      <c r="D44" s="311"/>
      <c r="E44" s="302"/>
      <c r="F44" s="303"/>
      <c r="G44" s="303"/>
      <c r="H44" s="303"/>
      <c r="I44" s="304"/>
      <c r="J44" s="261" t="e">
        <f>IF(AND('Mapa final'!#REF!="Muy Baja",'Mapa final'!#REF!="Leve"),CONCATENATE("R",'Mapa final'!#REF!),"")</f>
        <v>#REF!</v>
      </c>
      <c r="K44" s="262"/>
      <c r="L44" s="262" t="str">
        <f>IF(AND('Mapa final'!$L$19="Muy Baja",'Mapa final'!$P$19="Leve"),CONCATENATE("R",'Mapa final'!$A$19),"")</f>
        <v/>
      </c>
      <c r="M44" s="262"/>
      <c r="N44" s="262" t="str">
        <f>IF(AND('Mapa final'!$L$21="Muy Baja",'Mapa final'!$P$21="Leve"),CONCATENATE("R",'Mapa final'!$A$21),"")</f>
        <v/>
      </c>
      <c r="O44" s="263"/>
      <c r="P44" s="261" t="e">
        <f>IF(AND('Mapa final'!#REF!="Muy Baja",'Mapa final'!#REF!="Menor"),CONCATENATE("R",'Mapa final'!#REF!),"")</f>
        <v>#REF!</v>
      </c>
      <c r="Q44" s="262"/>
      <c r="R44" s="262" t="str">
        <f>IF(AND('Mapa final'!$L$19="Muy Baja",'Mapa final'!$P$19="Menor"),CONCATENATE("R",'Mapa final'!$A$19),"")</f>
        <v/>
      </c>
      <c r="S44" s="262"/>
      <c r="T44" s="262" t="str">
        <f>IF(AND('Mapa final'!$L$21="Muy Baja",'Mapa final'!$P$21="Menor"),CONCATENATE("R",'Mapa final'!$A$21),"")</f>
        <v/>
      </c>
      <c r="U44" s="263"/>
      <c r="V44" s="270" t="e">
        <f>IF(AND('Mapa final'!#REF!="Muy Baja",'Mapa final'!#REF!="Moderado"),CONCATENATE("R",'Mapa final'!#REF!),"")</f>
        <v>#REF!</v>
      </c>
      <c r="W44" s="271"/>
      <c r="X44" s="271" t="str">
        <f>IF(AND('Mapa final'!$L$19="Muy Baja",'Mapa final'!$P$19="Moderado"),CONCATENATE("R",'Mapa final'!$A$19),"")</f>
        <v/>
      </c>
      <c r="Y44" s="271"/>
      <c r="Z44" s="271" t="str">
        <f>IF(AND('Mapa final'!$L$21="Muy Baja",'Mapa final'!$P$21="Moderado"),CONCATENATE("R",'Mapa final'!$A$21),"")</f>
        <v/>
      </c>
      <c r="AA44" s="272"/>
      <c r="AB44" s="288" t="e">
        <f>IF(AND('Mapa final'!#REF!="Muy Baja",'Mapa final'!#REF!="Mayor"),CONCATENATE("R",'Mapa final'!#REF!),"")</f>
        <v>#REF!</v>
      </c>
      <c r="AC44" s="289"/>
      <c r="AD44" s="290" t="str">
        <f>IF(AND('Mapa final'!$L$19="Muy Baja",'Mapa final'!$P$19="Mayor"),CONCATENATE("R",'Mapa final'!$A$19),"")</f>
        <v/>
      </c>
      <c r="AE44" s="290"/>
      <c r="AF44" s="290" t="str">
        <f>IF(AND('Mapa final'!$L$21="Muy Baja",'Mapa final'!$P$21="Mayor"),CONCATENATE("R",'Mapa final'!$A$21),"")</f>
        <v/>
      </c>
      <c r="AG44" s="291"/>
      <c r="AH44" s="279" t="e">
        <f>IF(AND('Mapa final'!#REF!="Muy Baja",'Mapa final'!#REF!="Catastrófico"),CONCATENATE("R",'Mapa final'!#REF!),"")</f>
        <v>#REF!</v>
      </c>
      <c r="AI44" s="280"/>
      <c r="AJ44" s="280" t="str">
        <f>IF(AND('Mapa final'!$L$19="Muy Baja",'Mapa final'!$P$19="Catastrófico"),CONCATENATE("R",'Mapa final'!$A$19),"")</f>
        <v/>
      </c>
      <c r="AK44" s="280"/>
      <c r="AL44" s="280" t="str">
        <f>IF(AND('Mapa final'!$L$21="Muy Baja",'Mapa final'!$P$21="Catastrófico"),CONCATENATE("R",'Mapa final'!$A$21),"")</f>
        <v/>
      </c>
      <c r="AM44" s="281"/>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6"/>
      <c r="BT44" s="76"/>
      <c r="BU44" s="76"/>
      <c r="BV44" s="76"/>
      <c r="BW44" s="76"/>
      <c r="BX44" s="76"/>
      <c r="BY44" s="76"/>
      <c r="BZ44" s="76"/>
      <c r="CA44" s="76"/>
      <c r="CB44" s="76"/>
    </row>
    <row r="45" spans="1:80" ht="15.75" thickBot="1" x14ac:dyDescent="0.3">
      <c r="A45" s="76"/>
      <c r="B45" s="310"/>
      <c r="C45" s="310"/>
      <c r="D45" s="311"/>
      <c r="E45" s="305"/>
      <c r="F45" s="306"/>
      <c r="G45" s="306"/>
      <c r="H45" s="306"/>
      <c r="I45" s="307"/>
      <c r="J45" s="264"/>
      <c r="K45" s="265"/>
      <c r="L45" s="265"/>
      <c r="M45" s="265"/>
      <c r="N45" s="265"/>
      <c r="O45" s="266"/>
      <c r="P45" s="264"/>
      <c r="Q45" s="265"/>
      <c r="R45" s="265"/>
      <c r="S45" s="265"/>
      <c r="T45" s="265"/>
      <c r="U45" s="266"/>
      <c r="V45" s="273"/>
      <c r="W45" s="274"/>
      <c r="X45" s="274"/>
      <c r="Y45" s="274"/>
      <c r="Z45" s="274"/>
      <c r="AA45" s="275"/>
      <c r="AB45" s="292"/>
      <c r="AC45" s="293"/>
      <c r="AD45" s="293"/>
      <c r="AE45" s="293"/>
      <c r="AF45" s="293"/>
      <c r="AG45" s="294"/>
      <c r="AH45" s="282"/>
      <c r="AI45" s="283"/>
      <c r="AJ45" s="283"/>
      <c r="AK45" s="283"/>
      <c r="AL45" s="283"/>
      <c r="AM45" s="284"/>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6"/>
      <c r="BR45" s="76"/>
      <c r="BS45" s="76"/>
      <c r="BT45" s="76"/>
      <c r="BU45" s="76"/>
      <c r="BV45" s="76"/>
      <c r="BW45" s="76"/>
      <c r="BX45" s="76"/>
      <c r="BY45" s="76"/>
      <c r="BZ45" s="76"/>
      <c r="CA45" s="76"/>
      <c r="CB45" s="76"/>
    </row>
    <row r="46" spans="1:80" x14ac:dyDescent="0.25">
      <c r="A46" s="76"/>
      <c r="B46" s="76"/>
      <c r="C46" s="76"/>
      <c r="D46" s="76"/>
      <c r="E46" s="76"/>
      <c r="F46" s="76"/>
      <c r="G46" s="76"/>
      <c r="H46" s="76"/>
      <c r="I46" s="76"/>
      <c r="J46" s="299" t="s">
        <v>111</v>
      </c>
      <c r="K46" s="300"/>
      <c r="L46" s="300"/>
      <c r="M46" s="300"/>
      <c r="N46" s="300"/>
      <c r="O46" s="301"/>
      <c r="P46" s="299" t="s">
        <v>110</v>
      </c>
      <c r="Q46" s="300"/>
      <c r="R46" s="300"/>
      <c r="S46" s="300"/>
      <c r="T46" s="300"/>
      <c r="U46" s="301"/>
      <c r="V46" s="299" t="s">
        <v>109</v>
      </c>
      <c r="W46" s="300"/>
      <c r="X46" s="300"/>
      <c r="Y46" s="300"/>
      <c r="Z46" s="300"/>
      <c r="AA46" s="301"/>
      <c r="AB46" s="299" t="s">
        <v>108</v>
      </c>
      <c r="AC46" s="309"/>
      <c r="AD46" s="300"/>
      <c r="AE46" s="300"/>
      <c r="AF46" s="300"/>
      <c r="AG46" s="301"/>
      <c r="AH46" s="299" t="s">
        <v>107</v>
      </c>
      <c r="AI46" s="300"/>
      <c r="AJ46" s="300"/>
      <c r="AK46" s="300"/>
      <c r="AL46" s="300"/>
      <c r="AM46" s="301"/>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row>
    <row r="47" spans="1:80" x14ac:dyDescent="0.25">
      <c r="A47" s="76"/>
      <c r="B47" s="76"/>
      <c r="C47" s="76"/>
      <c r="D47" s="76"/>
      <c r="E47" s="76"/>
      <c r="F47" s="76"/>
      <c r="G47" s="76"/>
      <c r="H47" s="76"/>
      <c r="I47" s="76"/>
      <c r="J47" s="302"/>
      <c r="K47" s="303"/>
      <c r="L47" s="303"/>
      <c r="M47" s="303"/>
      <c r="N47" s="303"/>
      <c r="O47" s="304"/>
      <c r="P47" s="302"/>
      <c r="Q47" s="303"/>
      <c r="R47" s="303"/>
      <c r="S47" s="303"/>
      <c r="T47" s="303"/>
      <c r="U47" s="304"/>
      <c r="V47" s="302"/>
      <c r="W47" s="303"/>
      <c r="X47" s="303"/>
      <c r="Y47" s="303"/>
      <c r="Z47" s="303"/>
      <c r="AA47" s="304"/>
      <c r="AB47" s="302"/>
      <c r="AC47" s="303"/>
      <c r="AD47" s="303"/>
      <c r="AE47" s="303"/>
      <c r="AF47" s="303"/>
      <c r="AG47" s="304"/>
      <c r="AH47" s="302"/>
      <c r="AI47" s="303"/>
      <c r="AJ47" s="303"/>
      <c r="AK47" s="303"/>
      <c r="AL47" s="303"/>
      <c r="AM47" s="304"/>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6"/>
      <c r="BT47" s="76"/>
      <c r="BU47" s="76"/>
      <c r="BV47" s="76"/>
      <c r="BW47" s="76"/>
      <c r="BX47" s="76"/>
      <c r="BY47" s="76"/>
      <c r="BZ47" s="76"/>
      <c r="CA47" s="76"/>
      <c r="CB47" s="76"/>
    </row>
    <row r="48" spans="1:80" x14ac:dyDescent="0.25">
      <c r="A48" s="76"/>
      <c r="B48" s="76"/>
      <c r="C48" s="76"/>
      <c r="D48" s="76"/>
      <c r="E48" s="76"/>
      <c r="F48" s="76"/>
      <c r="G48" s="76"/>
      <c r="H48" s="76"/>
      <c r="I48" s="76"/>
      <c r="J48" s="302"/>
      <c r="K48" s="303"/>
      <c r="L48" s="303"/>
      <c r="M48" s="303"/>
      <c r="N48" s="303"/>
      <c r="O48" s="304"/>
      <c r="P48" s="302"/>
      <c r="Q48" s="303"/>
      <c r="R48" s="303"/>
      <c r="S48" s="303"/>
      <c r="T48" s="303"/>
      <c r="U48" s="304"/>
      <c r="V48" s="302"/>
      <c r="W48" s="303"/>
      <c r="X48" s="303"/>
      <c r="Y48" s="303"/>
      <c r="Z48" s="303"/>
      <c r="AA48" s="304"/>
      <c r="AB48" s="302"/>
      <c r="AC48" s="303"/>
      <c r="AD48" s="303"/>
      <c r="AE48" s="303"/>
      <c r="AF48" s="303"/>
      <c r="AG48" s="304"/>
      <c r="AH48" s="302"/>
      <c r="AI48" s="303"/>
      <c r="AJ48" s="303"/>
      <c r="AK48" s="303"/>
      <c r="AL48" s="303"/>
      <c r="AM48" s="304"/>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row>
    <row r="49" spans="1:80" x14ac:dyDescent="0.25">
      <c r="A49" s="76"/>
      <c r="B49" s="76"/>
      <c r="C49" s="76"/>
      <c r="D49" s="76"/>
      <c r="E49" s="76"/>
      <c r="F49" s="76"/>
      <c r="G49" s="76"/>
      <c r="H49" s="76"/>
      <c r="I49" s="76"/>
      <c r="J49" s="302"/>
      <c r="K49" s="303"/>
      <c r="L49" s="303"/>
      <c r="M49" s="303"/>
      <c r="N49" s="303"/>
      <c r="O49" s="304"/>
      <c r="P49" s="302"/>
      <c r="Q49" s="303"/>
      <c r="R49" s="303"/>
      <c r="S49" s="303"/>
      <c r="T49" s="303"/>
      <c r="U49" s="304"/>
      <c r="V49" s="302"/>
      <c r="W49" s="303"/>
      <c r="X49" s="303"/>
      <c r="Y49" s="303"/>
      <c r="Z49" s="303"/>
      <c r="AA49" s="304"/>
      <c r="AB49" s="302"/>
      <c r="AC49" s="303"/>
      <c r="AD49" s="303"/>
      <c r="AE49" s="303"/>
      <c r="AF49" s="303"/>
      <c r="AG49" s="304"/>
      <c r="AH49" s="302"/>
      <c r="AI49" s="303"/>
      <c r="AJ49" s="303"/>
      <c r="AK49" s="303"/>
      <c r="AL49" s="303"/>
      <c r="AM49" s="304"/>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6"/>
      <c r="BR49" s="76"/>
      <c r="BS49" s="76"/>
      <c r="BT49" s="76"/>
      <c r="BU49" s="76"/>
      <c r="BV49" s="76"/>
      <c r="BW49" s="76"/>
      <c r="BX49" s="76"/>
      <c r="BY49" s="76"/>
      <c r="BZ49" s="76"/>
      <c r="CA49" s="76"/>
      <c r="CB49" s="76"/>
    </row>
    <row r="50" spans="1:80" x14ac:dyDescent="0.25">
      <c r="A50" s="76"/>
      <c r="B50" s="76"/>
      <c r="C50" s="76"/>
      <c r="D50" s="76"/>
      <c r="E50" s="76"/>
      <c r="F50" s="76"/>
      <c r="G50" s="76"/>
      <c r="H50" s="76"/>
      <c r="I50" s="76"/>
      <c r="J50" s="302"/>
      <c r="K50" s="303"/>
      <c r="L50" s="303"/>
      <c r="M50" s="303"/>
      <c r="N50" s="303"/>
      <c r="O50" s="304"/>
      <c r="P50" s="302"/>
      <c r="Q50" s="303"/>
      <c r="R50" s="303"/>
      <c r="S50" s="303"/>
      <c r="T50" s="303"/>
      <c r="U50" s="304"/>
      <c r="V50" s="302"/>
      <c r="W50" s="303"/>
      <c r="X50" s="303"/>
      <c r="Y50" s="303"/>
      <c r="Z50" s="303"/>
      <c r="AA50" s="304"/>
      <c r="AB50" s="302"/>
      <c r="AC50" s="303"/>
      <c r="AD50" s="303"/>
      <c r="AE50" s="303"/>
      <c r="AF50" s="303"/>
      <c r="AG50" s="304"/>
      <c r="AH50" s="302"/>
      <c r="AI50" s="303"/>
      <c r="AJ50" s="303"/>
      <c r="AK50" s="303"/>
      <c r="AL50" s="303"/>
      <c r="AM50" s="304"/>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76"/>
      <c r="CB50" s="76"/>
    </row>
    <row r="51" spans="1:80" ht="15.75" thickBot="1" x14ac:dyDescent="0.3">
      <c r="A51" s="76"/>
      <c r="B51" s="76"/>
      <c r="C51" s="76"/>
      <c r="D51" s="76"/>
      <c r="E51" s="76"/>
      <c r="F51" s="76"/>
      <c r="G51" s="76"/>
      <c r="H51" s="76"/>
      <c r="I51" s="76"/>
      <c r="J51" s="305"/>
      <c r="K51" s="306"/>
      <c r="L51" s="306"/>
      <c r="M51" s="306"/>
      <c r="N51" s="306"/>
      <c r="O51" s="307"/>
      <c r="P51" s="305"/>
      <c r="Q51" s="306"/>
      <c r="R51" s="306"/>
      <c r="S51" s="306"/>
      <c r="T51" s="306"/>
      <c r="U51" s="307"/>
      <c r="V51" s="305"/>
      <c r="W51" s="306"/>
      <c r="X51" s="306"/>
      <c r="Y51" s="306"/>
      <c r="Z51" s="306"/>
      <c r="AA51" s="307"/>
      <c r="AB51" s="305"/>
      <c r="AC51" s="306"/>
      <c r="AD51" s="306"/>
      <c r="AE51" s="306"/>
      <c r="AF51" s="306"/>
      <c r="AG51" s="307"/>
      <c r="AH51" s="305"/>
      <c r="AI51" s="306"/>
      <c r="AJ51" s="306"/>
      <c r="AK51" s="306"/>
      <c r="AL51" s="306"/>
      <c r="AM51" s="307"/>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6"/>
      <c r="BR51" s="76"/>
      <c r="BS51" s="76"/>
      <c r="BT51" s="76"/>
      <c r="BU51" s="76"/>
      <c r="BV51" s="76"/>
      <c r="BW51" s="76"/>
      <c r="BX51" s="76"/>
      <c r="BY51" s="76"/>
      <c r="BZ51" s="76"/>
      <c r="CA51" s="76"/>
      <c r="CB51" s="76"/>
    </row>
    <row r="52" spans="1:80" x14ac:dyDescent="0.25">
      <c r="A52" s="76"/>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row>
    <row r="53" spans="1:80" ht="15" customHeight="1" x14ac:dyDescent="0.25">
      <c r="A53" s="76"/>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76"/>
      <c r="AV53" s="76"/>
      <c r="AW53" s="76"/>
      <c r="AX53" s="76"/>
      <c r="AY53" s="76"/>
      <c r="AZ53" s="76"/>
      <c r="BA53" s="76"/>
      <c r="BB53" s="76"/>
      <c r="BC53" s="76"/>
      <c r="BD53" s="76"/>
      <c r="BE53" s="76"/>
      <c r="BF53" s="76"/>
      <c r="BG53" s="76"/>
      <c r="BH53" s="76"/>
      <c r="BI53" s="76"/>
      <c r="BJ53" s="76"/>
      <c r="BK53" s="76"/>
      <c r="BL53" s="76"/>
      <c r="BM53" s="76"/>
      <c r="BN53" s="76"/>
      <c r="BO53" s="76"/>
      <c r="BP53" s="76"/>
      <c r="BQ53" s="76"/>
      <c r="BR53" s="76"/>
      <c r="BS53" s="76"/>
      <c r="BT53" s="76"/>
      <c r="BU53" s="76"/>
      <c r="BV53" s="76"/>
      <c r="BW53" s="76"/>
      <c r="BX53" s="76"/>
      <c r="BY53" s="76"/>
      <c r="BZ53" s="76"/>
      <c r="CA53" s="76"/>
      <c r="CB53" s="76"/>
    </row>
    <row r="54" spans="1:80" ht="15" customHeight="1" x14ac:dyDescent="0.25">
      <c r="A54" s="76"/>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row>
    <row r="55" spans="1:80" x14ac:dyDescent="0.25">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6"/>
      <c r="BS55" s="76"/>
      <c r="BT55" s="76"/>
      <c r="BU55" s="76"/>
      <c r="BV55" s="76"/>
      <c r="BW55" s="76"/>
      <c r="BX55" s="76"/>
      <c r="BY55" s="76"/>
      <c r="BZ55" s="76"/>
      <c r="CA55" s="76"/>
      <c r="CB55" s="76"/>
    </row>
    <row r="56" spans="1:80" x14ac:dyDescent="0.25">
      <c r="A56" s="76"/>
      <c r="B56" s="76"/>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row>
    <row r="57" spans="1:80" x14ac:dyDescent="0.25">
      <c r="A57" s="76"/>
      <c r="B57" s="76"/>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6"/>
      <c r="BS57" s="76"/>
      <c r="BT57" s="76"/>
      <c r="BU57" s="76"/>
      <c r="BV57" s="76"/>
      <c r="BW57" s="76"/>
      <c r="BX57" s="76"/>
      <c r="BY57" s="76"/>
      <c r="BZ57" s="76"/>
      <c r="CA57" s="76"/>
      <c r="CB57" s="76"/>
    </row>
    <row r="58" spans="1:80" x14ac:dyDescent="0.25">
      <c r="A58" s="76"/>
      <c r="B58" s="76"/>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row>
    <row r="59" spans="1:80" x14ac:dyDescent="0.25">
      <c r="A59" s="76"/>
      <c r="B59" s="76"/>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c r="BG59" s="76"/>
      <c r="BH59" s="76"/>
      <c r="BI59" s="76"/>
      <c r="BJ59" s="76"/>
      <c r="BK59" s="76"/>
      <c r="BL59" s="76"/>
      <c r="BM59" s="76"/>
      <c r="BN59" s="76"/>
      <c r="BO59" s="76"/>
      <c r="BP59" s="76"/>
      <c r="BQ59" s="76"/>
      <c r="BR59" s="76"/>
      <c r="BS59" s="76"/>
      <c r="BT59" s="76"/>
      <c r="BU59" s="76"/>
      <c r="BV59" s="76"/>
      <c r="BW59" s="76"/>
      <c r="BX59" s="76"/>
      <c r="BY59" s="76"/>
      <c r="BZ59" s="76"/>
      <c r="CA59" s="76"/>
      <c r="CB59" s="76"/>
    </row>
    <row r="60" spans="1:80" x14ac:dyDescent="0.25">
      <c r="A60" s="76"/>
      <c r="B60" s="76"/>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c r="BW60" s="76"/>
      <c r="BX60" s="76"/>
      <c r="BY60" s="76"/>
      <c r="BZ60" s="76"/>
      <c r="CA60" s="76"/>
      <c r="CB60" s="76"/>
    </row>
    <row r="61" spans="1:80" x14ac:dyDescent="0.25">
      <c r="A61" s="76"/>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c r="BG61" s="76"/>
      <c r="BH61" s="76"/>
      <c r="BI61" s="76"/>
      <c r="BJ61" s="76"/>
      <c r="BK61" s="76"/>
      <c r="BL61" s="76"/>
      <c r="BM61" s="76"/>
      <c r="BN61" s="76"/>
      <c r="BO61" s="76"/>
      <c r="BP61" s="76"/>
      <c r="BQ61" s="76"/>
      <c r="BR61" s="76"/>
      <c r="BS61" s="76"/>
      <c r="BT61" s="76"/>
      <c r="BU61" s="76"/>
      <c r="BV61" s="76"/>
      <c r="BW61" s="76"/>
      <c r="BX61" s="76"/>
      <c r="BY61" s="76"/>
      <c r="BZ61" s="76"/>
      <c r="CA61" s="76"/>
      <c r="CB61" s="76"/>
    </row>
    <row r="62" spans="1:80" x14ac:dyDescent="0.25">
      <c r="A62" s="76"/>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6"/>
      <c r="BR62" s="76"/>
      <c r="BS62" s="76"/>
      <c r="BT62" s="76"/>
      <c r="BU62" s="76"/>
      <c r="BV62" s="76"/>
      <c r="BW62" s="76"/>
      <c r="BX62" s="76"/>
      <c r="BY62" s="76"/>
      <c r="BZ62" s="76"/>
      <c r="CA62" s="76"/>
      <c r="CB62" s="76"/>
    </row>
    <row r="63" spans="1:80" x14ac:dyDescent="0.25">
      <c r="A63" s="76"/>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c r="BG63" s="76"/>
      <c r="BH63" s="76"/>
      <c r="BI63" s="76"/>
      <c r="BJ63" s="76"/>
      <c r="BK63" s="76"/>
      <c r="BL63" s="76"/>
      <c r="BM63" s="76"/>
      <c r="BN63" s="76"/>
      <c r="BO63" s="76"/>
      <c r="BP63" s="76"/>
      <c r="BQ63" s="76"/>
      <c r="BR63" s="76"/>
      <c r="BS63" s="76"/>
      <c r="BT63" s="76"/>
      <c r="BU63" s="76"/>
      <c r="BV63" s="76"/>
      <c r="BW63" s="76"/>
      <c r="BX63" s="76"/>
      <c r="BY63" s="76"/>
      <c r="BZ63" s="76"/>
      <c r="CA63" s="76"/>
      <c r="CB63" s="76"/>
    </row>
    <row r="64" spans="1:80" x14ac:dyDescent="0.25">
      <c r="A64" s="76"/>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c r="BG64" s="76"/>
      <c r="BH64" s="76"/>
      <c r="BI64" s="76"/>
      <c r="BJ64" s="76"/>
      <c r="BK64" s="76"/>
      <c r="BL64" s="76"/>
      <c r="BM64" s="76"/>
      <c r="BN64" s="76"/>
      <c r="BO64" s="76"/>
      <c r="BP64" s="76"/>
      <c r="BQ64" s="76"/>
      <c r="BR64" s="76"/>
      <c r="BS64" s="76"/>
      <c r="BT64" s="76"/>
      <c r="BU64" s="76"/>
      <c r="BV64" s="76"/>
      <c r="BW64" s="76"/>
      <c r="BX64" s="76"/>
      <c r="BY64" s="76"/>
      <c r="BZ64" s="76"/>
      <c r="CA64" s="76"/>
      <c r="CB64" s="76"/>
    </row>
    <row r="65" spans="1:80" x14ac:dyDescent="0.25">
      <c r="A65" s="76"/>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6"/>
      <c r="BQ65" s="76"/>
      <c r="BR65" s="76"/>
      <c r="BS65" s="76"/>
      <c r="BT65" s="76"/>
      <c r="BU65" s="76"/>
      <c r="BV65" s="76"/>
      <c r="BW65" s="76"/>
      <c r="BX65" s="76"/>
      <c r="BY65" s="76"/>
      <c r="BZ65" s="76"/>
      <c r="CA65" s="76"/>
      <c r="CB65" s="76"/>
    </row>
    <row r="66" spans="1:80" x14ac:dyDescent="0.25">
      <c r="A66" s="76"/>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c r="BG66" s="76"/>
      <c r="BH66" s="76"/>
      <c r="BI66" s="76"/>
      <c r="BJ66" s="76"/>
      <c r="BK66" s="76"/>
      <c r="BL66" s="76"/>
      <c r="BM66" s="76"/>
      <c r="BN66" s="76"/>
      <c r="BO66" s="76"/>
      <c r="BP66" s="76"/>
      <c r="BQ66" s="76"/>
      <c r="BR66" s="76"/>
      <c r="BS66" s="76"/>
      <c r="BT66" s="76"/>
      <c r="BU66" s="76"/>
      <c r="BV66" s="76"/>
      <c r="BW66" s="76"/>
      <c r="BX66" s="76"/>
      <c r="BY66" s="76"/>
      <c r="BZ66" s="76"/>
      <c r="CA66" s="76"/>
      <c r="CB66" s="76"/>
    </row>
    <row r="67" spans="1:80" x14ac:dyDescent="0.25">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c r="BG67" s="76"/>
      <c r="BH67" s="76"/>
      <c r="BI67" s="76"/>
      <c r="BJ67" s="76"/>
      <c r="BK67" s="76"/>
      <c r="BL67" s="76"/>
      <c r="BM67" s="76"/>
      <c r="BN67" s="76"/>
      <c r="BO67" s="76"/>
      <c r="BP67" s="76"/>
      <c r="BQ67" s="76"/>
      <c r="BR67" s="76"/>
      <c r="BS67" s="76"/>
      <c r="BT67" s="76"/>
      <c r="BU67" s="76"/>
      <c r="BV67" s="76"/>
      <c r="BW67" s="76"/>
      <c r="BX67" s="76"/>
      <c r="BY67" s="76"/>
      <c r="BZ67" s="76"/>
      <c r="CA67" s="76"/>
      <c r="CB67" s="76"/>
    </row>
    <row r="68" spans="1:80" x14ac:dyDescent="0.25">
      <c r="A68" s="76"/>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c r="BG68" s="76"/>
      <c r="BH68" s="76"/>
      <c r="BI68" s="76"/>
      <c r="BJ68" s="76"/>
      <c r="BK68" s="76"/>
      <c r="BL68" s="76"/>
      <c r="BM68" s="76"/>
      <c r="BN68" s="76"/>
      <c r="BO68" s="76"/>
      <c r="BP68" s="76"/>
      <c r="BQ68" s="76"/>
      <c r="BR68" s="76"/>
      <c r="BS68" s="76"/>
      <c r="BT68" s="76"/>
      <c r="BU68" s="76"/>
      <c r="BV68" s="76"/>
      <c r="BW68" s="76"/>
      <c r="BX68" s="76"/>
      <c r="BY68" s="76"/>
      <c r="BZ68" s="76"/>
      <c r="CA68" s="76"/>
      <c r="CB68" s="76"/>
    </row>
    <row r="69" spans="1:80" x14ac:dyDescent="0.25">
      <c r="A69" s="76"/>
      <c r="B69" s="76"/>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c r="BG69" s="76"/>
      <c r="BH69" s="76"/>
      <c r="BI69" s="76"/>
      <c r="BJ69" s="76"/>
      <c r="BK69" s="76"/>
      <c r="BL69" s="76"/>
      <c r="BM69" s="76"/>
      <c r="BN69" s="76"/>
      <c r="BO69" s="76"/>
      <c r="BP69" s="76"/>
      <c r="BQ69" s="76"/>
      <c r="BR69" s="76"/>
      <c r="BS69" s="76"/>
      <c r="BT69" s="76"/>
      <c r="BU69" s="76"/>
      <c r="BV69" s="76"/>
      <c r="BW69" s="76"/>
      <c r="BX69" s="76"/>
      <c r="BY69" s="76"/>
      <c r="BZ69" s="76"/>
      <c r="CA69" s="76"/>
      <c r="CB69" s="76"/>
    </row>
    <row r="70" spans="1:80" x14ac:dyDescent="0.25">
      <c r="A70" s="76"/>
      <c r="B70" s="76"/>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6"/>
      <c r="BQ70" s="76"/>
      <c r="BR70" s="76"/>
      <c r="BS70" s="76"/>
      <c r="BT70" s="76"/>
      <c r="BU70" s="76"/>
      <c r="BV70" s="76"/>
      <c r="BW70" s="76"/>
      <c r="BX70" s="76"/>
      <c r="BY70" s="76"/>
      <c r="BZ70" s="76"/>
      <c r="CA70" s="76"/>
      <c r="CB70" s="76"/>
    </row>
    <row r="71" spans="1:80" x14ac:dyDescent="0.25">
      <c r="A71" s="76"/>
      <c r="B71" s="76"/>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76"/>
      <c r="BQ71" s="76"/>
      <c r="BR71" s="76"/>
      <c r="BS71" s="76"/>
      <c r="BT71" s="76"/>
      <c r="BU71" s="76"/>
      <c r="BV71" s="76"/>
      <c r="BW71" s="76"/>
      <c r="BX71" s="76"/>
      <c r="BY71" s="76"/>
      <c r="BZ71" s="76"/>
      <c r="CA71" s="76"/>
      <c r="CB71" s="76"/>
    </row>
    <row r="72" spans="1:80" x14ac:dyDescent="0.25">
      <c r="A72" s="76"/>
      <c r="B72" s="76"/>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76"/>
      <c r="BQ72" s="76"/>
      <c r="BR72" s="76"/>
      <c r="BS72" s="76"/>
      <c r="BT72" s="76"/>
      <c r="BU72" s="76"/>
      <c r="BV72" s="76"/>
      <c r="BW72" s="76"/>
      <c r="BX72" s="76"/>
      <c r="BY72" s="76"/>
      <c r="BZ72" s="76"/>
      <c r="CA72" s="76"/>
      <c r="CB72" s="76"/>
    </row>
    <row r="73" spans="1:80" x14ac:dyDescent="0.25">
      <c r="A73" s="76"/>
      <c r="B73" s="76"/>
      <c r="C73" s="76"/>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c r="BI73" s="76"/>
      <c r="BJ73" s="76"/>
      <c r="BK73" s="76"/>
      <c r="BL73" s="76"/>
      <c r="BM73" s="76"/>
      <c r="BN73" s="76"/>
      <c r="BO73" s="76"/>
      <c r="BP73" s="76"/>
      <c r="BQ73" s="76"/>
      <c r="BR73" s="76"/>
      <c r="BS73" s="76"/>
      <c r="BT73" s="76"/>
      <c r="BU73" s="76"/>
      <c r="BV73" s="76"/>
      <c r="BW73" s="76"/>
      <c r="BX73" s="76"/>
      <c r="BY73" s="76"/>
      <c r="BZ73" s="76"/>
      <c r="CA73" s="76"/>
      <c r="CB73" s="76"/>
    </row>
    <row r="74" spans="1:80" x14ac:dyDescent="0.25">
      <c r="A74" s="76"/>
      <c r="B74" s="76"/>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c r="BG74" s="76"/>
      <c r="BH74" s="76"/>
      <c r="BI74" s="76"/>
      <c r="BJ74" s="76"/>
      <c r="BK74" s="76"/>
      <c r="BL74" s="76"/>
      <c r="BM74" s="76"/>
      <c r="BN74" s="76"/>
      <c r="BO74" s="76"/>
      <c r="BP74" s="76"/>
      <c r="BQ74" s="76"/>
      <c r="BR74" s="76"/>
      <c r="BS74" s="76"/>
      <c r="BT74" s="76"/>
      <c r="BU74" s="76"/>
      <c r="BV74" s="76"/>
      <c r="BW74" s="76"/>
      <c r="BX74" s="76"/>
      <c r="BY74" s="76"/>
      <c r="BZ74" s="76"/>
      <c r="CA74" s="76"/>
      <c r="CB74" s="76"/>
    </row>
    <row r="75" spans="1:80" x14ac:dyDescent="0.25">
      <c r="A75" s="76"/>
      <c r="B75" s="76"/>
      <c r="C75" s="76"/>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c r="BG75" s="76"/>
      <c r="BH75" s="76"/>
      <c r="BI75" s="76"/>
      <c r="BJ75" s="76"/>
      <c r="BK75" s="76"/>
      <c r="BL75" s="76"/>
      <c r="BM75" s="76"/>
      <c r="BN75" s="76"/>
      <c r="BO75" s="76"/>
      <c r="BP75" s="76"/>
      <c r="BQ75" s="76"/>
      <c r="BR75" s="76"/>
      <c r="BS75" s="76"/>
      <c r="BT75" s="76"/>
      <c r="BU75" s="76"/>
      <c r="BV75" s="76"/>
      <c r="BW75" s="76"/>
      <c r="BX75" s="76"/>
      <c r="BY75" s="76"/>
      <c r="BZ75" s="76"/>
      <c r="CA75" s="76"/>
      <c r="CB75" s="76"/>
    </row>
    <row r="76" spans="1:80" x14ac:dyDescent="0.25">
      <c r="A76" s="76"/>
      <c r="B76" s="76"/>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c r="BG76" s="76"/>
      <c r="BH76" s="76"/>
      <c r="BI76" s="76"/>
      <c r="BJ76" s="76"/>
      <c r="BK76" s="76"/>
      <c r="BL76" s="76"/>
      <c r="BM76" s="76"/>
      <c r="BN76" s="76"/>
      <c r="BO76" s="76"/>
      <c r="BP76" s="76"/>
      <c r="BQ76" s="76"/>
      <c r="BR76" s="76"/>
      <c r="BS76" s="76"/>
      <c r="BT76" s="76"/>
      <c r="BU76" s="76"/>
      <c r="BV76" s="76"/>
      <c r="BW76" s="76"/>
      <c r="BX76" s="76"/>
      <c r="BY76" s="76"/>
      <c r="BZ76" s="76"/>
      <c r="CA76" s="76"/>
      <c r="CB76" s="76"/>
    </row>
    <row r="77" spans="1:80" x14ac:dyDescent="0.25">
      <c r="A77" s="76"/>
      <c r="B77" s="76"/>
      <c r="C77" s="76"/>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c r="BG77" s="76"/>
      <c r="BH77" s="76"/>
      <c r="BI77" s="76"/>
      <c r="BJ77" s="76"/>
      <c r="BK77" s="76"/>
      <c r="BL77" s="76"/>
      <c r="BM77" s="76"/>
      <c r="BN77" s="76"/>
      <c r="BO77" s="76"/>
      <c r="BP77" s="76"/>
      <c r="BQ77" s="76"/>
      <c r="BR77" s="76"/>
      <c r="BS77" s="76"/>
      <c r="BT77" s="76"/>
      <c r="BU77" s="76"/>
      <c r="BV77" s="76"/>
      <c r="BW77" s="76"/>
      <c r="BX77" s="76"/>
      <c r="BY77" s="76"/>
      <c r="BZ77" s="76"/>
      <c r="CA77" s="76"/>
      <c r="CB77" s="76"/>
    </row>
    <row r="78" spans="1:80" x14ac:dyDescent="0.25">
      <c r="A78" s="76"/>
      <c r="B78" s="76"/>
      <c r="C78" s="76"/>
      <c r="D78" s="76"/>
      <c r="E78" s="76"/>
      <c r="F78" s="76"/>
      <c r="G78" s="76"/>
      <c r="H78" s="76"/>
      <c r="I78" s="76"/>
      <c r="J78" s="76"/>
      <c r="K78" s="76"/>
      <c r="L78" s="76"/>
      <c r="M78" s="76"/>
      <c r="N78" s="76"/>
      <c r="O78" s="76"/>
      <c r="P78" s="76"/>
      <c r="Q78" s="76"/>
      <c r="R78" s="76"/>
      <c r="S78" s="76"/>
      <c r="T78" s="76"/>
      <c r="U78" s="76"/>
      <c r="V78" s="76"/>
      <c r="W78" s="76"/>
      <c r="X78" s="76"/>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c r="BG78" s="76"/>
      <c r="BH78" s="76"/>
      <c r="BI78" s="76"/>
      <c r="BJ78" s="76"/>
      <c r="BK78" s="76"/>
      <c r="BL78" s="76"/>
      <c r="BM78" s="76"/>
      <c r="BN78" s="76"/>
      <c r="BO78" s="76"/>
      <c r="BP78" s="76"/>
      <c r="BQ78" s="76"/>
      <c r="BR78" s="76"/>
      <c r="BS78" s="76"/>
      <c r="BT78" s="76"/>
      <c r="BU78" s="76"/>
      <c r="BV78" s="76"/>
      <c r="BW78" s="76"/>
      <c r="BX78" s="76"/>
      <c r="BY78" s="76"/>
      <c r="BZ78" s="76"/>
      <c r="CA78" s="76"/>
      <c r="CB78" s="76"/>
    </row>
    <row r="79" spans="1:80" x14ac:dyDescent="0.25">
      <c r="A79" s="76"/>
      <c r="B79" s="76"/>
      <c r="C79" s="76"/>
      <c r="D79" s="76"/>
      <c r="E79" s="76"/>
      <c r="F79" s="76"/>
      <c r="G79" s="76"/>
      <c r="H79" s="76"/>
      <c r="I79" s="76"/>
      <c r="J79" s="76"/>
      <c r="K79" s="76"/>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c r="BG79" s="76"/>
      <c r="BH79" s="76"/>
      <c r="BI79" s="76"/>
      <c r="BJ79" s="76"/>
      <c r="BK79" s="76"/>
    </row>
    <row r="80" spans="1:80" x14ac:dyDescent="0.25">
      <c r="A80" s="76"/>
      <c r="B80" s="76"/>
      <c r="C80" s="76"/>
      <c r="D80" s="76"/>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c r="BG80" s="76"/>
      <c r="BH80" s="76"/>
      <c r="BI80" s="76"/>
      <c r="BJ80" s="76"/>
      <c r="BK80" s="76"/>
    </row>
    <row r="81" spans="1:63" x14ac:dyDescent="0.25">
      <c r="A81" s="76"/>
      <c r="B81" s="76"/>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c r="BG81" s="76"/>
      <c r="BH81" s="76"/>
      <c r="BI81" s="76"/>
      <c r="BJ81" s="76"/>
      <c r="BK81" s="76"/>
    </row>
    <row r="82" spans="1:63" x14ac:dyDescent="0.25">
      <c r="A82" s="76"/>
      <c r="B82" s="76"/>
      <c r="C82" s="76"/>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c r="BG82" s="76"/>
      <c r="BH82" s="76"/>
      <c r="BI82" s="76"/>
      <c r="BJ82" s="76"/>
      <c r="BK82" s="76"/>
    </row>
    <row r="83" spans="1:63" x14ac:dyDescent="0.25">
      <c r="A83" s="76"/>
      <c r="B83" s="76"/>
      <c r="C83" s="76"/>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c r="BK83" s="76"/>
    </row>
    <row r="84" spans="1:63" x14ac:dyDescent="0.25">
      <c r="A84" s="76"/>
      <c r="B84" s="76"/>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c r="BG84" s="76"/>
      <c r="BH84" s="76"/>
      <c r="BI84" s="76"/>
      <c r="BJ84" s="76"/>
      <c r="BK84" s="76"/>
    </row>
    <row r="85" spans="1:63" x14ac:dyDescent="0.25">
      <c r="A85" s="76"/>
      <c r="B85" s="76"/>
      <c r="C85" s="76"/>
      <c r="D85" s="76"/>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c r="BG85" s="76"/>
      <c r="BH85" s="76"/>
      <c r="BI85" s="76"/>
      <c r="BJ85" s="76"/>
      <c r="BK85" s="76"/>
    </row>
    <row r="86" spans="1:63" x14ac:dyDescent="0.25">
      <c r="A86" s="76"/>
      <c r="B86" s="76"/>
      <c r="C86" s="76"/>
      <c r="D86" s="76"/>
      <c r="E86" s="76"/>
      <c r="F86" s="76"/>
      <c r="G86" s="76"/>
      <c r="H86" s="76"/>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c r="BG86" s="76"/>
      <c r="BH86" s="76"/>
      <c r="BI86" s="76"/>
      <c r="BJ86" s="76"/>
      <c r="BK86" s="76"/>
    </row>
    <row r="87" spans="1:63" x14ac:dyDescent="0.25">
      <c r="A87" s="76"/>
      <c r="B87" s="76"/>
      <c r="C87" s="76"/>
      <c r="D87" s="76"/>
      <c r="E87" s="76"/>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c r="BG87" s="76"/>
      <c r="BH87" s="76"/>
      <c r="BI87" s="76"/>
      <c r="BJ87" s="76"/>
      <c r="BK87" s="76"/>
    </row>
    <row r="88" spans="1:63" x14ac:dyDescent="0.25">
      <c r="A88" s="76"/>
      <c r="B88" s="76"/>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c r="BG88" s="76"/>
      <c r="BH88" s="76"/>
      <c r="BI88" s="76"/>
      <c r="BJ88" s="76"/>
      <c r="BK88" s="76"/>
    </row>
    <row r="89" spans="1:63" x14ac:dyDescent="0.25">
      <c r="A89" s="76"/>
      <c r="B89" s="76"/>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c r="BG89" s="76"/>
      <c r="BH89" s="76"/>
      <c r="BI89" s="76"/>
      <c r="BJ89" s="76"/>
      <c r="BK89" s="76"/>
    </row>
    <row r="90" spans="1:63" x14ac:dyDescent="0.25">
      <c r="A90" s="76"/>
      <c r="B90" s="76"/>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c r="BG90" s="76"/>
      <c r="BH90" s="76"/>
      <c r="BI90" s="76"/>
      <c r="BJ90" s="76"/>
      <c r="BK90" s="76"/>
    </row>
    <row r="91" spans="1:63" x14ac:dyDescent="0.25">
      <c r="A91" s="76"/>
      <c r="B91" s="76"/>
      <c r="C91" s="76"/>
      <c r="D91" s="76"/>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c r="BG91" s="76"/>
      <c r="BH91" s="76"/>
      <c r="BI91" s="76"/>
      <c r="BJ91" s="76"/>
      <c r="BK91" s="76"/>
    </row>
    <row r="92" spans="1:63" x14ac:dyDescent="0.25">
      <c r="A92" s="76"/>
      <c r="B92" s="76"/>
      <c r="C92" s="76"/>
      <c r="D92" s="76"/>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c r="BG92" s="76"/>
      <c r="BH92" s="76"/>
      <c r="BI92" s="76"/>
      <c r="BJ92" s="76"/>
      <c r="BK92" s="76"/>
    </row>
    <row r="93" spans="1:63" x14ac:dyDescent="0.25">
      <c r="A93" s="76"/>
      <c r="B93" s="76"/>
      <c r="C93" s="76"/>
      <c r="D93" s="76"/>
      <c r="E93" s="76"/>
      <c r="F93" s="76"/>
      <c r="G93" s="76"/>
      <c r="H93" s="76"/>
      <c r="I93" s="76"/>
      <c r="J93" s="76"/>
      <c r="K93" s="76"/>
      <c r="L93" s="76"/>
      <c r="M93" s="76"/>
      <c r="N93" s="76"/>
      <c r="O93" s="76"/>
      <c r="P93" s="76"/>
      <c r="Q93" s="76"/>
      <c r="R93" s="76"/>
      <c r="S93" s="76"/>
      <c r="T93" s="76"/>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c r="BG93" s="76"/>
      <c r="BH93" s="76"/>
      <c r="BI93" s="76"/>
      <c r="BJ93" s="76"/>
      <c r="BK93" s="76"/>
    </row>
    <row r="94" spans="1:63" x14ac:dyDescent="0.25">
      <c r="A94" s="76"/>
      <c r="B94" s="76"/>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c r="BG94" s="76"/>
      <c r="BH94" s="76"/>
      <c r="BI94" s="76"/>
      <c r="BJ94" s="76"/>
      <c r="BK94" s="76"/>
    </row>
    <row r="95" spans="1:63" x14ac:dyDescent="0.25">
      <c r="A95" s="76"/>
      <c r="B95" s="76"/>
      <c r="C95" s="76"/>
      <c r="D95" s="76"/>
      <c r="E95" s="76"/>
      <c r="F95" s="76"/>
      <c r="G95" s="76"/>
      <c r="H95" s="76"/>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c r="BG95" s="76"/>
      <c r="BH95" s="76"/>
      <c r="BI95" s="76"/>
      <c r="BJ95" s="76"/>
      <c r="BK95" s="76"/>
    </row>
    <row r="96" spans="1:63" x14ac:dyDescent="0.25">
      <c r="A96" s="76"/>
      <c r="B96" s="76"/>
      <c r="C96" s="76"/>
      <c r="D96" s="76"/>
      <c r="E96" s="76"/>
      <c r="F96" s="76"/>
      <c r="G96" s="76"/>
      <c r="H96" s="76"/>
      <c r="I96" s="76"/>
      <c r="J96" s="76"/>
      <c r="K96" s="76"/>
      <c r="L96" s="76"/>
      <c r="M96" s="76"/>
      <c r="N96" s="76"/>
      <c r="O96" s="76"/>
      <c r="P96" s="76"/>
      <c r="Q96" s="76"/>
      <c r="R96" s="76"/>
      <c r="S96" s="76"/>
      <c r="T96" s="76"/>
      <c r="U96" s="76"/>
      <c r="V96" s="76"/>
      <c r="W96" s="76"/>
      <c r="X96" s="76"/>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c r="BG96" s="76"/>
      <c r="BH96" s="76"/>
      <c r="BI96" s="76"/>
      <c r="BJ96" s="76"/>
      <c r="BK96" s="76"/>
    </row>
    <row r="97" spans="1:63" x14ac:dyDescent="0.25">
      <c r="A97" s="76"/>
      <c r="B97" s="76"/>
      <c r="C97" s="76"/>
      <c r="D97" s="76"/>
      <c r="E97" s="76"/>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c r="BG97" s="76"/>
      <c r="BH97" s="76"/>
      <c r="BI97" s="76"/>
      <c r="BJ97" s="76"/>
      <c r="BK97" s="76"/>
    </row>
    <row r="98" spans="1:63" x14ac:dyDescent="0.25">
      <c r="A98" s="76"/>
      <c r="B98" s="76"/>
      <c r="C98" s="76"/>
      <c r="D98" s="76"/>
      <c r="E98" s="76"/>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c r="BG98" s="76"/>
      <c r="BH98" s="76"/>
      <c r="BI98" s="76"/>
      <c r="BJ98" s="76"/>
      <c r="BK98" s="76"/>
    </row>
    <row r="99" spans="1:63" x14ac:dyDescent="0.25">
      <c r="A99" s="76"/>
      <c r="B99" s="76"/>
      <c r="C99" s="76"/>
      <c r="D99" s="76"/>
      <c r="E99" s="76"/>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c r="BG99" s="76"/>
      <c r="BH99" s="76"/>
      <c r="BI99" s="76"/>
      <c r="BJ99" s="76"/>
      <c r="BK99" s="76"/>
    </row>
    <row r="100" spans="1:63" x14ac:dyDescent="0.25">
      <c r="A100" s="76"/>
      <c r="B100" s="76"/>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c r="BG100" s="76"/>
      <c r="BH100" s="76"/>
      <c r="BI100" s="76"/>
      <c r="BJ100" s="76"/>
      <c r="BK100" s="76"/>
    </row>
    <row r="101" spans="1:63" x14ac:dyDescent="0.25">
      <c r="A101" s="76"/>
      <c r="B101" s="76"/>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c r="BG101" s="76"/>
      <c r="BH101" s="76"/>
      <c r="BI101" s="76"/>
      <c r="BJ101" s="76"/>
      <c r="BK101" s="76"/>
    </row>
    <row r="102" spans="1:63" x14ac:dyDescent="0.25">
      <c r="A102" s="76"/>
      <c r="B102" s="76"/>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c r="BG102" s="76"/>
      <c r="BH102" s="76"/>
      <c r="BI102" s="76"/>
      <c r="BJ102" s="76"/>
      <c r="BK102" s="76"/>
    </row>
    <row r="103" spans="1:63" x14ac:dyDescent="0.25">
      <c r="A103" s="76"/>
      <c r="B103" s="76"/>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c r="BG103" s="76"/>
      <c r="BH103" s="76"/>
      <c r="BI103" s="76"/>
      <c r="BJ103" s="76"/>
      <c r="BK103" s="76"/>
    </row>
    <row r="104" spans="1:63" x14ac:dyDescent="0.25">
      <c r="A104" s="76"/>
      <c r="B104" s="76"/>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c r="BG104" s="76"/>
      <c r="BH104" s="76"/>
      <c r="BI104" s="76"/>
      <c r="BJ104" s="76"/>
      <c r="BK104" s="76"/>
    </row>
    <row r="105" spans="1:63" x14ac:dyDescent="0.25">
      <c r="A105" s="76"/>
      <c r="B105" s="76"/>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c r="BG105" s="76"/>
      <c r="BH105" s="76"/>
      <c r="BI105" s="76"/>
      <c r="BJ105" s="76"/>
      <c r="BK105" s="76"/>
    </row>
    <row r="106" spans="1:63" x14ac:dyDescent="0.25">
      <c r="A106" s="76"/>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c r="BG106" s="76"/>
      <c r="BH106" s="76"/>
      <c r="BI106" s="76"/>
      <c r="BJ106" s="76"/>
      <c r="BK106" s="76"/>
    </row>
    <row r="107" spans="1:63" x14ac:dyDescent="0.25">
      <c r="A107" s="76"/>
      <c r="B107" s="76"/>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c r="AI107" s="76"/>
      <c r="AJ107" s="76"/>
      <c r="AK107" s="76"/>
      <c r="AL107" s="76"/>
      <c r="AM107" s="76"/>
      <c r="AN107" s="76"/>
      <c r="AO107" s="76"/>
      <c r="AP107" s="76"/>
      <c r="AQ107" s="76"/>
      <c r="AR107" s="76"/>
      <c r="AS107" s="76"/>
      <c r="AT107" s="76"/>
      <c r="AU107" s="76"/>
      <c r="AV107" s="76"/>
      <c r="AW107" s="76"/>
      <c r="AX107" s="76"/>
      <c r="AY107" s="76"/>
      <c r="AZ107" s="76"/>
      <c r="BA107" s="76"/>
      <c r="BB107" s="76"/>
      <c r="BC107" s="76"/>
      <c r="BD107" s="76"/>
      <c r="BE107" s="76"/>
      <c r="BF107" s="76"/>
      <c r="BG107" s="76"/>
      <c r="BH107" s="76"/>
      <c r="BI107" s="76"/>
      <c r="BJ107" s="76"/>
      <c r="BK107" s="76"/>
    </row>
    <row r="108" spans="1:63" x14ac:dyDescent="0.25">
      <c r="A108" s="76"/>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c r="AN108" s="76"/>
      <c r="AO108" s="76"/>
      <c r="AP108" s="76"/>
      <c r="AQ108" s="76"/>
      <c r="AR108" s="76"/>
      <c r="AS108" s="76"/>
      <c r="AT108" s="76"/>
      <c r="AU108" s="76"/>
      <c r="AV108" s="76"/>
      <c r="AW108" s="76"/>
      <c r="AX108" s="76"/>
      <c r="AY108" s="76"/>
      <c r="AZ108" s="76"/>
      <c r="BA108" s="76"/>
      <c r="BB108" s="76"/>
      <c r="BC108" s="76"/>
      <c r="BD108" s="76"/>
      <c r="BE108" s="76"/>
      <c r="BF108" s="76"/>
      <c r="BG108" s="76"/>
      <c r="BH108" s="76"/>
      <c r="BI108" s="76"/>
      <c r="BJ108" s="76"/>
      <c r="BK108" s="76"/>
    </row>
    <row r="109" spans="1:63" x14ac:dyDescent="0.25">
      <c r="A109" s="76"/>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c r="AE109" s="76"/>
      <c r="AF109" s="76"/>
      <c r="AG109" s="76"/>
      <c r="AH109" s="76"/>
      <c r="AI109" s="76"/>
      <c r="AJ109" s="76"/>
      <c r="AK109" s="76"/>
      <c r="AL109" s="76"/>
      <c r="AM109" s="76"/>
      <c r="AN109" s="76"/>
      <c r="AO109" s="76"/>
      <c r="AP109" s="76"/>
      <c r="AQ109" s="76"/>
      <c r="AR109" s="76"/>
      <c r="AS109" s="76"/>
      <c r="AT109" s="76"/>
      <c r="AU109" s="76"/>
      <c r="AV109" s="76"/>
      <c r="AW109" s="76"/>
      <c r="AX109" s="76"/>
      <c r="AY109" s="76"/>
      <c r="AZ109" s="76"/>
      <c r="BA109" s="76"/>
      <c r="BB109" s="76"/>
      <c r="BC109" s="76"/>
      <c r="BD109" s="76"/>
      <c r="BE109" s="76"/>
      <c r="BF109" s="76"/>
      <c r="BG109" s="76"/>
      <c r="BH109" s="76"/>
      <c r="BI109" s="76"/>
      <c r="BJ109" s="76"/>
      <c r="BK109" s="76"/>
    </row>
    <row r="110" spans="1:63" x14ac:dyDescent="0.25">
      <c r="A110" s="76"/>
      <c r="B110" s="76"/>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c r="AE110" s="76"/>
      <c r="AF110" s="76"/>
      <c r="AG110" s="76"/>
      <c r="AH110" s="76"/>
      <c r="AI110" s="76"/>
      <c r="AJ110" s="76"/>
      <c r="AK110" s="76"/>
      <c r="AL110" s="76"/>
      <c r="AM110" s="76"/>
      <c r="AN110" s="76"/>
      <c r="AO110" s="76"/>
      <c r="AP110" s="76"/>
      <c r="AQ110" s="76"/>
      <c r="AR110" s="76"/>
      <c r="AS110" s="76"/>
      <c r="AT110" s="76"/>
      <c r="AU110" s="76"/>
      <c r="AV110" s="76"/>
      <c r="AW110" s="76"/>
      <c r="AX110" s="76"/>
      <c r="AY110" s="76"/>
      <c r="AZ110" s="76"/>
      <c r="BA110" s="76"/>
      <c r="BB110" s="76"/>
      <c r="BC110" s="76"/>
      <c r="BD110" s="76"/>
      <c r="BE110" s="76"/>
      <c r="BF110" s="76"/>
      <c r="BG110" s="76"/>
      <c r="BH110" s="76"/>
      <c r="BI110" s="76"/>
      <c r="BJ110" s="76"/>
      <c r="BK110" s="76"/>
    </row>
    <row r="111" spans="1:63" x14ac:dyDescent="0.25">
      <c r="A111" s="76"/>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c r="AA111" s="76"/>
      <c r="AB111" s="76"/>
      <c r="AC111" s="76"/>
      <c r="AD111" s="76"/>
      <c r="AE111" s="76"/>
      <c r="AF111" s="76"/>
      <c r="AG111" s="76"/>
      <c r="AH111" s="76"/>
      <c r="AI111" s="76"/>
      <c r="AJ111" s="76"/>
      <c r="AK111" s="76"/>
      <c r="AL111" s="76"/>
      <c r="AM111" s="76"/>
      <c r="AN111" s="76"/>
      <c r="AO111" s="76"/>
      <c r="AP111" s="76"/>
      <c r="AQ111" s="76"/>
      <c r="AR111" s="76"/>
      <c r="AS111" s="76"/>
      <c r="AT111" s="76"/>
      <c r="AU111" s="76"/>
      <c r="AV111" s="76"/>
      <c r="AW111" s="76"/>
      <c r="AX111" s="76"/>
      <c r="AY111" s="76"/>
      <c r="AZ111" s="76"/>
      <c r="BA111" s="76"/>
      <c r="BB111" s="76"/>
      <c r="BC111" s="76"/>
      <c r="BD111" s="76"/>
      <c r="BE111" s="76"/>
      <c r="BF111" s="76"/>
      <c r="BG111" s="76"/>
      <c r="BH111" s="76"/>
      <c r="BI111" s="76"/>
      <c r="BJ111" s="76"/>
      <c r="BK111" s="76"/>
    </row>
    <row r="112" spans="1:63" x14ac:dyDescent="0.25">
      <c r="A112" s="76"/>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76"/>
      <c r="AP112" s="76"/>
      <c r="AQ112" s="76"/>
      <c r="AR112" s="76"/>
      <c r="AS112" s="76"/>
      <c r="AT112" s="76"/>
      <c r="AU112" s="76"/>
      <c r="AV112" s="76"/>
      <c r="AW112" s="76"/>
      <c r="AX112" s="76"/>
      <c r="AY112" s="76"/>
      <c r="AZ112" s="76"/>
      <c r="BA112" s="76"/>
      <c r="BB112" s="76"/>
      <c r="BC112" s="76"/>
      <c r="BD112" s="76"/>
      <c r="BE112" s="76"/>
      <c r="BF112" s="76"/>
      <c r="BG112" s="76"/>
      <c r="BH112" s="76"/>
      <c r="BI112" s="76"/>
      <c r="BJ112" s="76"/>
      <c r="BK112" s="76"/>
    </row>
    <row r="113" spans="1:63" x14ac:dyDescent="0.25">
      <c r="A113" s="76"/>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76"/>
      <c r="AC113" s="76"/>
      <c r="AD113" s="76"/>
      <c r="AE113" s="76"/>
      <c r="AF113" s="76"/>
      <c r="AG113" s="76"/>
      <c r="AH113" s="76"/>
      <c r="AI113" s="76"/>
      <c r="AJ113" s="76"/>
      <c r="AK113" s="76"/>
      <c r="AL113" s="76"/>
      <c r="AM113" s="76"/>
      <c r="AN113" s="76"/>
      <c r="AO113" s="76"/>
      <c r="AP113" s="76"/>
      <c r="AQ113" s="76"/>
      <c r="AR113" s="76"/>
      <c r="AS113" s="76"/>
      <c r="AT113" s="76"/>
      <c r="AU113" s="76"/>
      <c r="AV113" s="76"/>
      <c r="AW113" s="76"/>
      <c r="AX113" s="76"/>
      <c r="AY113" s="76"/>
      <c r="AZ113" s="76"/>
      <c r="BA113" s="76"/>
      <c r="BB113" s="76"/>
      <c r="BC113" s="76"/>
      <c r="BD113" s="76"/>
      <c r="BE113" s="76"/>
      <c r="BF113" s="76"/>
      <c r="BG113" s="76"/>
      <c r="BH113" s="76"/>
      <c r="BI113" s="76"/>
      <c r="BJ113" s="76"/>
      <c r="BK113" s="76"/>
    </row>
    <row r="114" spans="1:63" x14ac:dyDescent="0.25">
      <c r="A114" s="76"/>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c r="AC114" s="76"/>
      <c r="AD114" s="76"/>
      <c r="AE114" s="76"/>
      <c r="AF114" s="76"/>
      <c r="AG114" s="76"/>
      <c r="AH114" s="76"/>
      <c r="AI114" s="76"/>
      <c r="AJ114" s="76"/>
      <c r="AK114" s="76"/>
      <c r="AL114" s="76"/>
      <c r="AM114" s="76"/>
      <c r="AN114" s="76"/>
      <c r="AO114" s="76"/>
      <c r="AP114" s="76"/>
      <c r="AQ114" s="76"/>
      <c r="AR114" s="76"/>
      <c r="AS114" s="76"/>
      <c r="AT114" s="76"/>
      <c r="AU114" s="76"/>
      <c r="AV114" s="76"/>
      <c r="AW114" s="76"/>
      <c r="AX114" s="76"/>
      <c r="AY114" s="76"/>
      <c r="AZ114" s="76"/>
      <c r="BA114" s="76"/>
      <c r="BB114" s="76"/>
      <c r="BC114" s="76"/>
      <c r="BD114" s="76"/>
      <c r="BE114" s="76"/>
      <c r="BF114" s="76"/>
      <c r="BG114" s="76"/>
      <c r="BH114" s="76"/>
      <c r="BI114" s="76"/>
      <c r="BJ114" s="76"/>
      <c r="BK114" s="76"/>
    </row>
    <row r="115" spans="1:63" x14ac:dyDescent="0.25">
      <c r="A115" s="76"/>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c r="AK115" s="76"/>
      <c r="AL115" s="76"/>
      <c r="AM115" s="76"/>
      <c r="AN115" s="76"/>
      <c r="AO115" s="76"/>
      <c r="AP115" s="76"/>
      <c r="AQ115" s="76"/>
      <c r="AR115" s="76"/>
      <c r="AS115" s="76"/>
      <c r="AT115" s="76"/>
      <c r="AU115" s="76"/>
      <c r="AV115" s="76"/>
      <c r="AW115" s="76"/>
      <c r="AX115" s="76"/>
      <c r="AY115" s="76"/>
      <c r="AZ115" s="76"/>
      <c r="BA115" s="76"/>
      <c r="BB115" s="76"/>
      <c r="BC115" s="76"/>
      <c r="BD115" s="76"/>
      <c r="BE115" s="76"/>
      <c r="BF115" s="76"/>
      <c r="BG115" s="76"/>
      <c r="BH115" s="76"/>
      <c r="BI115" s="76"/>
      <c r="BJ115" s="76"/>
      <c r="BK115" s="76"/>
    </row>
    <row r="116" spans="1:63" x14ac:dyDescent="0.25">
      <c r="A116" s="76"/>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6"/>
      <c r="AB116" s="76"/>
      <c r="AC116" s="76"/>
      <c r="AD116" s="76"/>
      <c r="AE116" s="76"/>
      <c r="AF116" s="76"/>
      <c r="AG116" s="76"/>
      <c r="AH116" s="76"/>
      <c r="AI116" s="76"/>
      <c r="AJ116" s="76"/>
      <c r="AK116" s="76"/>
      <c r="AL116" s="76"/>
      <c r="AM116" s="76"/>
      <c r="AN116" s="76"/>
      <c r="AO116" s="76"/>
      <c r="AP116" s="76"/>
      <c r="AQ116" s="76"/>
      <c r="AR116" s="76"/>
      <c r="AS116" s="76"/>
      <c r="AT116" s="76"/>
      <c r="AU116" s="76"/>
      <c r="AV116" s="76"/>
      <c r="AW116" s="76"/>
      <c r="AX116" s="76"/>
      <c r="AY116" s="76"/>
      <c r="AZ116" s="76"/>
      <c r="BA116" s="76"/>
      <c r="BB116" s="76"/>
      <c r="BC116" s="76"/>
      <c r="BD116" s="76"/>
      <c r="BE116" s="76"/>
      <c r="BF116" s="76"/>
      <c r="BG116" s="76"/>
      <c r="BH116" s="76"/>
      <c r="BI116" s="76"/>
      <c r="BJ116" s="76"/>
      <c r="BK116" s="76"/>
    </row>
    <row r="117" spans="1:63" x14ac:dyDescent="0.25">
      <c r="A117" s="76"/>
      <c r="B117" s="76"/>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6"/>
      <c r="AM117" s="76"/>
      <c r="AN117" s="76"/>
      <c r="AO117" s="76"/>
      <c r="AP117" s="76"/>
      <c r="AQ117" s="76"/>
      <c r="AR117" s="76"/>
      <c r="AS117" s="76"/>
      <c r="AT117" s="76"/>
      <c r="AU117" s="76"/>
      <c r="AV117" s="76"/>
      <c r="AW117" s="76"/>
      <c r="AX117" s="76"/>
      <c r="AY117" s="76"/>
      <c r="AZ117" s="76"/>
      <c r="BA117" s="76"/>
      <c r="BB117" s="76"/>
      <c r="BC117" s="76"/>
      <c r="BD117" s="76"/>
      <c r="BE117" s="76"/>
      <c r="BF117" s="76"/>
      <c r="BG117" s="76"/>
      <c r="BH117" s="76"/>
      <c r="BI117" s="76"/>
      <c r="BJ117" s="76"/>
      <c r="BK117" s="76"/>
    </row>
    <row r="118" spans="1:63" x14ac:dyDescent="0.25">
      <c r="A118" s="76"/>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c r="AI118" s="76"/>
      <c r="AJ118" s="76"/>
      <c r="AK118" s="76"/>
      <c r="AL118" s="76"/>
      <c r="AM118" s="76"/>
      <c r="AN118" s="76"/>
      <c r="AO118" s="76"/>
      <c r="AP118" s="76"/>
      <c r="AQ118" s="76"/>
      <c r="AR118" s="76"/>
      <c r="AS118" s="76"/>
      <c r="AT118" s="76"/>
      <c r="AU118" s="76"/>
      <c r="AV118" s="76"/>
      <c r="AW118" s="76"/>
      <c r="AX118" s="76"/>
      <c r="AY118" s="76"/>
      <c r="AZ118" s="76"/>
      <c r="BA118" s="76"/>
      <c r="BB118" s="76"/>
      <c r="BC118" s="76"/>
      <c r="BD118" s="76"/>
      <c r="BE118" s="76"/>
      <c r="BF118" s="76"/>
      <c r="BG118" s="76"/>
      <c r="BH118" s="76"/>
      <c r="BI118" s="76"/>
      <c r="BJ118" s="76"/>
      <c r="BK118" s="76"/>
    </row>
    <row r="119" spans="1:63" x14ac:dyDescent="0.25">
      <c r="A119" s="76"/>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76"/>
      <c r="AP119" s="76"/>
      <c r="AQ119" s="76"/>
      <c r="AR119" s="76"/>
      <c r="AS119" s="76"/>
      <c r="AT119" s="76"/>
      <c r="AU119" s="76"/>
      <c r="AV119" s="76"/>
      <c r="AW119" s="76"/>
      <c r="AX119" s="76"/>
      <c r="AY119" s="76"/>
      <c r="AZ119" s="76"/>
      <c r="BA119" s="76"/>
      <c r="BB119" s="76"/>
      <c r="BC119" s="76"/>
      <c r="BD119" s="76"/>
      <c r="BE119" s="76"/>
      <c r="BF119" s="76"/>
      <c r="BG119" s="76"/>
      <c r="BH119" s="76"/>
      <c r="BI119" s="76"/>
      <c r="BJ119" s="76"/>
      <c r="BK119" s="76"/>
    </row>
    <row r="120" spans="1:63" x14ac:dyDescent="0.25">
      <c r="A120" s="76"/>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c r="AN120" s="76"/>
      <c r="AO120" s="76"/>
      <c r="AP120" s="76"/>
      <c r="AQ120" s="76"/>
      <c r="AR120" s="76"/>
      <c r="AS120" s="76"/>
      <c r="AT120" s="76"/>
      <c r="AU120" s="76"/>
      <c r="AV120" s="76"/>
      <c r="AW120" s="76"/>
      <c r="AX120" s="76"/>
      <c r="AY120" s="76"/>
      <c r="AZ120" s="76"/>
      <c r="BA120" s="76"/>
      <c r="BB120" s="76"/>
      <c r="BC120" s="76"/>
      <c r="BD120" s="76"/>
      <c r="BE120" s="76"/>
      <c r="BF120" s="76"/>
      <c r="BG120" s="76"/>
      <c r="BH120" s="76"/>
      <c r="BI120" s="76"/>
      <c r="BJ120" s="76"/>
      <c r="BK120" s="76"/>
    </row>
    <row r="121" spans="1:63" x14ac:dyDescent="0.25">
      <c r="A121" s="76"/>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6"/>
      <c r="AM121" s="76"/>
      <c r="AN121" s="76"/>
      <c r="AO121" s="76"/>
      <c r="AP121" s="76"/>
      <c r="AQ121" s="76"/>
      <c r="AR121" s="76"/>
      <c r="AS121" s="76"/>
      <c r="AT121" s="76"/>
      <c r="AU121" s="76"/>
      <c r="AV121" s="76"/>
      <c r="AW121" s="76"/>
      <c r="AX121" s="76"/>
      <c r="AY121" s="76"/>
      <c r="AZ121" s="76"/>
      <c r="BA121" s="76"/>
      <c r="BB121" s="76"/>
      <c r="BC121" s="76"/>
      <c r="BD121" s="76"/>
      <c r="BE121" s="76"/>
      <c r="BF121" s="76"/>
      <c r="BG121" s="76"/>
      <c r="BH121" s="76"/>
      <c r="BI121" s="76"/>
      <c r="BJ121" s="76"/>
      <c r="BK121" s="76"/>
    </row>
    <row r="122" spans="1:63" x14ac:dyDescent="0.25">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76"/>
      <c r="AE122" s="76"/>
      <c r="AF122" s="76"/>
      <c r="AG122" s="76"/>
      <c r="AH122" s="76"/>
      <c r="AI122" s="76"/>
      <c r="AJ122" s="76"/>
      <c r="AK122" s="76"/>
      <c r="AL122" s="76"/>
      <c r="AM122" s="76"/>
      <c r="AN122" s="76"/>
      <c r="AO122" s="76"/>
      <c r="AP122" s="76"/>
      <c r="AQ122" s="76"/>
      <c r="AR122" s="76"/>
      <c r="AS122" s="76"/>
      <c r="AT122" s="76"/>
      <c r="AU122" s="76"/>
      <c r="AV122" s="76"/>
      <c r="AW122" s="76"/>
      <c r="AX122" s="76"/>
      <c r="AY122" s="76"/>
      <c r="AZ122" s="76"/>
      <c r="BA122" s="76"/>
      <c r="BB122" s="76"/>
      <c r="BC122" s="76"/>
      <c r="BD122" s="76"/>
      <c r="BE122" s="76"/>
      <c r="BF122" s="76"/>
      <c r="BG122" s="76"/>
      <c r="BH122" s="76"/>
      <c r="BI122" s="76"/>
      <c r="BJ122" s="76"/>
      <c r="BK122" s="76"/>
    </row>
    <row r="123" spans="1:63" x14ac:dyDescent="0.25">
      <c r="B123" s="76"/>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76"/>
      <c r="AC123" s="76"/>
      <c r="AD123" s="76"/>
      <c r="AE123" s="76"/>
      <c r="AF123" s="76"/>
      <c r="AG123" s="76"/>
      <c r="AH123" s="76"/>
      <c r="AI123" s="76"/>
      <c r="AJ123" s="76"/>
      <c r="AK123" s="76"/>
      <c r="AL123" s="76"/>
      <c r="AM123" s="76"/>
      <c r="AN123" s="76"/>
      <c r="AO123" s="76"/>
      <c r="AP123" s="76"/>
      <c r="AQ123" s="76"/>
      <c r="AR123" s="76"/>
      <c r="AS123" s="76"/>
      <c r="AT123" s="76"/>
      <c r="AU123" s="76"/>
      <c r="AV123" s="76"/>
      <c r="AW123" s="76"/>
      <c r="AX123" s="76"/>
      <c r="AY123" s="76"/>
      <c r="AZ123" s="76"/>
      <c r="BA123" s="76"/>
      <c r="BB123" s="76"/>
      <c r="BC123" s="76"/>
      <c r="BD123" s="76"/>
      <c r="BE123" s="76"/>
      <c r="BF123" s="76"/>
      <c r="BG123" s="76"/>
      <c r="BH123" s="76"/>
      <c r="BI123" s="76"/>
      <c r="BJ123" s="76"/>
      <c r="BK123" s="76"/>
    </row>
    <row r="124" spans="1:63" x14ac:dyDescent="0.25">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76"/>
      <c r="AC124" s="76"/>
      <c r="AD124" s="76"/>
      <c r="AE124" s="76"/>
      <c r="AF124" s="76"/>
      <c r="AG124" s="76"/>
      <c r="AH124" s="76"/>
      <c r="AI124" s="76"/>
      <c r="AJ124" s="76"/>
      <c r="AK124" s="76"/>
      <c r="AL124" s="76"/>
      <c r="AM124" s="76"/>
      <c r="AN124" s="76"/>
      <c r="AO124" s="76"/>
      <c r="AP124" s="76"/>
      <c r="AQ124" s="76"/>
      <c r="AR124" s="76"/>
      <c r="AS124" s="76"/>
      <c r="AT124" s="76"/>
      <c r="AU124" s="76"/>
      <c r="AV124" s="76"/>
      <c r="AW124" s="76"/>
      <c r="AX124" s="76"/>
      <c r="AY124" s="76"/>
      <c r="AZ124" s="76"/>
      <c r="BA124" s="76"/>
      <c r="BB124" s="76"/>
      <c r="BC124" s="76"/>
      <c r="BD124" s="76"/>
      <c r="BE124" s="76"/>
      <c r="BF124" s="76"/>
      <c r="BG124" s="76"/>
      <c r="BH124" s="76"/>
      <c r="BI124" s="76"/>
      <c r="BJ124" s="76"/>
      <c r="BK124" s="76"/>
    </row>
    <row r="125" spans="1:63" x14ac:dyDescent="0.25">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76"/>
      <c r="AB125" s="76"/>
      <c r="AC125" s="76"/>
      <c r="AD125" s="76"/>
      <c r="AE125" s="76"/>
      <c r="AF125" s="76"/>
      <c r="AG125" s="76"/>
      <c r="AH125" s="76"/>
      <c r="AI125" s="76"/>
      <c r="AJ125" s="76"/>
      <c r="AK125" s="76"/>
      <c r="AL125" s="76"/>
      <c r="AM125" s="76"/>
      <c r="AN125" s="76"/>
      <c r="AO125" s="76"/>
      <c r="AP125" s="76"/>
      <c r="AQ125" s="76"/>
      <c r="AR125" s="76"/>
      <c r="AS125" s="76"/>
      <c r="AT125" s="76"/>
      <c r="AU125" s="76"/>
      <c r="AV125" s="76"/>
      <c r="AW125" s="76"/>
      <c r="AX125" s="76"/>
      <c r="AY125" s="76"/>
      <c r="AZ125" s="76"/>
      <c r="BA125" s="76"/>
      <c r="BB125" s="76"/>
      <c r="BC125" s="76"/>
      <c r="BD125" s="76"/>
      <c r="BE125" s="76"/>
      <c r="BF125" s="76"/>
      <c r="BG125" s="76"/>
      <c r="BH125" s="76"/>
      <c r="BI125" s="76"/>
      <c r="BJ125" s="76"/>
      <c r="BK125" s="76"/>
    </row>
    <row r="126" spans="1:63" x14ac:dyDescent="0.25">
      <c r="B126" s="76"/>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c r="AA126" s="76"/>
      <c r="AB126" s="76"/>
      <c r="AC126" s="76"/>
      <c r="AD126" s="76"/>
      <c r="AE126" s="76"/>
      <c r="AF126" s="76"/>
      <c r="AG126" s="76"/>
      <c r="AH126" s="76"/>
      <c r="AI126" s="76"/>
      <c r="AJ126" s="76"/>
      <c r="AK126" s="76"/>
      <c r="AL126" s="76"/>
      <c r="AM126" s="76"/>
      <c r="AN126" s="76"/>
      <c r="AO126" s="76"/>
      <c r="AP126" s="76"/>
      <c r="AQ126" s="76"/>
      <c r="AR126" s="76"/>
      <c r="AS126" s="76"/>
      <c r="AT126" s="76"/>
      <c r="AU126" s="76"/>
      <c r="AV126" s="76"/>
      <c r="AW126" s="76"/>
      <c r="AX126" s="76"/>
      <c r="AY126" s="76"/>
      <c r="AZ126" s="76"/>
      <c r="BA126" s="76"/>
      <c r="BB126" s="76"/>
      <c r="BC126" s="76"/>
      <c r="BD126" s="76"/>
      <c r="BE126" s="76"/>
      <c r="BF126" s="76"/>
      <c r="BG126" s="76"/>
      <c r="BH126" s="76"/>
      <c r="BI126" s="76"/>
      <c r="BJ126" s="76"/>
      <c r="BK126" s="76"/>
    </row>
    <row r="127" spans="1:63" x14ac:dyDescent="0.25">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76"/>
      <c r="AB127" s="76"/>
      <c r="AC127" s="76"/>
      <c r="AD127" s="76"/>
      <c r="AE127" s="76"/>
      <c r="AF127" s="76"/>
      <c r="AG127" s="76"/>
      <c r="AH127" s="76"/>
      <c r="AI127" s="76"/>
      <c r="AJ127" s="76"/>
      <c r="AK127" s="76"/>
      <c r="AL127" s="76"/>
      <c r="AM127" s="76"/>
      <c r="AN127" s="76"/>
      <c r="AO127" s="76"/>
      <c r="AP127" s="76"/>
      <c r="AQ127" s="76"/>
      <c r="AR127" s="76"/>
      <c r="AS127" s="76"/>
      <c r="AT127" s="76"/>
      <c r="AU127" s="76"/>
      <c r="AV127" s="76"/>
      <c r="AW127" s="76"/>
      <c r="AX127" s="76"/>
      <c r="AY127" s="76"/>
      <c r="AZ127" s="76"/>
      <c r="BA127" s="76"/>
      <c r="BB127" s="76"/>
      <c r="BC127" s="76"/>
      <c r="BD127" s="76"/>
      <c r="BE127" s="76"/>
      <c r="BF127" s="76"/>
      <c r="BG127" s="76"/>
      <c r="BH127" s="76"/>
      <c r="BI127" s="76"/>
      <c r="BJ127" s="76"/>
      <c r="BK127" s="76"/>
    </row>
    <row r="128" spans="1:63" x14ac:dyDescent="0.25">
      <c r="B128" s="76"/>
      <c r="C128" s="76"/>
      <c r="D128" s="76"/>
      <c r="E128" s="76"/>
      <c r="F128" s="76"/>
      <c r="G128" s="76"/>
      <c r="H128" s="76"/>
      <c r="I128" s="76"/>
      <c r="J128" s="76"/>
      <c r="K128" s="76"/>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76"/>
      <c r="AJ128" s="76"/>
      <c r="AK128" s="76"/>
      <c r="AL128" s="76"/>
      <c r="AM128" s="76"/>
      <c r="AN128" s="76"/>
      <c r="AO128" s="76"/>
      <c r="AP128" s="76"/>
      <c r="AQ128" s="76"/>
      <c r="AR128" s="76"/>
      <c r="AS128" s="76"/>
      <c r="AT128" s="76"/>
      <c r="AU128" s="76"/>
      <c r="AV128" s="76"/>
      <c r="AW128" s="76"/>
      <c r="AX128" s="76"/>
      <c r="AY128" s="76"/>
      <c r="AZ128" s="76"/>
      <c r="BA128" s="76"/>
      <c r="BB128" s="76"/>
      <c r="BC128" s="76"/>
      <c r="BD128" s="76"/>
      <c r="BE128" s="76"/>
      <c r="BF128" s="76"/>
      <c r="BG128" s="76"/>
      <c r="BH128" s="76"/>
      <c r="BI128" s="76"/>
      <c r="BJ128" s="76"/>
      <c r="BK128" s="76"/>
    </row>
    <row r="129" spans="2:63" x14ac:dyDescent="0.25">
      <c r="B129" s="76"/>
      <c r="C129" s="76"/>
      <c r="D129" s="76"/>
      <c r="E129" s="76"/>
      <c r="F129" s="76"/>
      <c r="G129" s="76"/>
      <c r="H129" s="76"/>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c r="AN129" s="76"/>
      <c r="AO129" s="76"/>
      <c r="AP129" s="76"/>
      <c r="AQ129" s="76"/>
      <c r="AR129" s="76"/>
      <c r="AS129" s="76"/>
      <c r="AT129" s="76"/>
      <c r="AU129" s="76"/>
      <c r="AV129" s="76"/>
      <c r="AW129" s="76"/>
      <c r="AX129" s="76"/>
      <c r="AY129" s="76"/>
      <c r="AZ129" s="76"/>
      <c r="BA129" s="76"/>
      <c r="BB129" s="76"/>
      <c r="BC129" s="76"/>
      <c r="BD129" s="76"/>
      <c r="BE129" s="76"/>
      <c r="BF129" s="76"/>
      <c r="BG129" s="76"/>
      <c r="BH129" s="76"/>
      <c r="BI129" s="76"/>
      <c r="BJ129" s="76"/>
      <c r="BK129" s="76"/>
    </row>
    <row r="130" spans="2:63" x14ac:dyDescent="0.25">
      <c r="B130" s="76"/>
      <c r="C130" s="76"/>
      <c r="D130" s="76"/>
      <c r="E130" s="76"/>
      <c r="F130" s="76"/>
      <c r="G130" s="76"/>
      <c r="H130" s="76"/>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c r="AK130" s="76"/>
      <c r="AL130" s="76"/>
      <c r="AM130" s="76"/>
      <c r="AN130" s="76"/>
      <c r="AO130" s="76"/>
      <c r="AP130" s="76"/>
      <c r="AQ130" s="76"/>
      <c r="AR130" s="76"/>
      <c r="AS130" s="76"/>
      <c r="AT130" s="76"/>
      <c r="AU130" s="76"/>
      <c r="AV130" s="76"/>
      <c r="AW130" s="76"/>
      <c r="AX130" s="76"/>
      <c r="AY130" s="76"/>
      <c r="AZ130" s="76"/>
      <c r="BA130" s="76"/>
      <c r="BB130" s="76"/>
      <c r="BC130" s="76"/>
      <c r="BD130" s="76"/>
      <c r="BE130" s="76"/>
      <c r="BF130" s="76"/>
      <c r="BG130" s="76"/>
      <c r="BH130" s="76"/>
      <c r="BI130" s="76"/>
      <c r="BJ130" s="76"/>
      <c r="BK130" s="76"/>
    </row>
    <row r="131" spans="2:63" x14ac:dyDescent="0.25">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76"/>
      <c r="AJ131" s="76"/>
      <c r="AK131" s="76"/>
      <c r="AL131" s="76"/>
      <c r="AM131" s="76"/>
      <c r="AN131" s="76"/>
      <c r="AO131" s="76"/>
      <c r="AP131" s="76"/>
      <c r="AQ131" s="76"/>
      <c r="AR131" s="76"/>
      <c r="AS131" s="76"/>
      <c r="AT131" s="76"/>
      <c r="AU131" s="76"/>
      <c r="AV131" s="76"/>
      <c r="AW131" s="76"/>
      <c r="AX131" s="76"/>
      <c r="AY131" s="76"/>
      <c r="AZ131" s="76"/>
      <c r="BA131" s="76"/>
      <c r="BB131" s="76"/>
      <c r="BC131" s="76"/>
      <c r="BD131" s="76"/>
      <c r="BE131" s="76"/>
      <c r="BF131" s="76"/>
      <c r="BG131" s="76"/>
      <c r="BH131" s="76"/>
      <c r="BI131" s="76"/>
      <c r="BJ131" s="76"/>
      <c r="BK131" s="76"/>
    </row>
    <row r="132" spans="2:63" x14ac:dyDescent="0.25">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76"/>
      <c r="AC132" s="76"/>
      <c r="AD132" s="76"/>
      <c r="AE132" s="76"/>
      <c r="AF132" s="76"/>
      <c r="AG132" s="76"/>
      <c r="AH132" s="76"/>
      <c r="AI132" s="76"/>
      <c r="AJ132" s="76"/>
      <c r="AK132" s="76"/>
      <c r="AL132" s="76"/>
      <c r="AM132" s="76"/>
      <c r="AN132" s="76"/>
      <c r="AO132" s="76"/>
      <c r="AP132" s="76"/>
      <c r="AQ132" s="76"/>
      <c r="AR132" s="76"/>
      <c r="AS132" s="76"/>
      <c r="AT132" s="76"/>
      <c r="AU132" s="76"/>
      <c r="AV132" s="76"/>
      <c r="AW132" s="76"/>
      <c r="AX132" s="76"/>
      <c r="AY132" s="76"/>
      <c r="AZ132" s="76"/>
      <c r="BA132" s="76"/>
      <c r="BB132" s="76"/>
      <c r="BC132" s="76"/>
      <c r="BD132" s="76"/>
      <c r="BE132" s="76"/>
      <c r="BF132" s="76"/>
      <c r="BG132" s="76"/>
      <c r="BH132" s="76"/>
      <c r="BI132" s="76"/>
      <c r="BJ132" s="76"/>
      <c r="BK132" s="76"/>
    </row>
    <row r="133" spans="2:63" x14ac:dyDescent="0.25">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76"/>
      <c r="AB133" s="76"/>
      <c r="AC133" s="76"/>
      <c r="AD133" s="76"/>
      <c r="AE133" s="76"/>
      <c r="AF133" s="76"/>
      <c r="AG133" s="76"/>
      <c r="AH133" s="76"/>
      <c r="AI133" s="76"/>
      <c r="AJ133" s="76"/>
      <c r="AK133" s="76"/>
      <c r="AL133" s="76"/>
      <c r="AM133" s="76"/>
      <c r="AN133" s="76"/>
      <c r="AO133" s="76"/>
      <c r="AP133" s="76"/>
      <c r="AQ133" s="76"/>
      <c r="AR133" s="76"/>
      <c r="AS133" s="76"/>
      <c r="AT133" s="76"/>
      <c r="AU133" s="76"/>
      <c r="AV133" s="76"/>
      <c r="AW133" s="76"/>
      <c r="AX133" s="76"/>
      <c r="AY133" s="76"/>
      <c r="AZ133" s="76"/>
      <c r="BA133" s="76"/>
      <c r="BB133" s="76"/>
      <c r="BC133" s="76"/>
      <c r="BD133" s="76"/>
      <c r="BE133" s="76"/>
      <c r="BF133" s="76"/>
      <c r="BG133" s="76"/>
      <c r="BH133" s="76"/>
      <c r="BI133" s="76"/>
      <c r="BJ133" s="76"/>
      <c r="BK133" s="76"/>
    </row>
    <row r="134" spans="2:63" x14ac:dyDescent="0.25">
      <c r="B134" s="76"/>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c r="AF134" s="76"/>
      <c r="AG134" s="76"/>
      <c r="AH134" s="76"/>
      <c r="AI134" s="76"/>
      <c r="AJ134" s="76"/>
      <c r="AK134" s="76"/>
      <c r="AL134" s="76"/>
      <c r="AM134" s="76"/>
      <c r="AN134" s="76"/>
      <c r="AO134" s="76"/>
      <c r="AP134" s="76"/>
      <c r="AQ134" s="76"/>
      <c r="AR134" s="76"/>
      <c r="AS134" s="76"/>
      <c r="AT134" s="76"/>
      <c r="AU134" s="76"/>
      <c r="AV134" s="76"/>
      <c r="AW134" s="76"/>
      <c r="AX134" s="76"/>
      <c r="AY134" s="76"/>
      <c r="AZ134" s="76"/>
      <c r="BA134" s="76"/>
      <c r="BB134" s="76"/>
      <c r="BC134" s="76"/>
      <c r="BD134" s="76"/>
      <c r="BE134" s="76"/>
      <c r="BF134" s="76"/>
      <c r="BG134" s="76"/>
      <c r="BH134" s="76"/>
      <c r="BI134" s="76"/>
      <c r="BJ134" s="76"/>
      <c r="BK134" s="76"/>
    </row>
    <row r="135" spans="2:63" x14ac:dyDescent="0.25">
      <c r="B135" s="76"/>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76"/>
      <c r="AH135" s="76"/>
      <c r="AI135" s="76"/>
      <c r="AJ135" s="76"/>
      <c r="AK135" s="76"/>
      <c r="AL135" s="76"/>
      <c r="AM135" s="76"/>
      <c r="AN135" s="76"/>
      <c r="AO135" s="76"/>
      <c r="AP135" s="76"/>
      <c r="AQ135" s="76"/>
      <c r="AR135" s="76"/>
      <c r="AS135" s="76"/>
      <c r="AT135" s="76"/>
      <c r="AU135" s="76"/>
      <c r="AV135" s="76"/>
      <c r="AW135" s="76"/>
      <c r="AX135" s="76"/>
      <c r="AY135" s="76"/>
      <c r="AZ135" s="76"/>
      <c r="BA135" s="76"/>
      <c r="BB135" s="76"/>
      <c r="BC135" s="76"/>
      <c r="BD135" s="76"/>
      <c r="BE135" s="76"/>
      <c r="BF135" s="76"/>
      <c r="BG135" s="76"/>
      <c r="BH135" s="76"/>
      <c r="BI135" s="76"/>
      <c r="BJ135" s="76"/>
      <c r="BK135" s="76"/>
    </row>
    <row r="136" spans="2:63" x14ac:dyDescent="0.25">
      <c r="B136" s="76"/>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c r="AA136" s="76"/>
      <c r="AB136" s="76"/>
      <c r="AC136" s="76"/>
      <c r="AD136" s="76"/>
      <c r="AE136" s="76"/>
      <c r="AF136" s="76"/>
      <c r="AG136" s="76"/>
      <c r="AH136" s="76"/>
      <c r="AI136" s="76"/>
      <c r="AJ136" s="76"/>
      <c r="AK136" s="76"/>
      <c r="AL136" s="76"/>
      <c r="AM136" s="76"/>
      <c r="AN136" s="76"/>
      <c r="AO136" s="76"/>
      <c r="AP136" s="76"/>
      <c r="AQ136" s="76"/>
      <c r="AR136" s="76"/>
      <c r="AS136" s="76"/>
      <c r="AT136" s="76"/>
      <c r="AU136" s="76"/>
      <c r="AV136" s="76"/>
      <c r="AW136" s="76"/>
      <c r="AX136" s="76"/>
      <c r="AY136" s="76"/>
      <c r="AZ136" s="76"/>
      <c r="BA136" s="76"/>
      <c r="BB136" s="76"/>
      <c r="BC136" s="76"/>
      <c r="BD136" s="76"/>
      <c r="BE136" s="76"/>
      <c r="BF136" s="76"/>
      <c r="BG136" s="76"/>
      <c r="BH136" s="76"/>
      <c r="BI136" s="76"/>
      <c r="BJ136" s="76"/>
      <c r="BK136" s="76"/>
    </row>
    <row r="137" spans="2:63" x14ac:dyDescent="0.25">
      <c r="B137" s="76"/>
      <c r="C137" s="76"/>
      <c r="D137" s="76"/>
      <c r="E137" s="76"/>
      <c r="F137" s="76"/>
      <c r="G137" s="76"/>
      <c r="H137" s="76"/>
      <c r="I137" s="76"/>
    </row>
    <row r="138" spans="2:63" x14ac:dyDescent="0.25">
      <c r="B138" s="76"/>
      <c r="C138" s="76"/>
      <c r="D138" s="76"/>
      <c r="E138" s="76"/>
      <c r="F138" s="76"/>
      <c r="G138" s="76"/>
      <c r="H138" s="76"/>
      <c r="I138" s="76"/>
    </row>
    <row r="139" spans="2:63" x14ac:dyDescent="0.25">
      <c r="B139" s="76"/>
      <c r="C139" s="76"/>
      <c r="D139" s="76"/>
      <c r="E139" s="76"/>
      <c r="F139" s="76"/>
      <c r="G139" s="76"/>
      <c r="H139" s="76"/>
      <c r="I139" s="76"/>
    </row>
    <row r="140" spans="2:63" x14ac:dyDescent="0.25">
      <c r="B140" s="76"/>
      <c r="C140" s="76"/>
      <c r="D140" s="76"/>
      <c r="E140" s="76"/>
      <c r="F140" s="76"/>
      <c r="G140" s="76"/>
      <c r="H140" s="76"/>
      <c r="I140" s="76"/>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S36" sqref="S3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6"/>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S1" s="76"/>
      <c r="BT1" s="76"/>
      <c r="BU1" s="76"/>
      <c r="BV1" s="76"/>
      <c r="BW1" s="76"/>
      <c r="BX1" s="76"/>
      <c r="BY1" s="76"/>
      <c r="BZ1" s="76"/>
      <c r="CA1" s="76"/>
      <c r="CB1" s="76"/>
      <c r="CC1" s="76"/>
      <c r="CD1" s="76"/>
      <c r="CE1" s="76"/>
      <c r="CF1" s="76"/>
      <c r="CG1" s="76"/>
      <c r="CH1" s="76"/>
      <c r="CI1" s="76"/>
      <c r="CJ1" s="76"/>
      <c r="CK1" s="76"/>
      <c r="CL1" s="76"/>
      <c r="CM1" s="76"/>
    </row>
    <row r="2" spans="1:91" ht="18" customHeight="1" x14ac:dyDescent="0.25">
      <c r="A2" s="76"/>
      <c r="B2" s="378" t="s">
        <v>157</v>
      </c>
      <c r="C2" s="379"/>
      <c r="D2" s="379"/>
      <c r="E2" s="379"/>
      <c r="F2" s="379"/>
      <c r="G2" s="379"/>
      <c r="H2" s="379"/>
      <c r="I2" s="379"/>
      <c r="J2" s="298" t="s">
        <v>2</v>
      </c>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row>
    <row r="3" spans="1:91" ht="18.75" customHeight="1" x14ac:dyDescent="0.25">
      <c r="A3" s="76"/>
      <c r="B3" s="379"/>
      <c r="C3" s="379"/>
      <c r="D3" s="379"/>
      <c r="E3" s="379"/>
      <c r="F3" s="379"/>
      <c r="G3" s="379"/>
      <c r="H3" s="379"/>
      <c r="I3" s="379"/>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row>
    <row r="4" spans="1:91" ht="15" customHeight="1" x14ac:dyDescent="0.25">
      <c r="A4" s="76"/>
      <c r="B4" s="379"/>
      <c r="C4" s="379"/>
      <c r="D4" s="379"/>
      <c r="E4" s="379"/>
      <c r="F4" s="379"/>
      <c r="G4" s="379"/>
      <c r="H4" s="379"/>
      <c r="I4" s="379"/>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c r="AJ4" s="298"/>
      <c r="AK4" s="298"/>
      <c r="AL4" s="298"/>
      <c r="AM4" s="298"/>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row>
    <row r="5" spans="1:91" ht="15.75" thickBot="1" x14ac:dyDescent="0.3">
      <c r="A5" s="76"/>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row>
    <row r="6" spans="1:91" ht="15" customHeight="1" x14ac:dyDescent="0.25">
      <c r="A6" s="76"/>
      <c r="B6" s="310" t="s">
        <v>4</v>
      </c>
      <c r="C6" s="310"/>
      <c r="D6" s="311"/>
      <c r="E6" s="348" t="s">
        <v>115</v>
      </c>
      <c r="F6" s="349"/>
      <c r="G6" s="349"/>
      <c r="H6" s="349"/>
      <c r="I6" s="350"/>
      <c r="J6" s="38" t="e">
        <f>IF(AND('Mapa final'!#REF!="Muy Alta",'Mapa final'!#REF!="Leve"),CONCATENATE("R1C",'Mapa final'!#REF!),"")</f>
        <v>#REF!</v>
      </c>
      <c r="K6" s="39" t="e">
        <f>IF(AND('Mapa final'!#REF!="Muy Alta",'Mapa final'!#REF!="Leve"),CONCATENATE("R1C",'Mapa final'!#REF!),"")</f>
        <v>#REF!</v>
      </c>
      <c r="L6" s="39" t="e">
        <f>IF(AND('Mapa final'!#REF!="Muy Alta",'Mapa final'!#REF!="Leve"),CONCATENATE("R1C",'Mapa final'!#REF!),"")</f>
        <v>#REF!</v>
      </c>
      <c r="M6" s="39" t="e">
        <f>IF(AND('Mapa final'!#REF!="Muy Alta",'Mapa final'!#REF!="Leve"),CONCATENATE("R1C",'Mapa final'!#REF!),"")</f>
        <v>#REF!</v>
      </c>
      <c r="N6" s="39" t="e">
        <f>IF(AND('Mapa final'!#REF!="Muy Alta",'Mapa final'!#REF!="Leve"),CONCATENATE("R1C",'Mapa final'!#REF!),"")</f>
        <v>#REF!</v>
      </c>
      <c r="O6" s="40" t="e">
        <f>IF(AND('Mapa final'!#REF!="Muy Alta",'Mapa final'!#REF!="Leve"),CONCATENATE("R1C",'Mapa final'!#REF!),"")</f>
        <v>#REF!</v>
      </c>
      <c r="P6" s="38" t="e">
        <f>IF(AND('Mapa final'!#REF!="Muy Alta",'Mapa final'!#REF!="Menor"),CONCATENATE("R1C",'Mapa final'!#REF!),"")</f>
        <v>#REF!</v>
      </c>
      <c r="Q6" s="39" t="e">
        <f>IF(AND('Mapa final'!#REF!="Muy Alta",'Mapa final'!#REF!="Menor"),CONCATENATE("R1C",'Mapa final'!#REF!),"")</f>
        <v>#REF!</v>
      </c>
      <c r="R6" s="39" t="e">
        <f>IF(AND('Mapa final'!#REF!="Muy Alta",'Mapa final'!#REF!="Menor"),CONCATENATE("R1C",'Mapa final'!#REF!),"")</f>
        <v>#REF!</v>
      </c>
      <c r="S6" s="39" t="e">
        <f>IF(AND('Mapa final'!#REF!="Muy Alta",'Mapa final'!#REF!="Menor"),CONCATENATE("R1C",'Mapa final'!#REF!),"")</f>
        <v>#REF!</v>
      </c>
      <c r="T6" s="39" t="e">
        <f>IF(AND('Mapa final'!#REF!="Muy Alta",'Mapa final'!#REF!="Menor"),CONCATENATE("R1C",'Mapa final'!#REF!),"")</f>
        <v>#REF!</v>
      </c>
      <c r="U6" s="40" t="e">
        <f>IF(AND('Mapa final'!#REF!="Muy Alta",'Mapa final'!#REF!="Menor"),CONCATENATE("R1C",'Mapa final'!#REF!),"")</f>
        <v>#REF!</v>
      </c>
      <c r="V6" s="38" t="e">
        <f>IF(AND('Mapa final'!#REF!="Muy Alta",'Mapa final'!#REF!="Moderado"),CONCATENATE("R1C",'Mapa final'!#REF!),"")</f>
        <v>#REF!</v>
      </c>
      <c r="W6" s="39" t="e">
        <f>IF(AND('Mapa final'!#REF!="Muy Alta",'Mapa final'!#REF!="Moderado"),CONCATENATE("R1C",'Mapa final'!#REF!),"")</f>
        <v>#REF!</v>
      </c>
      <c r="X6" s="39" t="e">
        <f>IF(AND('Mapa final'!#REF!="Muy Alta",'Mapa final'!#REF!="Moderado"),CONCATENATE("R1C",'Mapa final'!#REF!),"")</f>
        <v>#REF!</v>
      </c>
      <c r="Y6" s="39" t="e">
        <f>IF(AND('Mapa final'!#REF!="Muy Alta",'Mapa final'!#REF!="Moderado"),CONCATENATE("R1C",'Mapa final'!#REF!),"")</f>
        <v>#REF!</v>
      </c>
      <c r="Z6" s="39" t="e">
        <f>IF(AND('Mapa final'!#REF!="Muy Alta",'Mapa final'!#REF!="Moderado"),CONCATENATE("R1C",'Mapa final'!#REF!),"")</f>
        <v>#REF!</v>
      </c>
      <c r="AA6" s="40" t="e">
        <f>IF(AND('Mapa final'!#REF!="Muy Alta",'Mapa final'!#REF!="Moderado"),CONCATENATE("R1C",'Mapa final'!#REF!),"")</f>
        <v>#REF!</v>
      </c>
      <c r="AB6" s="38" t="e">
        <f>IF(AND('Mapa final'!#REF!="Muy Alta",'Mapa final'!#REF!="Mayor"),CONCATENATE("R1C",'Mapa final'!#REF!),"")</f>
        <v>#REF!</v>
      </c>
      <c r="AC6" s="39" t="e">
        <f>IF(AND('Mapa final'!#REF!="Muy Alta",'Mapa final'!#REF!="Mayor"),CONCATENATE("R1C",'Mapa final'!#REF!),"")</f>
        <v>#REF!</v>
      </c>
      <c r="AD6" s="39" t="e">
        <f>IF(AND('Mapa final'!#REF!="Muy Alta",'Mapa final'!#REF!="Mayor"),CONCATENATE("R1C",'Mapa final'!#REF!),"")</f>
        <v>#REF!</v>
      </c>
      <c r="AE6" s="39" t="e">
        <f>IF(AND('Mapa final'!#REF!="Muy Alta",'Mapa final'!#REF!="Mayor"),CONCATENATE("R1C",'Mapa final'!#REF!),"")</f>
        <v>#REF!</v>
      </c>
      <c r="AF6" s="39" t="e">
        <f>IF(AND('Mapa final'!#REF!="Muy Alta",'Mapa final'!#REF!="Mayor"),CONCATENATE("R1C",'Mapa final'!#REF!),"")</f>
        <v>#REF!</v>
      </c>
      <c r="AG6" s="40" t="e">
        <f>IF(AND('Mapa final'!#REF!="Muy Alta",'Mapa final'!#REF!="Mayor"),CONCATENATE("R1C",'Mapa final'!#REF!),"")</f>
        <v>#REF!</v>
      </c>
      <c r="AH6" s="41" t="e">
        <f>IF(AND('Mapa final'!#REF!="Muy Alta",'Mapa final'!#REF!="Catastrófico"),CONCATENATE("R1C",'Mapa final'!#REF!),"")</f>
        <v>#REF!</v>
      </c>
      <c r="AI6" s="42" t="e">
        <f>IF(AND('Mapa final'!#REF!="Muy Alta",'Mapa final'!#REF!="Catastrófico"),CONCATENATE("R1C",'Mapa final'!#REF!),"")</f>
        <v>#REF!</v>
      </c>
      <c r="AJ6" s="42" t="e">
        <f>IF(AND('Mapa final'!#REF!="Muy Alta",'Mapa final'!#REF!="Catastrófico"),CONCATENATE("R1C",'Mapa final'!#REF!),"")</f>
        <v>#REF!</v>
      </c>
      <c r="AK6" s="42" t="e">
        <f>IF(AND('Mapa final'!#REF!="Muy Alta",'Mapa final'!#REF!="Catastrófico"),CONCATENATE("R1C",'Mapa final'!#REF!),"")</f>
        <v>#REF!</v>
      </c>
      <c r="AL6" s="42" t="e">
        <f>IF(AND('Mapa final'!#REF!="Muy Alta",'Mapa final'!#REF!="Catastrófico"),CONCATENATE("R1C",'Mapa final'!#REF!),"")</f>
        <v>#REF!</v>
      </c>
      <c r="AM6" s="43" t="e">
        <f>IF(AND('Mapa final'!#REF!="Muy Alta",'Mapa final'!#REF!="Catastrófico"),CONCATENATE("R1C",'Mapa final'!#REF!),"")</f>
        <v>#REF!</v>
      </c>
      <c r="AN6" s="76"/>
      <c r="AO6" s="369" t="s">
        <v>78</v>
      </c>
      <c r="AP6" s="370"/>
      <c r="AQ6" s="370"/>
      <c r="AR6" s="370"/>
      <c r="AS6" s="370"/>
      <c r="AT6" s="371"/>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row>
    <row r="7" spans="1:91" ht="15" customHeight="1" x14ac:dyDescent="0.25">
      <c r="A7" s="76"/>
      <c r="B7" s="310"/>
      <c r="C7" s="310"/>
      <c r="D7" s="311"/>
      <c r="E7" s="351"/>
      <c r="F7" s="352"/>
      <c r="G7" s="352"/>
      <c r="H7" s="352"/>
      <c r="I7" s="353"/>
      <c r="J7" s="44" t="str">
        <f>IF(AND('Mapa final'!$AD$12="Muy Alta",'Mapa final'!$AF$12="Leve"),CONCATENATE("R2C",'Mapa final'!$S$12),"")</f>
        <v/>
      </c>
      <c r="K7" s="45" t="str">
        <f>IF(AND('Mapa final'!$AD$13="Muy Alta",'Mapa final'!$AF$13="Leve"),CONCATENATE("R2C",'Mapa final'!$S$13),"")</f>
        <v/>
      </c>
      <c r="L7" s="45" t="e">
        <f>IF(AND('Mapa final'!#REF!="Muy Alta",'Mapa final'!#REF!="Leve"),CONCATENATE("R2C",'Mapa final'!#REF!),"")</f>
        <v>#REF!</v>
      </c>
      <c r="M7" s="45" t="e">
        <f>IF(AND('Mapa final'!#REF!="Muy Alta",'Mapa final'!#REF!="Leve"),CONCATENATE("R2C",'Mapa final'!#REF!),"")</f>
        <v>#REF!</v>
      </c>
      <c r="N7" s="45" t="e">
        <f>IF(AND('Mapa final'!#REF!="Muy Alta",'Mapa final'!#REF!="Leve"),CONCATENATE("R2C",'Mapa final'!#REF!),"")</f>
        <v>#REF!</v>
      </c>
      <c r="O7" s="46" t="e">
        <f>IF(AND('Mapa final'!#REF!="Muy Alta",'Mapa final'!#REF!="Leve"),CONCATENATE("R2C",'Mapa final'!#REF!),"")</f>
        <v>#REF!</v>
      </c>
      <c r="P7" s="44" t="str">
        <f>IF(AND('Mapa final'!$AD$12="Muy Alta",'Mapa final'!$AF$12="Menor"),CONCATENATE("R2C",'Mapa final'!$S$12),"")</f>
        <v/>
      </c>
      <c r="Q7" s="45" t="str">
        <f>IF(AND('Mapa final'!$AD$13="Muy Alta",'Mapa final'!$AF$13="Menor"),CONCATENATE("R2C",'Mapa final'!$S$13),"")</f>
        <v/>
      </c>
      <c r="R7" s="45" t="e">
        <f>IF(AND('Mapa final'!#REF!="Muy Alta",'Mapa final'!#REF!="Menor"),CONCATENATE("R2C",'Mapa final'!#REF!),"")</f>
        <v>#REF!</v>
      </c>
      <c r="S7" s="45" t="e">
        <f>IF(AND('Mapa final'!#REF!="Muy Alta",'Mapa final'!#REF!="Menor"),CONCATENATE("R2C",'Mapa final'!#REF!),"")</f>
        <v>#REF!</v>
      </c>
      <c r="T7" s="45" t="e">
        <f>IF(AND('Mapa final'!#REF!="Muy Alta",'Mapa final'!#REF!="Menor"),CONCATENATE("R2C",'Mapa final'!#REF!),"")</f>
        <v>#REF!</v>
      </c>
      <c r="U7" s="46" t="e">
        <f>IF(AND('Mapa final'!#REF!="Muy Alta",'Mapa final'!#REF!="Menor"),CONCATENATE("R2C",'Mapa final'!#REF!),"")</f>
        <v>#REF!</v>
      </c>
      <c r="V7" s="44" t="str">
        <f>IF(AND('Mapa final'!$AD$12="Muy Alta",'Mapa final'!$AF$12="Moderado"),CONCATENATE("R2C",'Mapa final'!$S$12),"")</f>
        <v/>
      </c>
      <c r="W7" s="45" t="str">
        <f>IF(AND('Mapa final'!$AD$13="Muy Alta",'Mapa final'!$AF$13="Moderado"),CONCATENATE("R2C",'Mapa final'!$S$13),"")</f>
        <v/>
      </c>
      <c r="X7" s="45" t="e">
        <f>IF(AND('Mapa final'!#REF!="Muy Alta",'Mapa final'!#REF!="Moderado"),CONCATENATE("R2C",'Mapa final'!#REF!),"")</f>
        <v>#REF!</v>
      </c>
      <c r="Y7" s="45" t="e">
        <f>IF(AND('Mapa final'!#REF!="Muy Alta",'Mapa final'!#REF!="Moderado"),CONCATENATE("R2C",'Mapa final'!#REF!),"")</f>
        <v>#REF!</v>
      </c>
      <c r="Z7" s="45" t="e">
        <f>IF(AND('Mapa final'!#REF!="Muy Alta",'Mapa final'!#REF!="Moderado"),CONCATENATE("R2C",'Mapa final'!#REF!),"")</f>
        <v>#REF!</v>
      </c>
      <c r="AA7" s="46" t="e">
        <f>IF(AND('Mapa final'!#REF!="Muy Alta",'Mapa final'!#REF!="Moderado"),CONCATENATE("R2C",'Mapa final'!#REF!),"")</f>
        <v>#REF!</v>
      </c>
      <c r="AB7" s="44" t="str">
        <f>IF(AND('Mapa final'!$AD$12="Muy Alta",'Mapa final'!$AF$12="Mayor"),CONCATENATE("R2C",'Mapa final'!$S$12),"")</f>
        <v/>
      </c>
      <c r="AC7" s="45" t="str">
        <f>IF(AND('Mapa final'!$AD$13="Muy Alta",'Mapa final'!$AF$13="Mayor"),CONCATENATE("R2C",'Mapa final'!$S$13),"")</f>
        <v/>
      </c>
      <c r="AD7" s="45" t="e">
        <f>IF(AND('Mapa final'!#REF!="Muy Alta",'Mapa final'!#REF!="Mayor"),CONCATENATE("R2C",'Mapa final'!#REF!),"")</f>
        <v>#REF!</v>
      </c>
      <c r="AE7" s="45" t="e">
        <f>IF(AND('Mapa final'!#REF!="Muy Alta",'Mapa final'!#REF!="Mayor"),CONCATENATE("R2C",'Mapa final'!#REF!),"")</f>
        <v>#REF!</v>
      </c>
      <c r="AF7" s="45" t="e">
        <f>IF(AND('Mapa final'!#REF!="Muy Alta",'Mapa final'!#REF!="Mayor"),CONCATENATE("R2C",'Mapa final'!#REF!),"")</f>
        <v>#REF!</v>
      </c>
      <c r="AG7" s="46" t="e">
        <f>IF(AND('Mapa final'!#REF!="Muy Alta",'Mapa final'!#REF!="Mayor"),CONCATENATE("R2C",'Mapa final'!#REF!),"")</f>
        <v>#REF!</v>
      </c>
      <c r="AH7" s="47" t="str">
        <f>IF(AND('Mapa final'!$AD$12="Muy Alta",'Mapa final'!$AF$12="Catastrófico"),CONCATENATE("R2C",'Mapa final'!$S$12),"")</f>
        <v/>
      </c>
      <c r="AI7" s="48" t="str">
        <f>IF(AND('Mapa final'!$AD$13="Muy Alta",'Mapa final'!$AF$13="Catastrófico"),CONCATENATE("R2C",'Mapa final'!$S$13),"")</f>
        <v/>
      </c>
      <c r="AJ7" s="48" t="e">
        <f>IF(AND('Mapa final'!#REF!="Muy Alta",'Mapa final'!#REF!="Catastrófico"),CONCATENATE("R2C",'Mapa final'!#REF!),"")</f>
        <v>#REF!</v>
      </c>
      <c r="AK7" s="48" t="e">
        <f>IF(AND('Mapa final'!#REF!="Muy Alta",'Mapa final'!#REF!="Catastrófico"),CONCATENATE("R2C",'Mapa final'!#REF!),"")</f>
        <v>#REF!</v>
      </c>
      <c r="AL7" s="48" t="e">
        <f>IF(AND('Mapa final'!#REF!="Muy Alta",'Mapa final'!#REF!="Catastrófico"),CONCATENATE("R2C",'Mapa final'!#REF!),"")</f>
        <v>#REF!</v>
      </c>
      <c r="AM7" s="49" t="e">
        <f>IF(AND('Mapa final'!#REF!="Muy Alta",'Mapa final'!#REF!="Catastrófico"),CONCATENATE("R2C",'Mapa final'!#REF!),"")</f>
        <v>#REF!</v>
      </c>
      <c r="AN7" s="76"/>
      <c r="AO7" s="372"/>
      <c r="AP7" s="373"/>
      <c r="AQ7" s="373"/>
      <c r="AR7" s="373"/>
      <c r="AS7" s="373"/>
      <c r="AT7" s="374"/>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row>
    <row r="8" spans="1:91" ht="15" customHeight="1" x14ac:dyDescent="0.25">
      <c r="A8" s="76"/>
      <c r="B8" s="310"/>
      <c r="C8" s="310"/>
      <c r="D8" s="311"/>
      <c r="E8" s="351"/>
      <c r="F8" s="352"/>
      <c r="G8" s="352"/>
      <c r="H8" s="352"/>
      <c r="I8" s="353"/>
      <c r="J8" s="44" t="e">
        <f>IF(AND('Mapa final'!#REF!="Muy Alta",'Mapa final'!#REF!="Leve"),CONCATENATE("R3C",'Mapa final'!#REF!),"")</f>
        <v>#REF!</v>
      </c>
      <c r="K8" s="45" t="e">
        <f>IF(AND('Mapa final'!#REF!="Muy Alta",'Mapa final'!#REF!="Leve"),CONCATENATE("R3C",'Mapa final'!#REF!),"")</f>
        <v>#REF!</v>
      </c>
      <c r="L8" s="45" t="e">
        <f>IF(AND('Mapa final'!#REF!="Muy Alta",'Mapa final'!#REF!="Leve"),CONCATENATE("R3C",'Mapa final'!#REF!),"")</f>
        <v>#REF!</v>
      </c>
      <c r="M8" s="45" t="e">
        <f>IF(AND('Mapa final'!#REF!="Muy Alta",'Mapa final'!#REF!="Leve"),CONCATENATE("R3C",'Mapa final'!#REF!),"")</f>
        <v>#REF!</v>
      </c>
      <c r="N8" s="45" t="e">
        <f>IF(AND('Mapa final'!#REF!="Muy Alta",'Mapa final'!#REF!="Leve"),CONCATENATE("R3C",'Mapa final'!#REF!),"")</f>
        <v>#REF!</v>
      </c>
      <c r="O8" s="46" t="e">
        <f>IF(AND('Mapa final'!#REF!="Muy Alta",'Mapa final'!#REF!="Leve"),CONCATENATE("R3C",'Mapa final'!#REF!),"")</f>
        <v>#REF!</v>
      </c>
      <c r="P8" s="44" t="e">
        <f>IF(AND('Mapa final'!#REF!="Muy Alta",'Mapa final'!#REF!="Menor"),CONCATENATE("R3C",'Mapa final'!#REF!),"")</f>
        <v>#REF!</v>
      </c>
      <c r="Q8" s="45" t="e">
        <f>IF(AND('Mapa final'!#REF!="Muy Alta",'Mapa final'!#REF!="Menor"),CONCATENATE("R3C",'Mapa final'!#REF!),"")</f>
        <v>#REF!</v>
      </c>
      <c r="R8" s="45" t="e">
        <f>IF(AND('Mapa final'!#REF!="Muy Alta",'Mapa final'!#REF!="Menor"),CONCATENATE("R3C",'Mapa final'!#REF!),"")</f>
        <v>#REF!</v>
      </c>
      <c r="S8" s="45" t="e">
        <f>IF(AND('Mapa final'!#REF!="Muy Alta",'Mapa final'!#REF!="Menor"),CONCATENATE("R3C",'Mapa final'!#REF!),"")</f>
        <v>#REF!</v>
      </c>
      <c r="T8" s="45" t="e">
        <f>IF(AND('Mapa final'!#REF!="Muy Alta",'Mapa final'!#REF!="Menor"),CONCATENATE("R3C",'Mapa final'!#REF!),"")</f>
        <v>#REF!</v>
      </c>
      <c r="U8" s="46" t="e">
        <f>IF(AND('Mapa final'!#REF!="Muy Alta",'Mapa final'!#REF!="Menor"),CONCATENATE("R3C",'Mapa final'!#REF!),"")</f>
        <v>#REF!</v>
      </c>
      <c r="V8" s="44" t="e">
        <f>IF(AND('Mapa final'!#REF!="Muy Alta",'Mapa final'!#REF!="Moderado"),CONCATENATE("R3C",'Mapa final'!#REF!),"")</f>
        <v>#REF!</v>
      </c>
      <c r="W8" s="45" t="e">
        <f>IF(AND('Mapa final'!#REF!="Muy Alta",'Mapa final'!#REF!="Moderado"),CONCATENATE("R3C",'Mapa final'!#REF!),"")</f>
        <v>#REF!</v>
      </c>
      <c r="X8" s="45" t="e">
        <f>IF(AND('Mapa final'!#REF!="Muy Alta",'Mapa final'!#REF!="Moderado"),CONCATENATE("R3C",'Mapa final'!#REF!),"")</f>
        <v>#REF!</v>
      </c>
      <c r="Y8" s="45" t="e">
        <f>IF(AND('Mapa final'!#REF!="Muy Alta",'Mapa final'!#REF!="Moderado"),CONCATENATE("R3C",'Mapa final'!#REF!),"")</f>
        <v>#REF!</v>
      </c>
      <c r="Z8" s="45" t="e">
        <f>IF(AND('Mapa final'!#REF!="Muy Alta",'Mapa final'!#REF!="Moderado"),CONCATENATE("R3C",'Mapa final'!#REF!),"")</f>
        <v>#REF!</v>
      </c>
      <c r="AA8" s="46" t="e">
        <f>IF(AND('Mapa final'!#REF!="Muy Alta",'Mapa final'!#REF!="Moderado"),CONCATENATE("R3C",'Mapa final'!#REF!),"")</f>
        <v>#REF!</v>
      </c>
      <c r="AB8" s="44" t="e">
        <f>IF(AND('Mapa final'!#REF!="Muy Alta",'Mapa final'!#REF!="Mayor"),CONCATENATE("R3C",'Mapa final'!#REF!),"")</f>
        <v>#REF!</v>
      </c>
      <c r="AC8" s="45" t="e">
        <f>IF(AND('Mapa final'!#REF!="Muy Alta",'Mapa final'!#REF!="Mayor"),CONCATENATE("R3C",'Mapa final'!#REF!),"")</f>
        <v>#REF!</v>
      </c>
      <c r="AD8" s="45" t="e">
        <f>IF(AND('Mapa final'!#REF!="Muy Alta",'Mapa final'!#REF!="Mayor"),CONCATENATE("R3C",'Mapa final'!#REF!),"")</f>
        <v>#REF!</v>
      </c>
      <c r="AE8" s="45" t="e">
        <f>IF(AND('Mapa final'!#REF!="Muy Alta",'Mapa final'!#REF!="Mayor"),CONCATENATE("R3C",'Mapa final'!#REF!),"")</f>
        <v>#REF!</v>
      </c>
      <c r="AF8" s="45" t="e">
        <f>IF(AND('Mapa final'!#REF!="Muy Alta",'Mapa final'!#REF!="Mayor"),CONCATENATE("R3C",'Mapa final'!#REF!),"")</f>
        <v>#REF!</v>
      </c>
      <c r="AG8" s="46" t="e">
        <f>IF(AND('Mapa final'!#REF!="Muy Alta",'Mapa final'!#REF!="Mayor"),CONCATENATE("R3C",'Mapa final'!#REF!),"")</f>
        <v>#REF!</v>
      </c>
      <c r="AH8" s="47" t="e">
        <f>IF(AND('Mapa final'!#REF!="Muy Alta",'Mapa final'!#REF!="Catastrófico"),CONCATENATE("R3C",'Mapa final'!#REF!),"")</f>
        <v>#REF!</v>
      </c>
      <c r="AI8" s="48" t="e">
        <f>IF(AND('Mapa final'!#REF!="Muy Alta",'Mapa final'!#REF!="Catastrófico"),CONCATENATE("R3C",'Mapa final'!#REF!),"")</f>
        <v>#REF!</v>
      </c>
      <c r="AJ8" s="48" t="e">
        <f>IF(AND('Mapa final'!#REF!="Muy Alta",'Mapa final'!#REF!="Catastrófico"),CONCATENATE("R3C",'Mapa final'!#REF!),"")</f>
        <v>#REF!</v>
      </c>
      <c r="AK8" s="48" t="e">
        <f>IF(AND('Mapa final'!#REF!="Muy Alta",'Mapa final'!#REF!="Catastrófico"),CONCATENATE("R3C",'Mapa final'!#REF!),"")</f>
        <v>#REF!</v>
      </c>
      <c r="AL8" s="48" t="e">
        <f>IF(AND('Mapa final'!#REF!="Muy Alta",'Mapa final'!#REF!="Catastrófico"),CONCATENATE("R3C",'Mapa final'!#REF!),"")</f>
        <v>#REF!</v>
      </c>
      <c r="AM8" s="49" t="e">
        <f>IF(AND('Mapa final'!#REF!="Muy Alta",'Mapa final'!#REF!="Catastrófico"),CONCATENATE("R3C",'Mapa final'!#REF!),"")</f>
        <v>#REF!</v>
      </c>
      <c r="AN8" s="76"/>
      <c r="AO8" s="372"/>
      <c r="AP8" s="373"/>
      <c r="AQ8" s="373"/>
      <c r="AR8" s="373"/>
      <c r="AS8" s="373"/>
      <c r="AT8" s="374"/>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row>
    <row r="9" spans="1:91" ht="15" customHeight="1" x14ac:dyDescent="0.25">
      <c r="A9" s="76"/>
      <c r="B9" s="310"/>
      <c r="C9" s="310"/>
      <c r="D9" s="311"/>
      <c r="E9" s="351"/>
      <c r="F9" s="352"/>
      <c r="G9" s="352"/>
      <c r="H9" s="352"/>
      <c r="I9" s="353"/>
      <c r="J9" s="44" t="e">
        <f>IF(AND('Mapa final'!#REF!="Muy Alta",'Mapa final'!#REF!="Leve"),CONCATENATE("R4C",'Mapa final'!#REF!),"")</f>
        <v>#REF!</v>
      </c>
      <c r="K9" s="45" t="e">
        <f>IF(AND('Mapa final'!#REF!="Muy Alta",'Mapa final'!#REF!="Leve"),CONCATENATE("R4C",'Mapa final'!#REF!),"")</f>
        <v>#REF!</v>
      </c>
      <c r="L9" s="50" t="e">
        <f>IF(AND('Mapa final'!#REF!="Muy Alta",'Mapa final'!#REF!="Leve"),CONCATENATE("R4C",'Mapa final'!#REF!),"")</f>
        <v>#REF!</v>
      </c>
      <c r="M9" s="50" t="e">
        <f>IF(AND('Mapa final'!#REF!="Muy Alta",'Mapa final'!#REF!="Leve"),CONCATENATE("R4C",'Mapa final'!#REF!),"")</f>
        <v>#REF!</v>
      </c>
      <c r="N9" s="50" t="e">
        <f>IF(AND('Mapa final'!#REF!="Muy Alta",'Mapa final'!#REF!="Leve"),CONCATENATE("R4C",'Mapa final'!#REF!),"")</f>
        <v>#REF!</v>
      </c>
      <c r="O9" s="46" t="e">
        <f>IF(AND('Mapa final'!#REF!="Muy Alta",'Mapa final'!#REF!="Leve"),CONCATENATE("R4C",'Mapa final'!#REF!),"")</f>
        <v>#REF!</v>
      </c>
      <c r="P9" s="44" t="e">
        <f>IF(AND('Mapa final'!#REF!="Muy Alta",'Mapa final'!#REF!="Menor"),CONCATENATE("R4C",'Mapa final'!#REF!),"")</f>
        <v>#REF!</v>
      </c>
      <c r="Q9" s="45" t="e">
        <f>IF(AND('Mapa final'!#REF!="Muy Alta",'Mapa final'!#REF!="Menor"),CONCATENATE("R4C",'Mapa final'!#REF!),"")</f>
        <v>#REF!</v>
      </c>
      <c r="R9" s="50" t="e">
        <f>IF(AND('Mapa final'!#REF!="Muy Alta",'Mapa final'!#REF!="Menor"),CONCATENATE("R4C",'Mapa final'!#REF!),"")</f>
        <v>#REF!</v>
      </c>
      <c r="S9" s="50" t="e">
        <f>IF(AND('Mapa final'!#REF!="Muy Alta",'Mapa final'!#REF!="Menor"),CONCATENATE("R4C",'Mapa final'!#REF!),"")</f>
        <v>#REF!</v>
      </c>
      <c r="T9" s="50" t="e">
        <f>IF(AND('Mapa final'!#REF!="Muy Alta",'Mapa final'!#REF!="Menor"),CONCATENATE("R4C",'Mapa final'!#REF!),"")</f>
        <v>#REF!</v>
      </c>
      <c r="U9" s="46" t="e">
        <f>IF(AND('Mapa final'!#REF!="Muy Alta",'Mapa final'!#REF!="Menor"),CONCATENATE("R4C",'Mapa final'!#REF!),"")</f>
        <v>#REF!</v>
      </c>
      <c r="V9" s="44" t="e">
        <f>IF(AND('Mapa final'!#REF!="Muy Alta",'Mapa final'!#REF!="Moderado"),CONCATENATE("R4C",'Mapa final'!#REF!),"")</f>
        <v>#REF!</v>
      </c>
      <c r="W9" s="45" t="e">
        <f>IF(AND('Mapa final'!#REF!="Muy Alta",'Mapa final'!#REF!="Moderado"),CONCATENATE("R4C",'Mapa final'!#REF!),"")</f>
        <v>#REF!</v>
      </c>
      <c r="X9" s="50" t="e">
        <f>IF(AND('Mapa final'!#REF!="Muy Alta",'Mapa final'!#REF!="Moderado"),CONCATENATE("R4C",'Mapa final'!#REF!),"")</f>
        <v>#REF!</v>
      </c>
      <c r="Y9" s="50" t="e">
        <f>IF(AND('Mapa final'!#REF!="Muy Alta",'Mapa final'!#REF!="Moderado"),CONCATENATE("R4C",'Mapa final'!#REF!),"")</f>
        <v>#REF!</v>
      </c>
      <c r="Z9" s="50" t="e">
        <f>IF(AND('Mapa final'!#REF!="Muy Alta",'Mapa final'!#REF!="Moderado"),CONCATENATE("R4C",'Mapa final'!#REF!),"")</f>
        <v>#REF!</v>
      </c>
      <c r="AA9" s="46" t="e">
        <f>IF(AND('Mapa final'!#REF!="Muy Alta",'Mapa final'!#REF!="Moderado"),CONCATENATE("R4C",'Mapa final'!#REF!),"")</f>
        <v>#REF!</v>
      </c>
      <c r="AB9" s="44" t="e">
        <f>IF(AND('Mapa final'!#REF!="Muy Alta",'Mapa final'!#REF!="Mayor"),CONCATENATE("R4C",'Mapa final'!#REF!),"")</f>
        <v>#REF!</v>
      </c>
      <c r="AC9" s="45" t="e">
        <f>IF(AND('Mapa final'!#REF!="Muy Alta",'Mapa final'!#REF!="Mayor"),CONCATENATE("R4C",'Mapa final'!#REF!),"")</f>
        <v>#REF!</v>
      </c>
      <c r="AD9" s="50" t="e">
        <f>IF(AND('Mapa final'!#REF!="Muy Alta",'Mapa final'!#REF!="Mayor"),CONCATENATE("R4C",'Mapa final'!#REF!),"")</f>
        <v>#REF!</v>
      </c>
      <c r="AE9" s="50" t="e">
        <f>IF(AND('Mapa final'!#REF!="Muy Alta",'Mapa final'!#REF!="Mayor"),CONCATENATE("R4C",'Mapa final'!#REF!),"")</f>
        <v>#REF!</v>
      </c>
      <c r="AF9" s="50" t="e">
        <f>IF(AND('Mapa final'!#REF!="Muy Alta",'Mapa final'!#REF!="Mayor"),CONCATENATE("R4C",'Mapa final'!#REF!),"")</f>
        <v>#REF!</v>
      </c>
      <c r="AG9" s="46" t="e">
        <f>IF(AND('Mapa final'!#REF!="Muy Alta",'Mapa final'!#REF!="Mayor"),CONCATENATE("R4C",'Mapa final'!#REF!),"")</f>
        <v>#REF!</v>
      </c>
      <c r="AH9" s="47" t="e">
        <f>IF(AND('Mapa final'!#REF!="Muy Alta",'Mapa final'!#REF!="Catastrófico"),CONCATENATE("R4C",'Mapa final'!#REF!),"")</f>
        <v>#REF!</v>
      </c>
      <c r="AI9" s="48" t="e">
        <f>IF(AND('Mapa final'!#REF!="Muy Alta",'Mapa final'!#REF!="Catastrófico"),CONCATENATE("R4C",'Mapa final'!#REF!),"")</f>
        <v>#REF!</v>
      </c>
      <c r="AJ9" s="48" t="e">
        <f>IF(AND('Mapa final'!#REF!="Muy Alta",'Mapa final'!#REF!="Catastrófico"),CONCATENATE("R4C",'Mapa final'!#REF!),"")</f>
        <v>#REF!</v>
      </c>
      <c r="AK9" s="48" t="e">
        <f>IF(AND('Mapa final'!#REF!="Muy Alta",'Mapa final'!#REF!="Catastrófico"),CONCATENATE("R4C",'Mapa final'!#REF!),"")</f>
        <v>#REF!</v>
      </c>
      <c r="AL9" s="48" t="e">
        <f>IF(AND('Mapa final'!#REF!="Muy Alta",'Mapa final'!#REF!="Catastrófico"),CONCATENATE("R4C",'Mapa final'!#REF!),"")</f>
        <v>#REF!</v>
      </c>
      <c r="AM9" s="49" t="e">
        <f>IF(AND('Mapa final'!#REF!="Muy Alta",'Mapa final'!#REF!="Catastrófico"),CONCATENATE("R4C",'Mapa final'!#REF!),"")</f>
        <v>#REF!</v>
      </c>
      <c r="AN9" s="76"/>
      <c r="AO9" s="372"/>
      <c r="AP9" s="373"/>
      <c r="AQ9" s="373"/>
      <c r="AR9" s="373"/>
      <c r="AS9" s="373"/>
      <c r="AT9" s="374"/>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row>
    <row r="10" spans="1:91" ht="15" customHeight="1" x14ac:dyDescent="0.25">
      <c r="A10" s="76"/>
      <c r="B10" s="310"/>
      <c r="C10" s="310"/>
      <c r="D10" s="311"/>
      <c r="E10" s="351"/>
      <c r="F10" s="352"/>
      <c r="G10" s="352"/>
      <c r="H10" s="352"/>
      <c r="I10" s="353"/>
      <c r="J10" s="44" t="e">
        <f>IF(AND('Mapa final'!#REF!="Muy Alta",'Mapa final'!#REF!="Leve"),CONCATENATE("R5C",'Mapa final'!#REF!),"")</f>
        <v>#REF!</v>
      </c>
      <c r="K10" s="45" t="e">
        <f>IF(AND('Mapa final'!#REF!="Muy Alta",'Mapa final'!#REF!="Leve"),CONCATENATE("R5C",'Mapa final'!#REF!),"")</f>
        <v>#REF!</v>
      </c>
      <c r="L10" s="50" t="e">
        <f>IF(AND('Mapa final'!#REF!="Muy Alta",'Mapa final'!#REF!="Leve"),CONCATENATE("R5C",'Mapa final'!#REF!),"")</f>
        <v>#REF!</v>
      </c>
      <c r="M10" s="50" t="e">
        <f>IF(AND('Mapa final'!#REF!="Muy Alta",'Mapa final'!#REF!="Leve"),CONCATENATE("R5C",'Mapa final'!#REF!),"")</f>
        <v>#REF!</v>
      </c>
      <c r="N10" s="50" t="e">
        <f>IF(AND('Mapa final'!#REF!="Muy Alta",'Mapa final'!#REF!="Leve"),CONCATENATE("R5C",'Mapa final'!#REF!),"")</f>
        <v>#REF!</v>
      </c>
      <c r="O10" s="46" t="e">
        <f>IF(AND('Mapa final'!#REF!="Muy Alta",'Mapa final'!#REF!="Leve"),CONCATENATE("R5C",'Mapa final'!#REF!),"")</f>
        <v>#REF!</v>
      </c>
      <c r="P10" s="44" t="e">
        <f>IF(AND('Mapa final'!#REF!="Muy Alta",'Mapa final'!#REF!="Menor"),CONCATENATE("R5C",'Mapa final'!#REF!),"")</f>
        <v>#REF!</v>
      </c>
      <c r="Q10" s="45" t="e">
        <f>IF(AND('Mapa final'!#REF!="Muy Alta",'Mapa final'!#REF!="Menor"),CONCATENATE("R5C",'Mapa final'!#REF!),"")</f>
        <v>#REF!</v>
      </c>
      <c r="R10" s="50" t="e">
        <f>IF(AND('Mapa final'!#REF!="Muy Alta",'Mapa final'!#REF!="Menor"),CONCATENATE("R5C",'Mapa final'!#REF!),"")</f>
        <v>#REF!</v>
      </c>
      <c r="S10" s="50" t="e">
        <f>IF(AND('Mapa final'!#REF!="Muy Alta",'Mapa final'!#REF!="Menor"),CONCATENATE("R5C",'Mapa final'!#REF!),"")</f>
        <v>#REF!</v>
      </c>
      <c r="T10" s="50" t="e">
        <f>IF(AND('Mapa final'!#REF!="Muy Alta",'Mapa final'!#REF!="Menor"),CONCATENATE("R5C",'Mapa final'!#REF!),"")</f>
        <v>#REF!</v>
      </c>
      <c r="U10" s="46" t="e">
        <f>IF(AND('Mapa final'!#REF!="Muy Alta",'Mapa final'!#REF!="Menor"),CONCATENATE("R5C",'Mapa final'!#REF!),"")</f>
        <v>#REF!</v>
      </c>
      <c r="V10" s="44" t="e">
        <f>IF(AND('Mapa final'!#REF!="Muy Alta",'Mapa final'!#REF!="Moderado"),CONCATENATE("R5C",'Mapa final'!#REF!),"")</f>
        <v>#REF!</v>
      </c>
      <c r="W10" s="45" t="e">
        <f>IF(AND('Mapa final'!#REF!="Muy Alta",'Mapa final'!#REF!="Moderado"),CONCATENATE("R5C",'Mapa final'!#REF!),"")</f>
        <v>#REF!</v>
      </c>
      <c r="X10" s="50" t="e">
        <f>IF(AND('Mapa final'!#REF!="Muy Alta",'Mapa final'!#REF!="Moderado"),CONCATENATE("R5C",'Mapa final'!#REF!),"")</f>
        <v>#REF!</v>
      </c>
      <c r="Y10" s="50" t="e">
        <f>IF(AND('Mapa final'!#REF!="Muy Alta",'Mapa final'!#REF!="Moderado"),CONCATENATE("R5C",'Mapa final'!#REF!),"")</f>
        <v>#REF!</v>
      </c>
      <c r="Z10" s="50" t="e">
        <f>IF(AND('Mapa final'!#REF!="Muy Alta",'Mapa final'!#REF!="Moderado"),CONCATENATE("R5C",'Mapa final'!#REF!),"")</f>
        <v>#REF!</v>
      </c>
      <c r="AA10" s="46" t="e">
        <f>IF(AND('Mapa final'!#REF!="Muy Alta",'Mapa final'!#REF!="Moderado"),CONCATENATE("R5C",'Mapa final'!#REF!),"")</f>
        <v>#REF!</v>
      </c>
      <c r="AB10" s="44" t="e">
        <f>IF(AND('Mapa final'!#REF!="Muy Alta",'Mapa final'!#REF!="Mayor"),CONCATENATE("R5C",'Mapa final'!#REF!),"")</f>
        <v>#REF!</v>
      </c>
      <c r="AC10" s="45" t="e">
        <f>IF(AND('Mapa final'!#REF!="Muy Alta",'Mapa final'!#REF!="Mayor"),CONCATENATE("R5C",'Mapa final'!#REF!),"")</f>
        <v>#REF!</v>
      </c>
      <c r="AD10" s="50" t="e">
        <f>IF(AND('Mapa final'!#REF!="Muy Alta",'Mapa final'!#REF!="Mayor"),CONCATENATE("R5C",'Mapa final'!#REF!),"")</f>
        <v>#REF!</v>
      </c>
      <c r="AE10" s="50" t="e">
        <f>IF(AND('Mapa final'!#REF!="Muy Alta",'Mapa final'!#REF!="Mayor"),CONCATENATE("R5C",'Mapa final'!#REF!),"")</f>
        <v>#REF!</v>
      </c>
      <c r="AF10" s="50" t="e">
        <f>IF(AND('Mapa final'!#REF!="Muy Alta",'Mapa final'!#REF!="Mayor"),CONCATENATE("R5C",'Mapa final'!#REF!),"")</f>
        <v>#REF!</v>
      </c>
      <c r="AG10" s="46" t="e">
        <f>IF(AND('Mapa final'!#REF!="Muy Alta",'Mapa final'!#REF!="Mayor"),CONCATENATE("R5C",'Mapa final'!#REF!),"")</f>
        <v>#REF!</v>
      </c>
      <c r="AH10" s="47" t="e">
        <f>IF(AND('Mapa final'!#REF!="Muy Alta",'Mapa final'!#REF!="Catastrófico"),CONCATENATE("R5C",'Mapa final'!#REF!),"")</f>
        <v>#REF!</v>
      </c>
      <c r="AI10" s="48" t="e">
        <f>IF(AND('Mapa final'!#REF!="Muy Alta",'Mapa final'!#REF!="Catastrófico"),CONCATENATE("R5C",'Mapa final'!#REF!),"")</f>
        <v>#REF!</v>
      </c>
      <c r="AJ10" s="48" t="e">
        <f>IF(AND('Mapa final'!#REF!="Muy Alta",'Mapa final'!#REF!="Catastrófico"),CONCATENATE("R5C",'Mapa final'!#REF!),"")</f>
        <v>#REF!</v>
      </c>
      <c r="AK10" s="48" t="e">
        <f>IF(AND('Mapa final'!#REF!="Muy Alta",'Mapa final'!#REF!="Catastrófico"),CONCATENATE("R5C",'Mapa final'!#REF!),"")</f>
        <v>#REF!</v>
      </c>
      <c r="AL10" s="48" t="e">
        <f>IF(AND('Mapa final'!#REF!="Muy Alta",'Mapa final'!#REF!="Catastrófico"),CONCATENATE("R5C",'Mapa final'!#REF!),"")</f>
        <v>#REF!</v>
      </c>
      <c r="AM10" s="49" t="e">
        <f>IF(AND('Mapa final'!#REF!="Muy Alta",'Mapa final'!#REF!="Catastrófico"),CONCATENATE("R5C",'Mapa final'!#REF!),"")</f>
        <v>#REF!</v>
      </c>
      <c r="AN10" s="76"/>
      <c r="AO10" s="372"/>
      <c r="AP10" s="373"/>
      <c r="AQ10" s="373"/>
      <c r="AR10" s="373"/>
      <c r="AS10" s="373"/>
      <c r="AT10" s="374"/>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row>
    <row r="11" spans="1:91" ht="15" customHeight="1" x14ac:dyDescent="0.25">
      <c r="A11" s="76"/>
      <c r="B11" s="310"/>
      <c r="C11" s="310"/>
      <c r="D11" s="311"/>
      <c r="E11" s="351"/>
      <c r="F11" s="352"/>
      <c r="G11" s="352"/>
      <c r="H11" s="352"/>
      <c r="I11" s="353"/>
      <c r="J11" s="44" t="e">
        <f>IF(AND('Mapa final'!#REF!="Muy Alta",'Mapa final'!#REF!="Leve"),CONCATENATE("R6C",'Mapa final'!#REF!),"")</f>
        <v>#REF!</v>
      </c>
      <c r="K11" s="45" t="e">
        <f>IF(AND('Mapa final'!#REF!="Muy Alta",'Mapa final'!#REF!="Leve"),CONCATENATE("R6C",'Mapa final'!#REF!),"")</f>
        <v>#REF!</v>
      </c>
      <c r="L11" s="50" t="e">
        <f>IF(AND('Mapa final'!#REF!="Muy Alta",'Mapa final'!#REF!="Leve"),CONCATENATE("R6C",'Mapa final'!#REF!),"")</f>
        <v>#REF!</v>
      </c>
      <c r="M11" s="50" t="e">
        <f>IF(AND('Mapa final'!#REF!="Muy Alta",'Mapa final'!#REF!="Leve"),CONCATENATE("R6C",'Mapa final'!#REF!),"")</f>
        <v>#REF!</v>
      </c>
      <c r="N11" s="50" t="e">
        <f>IF(AND('Mapa final'!#REF!="Muy Alta",'Mapa final'!#REF!="Leve"),CONCATENATE("R6C",'Mapa final'!#REF!),"")</f>
        <v>#REF!</v>
      </c>
      <c r="O11" s="46" t="e">
        <f>IF(AND('Mapa final'!#REF!="Muy Alta",'Mapa final'!#REF!="Leve"),CONCATENATE("R6C",'Mapa final'!#REF!),"")</f>
        <v>#REF!</v>
      </c>
      <c r="P11" s="44" t="e">
        <f>IF(AND('Mapa final'!#REF!="Muy Alta",'Mapa final'!#REF!="Menor"),CONCATENATE("R6C",'Mapa final'!#REF!),"")</f>
        <v>#REF!</v>
      </c>
      <c r="Q11" s="45" t="e">
        <f>IF(AND('Mapa final'!#REF!="Muy Alta",'Mapa final'!#REF!="Menor"),CONCATENATE("R6C",'Mapa final'!#REF!),"")</f>
        <v>#REF!</v>
      </c>
      <c r="R11" s="50" t="e">
        <f>IF(AND('Mapa final'!#REF!="Muy Alta",'Mapa final'!#REF!="Menor"),CONCATENATE("R6C",'Mapa final'!#REF!),"")</f>
        <v>#REF!</v>
      </c>
      <c r="S11" s="50" t="e">
        <f>IF(AND('Mapa final'!#REF!="Muy Alta",'Mapa final'!#REF!="Menor"),CONCATENATE("R6C",'Mapa final'!#REF!),"")</f>
        <v>#REF!</v>
      </c>
      <c r="T11" s="50" t="e">
        <f>IF(AND('Mapa final'!#REF!="Muy Alta",'Mapa final'!#REF!="Menor"),CONCATENATE("R6C",'Mapa final'!#REF!),"")</f>
        <v>#REF!</v>
      </c>
      <c r="U11" s="46" t="e">
        <f>IF(AND('Mapa final'!#REF!="Muy Alta",'Mapa final'!#REF!="Menor"),CONCATENATE("R6C",'Mapa final'!#REF!),"")</f>
        <v>#REF!</v>
      </c>
      <c r="V11" s="44" t="e">
        <f>IF(AND('Mapa final'!#REF!="Muy Alta",'Mapa final'!#REF!="Moderado"),CONCATENATE("R6C",'Mapa final'!#REF!),"")</f>
        <v>#REF!</v>
      </c>
      <c r="W11" s="45" t="e">
        <f>IF(AND('Mapa final'!#REF!="Muy Alta",'Mapa final'!#REF!="Moderado"),CONCATENATE("R6C",'Mapa final'!#REF!),"")</f>
        <v>#REF!</v>
      </c>
      <c r="X11" s="50" t="e">
        <f>IF(AND('Mapa final'!#REF!="Muy Alta",'Mapa final'!#REF!="Moderado"),CONCATENATE("R6C",'Mapa final'!#REF!),"")</f>
        <v>#REF!</v>
      </c>
      <c r="Y11" s="50" t="e">
        <f>IF(AND('Mapa final'!#REF!="Muy Alta",'Mapa final'!#REF!="Moderado"),CONCATENATE("R6C",'Mapa final'!#REF!),"")</f>
        <v>#REF!</v>
      </c>
      <c r="Z11" s="50" t="e">
        <f>IF(AND('Mapa final'!#REF!="Muy Alta",'Mapa final'!#REF!="Moderado"),CONCATENATE("R6C",'Mapa final'!#REF!),"")</f>
        <v>#REF!</v>
      </c>
      <c r="AA11" s="46" t="e">
        <f>IF(AND('Mapa final'!#REF!="Muy Alta",'Mapa final'!#REF!="Moderado"),CONCATENATE("R6C",'Mapa final'!#REF!),"")</f>
        <v>#REF!</v>
      </c>
      <c r="AB11" s="44" t="e">
        <f>IF(AND('Mapa final'!#REF!="Muy Alta",'Mapa final'!#REF!="Mayor"),CONCATENATE("R6C",'Mapa final'!#REF!),"")</f>
        <v>#REF!</v>
      </c>
      <c r="AC11" s="45" t="e">
        <f>IF(AND('Mapa final'!#REF!="Muy Alta",'Mapa final'!#REF!="Mayor"),CONCATENATE("R6C",'Mapa final'!#REF!),"")</f>
        <v>#REF!</v>
      </c>
      <c r="AD11" s="50" t="e">
        <f>IF(AND('Mapa final'!#REF!="Muy Alta",'Mapa final'!#REF!="Mayor"),CONCATENATE("R6C",'Mapa final'!#REF!),"")</f>
        <v>#REF!</v>
      </c>
      <c r="AE11" s="50" t="e">
        <f>IF(AND('Mapa final'!#REF!="Muy Alta",'Mapa final'!#REF!="Mayor"),CONCATENATE("R6C",'Mapa final'!#REF!),"")</f>
        <v>#REF!</v>
      </c>
      <c r="AF11" s="50" t="e">
        <f>IF(AND('Mapa final'!#REF!="Muy Alta",'Mapa final'!#REF!="Mayor"),CONCATENATE("R6C",'Mapa final'!#REF!),"")</f>
        <v>#REF!</v>
      </c>
      <c r="AG11" s="46" t="e">
        <f>IF(AND('Mapa final'!#REF!="Muy Alta",'Mapa final'!#REF!="Mayor"),CONCATENATE("R6C",'Mapa final'!#REF!),"")</f>
        <v>#REF!</v>
      </c>
      <c r="AH11" s="47" t="e">
        <f>IF(AND('Mapa final'!#REF!="Muy Alta",'Mapa final'!#REF!="Catastrófico"),CONCATENATE("R6C",'Mapa final'!#REF!),"")</f>
        <v>#REF!</v>
      </c>
      <c r="AI11" s="48" t="e">
        <f>IF(AND('Mapa final'!#REF!="Muy Alta",'Mapa final'!#REF!="Catastrófico"),CONCATENATE("R6C",'Mapa final'!#REF!),"")</f>
        <v>#REF!</v>
      </c>
      <c r="AJ11" s="48" t="e">
        <f>IF(AND('Mapa final'!#REF!="Muy Alta",'Mapa final'!#REF!="Catastrófico"),CONCATENATE("R6C",'Mapa final'!#REF!),"")</f>
        <v>#REF!</v>
      </c>
      <c r="AK11" s="48" t="e">
        <f>IF(AND('Mapa final'!#REF!="Muy Alta",'Mapa final'!#REF!="Catastrófico"),CONCATENATE("R6C",'Mapa final'!#REF!),"")</f>
        <v>#REF!</v>
      </c>
      <c r="AL11" s="48" t="e">
        <f>IF(AND('Mapa final'!#REF!="Muy Alta",'Mapa final'!#REF!="Catastrófico"),CONCATENATE("R6C",'Mapa final'!#REF!),"")</f>
        <v>#REF!</v>
      </c>
      <c r="AM11" s="49" t="e">
        <f>IF(AND('Mapa final'!#REF!="Muy Alta",'Mapa final'!#REF!="Catastrófico"),CONCATENATE("R6C",'Mapa final'!#REF!),"")</f>
        <v>#REF!</v>
      </c>
      <c r="AN11" s="76"/>
      <c r="AO11" s="372"/>
      <c r="AP11" s="373"/>
      <c r="AQ11" s="373"/>
      <c r="AR11" s="373"/>
      <c r="AS11" s="373"/>
      <c r="AT11" s="374"/>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row>
    <row r="12" spans="1:91" ht="15" customHeight="1" x14ac:dyDescent="0.25">
      <c r="A12" s="76"/>
      <c r="B12" s="310"/>
      <c r="C12" s="310"/>
      <c r="D12" s="311"/>
      <c r="E12" s="351"/>
      <c r="F12" s="352"/>
      <c r="G12" s="352"/>
      <c r="H12" s="352"/>
      <c r="I12" s="353"/>
      <c r="J12" s="44" t="e">
        <f>IF(AND('Mapa final'!#REF!="Muy Alta",'Mapa final'!#REF!="Leve"),CONCATENATE("R7C",'Mapa final'!#REF!),"")</f>
        <v>#REF!</v>
      </c>
      <c r="K12" s="45" t="e">
        <f>IF(AND('Mapa final'!#REF!="Muy Alta",'Mapa final'!#REF!="Leve"),CONCATENATE("R7C",'Mapa final'!#REF!),"")</f>
        <v>#REF!</v>
      </c>
      <c r="L12" s="50" t="e">
        <f>IF(AND('Mapa final'!#REF!="Muy Alta",'Mapa final'!#REF!="Leve"),CONCATENATE("R7C",'Mapa final'!#REF!),"")</f>
        <v>#REF!</v>
      </c>
      <c r="M12" s="50" t="e">
        <f>IF(AND('Mapa final'!#REF!="Muy Alta",'Mapa final'!#REF!="Leve"),CONCATENATE("R7C",'Mapa final'!#REF!),"")</f>
        <v>#REF!</v>
      </c>
      <c r="N12" s="50" t="e">
        <f>IF(AND('Mapa final'!#REF!="Muy Alta",'Mapa final'!#REF!="Leve"),CONCATENATE("R7C",'Mapa final'!#REF!),"")</f>
        <v>#REF!</v>
      </c>
      <c r="O12" s="46" t="e">
        <f>IF(AND('Mapa final'!#REF!="Muy Alta",'Mapa final'!#REF!="Leve"),CONCATENATE("R7C",'Mapa final'!#REF!),"")</f>
        <v>#REF!</v>
      </c>
      <c r="P12" s="44" t="e">
        <f>IF(AND('Mapa final'!#REF!="Muy Alta",'Mapa final'!#REF!="Menor"),CONCATENATE("R7C",'Mapa final'!#REF!),"")</f>
        <v>#REF!</v>
      </c>
      <c r="Q12" s="45" t="e">
        <f>IF(AND('Mapa final'!#REF!="Muy Alta",'Mapa final'!#REF!="Menor"),CONCATENATE("R7C",'Mapa final'!#REF!),"")</f>
        <v>#REF!</v>
      </c>
      <c r="R12" s="50" t="e">
        <f>IF(AND('Mapa final'!#REF!="Muy Alta",'Mapa final'!#REF!="Menor"),CONCATENATE("R7C",'Mapa final'!#REF!),"")</f>
        <v>#REF!</v>
      </c>
      <c r="S12" s="50" t="e">
        <f>IF(AND('Mapa final'!#REF!="Muy Alta",'Mapa final'!#REF!="Menor"),CONCATENATE("R7C",'Mapa final'!#REF!),"")</f>
        <v>#REF!</v>
      </c>
      <c r="T12" s="50" t="e">
        <f>IF(AND('Mapa final'!#REF!="Muy Alta",'Mapa final'!#REF!="Menor"),CONCATENATE("R7C",'Mapa final'!#REF!),"")</f>
        <v>#REF!</v>
      </c>
      <c r="U12" s="46" t="e">
        <f>IF(AND('Mapa final'!#REF!="Muy Alta",'Mapa final'!#REF!="Menor"),CONCATENATE("R7C",'Mapa final'!#REF!),"")</f>
        <v>#REF!</v>
      </c>
      <c r="V12" s="44" t="e">
        <f>IF(AND('Mapa final'!#REF!="Muy Alta",'Mapa final'!#REF!="Moderado"),CONCATENATE("R7C",'Mapa final'!#REF!),"")</f>
        <v>#REF!</v>
      </c>
      <c r="W12" s="45" t="e">
        <f>IF(AND('Mapa final'!#REF!="Muy Alta",'Mapa final'!#REF!="Moderado"),CONCATENATE("R7C",'Mapa final'!#REF!),"")</f>
        <v>#REF!</v>
      </c>
      <c r="X12" s="50" t="e">
        <f>IF(AND('Mapa final'!#REF!="Muy Alta",'Mapa final'!#REF!="Moderado"),CONCATENATE("R7C",'Mapa final'!#REF!),"")</f>
        <v>#REF!</v>
      </c>
      <c r="Y12" s="50" t="e">
        <f>IF(AND('Mapa final'!#REF!="Muy Alta",'Mapa final'!#REF!="Moderado"),CONCATENATE("R7C",'Mapa final'!#REF!),"")</f>
        <v>#REF!</v>
      </c>
      <c r="Z12" s="50" t="e">
        <f>IF(AND('Mapa final'!#REF!="Muy Alta",'Mapa final'!#REF!="Moderado"),CONCATENATE("R7C",'Mapa final'!#REF!),"")</f>
        <v>#REF!</v>
      </c>
      <c r="AA12" s="46" t="e">
        <f>IF(AND('Mapa final'!#REF!="Muy Alta",'Mapa final'!#REF!="Moderado"),CONCATENATE("R7C",'Mapa final'!#REF!),"")</f>
        <v>#REF!</v>
      </c>
      <c r="AB12" s="44" t="e">
        <f>IF(AND('Mapa final'!#REF!="Muy Alta",'Mapa final'!#REF!="Mayor"),CONCATENATE("R7C",'Mapa final'!#REF!),"")</f>
        <v>#REF!</v>
      </c>
      <c r="AC12" s="45" t="e">
        <f>IF(AND('Mapa final'!#REF!="Muy Alta",'Mapa final'!#REF!="Mayor"),CONCATENATE("R7C",'Mapa final'!#REF!),"")</f>
        <v>#REF!</v>
      </c>
      <c r="AD12" s="50" t="e">
        <f>IF(AND('Mapa final'!#REF!="Muy Alta",'Mapa final'!#REF!="Mayor"),CONCATENATE("R7C",'Mapa final'!#REF!),"")</f>
        <v>#REF!</v>
      </c>
      <c r="AE12" s="50" t="e">
        <f>IF(AND('Mapa final'!#REF!="Muy Alta",'Mapa final'!#REF!="Mayor"),CONCATENATE("R7C",'Mapa final'!#REF!),"")</f>
        <v>#REF!</v>
      </c>
      <c r="AF12" s="50" t="e">
        <f>IF(AND('Mapa final'!#REF!="Muy Alta",'Mapa final'!#REF!="Mayor"),CONCATENATE("R7C",'Mapa final'!#REF!),"")</f>
        <v>#REF!</v>
      </c>
      <c r="AG12" s="46" t="e">
        <f>IF(AND('Mapa final'!#REF!="Muy Alta",'Mapa final'!#REF!="Mayor"),CONCATENATE("R7C",'Mapa final'!#REF!),"")</f>
        <v>#REF!</v>
      </c>
      <c r="AH12" s="47" t="e">
        <f>IF(AND('Mapa final'!#REF!="Muy Alta",'Mapa final'!#REF!="Catastrófico"),CONCATENATE("R7C",'Mapa final'!#REF!),"")</f>
        <v>#REF!</v>
      </c>
      <c r="AI12" s="48" t="e">
        <f>IF(AND('Mapa final'!#REF!="Muy Alta",'Mapa final'!#REF!="Catastrófico"),CONCATENATE("R7C",'Mapa final'!#REF!),"")</f>
        <v>#REF!</v>
      </c>
      <c r="AJ12" s="48" t="e">
        <f>IF(AND('Mapa final'!#REF!="Muy Alta",'Mapa final'!#REF!="Catastrófico"),CONCATENATE("R7C",'Mapa final'!#REF!),"")</f>
        <v>#REF!</v>
      </c>
      <c r="AK12" s="48" t="e">
        <f>IF(AND('Mapa final'!#REF!="Muy Alta",'Mapa final'!#REF!="Catastrófico"),CONCATENATE("R7C",'Mapa final'!#REF!),"")</f>
        <v>#REF!</v>
      </c>
      <c r="AL12" s="48" t="e">
        <f>IF(AND('Mapa final'!#REF!="Muy Alta",'Mapa final'!#REF!="Catastrófico"),CONCATENATE("R7C",'Mapa final'!#REF!),"")</f>
        <v>#REF!</v>
      </c>
      <c r="AM12" s="49" t="e">
        <f>IF(AND('Mapa final'!#REF!="Muy Alta",'Mapa final'!#REF!="Catastrófico"),CONCATENATE("R7C",'Mapa final'!#REF!),"")</f>
        <v>#REF!</v>
      </c>
      <c r="AN12" s="76"/>
      <c r="AO12" s="372"/>
      <c r="AP12" s="373"/>
      <c r="AQ12" s="373"/>
      <c r="AR12" s="373"/>
      <c r="AS12" s="373"/>
      <c r="AT12" s="374"/>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row>
    <row r="13" spans="1:91" ht="15" customHeight="1" x14ac:dyDescent="0.25">
      <c r="A13" s="76"/>
      <c r="B13" s="310"/>
      <c r="C13" s="310"/>
      <c r="D13" s="311"/>
      <c r="E13" s="351"/>
      <c r="F13" s="352"/>
      <c r="G13" s="352"/>
      <c r="H13" s="352"/>
      <c r="I13" s="353"/>
      <c r="J13" s="44" t="e">
        <f>IF(AND('Mapa final'!#REF!="Muy Alta",'Mapa final'!#REF!="Leve"),CONCATENATE("R8C",'Mapa final'!#REF!),"")</f>
        <v>#REF!</v>
      </c>
      <c r="K13" s="45" t="e">
        <f>IF(AND('Mapa final'!#REF!="Muy Alta",'Mapa final'!#REF!="Leve"),CONCATENATE("R8C",'Mapa final'!#REF!),"")</f>
        <v>#REF!</v>
      </c>
      <c r="L13" s="50" t="e">
        <f>IF(AND('Mapa final'!#REF!="Muy Alta",'Mapa final'!#REF!="Leve"),CONCATENATE("R8C",'Mapa final'!#REF!),"")</f>
        <v>#REF!</v>
      </c>
      <c r="M13" s="50" t="e">
        <f>IF(AND('Mapa final'!#REF!="Muy Alta",'Mapa final'!#REF!="Leve"),CONCATENATE("R8C",'Mapa final'!#REF!),"")</f>
        <v>#REF!</v>
      </c>
      <c r="N13" s="50" t="e">
        <f>IF(AND('Mapa final'!#REF!="Muy Alta",'Mapa final'!#REF!="Leve"),CONCATENATE("R8C",'Mapa final'!#REF!),"")</f>
        <v>#REF!</v>
      </c>
      <c r="O13" s="46" t="e">
        <f>IF(AND('Mapa final'!#REF!="Muy Alta",'Mapa final'!#REF!="Leve"),CONCATENATE("R8C",'Mapa final'!#REF!),"")</f>
        <v>#REF!</v>
      </c>
      <c r="P13" s="44" t="e">
        <f>IF(AND('Mapa final'!#REF!="Muy Alta",'Mapa final'!#REF!="Menor"),CONCATENATE("R8C",'Mapa final'!#REF!),"")</f>
        <v>#REF!</v>
      </c>
      <c r="Q13" s="45" t="e">
        <f>IF(AND('Mapa final'!#REF!="Muy Alta",'Mapa final'!#REF!="Menor"),CONCATENATE("R8C",'Mapa final'!#REF!),"")</f>
        <v>#REF!</v>
      </c>
      <c r="R13" s="50" t="e">
        <f>IF(AND('Mapa final'!#REF!="Muy Alta",'Mapa final'!#REF!="Menor"),CONCATENATE("R8C",'Mapa final'!#REF!),"")</f>
        <v>#REF!</v>
      </c>
      <c r="S13" s="50" t="e">
        <f>IF(AND('Mapa final'!#REF!="Muy Alta",'Mapa final'!#REF!="Menor"),CONCATENATE("R8C",'Mapa final'!#REF!),"")</f>
        <v>#REF!</v>
      </c>
      <c r="T13" s="50" t="e">
        <f>IF(AND('Mapa final'!#REF!="Muy Alta",'Mapa final'!#REF!="Menor"),CONCATENATE("R8C",'Mapa final'!#REF!),"")</f>
        <v>#REF!</v>
      </c>
      <c r="U13" s="46" t="e">
        <f>IF(AND('Mapa final'!#REF!="Muy Alta",'Mapa final'!#REF!="Menor"),CONCATENATE("R8C",'Mapa final'!#REF!),"")</f>
        <v>#REF!</v>
      </c>
      <c r="V13" s="44" t="e">
        <f>IF(AND('Mapa final'!#REF!="Muy Alta",'Mapa final'!#REF!="Moderado"),CONCATENATE("R8C",'Mapa final'!#REF!),"")</f>
        <v>#REF!</v>
      </c>
      <c r="W13" s="45" t="e">
        <f>IF(AND('Mapa final'!#REF!="Muy Alta",'Mapa final'!#REF!="Moderado"),CONCATENATE("R8C",'Mapa final'!#REF!),"")</f>
        <v>#REF!</v>
      </c>
      <c r="X13" s="50" t="e">
        <f>IF(AND('Mapa final'!#REF!="Muy Alta",'Mapa final'!#REF!="Moderado"),CONCATENATE("R8C",'Mapa final'!#REF!),"")</f>
        <v>#REF!</v>
      </c>
      <c r="Y13" s="50" t="e">
        <f>IF(AND('Mapa final'!#REF!="Muy Alta",'Mapa final'!#REF!="Moderado"),CONCATENATE("R8C",'Mapa final'!#REF!),"")</f>
        <v>#REF!</v>
      </c>
      <c r="Z13" s="50" t="e">
        <f>IF(AND('Mapa final'!#REF!="Muy Alta",'Mapa final'!#REF!="Moderado"),CONCATENATE("R8C",'Mapa final'!#REF!),"")</f>
        <v>#REF!</v>
      </c>
      <c r="AA13" s="46" t="e">
        <f>IF(AND('Mapa final'!#REF!="Muy Alta",'Mapa final'!#REF!="Moderado"),CONCATENATE("R8C",'Mapa final'!#REF!),"")</f>
        <v>#REF!</v>
      </c>
      <c r="AB13" s="44" t="e">
        <f>IF(AND('Mapa final'!#REF!="Muy Alta",'Mapa final'!#REF!="Mayor"),CONCATENATE("R8C",'Mapa final'!#REF!),"")</f>
        <v>#REF!</v>
      </c>
      <c r="AC13" s="45" t="e">
        <f>IF(AND('Mapa final'!#REF!="Muy Alta",'Mapa final'!#REF!="Mayor"),CONCATENATE("R8C",'Mapa final'!#REF!),"")</f>
        <v>#REF!</v>
      </c>
      <c r="AD13" s="50" t="e">
        <f>IF(AND('Mapa final'!#REF!="Muy Alta",'Mapa final'!#REF!="Mayor"),CONCATENATE("R8C",'Mapa final'!#REF!),"")</f>
        <v>#REF!</v>
      </c>
      <c r="AE13" s="50" t="e">
        <f>IF(AND('Mapa final'!#REF!="Muy Alta",'Mapa final'!#REF!="Mayor"),CONCATENATE("R8C",'Mapa final'!#REF!),"")</f>
        <v>#REF!</v>
      </c>
      <c r="AF13" s="50" t="e">
        <f>IF(AND('Mapa final'!#REF!="Muy Alta",'Mapa final'!#REF!="Mayor"),CONCATENATE("R8C",'Mapa final'!#REF!),"")</f>
        <v>#REF!</v>
      </c>
      <c r="AG13" s="46" t="e">
        <f>IF(AND('Mapa final'!#REF!="Muy Alta",'Mapa final'!#REF!="Mayor"),CONCATENATE("R8C",'Mapa final'!#REF!),"")</f>
        <v>#REF!</v>
      </c>
      <c r="AH13" s="47" t="e">
        <f>IF(AND('Mapa final'!#REF!="Muy Alta",'Mapa final'!#REF!="Catastrófico"),CONCATENATE("R8C",'Mapa final'!#REF!),"")</f>
        <v>#REF!</v>
      </c>
      <c r="AI13" s="48" t="e">
        <f>IF(AND('Mapa final'!#REF!="Muy Alta",'Mapa final'!#REF!="Catastrófico"),CONCATENATE("R8C",'Mapa final'!#REF!),"")</f>
        <v>#REF!</v>
      </c>
      <c r="AJ13" s="48" t="e">
        <f>IF(AND('Mapa final'!#REF!="Muy Alta",'Mapa final'!#REF!="Catastrófico"),CONCATENATE("R8C",'Mapa final'!#REF!),"")</f>
        <v>#REF!</v>
      </c>
      <c r="AK13" s="48" t="e">
        <f>IF(AND('Mapa final'!#REF!="Muy Alta",'Mapa final'!#REF!="Catastrófico"),CONCATENATE("R8C",'Mapa final'!#REF!),"")</f>
        <v>#REF!</v>
      </c>
      <c r="AL13" s="48" t="e">
        <f>IF(AND('Mapa final'!#REF!="Muy Alta",'Mapa final'!#REF!="Catastrófico"),CONCATENATE("R8C",'Mapa final'!#REF!),"")</f>
        <v>#REF!</v>
      </c>
      <c r="AM13" s="49" t="e">
        <f>IF(AND('Mapa final'!#REF!="Muy Alta",'Mapa final'!#REF!="Catastrófico"),CONCATENATE("R8C",'Mapa final'!#REF!),"")</f>
        <v>#REF!</v>
      </c>
      <c r="AN13" s="76"/>
      <c r="AO13" s="372"/>
      <c r="AP13" s="373"/>
      <c r="AQ13" s="373"/>
      <c r="AR13" s="373"/>
      <c r="AS13" s="373"/>
      <c r="AT13" s="374"/>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row>
    <row r="14" spans="1:91" ht="15" customHeight="1" x14ac:dyDescent="0.25">
      <c r="A14" s="76"/>
      <c r="B14" s="310"/>
      <c r="C14" s="310"/>
      <c r="D14" s="311"/>
      <c r="E14" s="351"/>
      <c r="F14" s="352"/>
      <c r="G14" s="352"/>
      <c r="H14" s="352"/>
      <c r="I14" s="353"/>
      <c r="J14" s="44" t="e">
        <f>IF(AND('Mapa final'!#REF!="Muy Alta",'Mapa final'!#REF!="Leve"),CONCATENATE("R9C",'Mapa final'!#REF!),"")</f>
        <v>#REF!</v>
      </c>
      <c r="K14" s="45" t="e">
        <f>IF(AND('Mapa final'!#REF!="Muy Alta",'Mapa final'!#REF!="Leve"),CONCATENATE("R9C",'Mapa final'!#REF!),"")</f>
        <v>#REF!</v>
      </c>
      <c r="L14" s="50" t="e">
        <f>IF(AND('Mapa final'!#REF!="Muy Alta",'Mapa final'!#REF!="Leve"),CONCATENATE("R9C",'Mapa final'!#REF!),"")</f>
        <v>#REF!</v>
      </c>
      <c r="M14" s="50" t="e">
        <f>IF(AND('Mapa final'!#REF!="Muy Alta",'Mapa final'!#REF!="Leve"),CONCATENATE("R9C",'Mapa final'!#REF!),"")</f>
        <v>#REF!</v>
      </c>
      <c r="N14" s="50" t="e">
        <f>IF(AND('Mapa final'!#REF!="Muy Alta",'Mapa final'!#REF!="Leve"),CONCATENATE("R9C",'Mapa final'!#REF!),"")</f>
        <v>#REF!</v>
      </c>
      <c r="O14" s="46" t="e">
        <f>IF(AND('Mapa final'!#REF!="Muy Alta",'Mapa final'!#REF!="Leve"),CONCATENATE("R9C",'Mapa final'!#REF!),"")</f>
        <v>#REF!</v>
      </c>
      <c r="P14" s="44" t="e">
        <f>IF(AND('Mapa final'!#REF!="Muy Alta",'Mapa final'!#REF!="Menor"),CONCATENATE("R9C",'Mapa final'!#REF!),"")</f>
        <v>#REF!</v>
      </c>
      <c r="Q14" s="45" t="e">
        <f>IF(AND('Mapa final'!#REF!="Muy Alta",'Mapa final'!#REF!="Menor"),CONCATENATE("R9C",'Mapa final'!#REF!),"")</f>
        <v>#REF!</v>
      </c>
      <c r="R14" s="50" t="e">
        <f>IF(AND('Mapa final'!#REF!="Muy Alta",'Mapa final'!#REF!="Menor"),CONCATENATE("R9C",'Mapa final'!#REF!),"")</f>
        <v>#REF!</v>
      </c>
      <c r="S14" s="50" t="e">
        <f>IF(AND('Mapa final'!#REF!="Muy Alta",'Mapa final'!#REF!="Menor"),CONCATENATE("R9C",'Mapa final'!#REF!),"")</f>
        <v>#REF!</v>
      </c>
      <c r="T14" s="50" t="e">
        <f>IF(AND('Mapa final'!#REF!="Muy Alta",'Mapa final'!#REF!="Menor"),CONCATENATE("R9C",'Mapa final'!#REF!),"")</f>
        <v>#REF!</v>
      </c>
      <c r="U14" s="46" t="e">
        <f>IF(AND('Mapa final'!#REF!="Muy Alta",'Mapa final'!#REF!="Menor"),CONCATENATE("R9C",'Mapa final'!#REF!),"")</f>
        <v>#REF!</v>
      </c>
      <c r="V14" s="44" t="e">
        <f>IF(AND('Mapa final'!#REF!="Muy Alta",'Mapa final'!#REF!="Moderado"),CONCATENATE("R9C",'Mapa final'!#REF!),"")</f>
        <v>#REF!</v>
      </c>
      <c r="W14" s="45" t="e">
        <f>IF(AND('Mapa final'!#REF!="Muy Alta",'Mapa final'!#REF!="Moderado"),CONCATENATE("R9C",'Mapa final'!#REF!),"")</f>
        <v>#REF!</v>
      </c>
      <c r="X14" s="50" t="e">
        <f>IF(AND('Mapa final'!#REF!="Muy Alta",'Mapa final'!#REF!="Moderado"),CONCATENATE("R9C",'Mapa final'!#REF!),"")</f>
        <v>#REF!</v>
      </c>
      <c r="Y14" s="50" t="e">
        <f>IF(AND('Mapa final'!#REF!="Muy Alta",'Mapa final'!#REF!="Moderado"),CONCATENATE("R9C",'Mapa final'!#REF!),"")</f>
        <v>#REF!</v>
      </c>
      <c r="Z14" s="50" t="e">
        <f>IF(AND('Mapa final'!#REF!="Muy Alta",'Mapa final'!#REF!="Moderado"),CONCATENATE("R9C",'Mapa final'!#REF!),"")</f>
        <v>#REF!</v>
      </c>
      <c r="AA14" s="46" t="e">
        <f>IF(AND('Mapa final'!#REF!="Muy Alta",'Mapa final'!#REF!="Moderado"),CONCATENATE("R9C",'Mapa final'!#REF!),"")</f>
        <v>#REF!</v>
      </c>
      <c r="AB14" s="44" t="e">
        <f>IF(AND('Mapa final'!#REF!="Muy Alta",'Mapa final'!#REF!="Mayor"),CONCATENATE("R9C",'Mapa final'!#REF!),"")</f>
        <v>#REF!</v>
      </c>
      <c r="AC14" s="45" t="e">
        <f>IF(AND('Mapa final'!#REF!="Muy Alta",'Mapa final'!#REF!="Mayor"),CONCATENATE("R9C",'Mapa final'!#REF!),"")</f>
        <v>#REF!</v>
      </c>
      <c r="AD14" s="50" t="e">
        <f>IF(AND('Mapa final'!#REF!="Muy Alta",'Mapa final'!#REF!="Mayor"),CONCATENATE("R9C",'Mapa final'!#REF!),"")</f>
        <v>#REF!</v>
      </c>
      <c r="AE14" s="50" t="e">
        <f>IF(AND('Mapa final'!#REF!="Muy Alta",'Mapa final'!#REF!="Mayor"),CONCATENATE("R9C",'Mapa final'!#REF!),"")</f>
        <v>#REF!</v>
      </c>
      <c r="AF14" s="50" t="e">
        <f>IF(AND('Mapa final'!#REF!="Muy Alta",'Mapa final'!#REF!="Mayor"),CONCATENATE("R9C",'Mapa final'!#REF!),"")</f>
        <v>#REF!</v>
      </c>
      <c r="AG14" s="46" t="e">
        <f>IF(AND('Mapa final'!#REF!="Muy Alta",'Mapa final'!#REF!="Mayor"),CONCATENATE("R9C",'Mapa final'!#REF!),"")</f>
        <v>#REF!</v>
      </c>
      <c r="AH14" s="47" t="e">
        <f>IF(AND('Mapa final'!#REF!="Muy Alta",'Mapa final'!#REF!="Catastrófico"),CONCATENATE("R9C",'Mapa final'!#REF!),"")</f>
        <v>#REF!</v>
      </c>
      <c r="AI14" s="48" t="e">
        <f>IF(AND('Mapa final'!#REF!="Muy Alta",'Mapa final'!#REF!="Catastrófico"),CONCATENATE("R9C",'Mapa final'!#REF!),"")</f>
        <v>#REF!</v>
      </c>
      <c r="AJ14" s="48" t="e">
        <f>IF(AND('Mapa final'!#REF!="Muy Alta",'Mapa final'!#REF!="Catastrófico"),CONCATENATE("R9C",'Mapa final'!#REF!),"")</f>
        <v>#REF!</v>
      </c>
      <c r="AK14" s="48" t="e">
        <f>IF(AND('Mapa final'!#REF!="Muy Alta",'Mapa final'!#REF!="Catastrófico"),CONCATENATE("R9C",'Mapa final'!#REF!),"")</f>
        <v>#REF!</v>
      </c>
      <c r="AL14" s="48" t="e">
        <f>IF(AND('Mapa final'!#REF!="Muy Alta",'Mapa final'!#REF!="Catastrófico"),CONCATENATE("R9C",'Mapa final'!#REF!),"")</f>
        <v>#REF!</v>
      </c>
      <c r="AM14" s="49" t="e">
        <f>IF(AND('Mapa final'!#REF!="Muy Alta",'Mapa final'!#REF!="Catastrófico"),CONCATENATE("R9C",'Mapa final'!#REF!),"")</f>
        <v>#REF!</v>
      </c>
      <c r="AN14" s="76"/>
      <c r="AO14" s="372"/>
      <c r="AP14" s="373"/>
      <c r="AQ14" s="373"/>
      <c r="AR14" s="373"/>
      <c r="AS14" s="373"/>
      <c r="AT14" s="374"/>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row>
    <row r="15" spans="1:91" ht="15.75" customHeight="1" thickBot="1" x14ac:dyDescent="0.3">
      <c r="A15" s="76"/>
      <c r="B15" s="310"/>
      <c r="C15" s="310"/>
      <c r="D15" s="311"/>
      <c r="E15" s="354"/>
      <c r="F15" s="355"/>
      <c r="G15" s="355"/>
      <c r="H15" s="355"/>
      <c r="I15" s="356"/>
      <c r="J15" s="51" t="e">
        <f>IF(AND('Mapa final'!#REF!="Muy Alta",'Mapa final'!#REF!="Leve"),CONCATENATE("R10C",'Mapa final'!#REF!),"")</f>
        <v>#REF!</v>
      </c>
      <c r="K15" s="52" t="e">
        <f>IF(AND('Mapa final'!#REF!="Muy Alta",'Mapa final'!#REF!="Leve"),CONCATENATE("R10C",'Mapa final'!#REF!),"")</f>
        <v>#REF!</v>
      </c>
      <c r="L15" s="52" t="e">
        <f>IF(AND('Mapa final'!#REF!="Muy Alta",'Mapa final'!#REF!="Leve"),CONCATENATE("R10C",'Mapa final'!#REF!),"")</f>
        <v>#REF!</v>
      </c>
      <c r="M15" s="52" t="e">
        <f>IF(AND('Mapa final'!#REF!="Muy Alta",'Mapa final'!#REF!="Leve"),CONCATENATE("R10C",'Mapa final'!#REF!),"")</f>
        <v>#REF!</v>
      </c>
      <c r="N15" s="52" t="e">
        <f>IF(AND('Mapa final'!#REF!="Muy Alta",'Mapa final'!#REF!="Leve"),CONCATENATE("R10C",'Mapa final'!#REF!),"")</f>
        <v>#REF!</v>
      </c>
      <c r="O15" s="53" t="e">
        <f>IF(AND('Mapa final'!#REF!="Muy Alta",'Mapa final'!#REF!="Leve"),CONCATENATE("R10C",'Mapa final'!#REF!),"")</f>
        <v>#REF!</v>
      </c>
      <c r="P15" s="44" t="e">
        <f>IF(AND('Mapa final'!#REF!="Muy Alta",'Mapa final'!#REF!="Menor"),CONCATENATE("R10C",'Mapa final'!#REF!),"")</f>
        <v>#REF!</v>
      </c>
      <c r="Q15" s="45" t="e">
        <f>IF(AND('Mapa final'!#REF!="Muy Alta",'Mapa final'!#REF!="Menor"),CONCATENATE("R10C",'Mapa final'!#REF!),"")</f>
        <v>#REF!</v>
      </c>
      <c r="R15" s="45" t="e">
        <f>IF(AND('Mapa final'!#REF!="Muy Alta",'Mapa final'!#REF!="Menor"),CONCATENATE("R10C",'Mapa final'!#REF!),"")</f>
        <v>#REF!</v>
      </c>
      <c r="S15" s="45" t="e">
        <f>IF(AND('Mapa final'!#REF!="Muy Alta",'Mapa final'!#REF!="Menor"),CONCATENATE("R10C",'Mapa final'!#REF!),"")</f>
        <v>#REF!</v>
      </c>
      <c r="T15" s="45" t="e">
        <f>IF(AND('Mapa final'!#REF!="Muy Alta",'Mapa final'!#REF!="Menor"),CONCATENATE("R10C",'Mapa final'!#REF!),"")</f>
        <v>#REF!</v>
      </c>
      <c r="U15" s="46" t="e">
        <f>IF(AND('Mapa final'!#REF!="Muy Alta",'Mapa final'!#REF!="Menor"),CONCATENATE("R10C",'Mapa final'!#REF!),"")</f>
        <v>#REF!</v>
      </c>
      <c r="V15" s="51" t="e">
        <f>IF(AND('Mapa final'!#REF!="Muy Alta",'Mapa final'!#REF!="Moderado"),CONCATENATE("R10C",'Mapa final'!#REF!),"")</f>
        <v>#REF!</v>
      </c>
      <c r="W15" s="52" t="e">
        <f>IF(AND('Mapa final'!#REF!="Muy Alta",'Mapa final'!#REF!="Moderado"),CONCATENATE("R10C",'Mapa final'!#REF!),"")</f>
        <v>#REF!</v>
      </c>
      <c r="X15" s="52" t="e">
        <f>IF(AND('Mapa final'!#REF!="Muy Alta",'Mapa final'!#REF!="Moderado"),CONCATENATE("R10C",'Mapa final'!#REF!),"")</f>
        <v>#REF!</v>
      </c>
      <c r="Y15" s="52" t="e">
        <f>IF(AND('Mapa final'!#REF!="Muy Alta",'Mapa final'!#REF!="Moderado"),CONCATENATE("R10C",'Mapa final'!#REF!),"")</f>
        <v>#REF!</v>
      </c>
      <c r="Z15" s="52" t="e">
        <f>IF(AND('Mapa final'!#REF!="Muy Alta",'Mapa final'!#REF!="Moderado"),CONCATENATE("R10C",'Mapa final'!#REF!),"")</f>
        <v>#REF!</v>
      </c>
      <c r="AA15" s="53" t="e">
        <f>IF(AND('Mapa final'!#REF!="Muy Alta",'Mapa final'!#REF!="Moderado"),CONCATENATE("R10C",'Mapa final'!#REF!),"")</f>
        <v>#REF!</v>
      </c>
      <c r="AB15" s="44" t="e">
        <f>IF(AND('Mapa final'!#REF!="Muy Alta",'Mapa final'!#REF!="Mayor"),CONCATENATE("R10C",'Mapa final'!#REF!),"")</f>
        <v>#REF!</v>
      </c>
      <c r="AC15" s="45" t="e">
        <f>IF(AND('Mapa final'!#REF!="Muy Alta",'Mapa final'!#REF!="Mayor"),CONCATENATE("R10C",'Mapa final'!#REF!),"")</f>
        <v>#REF!</v>
      </c>
      <c r="AD15" s="45" t="e">
        <f>IF(AND('Mapa final'!#REF!="Muy Alta",'Mapa final'!#REF!="Mayor"),CONCATENATE("R10C",'Mapa final'!#REF!),"")</f>
        <v>#REF!</v>
      </c>
      <c r="AE15" s="45" t="e">
        <f>IF(AND('Mapa final'!#REF!="Muy Alta",'Mapa final'!#REF!="Mayor"),CONCATENATE("R10C",'Mapa final'!#REF!),"")</f>
        <v>#REF!</v>
      </c>
      <c r="AF15" s="45" t="e">
        <f>IF(AND('Mapa final'!#REF!="Muy Alta",'Mapa final'!#REF!="Mayor"),CONCATENATE("R10C",'Mapa final'!#REF!),"")</f>
        <v>#REF!</v>
      </c>
      <c r="AG15" s="46" t="e">
        <f>IF(AND('Mapa final'!#REF!="Muy Alta",'Mapa final'!#REF!="Mayor"),CONCATENATE("R10C",'Mapa final'!#REF!),"")</f>
        <v>#REF!</v>
      </c>
      <c r="AH15" s="54" t="e">
        <f>IF(AND('Mapa final'!#REF!="Muy Alta",'Mapa final'!#REF!="Catastrófico"),CONCATENATE("R10C",'Mapa final'!#REF!),"")</f>
        <v>#REF!</v>
      </c>
      <c r="AI15" s="55" t="e">
        <f>IF(AND('Mapa final'!#REF!="Muy Alta",'Mapa final'!#REF!="Catastrófico"),CONCATENATE("R10C",'Mapa final'!#REF!),"")</f>
        <v>#REF!</v>
      </c>
      <c r="AJ15" s="55" t="e">
        <f>IF(AND('Mapa final'!#REF!="Muy Alta",'Mapa final'!#REF!="Catastrófico"),CONCATENATE("R10C",'Mapa final'!#REF!),"")</f>
        <v>#REF!</v>
      </c>
      <c r="AK15" s="55" t="e">
        <f>IF(AND('Mapa final'!#REF!="Muy Alta",'Mapa final'!#REF!="Catastrófico"),CONCATENATE("R10C",'Mapa final'!#REF!),"")</f>
        <v>#REF!</v>
      </c>
      <c r="AL15" s="55" t="e">
        <f>IF(AND('Mapa final'!#REF!="Muy Alta",'Mapa final'!#REF!="Catastrófico"),CONCATENATE("R10C",'Mapa final'!#REF!),"")</f>
        <v>#REF!</v>
      </c>
      <c r="AM15" s="56" t="e">
        <f>IF(AND('Mapa final'!#REF!="Muy Alta",'Mapa final'!#REF!="Catastrófico"),CONCATENATE("R10C",'Mapa final'!#REF!),"")</f>
        <v>#REF!</v>
      </c>
      <c r="AN15" s="76"/>
      <c r="AO15" s="375"/>
      <c r="AP15" s="376"/>
      <c r="AQ15" s="376"/>
      <c r="AR15" s="376"/>
      <c r="AS15" s="376"/>
      <c r="AT15" s="377"/>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row>
    <row r="16" spans="1:91" ht="15" customHeight="1" x14ac:dyDescent="0.25">
      <c r="A16" s="76"/>
      <c r="B16" s="310"/>
      <c r="C16" s="310"/>
      <c r="D16" s="311"/>
      <c r="E16" s="348" t="s">
        <v>114</v>
      </c>
      <c r="F16" s="349"/>
      <c r="G16" s="349"/>
      <c r="H16" s="349"/>
      <c r="I16" s="349"/>
      <c r="J16" s="57" t="e">
        <f>IF(AND('Mapa final'!#REF!="Alta",'Mapa final'!#REF!="Leve"),CONCATENATE("R1C",'Mapa final'!#REF!),"")</f>
        <v>#REF!</v>
      </c>
      <c r="K16" s="58" t="e">
        <f>IF(AND('Mapa final'!#REF!="Alta",'Mapa final'!#REF!="Leve"),CONCATENATE("R1C",'Mapa final'!#REF!),"")</f>
        <v>#REF!</v>
      </c>
      <c r="L16" s="58" t="e">
        <f>IF(AND('Mapa final'!#REF!="Alta",'Mapa final'!#REF!="Leve"),CONCATENATE("R1C",'Mapa final'!#REF!),"")</f>
        <v>#REF!</v>
      </c>
      <c r="M16" s="58" t="e">
        <f>IF(AND('Mapa final'!#REF!="Alta",'Mapa final'!#REF!="Leve"),CONCATENATE("R1C",'Mapa final'!#REF!),"")</f>
        <v>#REF!</v>
      </c>
      <c r="N16" s="58" t="e">
        <f>IF(AND('Mapa final'!#REF!="Alta",'Mapa final'!#REF!="Leve"),CONCATENATE("R1C",'Mapa final'!#REF!),"")</f>
        <v>#REF!</v>
      </c>
      <c r="O16" s="59" t="e">
        <f>IF(AND('Mapa final'!#REF!="Alta",'Mapa final'!#REF!="Leve"),CONCATENATE("R1C",'Mapa final'!#REF!),"")</f>
        <v>#REF!</v>
      </c>
      <c r="P16" s="57" t="e">
        <f>IF(AND('Mapa final'!#REF!="Alta",'Mapa final'!#REF!="Menor"),CONCATENATE("R1C",'Mapa final'!#REF!),"")</f>
        <v>#REF!</v>
      </c>
      <c r="Q16" s="58" t="e">
        <f>IF(AND('Mapa final'!#REF!="Alta",'Mapa final'!#REF!="Menor"),CONCATENATE("R1C",'Mapa final'!#REF!),"")</f>
        <v>#REF!</v>
      </c>
      <c r="R16" s="58" t="e">
        <f>IF(AND('Mapa final'!#REF!="Alta",'Mapa final'!#REF!="Menor"),CONCATENATE("R1C",'Mapa final'!#REF!),"")</f>
        <v>#REF!</v>
      </c>
      <c r="S16" s="58" t="e">
        <f>IF(AND('Mapa final'!#REF!="Alta",'Mapa final'!#REF!="Menor"),CONCATENATE("R1C",'Mapa final'!#REF!),"")</f>
        <v>#REF!</v>
      </c>
      <c r="T16" s="58" t="e">
        <f>IF(AND('Mapa final'!#REF!="Alta",'Mapa final'!#REF!="Menor"),CONCATENATE("R1C",'Mapa final'!#REF!),"")</f>
        <v>#REF!</v>
      </c>
      <c r="U16" s="59" t="e">
        <f>IF(AND('Mapa final'!#REF!="Alta",'Mapa final'!#REF!="Menor"),CONCATENATE("R1C",'Mapa final'!#REF!),"")</f>
        <v>#REF!</v>
      </c>
      <c r="V16" s="38" t="e">
        <f>IF(AND('Mapa final'!#REF!="Alta",'Mapa final'!#REF!="Moderado"),CONCATENATE("R1C",'Mapa final'!#REF!),"")</f>
        <v>#REF!</v>
      </c>
      <c r="W16" s="39" t="e">
        <f>IF(AND('Mapa final'!#REF!="Alta",'Mapa final'!#REF!="Moderado"),CONCATENATE("R1C",'Mapa final'!#REF!),"")</f>
        <v>#REF!</v>
      </c>
      <c r="X16" s="39" t="e">
        <f>IF(AND('Mapa final'!#REF!="Alta",'Mapa final'!#REF!="Moderado"),CONCATENATE("R1C",'Mapa final'!#REF!),"")</f>
        <v>#REF!</v>
      </c>
      <c r="Y16" s="39" t="e">
        <f>IF(AND('Mapa final'!#REF!="Alta",'Mapa final'!#REF!="Moderado"),CONCATENATE("R1C",'Mapa final'!#REF!),"")</f>
        <v>#REF!</v>
      </c>
      <c r="Z16" s="39" t="e">
        <f>IF(AND('Mapa final'!#REF!="Alta",'Mapa final'!#REF!="Moderado"),CONCATENATE("R1C",'Mapa final'!#REF!),"")</f>
        <v>#REF!</v>
      </c>
      <c r="AA16" s="40" t="e">
        <f>IF(AND('Mapa final'!#REF!="Alta",'Mapa final'!#REF!="Moderado"),CONCATENATE("R1C",'Mapa final'!#REF!),"")</f>
        <v>#REF!</v>
      </c>
      <c r="AB16" s="38" t="e">
        <f>IF(AND('Mapa final'!#REF!="Alta",'Mapa final'!#REF!="Mayor"),CONCATENATE("R1C",'Mapa final'!#REF!),"")</f>
        <v>#REF!</v>
      </c>
      <c r="AC16" s="39" t="e">
        <f>IF(AND('Mapa final'!#REF!="Alta",'Mapa final'!#REF!="Mayor"),CONCATENATE("R1C",'Mapa final'!#REF!),"")</f>
        <v>#REF!</v>
      </c>
      <c r="AD16" s="39" t="e">
        <f>IF(AND('Mapa final'!#REF!="Alta",'Mapa final'!#REF!="Mayor"),CONCATENATE("R1C",'Mapa final'!#REF!),"")</f>
        <v>#REF!</v>
      </c>
      <c r="AE16" s="39" t="e">
        <f>IF(AND('Mapa final'!#REF!="Alta",'Mapa final'!#REF!="Mayor"),CONCATENATE("R1C",'Mapa final'!#REF!),"")</f>
        <v>#REF!</v>
      </c>
      <c r="AF16" s="39" t="e">
        <f>IF(AND('Mapa final'!#REF!="Alta",'Mapa final'!#REF!="Mayor"),CONCATENATE("R1C",'Mapa final'!#REF!),"")</f>
        <v>#REF!</v>
      </c>
      <c r="AG16" s="40" t="e">
        <f>IF(AND('Mapa final'!#REF!="Alta",'Mapa final'!#REF!="Mayor"),CONCATENATE("R1C",'Mapa final'!#REF!),"")</f>
        <v>#REF!</v>
      </c>
      <c r="AH16" s="41" t="e">
        <f>IF(AND('Mapa final'!#REF!="Alta",'Mapa final'!#REF!="Catastrófico"),CONCATENATE("R1C",'Mapa final'!#REF!),"")</f>
        <v>#REF!</v>
      </c>
      <c r="AI16" s="42" t="e">
        <f>IF(AND('Mapa final'!#REF!="Alta",'Mapa final'!#REF!="Catastrófico"),CONCATENATE("R1C",'Mapa final'!#REF!),"")</f>
        <v>#REF!</v>
      </c>
      <c r="AJ16" s="42" t="e">
        <f>IF(AND('Mapa final'!#REF!="Alta",'Mapa final'!#REF!="Catastrófico"),CONCATENATE("R1C",'Mapa final'!#REF!),"")</f>
        <v>#REF!</v>
      </c>
      <c r="AK16" s="42" t="e">
        <f>IF(AND('Mapa final'!#REF!="Alta",'Mapa final'!#REF!="Catastrófico"),CONCATENATE("R1C",'Mapa final'!#REF!),"")</f>
        <v>#REF!</v>
      </c>
      <c r="AL16" s="42" t="e">
        <f>IF(AND('Mapa final'!#REF!="Alta",'Mapa final'!#REF!="Catastrófico"),CONCATENATE("R1C",'Mapa final'!#REF!),"")</f>
        <v>#REF!</v>
      </c>
      <c r="AM16" s="43" t="e">
        <f>IF(AND('Mapa final'!#REF!="Alta",'Mapa final'!#REF!="Catastrófico"),CONCATENATE("R1C",'Mapa final'!#REF!),"")</f>
        <v>#REF!</v>
      </c>
      <c r="AN16" s="76"/>
      <c r="AO16" s="358" t="s">
        <v>79</v>
      </c>
      <c r="AP16" s="359"/>
      <c r="AQ16" s="359"/>
      <c r="AR16" s="359"/>
      <c r="AS16" s="359"/>
      <c r="AT16" s="360"/>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row>
    <row r="17" spans="1:76" ht="15" customHeight="1" x14ac:dyDescent="0.25">
      <c r="A17" s="76"/>
      <c r="B17" s="310"/>
      <c r="C17" s="310"/>
      <c r="D17" s="311"/>
      <c r="E17" s="367"/>
      <c r="F17" s="368"/>
      <c r="G17" s="368"/>
      <c r="H17" s="368"/>
      <c r="I17" s="368"/>
      <c r="J17" s="60" t="str">
        <f>IF(AND('Mapa final'!$AD$12="Alta",'Mapa final'!$AF$12="Leve"),CONCATENATE("R2C",'Mapa final'!$S$12),"")</f>
        <v/>
      </c>
      <c r="K17" s="61" t="str">
        <f>IF(AND('Mapa final'!$AD$13="Alta",'Mapa final'!$AF$13="Leve"),CONCATENATE("R2C",'Mapa final'!$S$13),"")</f>
        <v/>
      </c>
      <c r="L17" s="61" t="e">
        <f>IF(AND('Mapa final'!#REF!="Alta",'Mapa final'!#REF!="Leve"),CONCATENATE("R2C",'Mapa final'!#REF!),"")</f>
        <v>#REF!</v>
      </c>
      <c r="M17" s="61" t="e">
        <f>IF(AND('Mapa final'!#REF!="Alta",'Mapa final'!#REF!="Leve"),CONCATENATE("R2C",'Mapa final'!#REF!),"")</f>
        <v>#REF!</v>
      </c>
      <c r="N17" s="61" t="e">
        <f>IF(AND('Mapa final'!#REF!="Alta",'Mapa final'!#REF!="Leve"),CONCATENATE("R2C",'Mapa final'!#REF!),"")</f>
        <v>#REF!</v>
      </c>
      <c r="O17" s="62" t="e">
        <f>IF(AND('Mapa final'!#REF!="Alta",'Mapa final'!#REF!="Leve"),CONCATENATE("R2C",'Mapa final'!#REF!),"")</f>
        <v>#REF!</v>
      </c>
      <c r="P17" s="60" t="str">
        <f>IF(AND('Mapa final'!$AD$12="Alta",'Mapa final'!$AF$12="Menor"),CONCATENATE("R2C",'Mapa final'!$S$12),"")</f>
        <v/>
      </c>
      <c r="Q17" s="61" t="str">
        <f>IF(AND('Mapa final'!$AD$13="Alta",'Mapa final'!$AF$13="Menor"),CONCATENATE("R2C",'Mapa final'!$S$13),"")</f>
        <v/>
      </c>
      <c r="R17" s="61" t="e">
        <f>IF(AND('Mapa final'!#REF!="Alta",'Mapa final'!#REF!="Menor"),CONCATENATE("R2C",'Mapa final'!#REF!),"")</f>
        <v>#REF!</v>
      </c>
      <c r="S17" s="61" t="e">
        <f>IF(AND('Mapa final'!#REF!="Alta",'Mapa final'!#REF!="Menor"),CONCATENATE("R2C",'Mapa final'!#REF!),"")</f>
        <v>#REF!</v>
      </c>
      <c r="T17" s="61" t="e">
        <f>IF(AND('Mapa final'!#REF!="Alta",'Mapa final'!#REF!="Menor"),CONCATENATE("R2C",'Mapa final'!#REF!),"")</f>
        <v>#REF!</v>
      </c>
      <c r="U17" s="62" t="e">
        <f>IF(AND('Mapa final'!#REF!="Alta",'Mapa final'!#REF!="Menor"),CONCATENATE("R2C",'Mapa final'!#REF!),"")</f>
        <v>#REF!</v>
      </c>
      <c r="V17" s="44" t="str">
        <f>IF(AND('Mapa final'!$AD$12="Alta",'Mapa final'!$AF$12="Moderado"),CONCATENATE("R2C",'Mapa final'!$S$12),"")</f>
        <v/>
      </c>
      <c r="W17" s="45" t="str">
        <f>IF(AND('Mapa final'!$AD$13="Alta",'Mapa final'!$AF$13="Moderado"),CONCATENATE("R2C",'Mapa final'!$S$13),"")</f>
        <v/>
      </c>
      <c r="X17" s="45" t="e">
        <f>IF(AND('Mapa final'!#REF!="Alta",'Mapa final'!#REF!="Moderado"),CONCATENATE("R2C",'Mapa final'!#REF!),"")</f>
        <v>#REF!</v>
      </c>
      <c r="Y17" s="45" t="e">
        <f>IF(AND('Mapa final'!#REF!="Alta",'Mapa final'!#REF!="Moderado"),CONCATENATE("R2C",'Mapa final'!#REF!),"")</f>
        <v>#REF!</v>
      </c>
      <c r="Z17" s="45" t="e">
        <f>IF(AND('Mapa final'!#REF!="Alta",'Mapa final'!#REF!="Moderado"),CONCATENATE("R2C",'Mapa final'!#REF!),"")</f>
        <v>#REF!</v>
      </c>
      <c r="AA17" s="46" t="e">
        <f>IF(AND('Mapa final'!#REF!="Alta",'Mapa final'!#REF!="Moderado"),CONCATENATE("R2C",'Mapa final'!#REF!),"")</f>
        <v>#REF!</v>
      </c>
      <c r="AB17" s="44" t="str">
        <f>IF(AND('Mapa final'!$AD$12="Alta",'Mapa final'!$AF$12="Mayor"),CONCATENATE("R2C",'Mapa final'!$S$12),"")</f>
        <v/>
      </c>
      <c r="AC17" s="45" t="str">
        <f>IF(AND('Mapa final'!$AD$13="Alta",'Mapa final'!$AF$13="Mayor"),CONCATENATE("R2C",'Mapa final'!$S$13),"")</f>
        <v/>
      </c>
      <c r="AD17" s="45" t="e">
        <f>IF(AND('Mapa final'!#REF!="Alta",'Mapa final'!#REF!="Mayor"),CONCATENATE("R2C",'Mapa final'!#REF!),"")</f>
        <v>#REF!</v>
      </c>
      <c r="AE17" s="45" t="e">
        <f>IF(AND('Mapa final'!#REF!="Alta",'Mapa final'!#REF!="Mayor"),CONCATENATE("R2C",'Mapa final'!#REF!),"")</f>
        <v>#REF!</v>
      </c>
      <c r="AF17" s="45" t="e">
        <f>IF(AND('Mapa final'!#REF!="Alta",'Mapa final'!#REF!="Mayor"),CONCATENATE("R2C",'Mapa final'!#REF!),"")</f>
        <v>#REF!</v>
      </c>
      <c r="AG17" s="46" t="e">
        <f>IF(AND('Mapa final'!#REF!="Alta",'Mapa final'!#REF!="Mayor"),CONCATENATE("R2C",'Mapa final'!#REF!),"")</f>
        <v>#REF!</v>
      </c>
      <c r="AH17" s="47" t="str">
        <f>IF(AND('Mapa final'!$AD$12="Alta",'Mapa final'!$AF$12="Catastrófico"),CONCATENATE("R2C",'Mapa final'!$S$12),"")</f>
        <v/>
      </c>
      <c r="AI17" s="48" t="str">
        <f>IF(AND('Mapa final'!$AD$13="Alta",'Mapa final'!$AF$13="Catastrófico"),CONCATENATE("R2C",'Mapa final'!$S$13),"")</f>
        <v/>
      </c>
      <c r="AJ17" s="48" t="e">
        <f>IF(AND('Mapa final'!#REF!="Alta",'Mapa final'!#REF!="Catastrófico"),CONCATENATE("R2C",'Mapa final'!#REF!),"")</f>
        <v>#REF!</v>
      </c>
      <c r="AK17" s="48" t="e">
        <f>IF(AND('Mapa final'!#REF!="Alta",'Mapa final'!#REF!="Catastrófico"),CONCATENATE("R2C",'Mapa final'!#REF!),"")</f>
        <v>#REF!</v>
      </c>
      <c r="AL17" s="48" t="e">
        <f>IF(AND('Mapa final'!#REF!="Alta",'Mapa final'!#REF!="Catastrófico"),CONCATENATE("R2C",'Mapa final'!#REF!),"")</f>
        <v>#REF!</v>
      </c>
      <c r="AM17" s="49" t="e">
        <f>IF(AND('Mapa final'!#REF!="Alta",'Mapa final'!#REF!="Catastrófico"),CONCATENATE("R2C",'Mapa final'!#REF!),"")</f>
        <v>#REF!</v>
      </c>
      <c r="AN17" s="76"/>
      <c r="AO17" s="361"/>
      <c r="AP17" s="362"/>
      <c r="AQ17" s="362"/>
      <c r="AR17" s="362"/>
      <c r="AS17" s="362"/>
      <c r="AT17" s="363"/>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row>
    <row r="18" spans="1:76" ht="15" customHeight="1" x14ac:dyDescent="0.25">
      <c r="A18" s="76"/>
      <c r="B18" s="310"/>
      <c r="C18" s="310"/>
      <c r="D18" s="311"/>
      <c r="E18" s="351"/>
      <c r="F18" s="352"/>
      <c r="G18" s="352"/>
      <c r="H18" s="352"/>
      <c r="I18" s="368"/>
      <c r="J18" s="60" t="e">
        <f>IF(AND('Mapa final'!#REF!="Alta",'Mapa final'!#REF!="Leve"),CONCATENATE("R3C",'Mapa final'!#REF!),"")</f>
        <v>#REF!</v>
      </c>
      <c r="K18" s="61" t="e">
        <f>IF(AND('Mapa final'!#REF!="Alta",'Mapa final'!#REF!="Leve"),CONCATENATE("R3C",'Mapa final'!#REF!),"")</f>
        <v>#REF!</v>
      </c>
      <c r="L18" s="61" t="e">
        <f>IF(AND('Mapa final'!#REF!="Alta",'Mapa final'!#REF!="Leve"),CONCATENATE("R3C",'Mapa final'!#REF!),"")</f>
        <v>#REF!</v>
      </c>
      <c r="M18" s="61" t="e">
        <f>IF(AND('Mapa final'!#REF!="Alta",'Mapa final'!#REF!="Leve"),CONCATENATE("R3C",'Mapa final'!#REF!),"")</f>
        <v>#REF!</v>
      </c>
      <c r="N18" s="61" t="e">
        <f>IF(AND('Mapa final'!#REF!="Alta",'Mapa final'!#REF!="Leve"),CONCATENATE("R3C",'Mapa final'!#REF!),"")</f>
        <v>#REF!</v>
      </c>
      <c r="O18" s="62" t="e">
        <f>IF(AND('Mapa final'!#REF!="Alta",'Mapa final'!#REF!="Leve"),CONCATENATE("R3C",'Mapa final'!#REF!),"")</f>
        <v>#REF!</v>
      </c>
      <c r="P18" s="60" t="e">
        <f>IF(AND('Mapa final'!#REF!="Alta",'Mapa final'!#REF!="Menor"),CONCATENATE("R3C",'Mapa final'!#REF!),"")</f>
        <v>#REF!</v>
      </c>
      <c r="Q18" s="61" t="e">
        <f>IF(AND('Mapa final'!#REF!="Alta",'Mapa final'!#REF!="Menor"),CONCATENATE("R3C",'Mapa final'!#REF!),"")</f>
        <v>#REF!</v>
      </c>
      <c r="R18" s="61" t="e">
        <f>IF(AND('Mapa final'!#REF!="Alta",'Mapa final'!#REF!="Menor"),CONCATENATE("R3C",'Mapa final'!#REF!),"")</f>
        <v>#REF!</v>
      </c>
      <c r="S18" s="61" t="e">
        <f>IF(AND('Mapa final'!#REF!="Alta",'Mapa final'!#REF!="Menor"),CONCATENATE("R3C",'Mapa final'!#REF!),"")</f>
        <v>#REF!</v>
      </c>
      <c r="T18" s="61" t="e">
        <f>IF(AND('Mapa final'!#REF!="Alta",'Mapa final'!#REF!="Menor"),CONCATENATE("R3C",'Mapa final'!#REF!),"")</f>
        <v>#REF!</v>
      </c>
      <c r="U18" s="62" t="e">
        <f>IF(AND('Mapa final'!#REF!="Alta",'Mapa final'!#REF!="Menor"),CONCATENATE("R3C",'Mapa final'!#REF!),"")</f>
        <v>#REF!</v>
      </c>
      <c r="V18" s="44" t="e">
        <f>IF(AND('Mapa final'!#REF!="Alta",'Mapa final'!#REF!="Moderado"),CONCATENATE("R3C",'Mapa final'!#REF!),"")</f>
        <v>#REF!</v>
      </c>
      <c r="W18" s="45" t="e">
        <f>IF(AND('Mapa final'!#REF!="Alta",'Mapa final'!#REF!="Moderado"),CONCATENATE("R3C",'Mapa final'!#REF!),"")</f>
        <v>#REF!</v>
      </c>
      <c r="X18" s="45" t="e">
        <f>IF(AND('Mapa final'!#REF!="Alta",'Mapa final'!#REF!="Moderado"),CONCATENATE("R3C",'Mapa final'!#REF!),"")</f>
        <v>#REF!</v>
      </c>
      <c r="Y18" s="45" t="e">
        <f>IF(AND('Mapa final'!#REF!="Alta",'Mapa final'!#REF!="Moderado"),CONCATENATE("R3C",'Mapa final'!#REF!),"")</f>
        <v>#REF!</v>
      </c>
      <c r="Z18" s="45" t="e">
        <f>IF(AND('Mapa final'!#REF!="Alta",'Mapa final'!#REF!="Moderado"),CONCATENATE("R3C",'Mapa final'!#REF!),"")</f>
        <v>#REF!</v>
      </c>
      <c r="AA18" s="46" t="e">
        <f>IF(AND('Mapa final'!#REF!="Alta",'Mapa final'!#REF!="Moderado"),CONCATENATE("R3C",'Mapa final'!#REF!),"")</f>
        <v>#REF!</v>
      </c>
      <c r="AB18" s="44" t="e">
        <f>IF(AND('Mapa final'!#REF!="Alta",'Mapa final'!#REF!="Mayor"),CONCATENATE("R3C",'Mapa final'!#REF!),"")</f>
        <v>#REF!</v>
      </c>
      <c r="AC18" s="45" t="e">
        <f>IF(AND('Mapa final'!#REF!="Alta",'Mapa final'!#REF!="Mayor"),CONCATENATE("R3C",'Mapa final'!#REF!),"")</f>
        <v>#REF!</v>
      </c>
      <c r="AD18" s="45" t="e">
        <f>IF(AND('Mapa final'!#REF!="Alta",'Mapa final'!#REF!="Mayor"),CONCATENATE("R3C",'Mapa final'!#REF!),"")</f>
        <v>#REF!</v>
      </c>
      <c r="AE18" s="45" t="e">
        <f>IF(AND('Mapa final'!#REF!="Alta",'Mapa final'!#REF!="Mayor"),CONCATENATE("R3C",'Mapa final'!#REF!),"")</f>
        <v>#REF!</v>
      </c>
      <c r="AF18" s="45" t="e">
        <f>IF(AND('Mapa final'!#REF!="Alta",'Mapa final'!#REF!="Mayor"),CONCATENATE("R3C",'Mapa final'!#REF!),"")</f>
        <v>#REF!</v>
      </c>
      <c r="AG18" s="46" t="e">
        <f>IF(AND('Mapa final'!#REF!="Alta",'Mapa final'!#REF!="Mayor"),CONCATENATE("R3C",'Mapa final'!#REF!),"")</f>
        <v>#REF!</v>
      </c>
      <c r="AH18" s="47" t="e">
        <f>IF(AND('Mapa final'!#REF!="Alta",'Mapa final'!#REF!="Catastrófico"),CONCATENATE("R3C",'Mapa final'!#REF!),"")</f>
        <v>#REF!</v>
      </c>
      <c r="AI18" s="48" t="e">
        <f>IF(AND('Mapa final'!#REF!="Alta",'Mapa final'!#REF!="Catastrófico"),CONCATENATE("R3C",'Mapa final'!#REF!),"")</f>
        <v>#REF!</v>
      </c>
      <c r="AJ18" s="48" t="e">
        <f>IF(AND('Mapa final'!#REF!="Alta",'Mapa final'!#REF!="Catastrófico"),CONCATENATE("R3C",'Mapa final'!#REF!),"")</f>
        <v>#REF!</v>
      </c>
      <c r="AK18" s="48" t="e">
        <f>IF(AND('Mapa final'!#REF!="Alta",'Mapa final'!#REF!="Catastrófico"),CONCATENATE("R3C",'Mapa final'!#REF!),"")</f>
        <v>#REF!</v>
      </c>
      <c r="AL18" s="48" t="e">
        <f>IF(AND('Mapa final'!#REF!="Alta",'Mapa final'!#REF!="Catastrófico"),CONCATENATE("R3C",'Mapa final'!#REF!),"")</f>
        <v>#REF!</v>
      </c>
      <c r="AM18" s="49" t="e">
        <f>IF(AND('Mapa final'!#REF!="Alta",'Mapa final'!#REF!="Catastrófico"),CONCATENATE("R3C",'Mapa final'!#REF!),"")</f>
        <v>#REF!</v>
      </c>
      <c r="AN18" s="76"/>
      <c r="AO18" s="361"/>
      <c r="AP18" s="362"/>
      <c r="AQ18" s="362"/>
      <c r="AR18" s="362"/>
      <c r="AS18" s="362"/>
      <c r="AT18" s="363"/>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row>
    <row r="19" spans="1:76" ht="15" customHeight="1" x14ac:dyDescent="0.25">
      <c r="A19" s="76"/>
      <c r="B19" s="310"/>
      <c r="C19" s="310"/>
      <c r="D19" s="311"/>
      <c r="E19" s="351"/>
      <c r="F19" s="352"/>
      <c r="G19" s="352"/>
      <c r="H19" s="352"/>
      <c r="I19" s="368"/>
      <c r="J19" s="60" t="e">
        <f>IF(AND('Mapa final'!#REF!="Alta",'Mapa final'!#REF!="Leve"),CONCATENATE("R4C",'Mapa final'!#REF!),"")</f>
        <v>#REF!</v>
      </c>
      <c r="K19" s="61" t="e">
        <f>IF(AND('Mapa final'!#REF!="Alta",'Mapa final'!#REF!="Leve"),CONCATENATE("R4C",'Mapa final'!#REF!),"")</f>
        <v>#REF!</v>
      </c>
      <c r="L19" s="61" t="e">
        <f>IF(AND('Mapa final'!#REF!="Alta",'Mapa final'!#REF!="Leve"),CONCATENATE("R4C",'Mapa final'!#REF!),"")</f>
        <v>#REF!</v>
      </c>
      <c r="M19" s="61" t="e">
        <f>IF(AND('Mapa final'!#REF!="Alta",'Mapa final'!#REF!="Leve"),CONCATENATE("R4C",'Mapa final'!#REF!),"")</f>
        <v>#REF!</v>
      </c>
      <c r="N19" s="61" t="e">
        <f>IF(AND('Mapa final'!#REF!="Alta",'Mapa final'!#REF!="Leve"),CONCATENATE("R4C",'Mapa final'!#REF!),"")</f>
        <v>#REF!</v>
      </c>
      <c r="O19" s="62" t="e">
        <f>IF(AND('Mapa final'!#REF!="Alta",'Mapa final'!#REF!="Leve"),CONCATENATE("R4C",'Mapa final'!#REF!),"")</f>
        <v>#REF!</v>
      </c>
      <c r="P19" s="60" t="e">
        <f>IF(AND('Mapa final'!#REF!="Alta",'Mapa final'!#REF!="Menor"),CONCATENATE("R4C",'Mapa final'!#REF!),"")</f>
        <v>#REF!</v>
      </c>
      <c r="Q19" s="61" t="e">
        <f>IF(AND('Mapa final'!#REF!="Alta",'Mapa final'!#REF!="Menor"),CONCATENATE("R4C",'Mapa final'!#REF!),"")</f>
        <v>#REF!</v>
      </c>
      <c r="R19" s="61" t="e">
        <f>IF(AND('Mapa final'!#REF!="Alta",'Mapa final'!#REF!="Menor"),CONCATENATE("R4C",'Mapa final'!#REF!),"")</f>
        <v>#REF!</v>
      </c>
      <c r="S19" s="61" t="e">
        <f>IF(AND('Mapa final'!#REF!="Alta",'Mapa final'!#REF!="Menor"),CONCATENATE("R4C",'Mapa final'!#REF!),"")</f>
        <v>#REF!</v>
      </c>
      <c r="T19" s="61" t="e">
        <f>IF(AND('Mapa final'!#REF!="Alta",'Mapa final'!#REF!="Menor"),CONCATENATE("R4C",'Mapa final'!#REF!),"")</f>
        <v>#REF!</v>
      </c>
      <c r="U19" s="62" t="e">
        <f>IF(AND('Mapa final'!#REF!="Alta",'Mapa final'!#REF!="Menor"),CONCATENATE("R4C",'Mapa final'!#REF!),"")</f>
        <v>#REF!</v>
      </c>
      <c r="V19" s="44" t="e">
        <f>IF(AND('Mapa final'!#REF!="Alta",'Mapa final'!#REF!="Moderado"),CONCATENATE("R4C",'Mapa final'!#REF!),"")</f>
        <v>#REF!</v>
      </c>
      <c r="W19" s="45" t="e">
        <f>IF(AND('Mapa final'!#REF!="Alta",'Mapa final'!#REF!="Moderado"),CONCATENATE("R4C",'Mapa final'!#REF!),"")</f>
        <v>#REF!</v>
      </c>
      <c r="X19" s="50" t="e">
        <f>IF(AND('Mapa final'!#REF!="Alta",'Mapa final'!#REF!="Moderado"),CONCATENATE("R4C",'Mapa final'!#REF!),"")</f>
        <v>#REF!</v>
      </c>
      <c r="Y19" s="50" t="e">
        <f>IF(AND('Mapa final'!#REF!="Alta",'Mapa final'!#REF!="Moderado"),CONCATENATE("R4C",'Mapa final'!#REF!),"")</f>
        <v>#REF!</v>
      </c>
      <c r="Z19" s="50" t="e">
        <f>IF(AND('Mapa final'!#REF!="Alta",'Mapa final'!#REF!="Moderado"),CONCATENATE("R4C",'Mapa final'!#REF!),"")</f>
        <v>#REF!</v>
      </c>
      <c r="AA19" s="46" t="e">
        <f>IF(AND('Mapa final'!#REF!="Alta",'Mapa final'!#REF!="Moderado"),CONCATENATE("R4C",'Mapa final'!#REF!),"")</f>
        <v>#REF!</v>
      </c>
      <c r="AB19" s="44" t="e">
        <f>IF(AND('Mapa final'!#REF!="Alta",'Mapa final'!#REF!="Mayor"),CONCATENATE("R4C",'Mapa final'!#REF!),"")</f>
        <v>#REF!</v>
      </c>
      <c r="AC19" s="45" t="e">
        <f>IF(AND('Mapa final'!#REF!="Alta",'Mapa final'!#REF!="Mayor"),CONCATENATE("R4C",'Mapa final'!#REF!),"")</f>
        <v>#REF!</v>
      </c>
      <c r="AD19" s="50" t="e">
        <f>IF(AND('Mapa final'!#REF!="Alta",'Mapa final'!#REF!="Mayor"),CONCATENATE("R4C",'Mapa final'!#REF!),"")</f>
        <v>#REF!</v>
      </c>
      <c r="AE19" s="50" t="e">
        <f>IF(AND('Mapa final'!#REF!="Alta",'Mapa final'!#REF!="Mayor"),CONCATENATE("R4C",'Mapa final'!#REF!),"")</f>
        <v>#REF!</v>
      </c>
      <c r="AF19" s="50" t="e">
        <f>IF(AND('Mapa final'!#REF!="Alta",'Mapa final'!#REF!="Mayor"),CONCATENATE("R4C",'Mapa final'!#REF!),"")</f>
        <v>#REF!</v>
      </c>
      <c r="AG19" s="46" t="e">
        <f>IF(AND('Mapa final'!#REF!="Alta",'Mapa final'!#REF!="Mayor"),CONCATENATE("R4C",'Mapa final'!#REF!),"")</f>
        <v>#REF!</v>
      </c>
      <c r="AH19" s="47" t="e">
        <f>IF(AND('Mapa final'!#REF!="Alta",'Mapa final'!#REF!="Catastrófico"),CONCATENATE("R4C",'Mapa final'!#REF!),"")</f>
        <v>#REF!</v>
      </c>
      <c r="AI19" s="48" t="e">
        <f>IF(AND('Mapa final'!#REF!="Alta",'Mapa final'!#REF!="Catastrófico"),CONCATENATE("R4C",'Mapa final'!#REF!),"")</f>
        <v>#REF!</v>
      </c>
      <c r="AJ19" s="48" t="e">
        <f>IF(AND('Mapa final'!#REF!="Alta",'Mapa final'!#REF!="Catastrófico"),CONCATENATE("R4C",'Mapa final'!#REF!),"")</f>
        <v>#REF!</v>
      </c>
      <c r="AK19" s="48" t="e">
        <f>IF(AND('Mapa final'!#REF!="Alta",'Mapa final'!#REF!="Catastrófico"),CONCATENATE("R4C",'Mapa final'!#REF!),"")</f>
        <v>#REF!</v>
      </c>
      <c r="AL19" s="48" t="e">
        <f>IF(AND('Mapa final'!#REF!="Alta",'Mapa final'!#REF!="Catastrófico"),CONCATENATE("R4C",'Mapa final'!#REF!),"")</f>
        <v>#REF!</v>
      </c>
      <c r="AM19" s="49" t="e">
        <f>IF(AND('Mapa final'!#REF!="Alta",'Mapa final'!#REF!="Catastrófico"),CONCATENATE("R4C",'Mapa final'!#REF!),"")</f>
        <v>#REF!</v>
      </c>
      <c r="AN19" s="76"/>
      <c r="AO19" s="361"/>
      <c r="AP19" s="362"/>
      <c r="AQ19" s="362"/>
      <c r="AR19" s="362"/>
      <c r="AS19" s="362"/>
      <c r="AT19" s="363"/>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row>
    <row r="20" spans="1:76" ht="15" customHeight="1" x14ac:dyDescent="0.25">
      <c r="A20" s="76"/>
      <c r="B20" s="310"/>
      <c r="C20" s="310"/>
      <c r="D20" s="311"/>
      <c r="E20" s="351"/>
      <c r="F20" s="352"/>
      <c r="G20" s="352"/>
      <c r="H20" s="352"/>
      <c r="I20" s="368"/>
      <c r="J20" s="60" t="e">
        <f>IF(AND('Mapa final'!#REF!="Alta",'Mapa final'!#REF!="Leve"),CONCATENATE("R5C",'Mapa final'!#REF!),"")</f>
        <v>#REF!</v>
      </c>
      <c r="K20" s="61" t="e">
        <f>IF(AND('Mapa final'!#REF!="Alta",'Mapa final'!#REF!="Leve"),CONCATENATE("R5C",'Mapa final'!#REF!),"")</f>
        <v>#REF!</v>
      </c>
      <c r="L20" s="61" t="e">
        <f>IF(AND('Mapa final'!#REF!="Alta",'Mapa final'!#REF!="Leve"),CONCATENATE("R5C",'Mapa final'!#REF!),"")</f>
        <v>#REF!</v>
      </c>
      <c r="M20" s="61" t="e">
        <f>IF(AND('Mapa final'!#REF!="Alta",'Mapa final'!#REF!="Leve"),CONCATENATE("R5C",'Mapa final'!#REF!),"")</f>
        <v>#REF!</v>
      </c>
      <c r="N20" s="61" t="e">
        <f>IF(AND('Mapa final'!#REF!="Alta",'Mapa final'!#REF!="Leve"),CONCATENATE("R5C",'Mapa final'!#REF!),"")</f>
        <v>#REF!</v>
      </c>
      <c r="O20" s="62" t="e">
        <f>IF(AND('Mapa final'!#REF!="Alta",'Mapa final'!#REF!="Leve"),CONCATENATE("R5C",'Mapa final'!#REF!),"")</f>
        <v>#REF!</v>
      </c>
      <c r="P20" s="60" t="e">
        <f>IF(AND('Mapa final'!#REF!="Alta",'Mapa final'!#REF!="Menor"),CONCATENATE("R5C",'Mapa final'!#REF!),"")</f>
        <v>#REF!</v>
      </c>
      <c r="Q20" s="61" t="e">
        <f>IF(AND('Mapa final'!#REF!="Alta",'Mapa final'!#REF!="Menor"),CONCATENATE("R5C",'Mapa final'!#REF!),"")</f>
        <v>#REF!</v>
      </c>
      <c r="R20" s="61" t="e">
        <f>IF(AND('Mapa final'!#REF!="Alta",'Mapa final'!#REF!="Menor"),CONCATENATE("R5C",'Mapa final'!#REF!),"")</f>
        <v>#REF!</v>
      </c>
      <c r="S20" s="61" t="e">
        <f>IF(AND('Mapa final'!#REF!="Alta",'Mapa final'!#REF!="Menor"),CONCATENATE("R5C",'Mapa final'!#REF!),"")</f>
        <v>#REF!</v>
      </c>
      <c r="T20" s="61" t="e">
        <f>IF(AND('Mapa final'!#REF!="Alta",'Mapa final'!#REF!="Menor"),CONCATENATE("R5C",'Mapa final'!#REF!),"")</f>
        <v>#REF!</v>
      </c>
      <c r="U20" s="62" t="e">
        <f>IF(AND('Mapa final'!#REF!="Alta",'Mapa final'!#REF!="Menor"),CONCATENATE("R5C",'Mapa final'!#REF!),"")</f>
        <v>#REF!</v>
      </c>
      <c r="V20" s="44" t="e">
        <f>IF(AND('Mapa final'!#REF!="Alta",'Mapa final'!#REF!="Moderado"),CONCATENATE("R5C",'Mapa final'!#REF!),"")</f>
        <v>#REF!</v>
      </c>
      <c r="W20" s="45" t="e">
        <f>IF(AND('Mapa final'!#REF!="Alta",'Mapa final'!#REF!="Moderado"),CONCATENATE("R5C",'Mapa final'!#REF!),"")</f>
        <v>#REF!</v>
      </c>
      <c r="X20" s="50" t="e">
        <f>IF(AND('Mapa final'!#REF!="Alta",'Mapa final'!#REF!="Moderado"),CONCATENATE("R5C",'Mapa final'!#REF!),"")</f>
        <v>#REF!</v>
      </c>
      <c r="Y20" s="50" t="e">
        <f>IF(AND('Mapa final'!#REF!="Alta",'Mapa final'!#REF!="Moderado"),CONCATENATE("R5C",'Mapa final'!#REF!),"")</f>
        <v>#REF!</v>
      </c>
      <c r="Z20" s="50" t="e">
        <f>IF(AND('Mapa final'!#REF!="Alta",'Mapa final'!#REF!="Moderado"),CONCATENATE("R5C",'Mapa final'!#REF!),"")</f>
        <v>#REF!</v>
      </c>
      <c r="AA20" s="46" t="e">
        <f>IF(AND('Mapa final'!#REF!="Alta",'Mapa final'!#REF!="Moderado"),CONCATENATE("R5C",'Mapa final'!#REF!),"")</f>
        <v>#REF!</v>
      </c>
      <c r="AB20" s="44" t="e">
        <f>IF(AND('Mapa final'!#REF!="Alta",'Mapa final'!#REF!="Mayor"),CONCATENATE("R5C",'Mapa final'!#REF!),"")</f>
        <v>#REF!</v>
      </c>
      <c r="AC20" s="45" t="e">
        <f>IF(AND('Mapa final'!#REF!="Alta",'Mapa final'!#REF!="Mayor"),CONCATENATE("R5C",'Mapa final'!#REF!),"")</f>
        <v>#REF!</v>
      </c>
      <c r="AD20" s="50" t="e">
        <f>IF(AND('Mapa final'!#REF!="Alta",'Mapa final'!#REF!="Mayor"),CONCATENATE("R5C",'Mapa final'!#REF!),"")</f>
        <v>#REF!</v>
      </c>
      <c r="AE20" s="50" t="e">
        <f>IF(AND('Mapa final'!#REF!="Alta",'Mapa final'!#REF!="Mayor"),CONCATENATE("R5C",'Mapa final'!#REF!),"")</f>
        <v>#REF!</v>
      </c>
      <c r="AF20" s="50" t="e">
        <f>IF(AND('Mapa final'!#REF!="Alta",'Mapa final'!#REF!="Mayor"),CONCATENATE("R5C",'Mapa final'!#REF!),"")</f>
        <v>#REF!</v>
      </c>
      <c r="AG20" s="46" t="e">
        <f>IF(AND('Mapa final'!#REF!="Alta",'Mapa final'!#REF!="Mayor"),CONCATENATE("R5C",'Mapa final'!#REF!),"")</f>
        <v>#REF!</v>
      </c>
      <c r="AH20" s="47" t="e">
        <f>IF(AND('Mapa final'!#REF!="Alta",'Mapa final'!#REF!="Catastrófico"),CONCATENATE("R5C",'Mapa final'!#REF!),"")</f>
        <v>#REF!</v>
      </c>
      <c r="AI20" s="48" t="e">
        <f>IF(AND('Mapa final'!#REF!="Alta",'Mapa final'!#REF!="Catastrófico"),CONCATENATE("R5C",'Mapa final'!#REF!),"")</f>
        <v>#REF!</v>
      </c>
      <c r="AJ20" s="48" t="e">
        <f>IF(AND('Mapa final'!#REF!="Alta",'Mapa final'!#REF!="Catastrófico"),CONCATENATE("R5C",'Mapa final'!#REF!),"")</f>
        <v>#REF!</v>
      </c>
      <c r="AK20" s="48" t="e">
        <f>IF(AND('Mapa final'!#REF!="Alta",'Mapa final'!#REF!="Catastrófico"),CONCATENATE("R5C",'Mapa final'!#REF!),"")</f>
        <v>#REF!</v>
      </c>
      <c r="AL20" s="48" t="e">
        <f>IF(AND('Mapa final'!#REF!="Alta",'Mapa final'!#REF!="Catastrófico"),CONCATENATE("R5C",'Mapa final'!#REF!),"")</f>
        <v>#REF!</v>
      </c>
      <c r="AM20" s="49" t="e">
        <f>IF(AND('Mapa final'!#REF!="Alta",'Mapa final'!#REF!="Catastrófico"),CONCATENATE("R5C",'Mapa final'!#REF!),"")</f>
        <v>#REF!</v>
      </c>
      <c r="AN20" s="76"/>
      <c r="AO20" s="361"/>
      <c r="AP20" s="362"/>
      <c r="AQ20" s="362"/>
      <c r="AR20" s="362"/>
      <c r="AS20" s="362"/>
      <c r="AT20" s="363"/>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row>
    <row r="21" spans="1:76" ht="15" customHeight="1" x14ac:dyDescent="0.25">
      <c r="A21" s="76"/>
      <c r="B21" s="310"/>
      <c r="C21" s="310"/>
      <c r="D21" s="311"/>
      <c r="E21" s="351"/>
      <c r="F21" s="352"/>
      <c r="G21" s="352"/>
      <c r="H21" s="352"/>
      <c r="I21" s="368"/>
      <c r="J21" s="60" t="e">
        <f>IF(AND('Mapa final'!#REF!="Alta",'Mapa final'!#REF!="Leve"),CONCATENATE("R6C",'Mapa final'!#REF!),"")</f>
        <v>#REF!</v>
      </c>
      <c r="K21" s="61" t="e">
        <f>IF(AND('Mapa final'!#REF!="Alta",'Mapa final'!#REF!="Leve"),CONCATENATE("R6C",'Mapa final'!#REF!),"")</f>
        <v>#REF!</v>
      </c>
      <c r="L21" s="61" t="e">
        <f>IF(AND('Mapa final'!#REF!="Alta",'Mapa final'!#REF!="Leve"),CONCATENATE("R6C",'Mapa final'!#REF!),"")</f>
        <v>#REF!</v>
      </c>
      <c r="M21" s="61" t="e">
        <f>IF(AND('Mapa final'!#REF!="Alta",'Mapa final'!#REF!="Leve"),CONCATENATE("R6C",'Mapa final'!#REF!),"")</f>
        <v>#REF!</v>
      </c>
      <c r="N21" s="61" t="e">
        <f>IF(AND('Mapa final'!#REF!="Alta",'Mapa final'!#REF!="Leve"),CONCATENATE("R6C",'Mapa final'!#REF!),"")</f>
        <v>#REF!</v>
      </c>
      <c r="O21" s="62" t="e">
        <f>IF(AND('Mapa final'!#REF!="Alta",'Mapa final'!#REF!="Leve"),CONCATENATE("R6C",'Mapa final'!#REF!),"")</f>
        <v>#REF!</v>
      </c>
      <c r="P21" s="60" t="e">
        <f>IF(AND('Mapa final'!#REF!="Alta",'Mapa final'!#REF!="Menor"),CONCATENATE("R6C",'Mapa final'!#REF!),"")</f>
        <v>#REF!</v>
      </c>
      <c r="Q21" s="61" t="e">
        <f>IF(AND('Mapa final'!#REF!="Alta",'Mapa final'!#REF!="Menor"),CONCATENATE("R6C",'Mapa final'!#REF!),"")</f>
        <v>#REF!</v>
      </c>
      <c r="R21" s="61" t="e">
        <f>IF(AND('Mapa final'!#REF!="Alta",'Mapa final'!#REF!="Menor"),CONCATENATE("R6C",'Mapa final'!#REF!),"")</f>
        <v>#REF!</v>
      </c>
      <c r="S21" s="61" t="e">
        <f>IF(AND('Mapa final'!#REF!="Alta",'Mapa final'!#REF!="Menor"),CONCATENATE("R6C",'Mapa final'!#REF!),"")</f>
        <v>#REF!</v>
      </c>
      <c r="T21" s="61" t="e">
        <f>IF(AND('Mapa final'!#REF!="Alta",'Mapa final'!#REF!="Menor"),CONCATENATE("R6C",'Mapa final'!#REF!),"")</f>
        <v>#REF!</v>
      </c>
      <c r="U21" s="62" t="e">
        <f>IF(AND('Mapa final'!#REF!="Alta",'Mapa final'!#REF!="Menor"),CONCATENATE("R6C",'Mapa final'!#REF!),"")</f>
        <v>#REF!</v>
      </c>
      <c r="V21" s="44" t="e">
        <f>IF(AND('Mapa final'!#REF!="Alta",'Mapa final'!#REF!="Moderado"),CONCATENATE("R6C",'Mapa final'!#REF!),"")</f>
        <v>#REF!</v>
      </c>
      <c r="W21" s="45" t="e">
        <f>IF(AND('Mapa final'!#REF!="Alta",'Mapa final'!#REF!="Moderado"),CONCATENATE("R6C",'Mapa final'!#REF!),"")</f>
        <v>#REF!</v>
      </c>
      <c r="X21" s="50" t="e">
        <f>IF(AND('Mapa final'!#REF!="Alta",'Mapa final'!#REF!="Moderado"),CONCATENATE("R6C",'Mapa final'!#REF!),"")</f>
        <v>#REF!</v>
      </c>
      <c r="Y21" s="50" t="e">
        <f>IF(AND('Mapa final'!#REF!="Alta",'Mapa final'!#REF!="Moderado"),CONCATENATE("R6C",'Mapa final'!#REF!),"")</f>
        <v>#REF!</v>
      </c>
      <c r="Z21" s="50" t="e">
        <f>IF(AND('Mapa final'!#REF!="Alta",'Mapa final'!#REF!="Moderado"),CONCATENATE("R6C",'Mapa final'!#REF!),"")</f>
        <v>#REF!</v>
      </c>
      <c r="AA21" s="46" t="e">
        <f>IF(AND('Mapa final'!#REF!="Alta",'Mapa final'!#REF!="Moderado"),CONCATENATE("R6C",'Mapa final'!#REF!),"")</f>
        <v>#REF!</v>
      </c>
      <c r="AB21" s="44" t="e">
        <f>IF(AND('Mapa final'!#REF!="Alta",'Mapa final'!#REF!="Mayor"),CONCATENATE("R6C",'Mapa final'!#REF!),"")</f>
        <v>#REF!</v>
      </c>
      <c r="AC21" s="45" t="e">
        <f>IF(AND('Mapa final'!#REF!="Alta",'Mapa final'!#REF!="Mayor"),CONCATENATE("R6C",'Mapa final'!#REF!),"")</f>
        <v>#REF!</v>
      </c>
      <c r="AD21" s="50" t="e">
        <f>IF(AND('Mapa final'!#REF!="Alta",'Mapa final'!#REF!="Mayor"),CONCATENATE("R6C",'Mapa final'!#REF!),"")</f>
        <v>#REF!</v>
      </c>
      <c r="AE21" s="50" t="e">
        <f>IF(AND('Mapa final'!#REF!="Alta",'Mapa final'!#REF!="Mayor"),CONCATENATE("R6C",'Mapa final'!#REF!),"")</f>
        <v>#REF!</v>
      </c>
      <c r="AF21" s="50" t="e">
        <f>IF(AND('Mapa final'!#REF!="Alta",'Mapa final'!#REF!="Mayor"),CONCATENATE("R6C",'Mapa final'!#REF!),"")</f>
        <v>#REF!</v>
      </c>
      <c r="AG21" s="46" t="e">
        <f>IF(AND('Mapa final'!#REF!="Alta",'Mapa final'!#REF!="Mayor"),CONCATENATE("R6C",'Mapa final'!#REF!),"")</f>
        <v>#REF!</v>
      </c>
      <c r="AH21" s="47" t="e">
        <f>IF(AND('Mapa final'!#REF!="Alta",'Mapa final'!#REF!="Catastrófico"),CONCATENATE("R6C",'Mapa final'!#REF!),"")</f>
        <v>#REF!</v>
      </c>
      <c r="AI21" s="48" t="e">
        <f>IF(AND('Mapa final'!#REF!="Alta",'Mapa final'!#REF!="Catastrófico"),CONCATENATE("R6C",'Mapa final'!#REF!),"")</f>
        <v>#REF!</v>
      </c>
      <c r="AJ21" s="48" t="e">
        <f>IF(AND('Mapa final'!#REF!="Alta",'Mapa final'!#REF!="Catastrófico"),CONCATENATE("R6C",'Mapa final'!#REF!),"")</f>
        <v>#REF!</v>
      </c>
      <c r="AK21" s="48" t="e">
        <f>IF(AND('Mapa final'!#REF!="Alta",'Mapa final'!#REF!="Catastrófico"),CONCATENATE("R6C",'Mapa final'!#REF!),"")</f>
        <v>#REF!</v>
      </c>
      <c r="AL21" s="48" t="e">
        <f>IF(AND('Mapa final'!#REF!="Alta",'Mapa final'!#REF!="Catastrófico"),CONCATENATE("R6C",'Mapa final'!#REF!),"")</f>
        <v>#REF!</v>
      </c>
      <c r="AM21" s="49" t="e">
        <f>IF(AND('Mapa final'!#REF!="Alta",'Mapa final'!#REF!="Catastrófico"),CONCATENATE("R6C",'Mapa final'!#REF!),"")</f>
        <v>#REF!</v>
      </c>
      <c r="AN21" s="76"/>
      <c r="AO21" s="361"/>
      <c r="AP21" s="362"/>
      <c r="AQ21" s="362"/>
      <c r="AR21" s="362"/>
      <c r="AS21" s="362"/>
      <c r="AT21" s="363"/>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row>
    <row r="22" spans="1:76" ht="15" customHeight="1" x14ac:dyDescent="0.25">
      <c r="A22" s="76"/>
      <c r="B22" s="310"/>
      <c r="C22" s="310"/>
      <c r="D22" s="311"/>
      <c r="E22" s="351"/>
      <c r="F22" s="352"/>
      <c r="G22" s="352"/>
      <c r="H22" s="352"/>
      <c r="I22" s="368"/>
      <c r="J22" s="60" t="e">
        <f>IF(AND('Mapa final'!#REF!="Alta",'Mapa final'!#REF!="Leve"),CONCATENATE("R7C",'Mapa final'!#REF!),"")</f>
        <v>#REF!</v>
      </c>
      <c r="K22" s="61" t="e">
        <f>IF(AND('Mapa final'!#REF!="Alta",'Mapa final'!#REF!="Leve"),CONCATENATE("R7C",'Mapa final'!#REF!),"")</f>
        <v>#REF!</v>
      </c>
      <c r="L22" s="61" t="e">
        <f>IF(AND('Mapa final'!#REF!="Alta",'Mapa final'!#REF!="Leve"),CONCATENATE("R7C",'Mapa final'!#REF!),"")</f>
        <v>#REF!</v>
      </c>
      <c r="M22" s="61" t="e">
        <f>IF(AND('Mapa final'!#REF!="Alta",'Mapa final'!#REF!="Leve"),CONCATENATE("R7C",'Mapa final'!#REF!),"")</f>
        <v>#REF!</v>
      </c>
      <c r="N22" s="61" t="e">
        <f>IF(AND('Mapa final'!#REF!="Alta",'Mapa final'!#REF!="Leve"),CONCATENATE("R7C",'Mapa final'!#REF!),"")</f>
        <v>#REF!</v>
      </c>
      <c r="O22" s="62" t="e">
        <f>IF(AND('Mapa final'!#REF!="Alta",'Mapa final'!#REF!="Leve"),CONCATENATE("R7C",'Mapa final'!#REF!),"")</f>
        <v>#REF!</v>
      </c>
      <c r="P22" s="60" t="e">
        <f>IF(AND('Mapa final'!#REF!="Alta",'Mapa final'!#REF!="Menor"),CONCATENATE("R7C",'Mapa final'!#REF!),"")</f>
        <v>#REF!</v>
      </c>
      <c r="Q22" s="61" t="e">
        <f>IF(AND('Mapa final'!#REF!="Alta",'Mapa final'!#REF!="Menor"),CONCATENATE("R7C",'Mapa final'!#REF!),"")</f>
        <v>#REF!</v>
      </c>
      <c r="R22" s="61" t="e">
        <f>IF(AND('Mapa final'!#REF!="Alta",'Mapa final'!#REF!="Menor"),CONCATENATE("R7C",'Mapa final'!#REF!),"")</f>
        <v>#REF!</v>
      </c>
      <c r="S22" s="61" t="e">
        <f>IF(AND('Mapa final'!#REF!="Alta",'Mapa final'!#REF!="Menor"),CONCATENATE("R7C",'Mapa final'!#REF!),"")</f>
        <v>#REF!</v>
      </c>
      <c r="T22" s="61" t="e">
        <f>IF(AND('Mapa final'!#REF!="Alta",'Mapa final'!#REF!="Menor"),CONCATENATE("R7C",'Mapa final'!#REF!),"")</f>
        <v>#REF!</v>
      </c>
      <c r="U22" s="62" t="e">
        <f>IF(AND('Mapa final'!#REF!="Alta",'Mapa final'!#REF!="Menor"),CONCATENATE("R7C",'Mapa final'!#REF!),"")</f>
        <v>#REF!</v>
      </c>
      <c r="V22" s="44" t="e">
        <f>IF(AND('Mapa final'!#REF!="Alta",'Mapa final'!#REF!="Moderado"),CONCATENATE("R7C",'Mapa final'!#REF!),"")</f>
        <v>#REF!</v>
      </c>
      <c r="W22" s="45" t="e">
        <f>IF(AND('Mapa final'!#REF!="Alta",'Mapa final'!#REF!="Moderado"),CONCATENATE("R7C",'Mapa final'!#REF!),"")</f>
        <v>#REF!</v>
      </c>
      <c r="X22" s="50" t="e">
        <f>IF(AND('Mapa final'!#REF!="Alta",'Mapa final'!#REF!="Moderado"),CONCATENATE("R7C",'Mapa final'!#REF!),"")</f>
        <v>#REF!</v>
      </c>
      <c r="Y22" s="50" t="e">
        <f>IF(AND('Mapa final'!#REF!="Alta",'Mapa final'!#REF!="Moderado"),CONCATENATE("R7C",'Mapa final'!#REF!),"")</f>
        <v>#REF!</v>
      </c>
      <c r="Z22" s="50" t="e">
        <f>IF(AND('Mapa final'!#REF!="Alta",'Mapa final'!#REF!="Moderado"),CONCATENATE("R7C",'Mapa final'!#REF!),"")</f>
        <v>#REF!</v>
      </c>
      <c r="AA22" s="46" t="e">
        <f>IF(AND('Mapa final'!#REF!="Alta",'Mapa final'!#REF!="Moderado"),CONCATENATE("R7C",'Mapa final'!#REF!),"")</f>
        <v>#REF!</v>
      </c>
      <c r="AB22" s="44" t="e">
        <f>IF(AND('Mapa final'!#REF!="Alta",'Mapa final'!#REF!="Mayor"),CONCATENATE("R7C",'Mapa final'!#REF!),"")</f>
        <v>#REF!</v>
      </c>
      <c r="AC22" s="45" t="e">
        <f>IF(AND('Mapa final'!#REF!="Alta",'Mapa final'!#REF!="Mayor"),CONCATENATE("R7C",'Mapa final'!#REF!),"")</f>
        <v>#REF!</v>
      </c>
      <c r="AD22" s="50" t="e">
        <f>IF(AND('Mapa final'!#REF!="Alta",'Mapa final'!#REF!="Mayor"),CONCATENATE("R7C",'Mapa final'!#REF!),"")</f>
        <v>#REF!</v>
      </c>
      <c r="AE22" s="50" t="e">
        <f>IF(AND('Mapa final'!#REF!="Alta",'Mapa final'!#REF!="Mayor"),CONCATENATE("R7C",'Mapa final'!#REF!),"")</f>
        <v>#REF!</v>
      </c>
      <c r="AF22" s="50" t="e">
        <f>IF(AND('Mapa final'!#REF!="Alta",'Mapa final'!#REF!="Mayor"),CONCATENATE("R7C",'Mapa final'!#REF!),"")</f>
        <v>#REF!</v>
      </c>
      <c r="AG22" s="46" t="e">
        <f>IF(AND('Mapa final'!#REF!="Alta",'Mapa final'!#REF!="Mayor"),CONCATENATE("R7C",'Mapa final'!#REF!),"")</f>
        <v>#REF!</v>
      </c>
      <c r="AH22" s="47" t="e">
        <f>IF(AND('Mapa final'!#REF!="Alta",'Mapa final'!#REF!="Catastrófico"),CONCATENATE("R7C",'Mapa final'!#REF!),"")</f>
        <v>#REF!</v>
      </c>
      <c r="AI22" s="48" t="e">
        <f>IF(AND('Mapa final'!#REF!="Alta",'Mapa final'!#REF!="Catastrófico"),CONCATENATE("R7C",'Mapa final'!#REF!),"")</f>
        <v>#REF!</v>
      </c>
      <c r="AJ22" s="48" t="e">
        <f>IF(AND('Mapa final'!#REF!="Alta",'Mapa final'!#REF!="Catastrófico"),CONCATENATE("R7C",'Mapa final'!#REF!),"")</f>
        <v>#REF!</v>
      </c>
      <c r="AK22" s="48" t="e">
        <f>IF(AND('Mapa final'!#REF!="Alta",'Mapa final'!#REF!="Catastrófico"),CONCATENATE("R7C",'Mapa final'!#REF!),"")</f>
        <v>#REF!</v>
      </c>
      <c r="AL22" s="48" t="e">
        <f>IF(AND('Mapa final'!#REF!="Alta",'Mapa final'!#REF!="Catastrófico"),CONCATENATE("R7C",'Mapa final'!#REF!),"")</f>
        <v>#REF!</v>
      </c>
      <c r="AM22" s="49" t="e">
        <f>IF(AND('Mapa final'!#REF!="Alta",'Mapa final'!#REF!="Catastrófico"),CONCATENATE("R7C",'Mapa final'!#REF!),"")</f>
        <v>#REF!</v>
      </c>
      <c r="AN22" s="76"/>
      <c r="AO22" s="361"/>
      <c r="AP22" s="362"/>
      <c r="AQ22" s="362"/>
      <c r="AR22" s="362"/>
      <c r="AS22" s="362"/>
      <c r="AT22" s="363"/>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row>
    <row r="23" spans="1:76" ht="15" customHeight="1" x14ac:dyDescent="0.25">
      <c r="A23" s="76"/>
      <c r="B23" s="310"/>
      <c r="C23" s="310"/>
      <c r="D23" s="311"/>
      <c r="E23" s="351"/>
      <c r="F23" s="352"/>
      <c r="G23" s="352"/>
      <c r="H23" s="352"/>
      <c r="I23" s="368"/>
      <c r="J23" s="60" t="e">
        <f>IF(AND('Mapa final'!#REF!="Alta",'Mapa final'!#REF!="Leve"),CONCATENATE("R8C",'Mapa final'!#REF!),"")</f>
        <v>#REF!</v>
      </c>
      <c r="K23" s="61" t="e">
        <f>IF(AND('Mapa final'!#REF!="Alta",'Mapa final'!#REF!="Leve"),CONCATENATE("R8C",'Mapa final'!#REF!),"")</f>
        <v>#REF!</v>
      </c>
      <c r="L23" s="61" t="e">
        <f>IF(AND('Mapa final'!#REF!="Alta",'Mapa final'!#REF!="Leve"),CONCATENATE("R8C",'Mapa final'!#REF!),"")</f>
        <v>#REF!</v>
      </c>
      <c r="M23" s="61" t="e">
        <f>IF(AND('Mapa final'!#REF!="Alta",'Mapa final'!#REF!="Leve"),CONCATENATE("R8C",'Mapa final'!#REF!),"")</f>
        <v>#REF!</v>
      </c>
      <c r="N23" s="61" t="e">
        <f>IF(AND('Mapa final'!#REF!="Alta",'Mapa final'!#REF!="Leve"),CONCATENATE("R8C",'Mapa final'!#REF!),"")</f>
        <v>#REF!</v>
      </c>
      <c r="O23" s="62" t="e">
        <f>IF(AND('Mapa final'!#REF!="Alta",'Mapa final'!#REF!="Leve"),CONCATENATE("R8C",'Mapa final'!#REF!),"")</f>
        <v>#REF!</v>
      </c>
      <c r="P23" s="60" t="e">
        <f>IF(AND('Mapa final'!#REF!="Alta",'Mapa final'!#REF!="Menor"),CONCATENATE("R8C",'Mapa final'!#REF!),"")</f>
        <v>#REF!</v>
      </c>
      <c r="Q23" s="61" t="e">
        <f>IF(AND('Mapa final'!#REF!="Alta",'Mapa final'!#REF!="Menor"),CONCATENATE("R8C",'Mapa final'!#REF!),"")</f>
        <v>#REF!</v>
      </c>
      <c r="R23" s="61" t="e">
        <f>IF(AND('Mapa final'!#REF!="Alta",'Mapa final'!#REF!="Menor"),CONCATENATE("R8C",'Mapa final'!#REF!),"")</f>
        <v>#REF!</v>
      </c>
      <c r="S23" s="61" t="e">
        <f>IF(AND('Mapa final'!#REF!="Alta",'Mapa final'!#REF!="Menor"),CONCATENATE("R8C",'Mapa final'!#REF!),"")</f>
        <v>#REF!</v>
      </c>
      <c r="T23" s="61" t="e">
        <f>IF(AND('Mapa final'!#REF!="Alta",'Mapa final'!#REF!="Menor"),CONCATENATE("R8C",'Mapa final'!#REF!),"")</f>
        <v>#REF!</v>
      </c>
      <c r="U23" s="62" t="e">
        <f>IF(AND('Mapa final'!#REF!="Alta",'Mapa final'!#REF!="Menor"),CONCATENATE("R8C",'Mapa final'!#REF!),"")</f>
        <v>#REF!</v>
      </c>
      <c r="V23" s="44" t="e">
        <f>IF(AND('Mapa final'!#REF!="Alta",'Mapa final'!#REF!="Moderado"),CONCATENATE("R8C",'Mapa final'!#REF!),"")</f>
        <v>#REF!</v>
      </c>
      <c r="W23" s="45" t="e">
        <f>IF(AND('Mapa final'!#REF!="Alta",'Mapa final'!#REF!="Moderado"),CONCATENATE("R8C",'Mapa final'!#REF!),"")</f>
        <v>#REF!</v>
      </c>
      <c r="X23" s="50" t="e">
        <f>IF(AND('Mapa final'!#REF!="Alta",'Mapa final'!#REF!="Moderado"),CONCATENATE("R8C",'Mapa final'!#REF!),"")</f>
        <v>#REF!</v>
      </c>
      <c r="Y23" s="50" t="e">
        <f>IF(AND('Mapa final'!#REF!="Alta",'Mapa final'!#REF!="Moderado"),CONCATENATE("R8C",'Mapa final'!#REF!),"")</f>
        <v>#REF!</v>
      </c>
      <c r="Z23" s="50" t="e">
        <f>IF(AND('Mapa final'!#REF!="Alta",'Mapa final'!#REF!="Moderado"),CONCATENATE("R8C",'Mapa final'!#REF!),"")</f>
        <v>#REF!</v>
      </c>
      <c r="AA23" s="46" t="e">
        <f>IF(AND('Mapa final'!#REF!="Alta",'Mapa final'!#REF!="Moderado"),CONCATENATE("R8C",'Mapa final'!#REF!),"")</f>
        <v>#REF!</v>
      </c>
      <c r="AB23" s="44" t="e">
        <f>IF(AND('Mapa final'!#REF!="Alta",'Mapa final'!#REF!="Mayor"),CONCATENATE("R8C",'Mapa final'!#REF!),"")</f>
        <v>#REF!</v>
      </c>
      <c r="AC23" s="45" t="e">
        <f>IF(AND('Mapa final'!#REF!="Alta",'Mapa final'!#REF!="Mayor"),CONCATENATE("R8C",'Mapa final'!#REF!),"")</f>
        <v>#REF!</v>
      </c>
      <c r="AD23" s="50" t="e">
        <f>IF(AND('Mapa final'!#REF!="Alta",'Mapa final'!#REF!="Mayor"),CONCATENATE("R8C",'Mapa final'!#REF!),"")</f>
        <v>#REF!</v>
      </c>
      <c r="AE23" s="50" t="e">
        <f>IF(AND('Mapa final'!#REF!="Alta",'Mapa final'!#REF!="Mayor"),CONCATENATE("R8C",'Mapa final'!#REF!),"")</f>
        <v>#REF!</v>
      </c>
      <c r="AF23" s="50" t="e">
        <f>IF(AND('Mapa final'!#REF!="Alta",'Mapa final'!#REF!="Mayor"),CONCATENATE("R8C",'Mapa final'!#REF!),"")</f>
        <v>#REF!</v>
      </c>
      <c r="AG23" s="46" t="e">
        <f>IF(AND('Mapa final'!#REF!="Alta",'Mapa final'!#REF!="Mayor"),CONCATENATE("R8C",'Mapa final'!#REF!),"")</f>
        <v>#REF!</v>
      </c>
      <c r="AH23" s="47" t="e">
        <f>IF(AND('Mapa final'!#REF!="Alta",'Mapa final'!#REF!="Catastrófico"),CONCATENATE("R8C",'Mapa final'!#REF!),"")</f>
        <v>#REF!</v>
      </c>
      <c r="AI23" s="48" t="e">
        <f>IF(AND('Mapa final'!#REF!="Alta",'Mapa final'!#REF!="Catastrófico"),CONCATENATE("R8C",'Mapa final'!#REF!),"")</f>
        <v>#REF!</v>
      </c>
      <c r="AJ23" s="48" t="e">
        <f>IF(AND('Mapa final'!#REF!="Alta",'Mapa final'!#REF!="Catastrófico"),CONCATENATE("R8C",'Mapa final'!#REF!),"")</f>
        <v>#REF!</v>
      </c>
      <c r="AK23" s="48" t="e">
        <f>IF(AND('Mapa final'!#REF!="Alta",'Mapa final'!#REF!="Catastrófico"),CONCATENATE("R8C",'Mapa final'!#REF!),"")</f>
        <v>#REF!</v>
      </c>
      <c r="AL23" s="48" t="e">
        <f>IF(AND('Mapa final'!#REF!="Alta",'Mapa final'!#REF!="Catastrófico"),CONCATENATE("R8C",'Mapa final'!#REF!),"")</f>
        <v>#REF!</v>
      </c>
      <c r="AM23" s="49" t="e">
        <f>IF(AND('Mapa final'!#REF!="Alta",'Mapa final'!#REF!="Catastrófico"),CONCATENATE("R8C",'Mapa final'!#REF!),"")</f>
        <v>#REF!</v>
      </c>
      <c r="AN23" s="76"/>
      <c r="AO23" s="361"/>
      <c r="AP23" s="362"/>
      <c r="AQ23" s="362"/>
      <c r="AR23" s="362"/>
      <c r="AS23" s="362"/>
      <c r="AT23" s="363"/>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row>
    <row r="24" spans="1:76" ht="15" customHeight="1" x14ac:dyDescent="0.25">
      <c r="A24" s="76"/>
      <c r="B24" s="310"/>
      <c r="C24" s="310"/>
      <c r="D24" s="311"/>
      <c r="E24" s="351"/>
      <c r="F24" s="352"/>
      <c r="G24" s="352"/>
      <c r="H24" s="352"/>
      <c r="I24" s="368"/>
      <c r="J24" s="60" t="e">
        <f>IF(AND('Mapa final'!#REF!="Alta",'Mapa final'!#REF!="Leve"),CONCATENATE("R9C",'Mapa final'!#REF!),"")</f>
        <v>#REF!</v>
      </c>
      <c r="K24" s="61" t="e">
        <f>IF(AND('Mapa final'!#REF!="Alta",'Mapa final'!#REF!="Leve"),CONCATENATE("R9C",'Mapa final'!#REF!),"")</f>
        <v>#REF!</v>
      </c>
      <c r="L24" s="61" t="e">
        <f>IF(AND('Mapa final'!#REF!="Alta",'Mapa final'!#REF!="Leve"),CONCATENATE("R9C",'Mapa final'!#REF!),"")</f>
        <v>#REF!</v>
      </c>
      <c r="M24" s="61" t="e">
        <f>IF(AND('Mapa final'!#REF!="Alta",'Mapa final'!#REF!="Leve"),CONCATENATE("R9C",'Mapa final'!#REF!),"")</f>
        <v>#REF!</v>
      </c>
      <c r="N24" s="61" t="e">
        <f>IF(AND('Mapa final'!#REF!="Alta",'Mapa final'!#REF!="Leve"),CONCATENATE("R9C",'Mapa final'!#REF!),"")</f>
        <v>#REF!</v>
      </c>
      <c r="O24" s="62" t="e">
        <f>IF(AND('Mapa final'!#REF!="Alta",'Mapa final'!#REF!="Leve"),CONCATENATE("R9C",'Mapa final'!#REF!),"")</f>
        <v>#REF!</v>
      </c>
      <c r="P24" s="60" t="e">
        <f>IF(AND('Mapa final'!#REF!="Alta",'Mapa final'!#REF!="Menor"),CONCATENATE("R9C",'Mapa final'!#REF!),"")</f>
        <v>#REF!</v>
      </c>
      <c r="Q24" s="61" t="e">
        <f>IF(AND('Mapa final'!#REF!="Alta",'Mapa final'!#REF!="Menor"),CONCATENATE("R9C",'Mapa final'!#REF!),"")</f>
        <v>#REF!</v>
      </c>
      <c r="R24" s="61" t="e">
        <f>IF(AND('Mapa final'!#REF!="Alta",'Mapa final'!#REF!="Menor"),CONCATENATE("R9C",'Mapa final'!#REF!),"")</f>
        <v>#REF!</v>
      </c>
      <c r="S24" s="61" t="e">
        <f>IF(AND('Mapa final'!#REF!="Alta",'Mapa final'!#REF!="Menor"),CONCATENATE("R9C",'Mapa final'!#REF!),"")</f>
        <v>#REF!</v>
      </c>
      <c r="T24" s="61" t="e">
        <f>IF(AND('Mapa final'!#REF!="Alta",'Mapa final'!#REF!="Menor"),CONCATENATE("R9C",'Mapa final'!#REF!),"")</f>
        <v>#REF!</v>
      </c>
      <c r="U24" s="62" t="e">
        <f>IF(AND('Mapa final'!#REF!="Alta",'Mapa final'!#REF!="Menor"),CONCATENATE("R9C",'Mapa final'!#REF!),"")</f>
        <v>#REF!</v>
      </c>
      <c r="V24" s="44" t="e">
        <f>IF(AND('Mapa final'!#REF!="Alta",'Mapa final'!#REF!="Moderado"),CONCATENATE("R9C",'Mapa final'!#REF!),"")</f>
        <v>#REF!</v>
      </c>
      <c r="W24" s="45" t="e">
        <f>IF(AND('Mapa final'!#REF!="Alta",'Mapa final'!#REF!="Moderado"),CONCATENATE("R9C",'Mapa final'!#REF!),"")</f>
        <v>#REF!</v>
      </c>
      <c r="X24" s="50" t="e">
        <f>IF(AND('Mapa final'!#REF!="Alta",'Mapa final'!#REF!="Moderado"),CONCATENATE("R9C",'Mapa final'!#REF!),"")</f>
        <v>#REF!</v>
      </c>
      <c r="Y24" s="50" t="e">
        <f>IF(AND('Mapa final'!#REF!="Alta",'Mapa final'!#REF!="Moderado"),CONCATENATE("R9C",'Mapa final'!#REF!),"")</f>
        <v>#REF!</v>
      </c>
      <c r="Z24" s="50" t="e">
        <f>IF(AND('Mapa final'!#REF!="Alta",'Mapa final'!#REF!="Moderado"),CONCATENATE("R9C",'Mapa final'!#REF!),"")</f>
        <v>#REF!</v>
      </c>
      <c r="AA24" s="46" t="e">
        <f>IF(AND('Mapa final'!#REF!="Alta",'Mapa final'!#REF!="Moderado"),CONCATENATE("R9C",'Mapa final'!#REF!),"")</f>
        <v>#REF!</v>
      </c>
      <c r="AB24" s="44" t="e">
        <f>IF(AND('Mapa final'!#REF!="Alta",'Mapa final'!#REF!="Mayor"),CONCATENATE("R9C",'Mapa final'!#REF!),"")</f>
        <v>#REF!</v>
      </c>
      <c r="AC24" s="45" t="e">
        <f>IF(AND('Mapa final'!#REF!="Alta",'Mapa final'!#REF!="Mayor"),CONCATENATE("R9C",'Mapa final'!#REF!),"")</f>
        <v>#REF!</v>
      </c>
      <c r="AD24" s="50" t="e">
        <f>IF(AND('Mapa final'!#REF!="Alta",'Mapa final'!#REF!="Mayor"),CONCATENATE("R9C",'Mapa final'!#REF!),"")</f>
        <v>#REF!</v>
      </c>
      <c r="AE24" s="50" t="e">
        <f>IF(AND('Mapa final'!#REF!="Alta",'Mapa final'!#REF!="Mayor"),CONCATENATE("R9C",'Mapa final'!#REF!),"")</f>
        <v>#REF!</v>
      </c>
      <c r="AF24" s="50" t="e">
        <f>IF(AND('Mapa final'!#REF!="Alta",'Mapa final'!#REF!="Mayor"),CONCATENATE("R9C",'Mapa final'!#REF!),"")</f>
        <v>#REF!</v>
      </c>
      <c r="AG24" s="46" t="e">
        <f>IF(AND('Mapa final'!#REF!="Alta",'Mapa final'!#REF!="Mayor"),CONCATENATE("R9C",'Mapa final'!#REF!),"")</f>
        <v>#REF!</v>
      </c>
      <c r="AH24" s="47" t="e">
        <f>IF(AND('Mapa final'!#REF!="Alta",'Mapa final'!#REF!="Catastrófico"),CONCATENATE("R9C",'Mapa final'!#REF!),"")</f>
        <v>#REF!</v>
      </c>
      <c r="AI24" s="48" t="e">
        <f>IF(AND('Mapa final'!#REF!="Alta",'Mapa final'!#REF!="Catastrófico"),CONCATENATE("R9C",'Mapa final'!#REF!),"")</f>
        <v>#REF!</v>
      </c>
      <c r="AJ24" s="48" t="e">
        <f>IF(AND('Mapa final'!#REF!="Alta",'Mapa final'!#REF!="Catastrófico"),CONCATENATE("R9C",'Mapa final'!#REF!),"")</f>
        <v>#REF!</v>
      </c>
      <c r="AK24" s="48" t="e">
        <f>IF(AND('Mapa final'!#REF!="Alta",'Mapa final'!#REF!="Catastrófico"),CONCATENATE("R9C",'Mapa final'!#REF!),"")</f>
        <v>#REF!</v>
      </c>
      <c r="AL24" s="48" t="e">
        <f>IF(AND('Mapa final'!#REF!="Alta",'Mapa final'!#REF!="Catastrófico"),CONCATENATE("R9C",'Mapa final'!#REF!),"")</f>
        <v>#REF!</v>
      </c>
      <c r="AM24" s="49" t="e">
        <f>IF(AND('Mapa final'!#REF!="Alta",'Mapa final'!#REF!="Catastrófico"),CONCATENATE("R9C",'Mapa final'!#REF!),"")</f>
        <v>#REF!</v>
      </c>
      <c r="AN24" s="76"/>
      <c r="AO24" s="361"/>
      <c r="AP24" s="362"/>
      <c r="AQ24" s="362"/>
      <c r="AR24" s="362"/>
      <c r="AS24" s="362"/>
      <c r="AT24" s="363"/>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row>
    <row r="25" spans="1:76" ht="15.75" customHeight="1" thickBot="1" x14ac:dyDescent="0.3">
      <c r="A25" s="76"/>
      <c r="B25" s="310"/>
      <c r="C25" s="310"/>
      <c r="D25" s="311"/>
      <c r="E25" s="354"/>
      <c r="F25" s="355"/>
      <c r="G25" s="355"/>
      <c r="H25" s="355"/>
      <c r="I25" s="355"/>
      <c r="J25" s="63" t="e">
        <f>IF(AND('Mapa final'!#REF!="Alta",'Mapa final'!#REF!="Leve"),CONCATENATE("R10C",'Mapa final'!#REF!),"")</f>
        <v>#REF!</v>
      </c>
      <c r="K25" s="64" t="e">
        <f>IF(AND('Mapa final'!#REF!="Alta",'Mapa final'!#REF!="Leve"),CONCATENATE("R10C",'Mapa final'!#REF!),"")</f>
        <v>#REF!</v>
      </c>
      <c r="L25" s="64" t="e">
        <f>IF(AND('Mapa final'!#REF!="Alta",'Mapa final'!#REF!="Leve"),CONCATENATE("R10C",'Mapa final'!#REF!),"")</f>
        <v>#REF!</v>
      </c>
      <c r="M25" s="64" t="e">
        <f>IF(AND('Mapa final'!#REF!="Alta",'Mapa final'!#REF!="Leve"),CONCATENATE("R10C",'Mapa final'!#REF!),"")</f>
        <v>#REF!</v>
      </c>
      <c r="N25" s="64" t="e">
        <f>IF(AND('Mapa final'!#REF!="Alta",'Mapa final'!#REF!="Leve"),CONCATENATE("R10C",'Mapa final'!#REF!),"")</f>
        <v>#REF!</v>
      </c>
      <c r="O25" s="65" t="e">
        <f>IF(AND('Mapa final'!#REF!="Alta",'Mapa final'!#REF!="Leve"),CONCATENATE("R10C",'Mapa final'!#REF!),"")</f>
        <v>#REF!</v>
      </c>
      <c r="P25" s="63" t="e">
        <f>IF(AND('Mapa final'!#REF!="Alta",'Mapa final'!#REF!="Menor"),CONCATENATE("R10C",'Mapa final'!#REF!),"")</f>
        <v>#REF!</v>
      </c>
      <c r="Q25" s="64" t="e">
        <f>IF(AND('Mapa final'!#REF!="Alta",'Mapa final'!#REF!="Menor"),CONCATENATE("R10C",'Mapa final'!#REF!),"")</f>
        <v>#REF!</v>
      </c>
      <c r="R25" s="64" t="e">
        <f>IF(AND('Mapa final'!#REF!="Alta",'Mapa final'!#REF!="Menor"),CONCATENATE("R10C",'Mapa final'!#REF!),"")</f>
        <v>#REF!</v>
      </c>
      <c r="S25" s="64" t="e">
        <f>IF(AND('Mapa final'!#REF!="Alta",'Mapa final'!#REF!="Menor"),CONCATENATE("R10C",'Mapa final'!#REF!),"")</f>
        <v>#REF!</v>
      </c>
      <c r="T25" s="64" t="e">
        <f>IF(AND('Mapa final'!#REF!="Alta",'Mapa final'!#REF!="Menor"),CONCATENATE("R10C",'Mapa final'!#REF!),"")</f>
        <v>#REF!</v>
      </c>
      <c r="U25" s="65" t="e">
        <f>IF(AND('Mapa final'!#REF!="Alta",'Mapa final'!#REF!="Menor"),CONCATENATE("R10C",'Mapa final'!#REF!),"")</f>
        <v>#REF!</v>
      </c>
      <c r="V25" s="51" t="e">
        <f>IF(AND('Mapa final'!#REF!="Alta",'Mapa final'!#REF!="Moderado"),CONCATENATE("R10C",'Mapa final'!#REF!),"")</f>
        <v>#REF!</v>
      </c>
      <c r="W25" s="52" t="e">
        <f>IF(AND('Mapa final'!#REF!="Alta",'Mapa final'!#REF!="Moderado"),CONCATENATE("R10C",'Mapa final'!#REF!),"")</f>
        <v>#REF!</v>
      </c>
      <c r="X25" s="52" t="e">
        <f>IF(AND('Mapa final'!#REF!="Alta",'Mapa final'!#REF!="Moderado"),CONCATENATE("R10C",'Mapa final'!#REF!),"")</f>
        <v>#REF!</v>
      </c>
      <c r="Y25" s="52" t="e">
        <f>IF(AND('Mapa final'!#REF!="Alta",'Mapa final'!#REF!="Moderado"),CONCATENATE("R10C",'Mapa final'!#REF!),"")</f>
        <v>#REF!</v>
      </c>
      <c r="Z25" s="52" t="e">
        <f>IF(AND('Mapa final'!#REF!="Alta",'Mapa final'!#REF!="Moderado"),CONCATENATE("R10C",'Mapa final'!#REF!),"")</f>
        <v>#REF!</v>
      </c>
      <c r="AA25" s="53" t="e">
        <f>IF(AND('Mapa final'!#REF!="Alta",'Mapa final'!#REF!="Moderado"),CONCATENATE("R10C",'Mapa final'!#REF!),"")</f>
        <v>#REF!</v>
      </c>
      <c r="AB25" s="51" t="e">
        <f>IF(AND('Mapa final'!#REF!="Alta",'Mapa final'!#REF!="Mayor"),CONCATENATE("R10C",'Mapa final'!#REF!),"")</f>
        <v>#REF!</v>
      </c>
      <c r="AC25" s="52" t="e">
        <f>IF(AND('Mapa final'!#REF!="Alta",'Mapa final'!#REF!="Mayor"),CONCATENATE("R10C",'Mapa final'!#REF!),"")</f>
        <v>#REF!</v>
      </c>
      <c r="AD25" s="52" t="e">
        <f>IF(AND('Mapa final'!#REF!="Alta",'Mapa final'!#REF!="Mayor"),CONCATENATE("R10C",'Mapa final'!#REF!),"")</f>
        <v>#REF!</v>
      </c>
      <c r="AE25" s="52" t="e">
        <f>IF(AND('Mapa final'!#REF!="Alta",'Mapa final'!#REF!="Mayor"),CONCATENATE("R10C",'Mapa final'!#REF!),"")</f>
        <v>#REF!</v>
      </c>
      <c r="AF25" s="52" t="e">
        <f>IF(AND('Mapa final'!#REF!="Alta",'Mapa final'!#REF!="Mayor"),CONCATENATE("R10C",'Mapa final'!#REF!),"")</f>
        <v>#REF!</v>
      </c>
      <c r="AG25" s="53" t="e">
        <f>IF(AND('Mapa final'!#REF!="Alta",'Mapa final'!#REF!="Mayor"),CONCATENATE("R10C",'Mapa final'!#REF!),"")</f>
        <v>#REF!</v>
      </c>
      <c r="AH25" s="54" t="e">
        <f>IF(AND('Mapa final'!#REF!="Alta",'Mapa final'!#REF!="Catastrófico"),CONCATENATE("R10C",'Mapa final'!#REF!),"")</f>
        <v>#REF!</v>
      </c>
      <c r="AI25" s="55" t="e">
        <f>IF(AND('Mapa final'!#REF!="Alta",'Mapa final'!#REF!="Catastrófico"),CONCATENATE("R10C",'Mapa final'!#REF!),"")</f>
        <v>#REF!</v>
      </c>
      <c r="AJ25" s="55" t="e">
        <f>IF(AND('Mapa final'!#REF!="Alta",'Mapa final'!#REF!="Catastrófico"),CONCATENATE("R10C",'Mapa final'!#REF!),"")</f>
        <v>#REF!</v>
      </c>
      <c r="AK25" s="55" t="e">
        <f>IF(AND('Mapa final'!#REF!="Alta",'Mapa final'!#REF!="Catastrófico"),CONCATENATE("R10C",'Mapa final'!#REF!),"")</f>
        <v>#REF!</v>
      </c>
      <c r="AL25" s="55" t="e">
        <f>IF(AND('Mapa final'!#REF!="Alta",'Mapa final'!#REF!="Catastrófico"),CONCATENATE("R10C",'Mapa final'!#REF!),"")</f>
        <v>#REF!</v>
      </c>
      <c r="AM25" s="56" t="e">
        <f>IF(AND('Mapa final'!#REF!="Alta",'Mapa final'!#REF!="Catastrófico"),CONCATENATE("R10C",'Mapa final'!#REF!),"")</f>
        <v>#REF!</v>
      </c>
      <c r="AN25" s="76"/>
      <c r="AO25" s="364"/>
      <c r="AP25" s="365"/>
      <c r="AQ25" s="365"/>
      <c r="AR25" s="365"/>
      <c r="AS25" s="365"/>
      <c r="AT25" s="36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row>
    <row r="26" spans="1:76" ht="15" customHeight="1" x14ac:dyDescent="0.25">
      <c r="A26" s="76"/>
      <c r="B26" s="310"/>
      <c r="C26" s="310"/>
      <c r="D26" s="311"/>
      <c r="E26" s="348" t="s">
        <v>116</v>
      </c>
      <c r="F26" s="349"/>
      <c r="G26" s="349"/>
      <c r="H26" s="349"/>
      <c r="I26" s="350"/>
      <c r="J26" s="57" t="e">
        <f>IF(AND('Mapa final'!#REF!="Media",'Mapa final'!#REF!="Leve"),CONCATENATE("R1C",'Mapa final'!#REF!),"")</f>
        <v>#REF!</v>
      </c>
      <c r="K26" s="58" t="e">
        <f>IF(AND('Mapa final'!#REF!="Media",'Mapa final'!#REF!="Leve"),CONCATENATE("R1C",'Mapa final'!#REF!),"")</f>
        <v>#REF!</v>
      </c>
      <c r="L26" s="58" t="e">
        <f>IF(AND('Mapa final'!#REF!="Media",'Mapa final'!#REF!="Leve"),CONCATENATE("R1C",'Mapa final'!#REF!),"")</f>
        <v>#REF!</v>
      </c>
      <c r="M26" s="58" t="e">
        <f>IF(AND('Mapa final'!#REF!="Media",'Mapa final'!#REF!="Leve"),CONCATENATE("R1C",'Mapa final'!#REF!),"")</f>
        <v>#REF!</v>
      </c>
      <c r="N26" s="58" t="e">
        <f>IF(AND('Mapa final'!#REF!="Media",'Mapa final'!#REF!="Leve"),CONCATENATE("R1C",'Mapa final'!#REF!),"")</f>
        <v>#REF!</v>
      </c>
      <c r="O26" s="59" t="e">
        <f>IF(AND('Mapa final'!#REF!="Media",'Mapa final'!#REF!="Leve"),CONCATENATE("R1C",'Mapa final'!#REF!),"")</f>
        <v>#REF!</v>
      </c>
      <c r="P26" s="57" t="e">
        <f>IF(AND('Mapa final'!#REF!="Media",'Mapa final'!#REF!="Menor"),CONCATENATE("R1C",'Mapa final'!#REF!),"")</f>
        <v>#REF!</v>
      </c>
      <c r="Q26" s="58" t="e">
        <f>IF(AND('Mapa final'!#REF!="Media",'Mapa final'!#REF!="Menor"),CONCATENATE("R1C",'Mapa final'!#REF!),"")</f>
        <v>#REF!</v>
      </c>
      <c r="R26" s="58" t="e">
        <f>IF(AND('Mapa final'!#REF!="Media",'Mapa final'!#REF!="Menor"),CONCATENATE("R1C",'Mapa final'!#REF!),"")</f>
        <v>#REF!</v>
      </c>
      <c r="S26" s="58" t="e">
        <f>IF(AND('Mapa final'!#REF!="Media",'Mapa final'!#REF!="Menor"),CONCATENATE("R1C",'Mapa final'!#REF!),"")</f>
        <v>#REF!</v>
      </c>
      <c r="T26" s="58" t="e">
        <f>IF(AND('Mapa final'!#REF!="Media",'Mapa final'!#REF!="Menor"),CONCATENATE("R1C",'Mapa final'!#REF!),"")</f>
        <v>#REF!</v>
      </c>
      <c r="U26" s="59" t="e">
        <f>IF(AND('Mapa final'!#REF!="Media",'Mapa final'!#REF!="Menor"),CONCATENATE("R1C",'Mapa final'!#REF!),"")</f>
        <v>#REF!</v>
      </c>
      <c r="V26" s="57" t="e">
        <f>IF(AND('Mapa final'!#REF!="Media",'Mapa final'!#REF!="Moderado"),CONCATENATE("R1C",'Mapa final'!#REF!),"")</f>
        <v>#REF!</v>
      </c>
      <c r="W26" s="58" t="e">
        <f>IF(AND('Mapa final'!#REF!="Media",'Mapa final'!#REF!="Moderado"),CONCATENATE("R1C",'Mapa final'!#REF!),"")</f>
        <v>#REF!</v>
      </c>
      <c r="X26" s="58" t="e">
        <f>IF(AND('Mapa final'!#REF!="Media",'Mapa final'!#REF!="Moderado"),CONCATENATE("R1C",'Mapa final'!#REF!),"")</f>
        <v>#REF!</v>
      </c>
      <c r="Y26" s="58" t="e">
        <f>IF(AND('Mapa final'!#REF!="Media",'Mapa final'!#REF!="Moderado"),CONCATENATE("R1C",'Mapa final'!#REF!),"")</f>
        <v>#REF!</v>
      </c>
      <c r="Z26" s="58" t="e">
        <f>IF(AND('Mapa final'!#REF!="Media",'Mapa final'!#REF!="Moderado"),CONCATENATE("R1C",'Mapa final'!#REF!),"")</f>
        <v>#REF!</v>
      </c>
      <c r="AA26" s="59" t="e">
        <f>IF(AND('Mapa final'!#REF!="Media",'Mapa final'!#REF!="Moderado"),CONCATENATE("R1C",'Mapa final'!#REF!),"")</f>
        <v>#REF!</v>
      </c>
      <c r="AB26" s="38" t="e">
        <f>IF(AND('Mapa final'!#REF!="Media",'Mapa final'!#REF!="Mayor"),CONCATENATE("R1C",'Mapa final'!#REF!),"")</f>
        <v>#REF!</v>
      </c>
      <c r="AC26" s="39" t="e">
        <f>IF(AND('Mapa final'!#REF!="Media",'Mapa final'!#REF!="Mayor"),CONCATENATE("R1C",'Mapa final'!#REF!),"")</f>
        <v>#REF!</v>
      </c>
      <c r="AD26" s="39" t="e">
        <f>IF(AND('Mapa final'!#REF!="Media",'Mapa final'!#REF!="Mayor"),CONCATENATE("R1C",'Mapa final'!#REF!),"")</f>
        <v>#REF!</v>
      </c>
      <c r="AE26" s="39" t="e">
        <f>IF(AND('Mapa final'!#REF!="Media",'Mapa final'!#REF!="Mayor"),CONCATENATE("R1C",'Mapa final'!#REF!),"")</f>
        <v>#REF!</v>
      </c>
      <c r="AF26" s="39" t="e">
        <f>IF(AND('Mapa final'!#REF!="Media",'Mapa final'!#REF!="Mayor"),CONCATENATE("R1C",'Mapa final'!#REF!),"")</f>
        <v>#REF!</v>
      </c>
      <c r="AG26" s="40" t="e">
        <f>IF(AND('Mapa final'!#REF!="Media",'Mapa final'!#REF!="Mayor"),CONCATENATE("R1C",'Mapa final'!#REF!),"")</f>
        <v>#REF!</v>
      </c>
      <c r="AH26" s="41" t="e">
        <f>IF(AND('Mapa final'!#REF!="Media",'Mapa final'!#REF!="Catastrófico"),CONCATENATE("R1C",'Mapa final'!#REF!),"")</f>
        <v>#REF!</v>
      </c>
      <c r="AI26" s="42" t="e">
        <f>IF(AND('Mapa final'!#REF!="Media",'Mapa final'!#REF!="Catastrófico"),CONCATENATE("R1C",'Mapa final'!#REF!),"")</f>
        <v>#REF!</v>
      </c>
      <c r="AJ26" s="42" t="e">
        <f>IF(AND('Mapa final'!#REF!="Media",'Mapa final'!#REF!="Catastrófico"),CONCATENATE("R1C",'Mapa final'!#REF!),"")</f>
        <v>#REF!</v>
      </c>
      <c r="AK26" s="42" t="e">
        <f>IF(AND('Mapa final'!#REF!="Media",'Mapa final'!#REF!="Catastrófico"),CONCATENATE("R1C",'Mapa final'!#REF!),"")</f>
        <v>#REF!</v>
      </c>
      <c r="AL26" s="42" t="e">
        <f>IF(AND('Mapa final'!#REF!="Media",'Mapa final'!#REF!="Catastrófico"),CONCATENATE("R1C",'Mapa final'!#REF!),"")</f>
        <v>#REF!</v>
      </c>
      <c r="AM26" s="43" t="e">
        <f>IF(AND('Mapa final'!#REF!="Media",'Mapa final'!#REF!="Catastrófico"),CONCATENATE("R1C",'Mapa final'!#REF!),"")</f>
        <v>#REF!</v>
      </c>
      <c r="AN26" s="76"/>
      <c r="AO26" s="389" t="s">
        <v>80</v>
      </c>
      <c r="AP26" s="390"/>
      <c r="AQ26" s="390"/>
      <c r="AR26" s="390"/>
      <c r="AS26" s="390"/>
      <c r="AT26" s="391"/>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row>
    <row r="27" spans="1:76" ht="15" customHeight="1" x14ac:dyDescent="0.25">
      <c r="A27" s="76"/>
      <c r="B27" s="310"/>
      <c r="C27" s="310"/>
      <c r="D27" s="311"/>
      <c r="E27" s="367"/>
      <c r="F27" s="368"/>
      <c r="G27" s="368"/>
      <c r="H27" s="368"/>
      <c r="I27" s="353"/>
      <c r="J27" s="60" t="str">
        <f>IF(AND('Mapa final'!$AD$12="Media",'Mapa final'!$AF$12="Leve"),CONCATENATE("R2C",'Mapa final'!$S$12),"")</f>
        <v/>
      </c>
      <c r="K27" s="61" t="str">
        <f>IF(AND('Mapa final'!$AD$13="Media",'Mapa final'!$AF$13="Leve"),CONCATENATE("R2C",'Mapa final'!$S$13),"")</f>
        <v/>
      </c>
      <c r="L27" s="61" t="e">
        <f>IF(AND('Mapa final'!#REF!="Media",'Mapa final'!#REF!="Leve"),CONCATENATE("R2C",'Mapa final'!#REF!),"")</f>
        <v>#REF!</v>
      </c>
      <c r="M27" s="61" t="e">
        <f>IF(AND('Mapa final'!#REF!="Media",'Mapa final'!#REF!="Leve"),CONCATENATE("R2C",'Mapa final'!#REF!),"")</f>
        <v>#REF!</v>
      </c>
      <c r="N27" s="61" t="e">
        <f>IF(AND('Mapa final'!#REF!="Media",'Mapa final'!#REF!="Leve"),CONCATENATE("R2C",'Mapa final'!#REF!),"")</f>
        <v>#REF!</v>
      </c>
      <c r="O27" s="62" t="e">
        <f>IF(AND('Mapa final'!#REF!="Media",'Mapa final'!#REF!="Leve"),CONCATENATE("R2C",'Mapa final'!#REF!),"")</f>
        <v>#REF!</v>
      </c>
      <c r="P27" s="60" t="str">
        <f>IF(AND('Mapa final'!$AD$12="Media",'Mapa final'!$AF$12="Menor"),CONCATENATE("R2C",'Mapa final'!$S$12),"")</f>
        <v>R2C1</v>
      </c>
      <c r="Q27" s="61" t="str">
        <f>IF(AND('Mapa final'!$AD$13="Media",'Mapa final'!$AF$13="Menor"),CONCATENATE("R2C",'Mapa final'!$S$13),"")</f>
        <v/>
      </c>
      <c r="R27" s="61" t="e">
        <f>IF(AND('Mapa final'!#REF!="Media",'Mapa final'!#REF!="Menor"),CONCATENATE("R2C",'Mapa final'!#REF!),"")</f>
        <v>#REF!</v>
      </c>
      <c r="S27" s="61" t="e">
        <f>IF(AND('Mapa final'!#REF!="Media",'Mapa final'!#REF!="Menor"),CONCATENATE("R2C",'Mapa final'!#REF!),"")</f>
        <v>#REF!</v>
      </c>
      <c r="T27" s="61" t="e">
        <f>IF(AND('Mapa final'!#REF!="Media",'Mapa final'!#REF!="Menor"),CONCATENATE("R2C",'Mapa final'!#REF!),"")</f>
        <v>#REF!</v>
      </c>
      <c r="U27" s="62" t="e">
        <f>IF(AND('Mapa final'!#REF!="Media",'Mapa final'!#REF!="Menor"),CONCATENATE("R2C",'Mapa final'!#REF!),"")</f>
        <v>#REF!</v>
      </c>
      <c r="V27" s="60" t="str">
        <f>IF(AND('Mapa final'!$AD$12="Media",'Mapa final'!$AF$12="Moderado"),CONCATENATE("R2C",'Mapa final'!$S$12),"")</f>
        <v/>
      </c>
      <c r="W27" s="61" t="str">
        <f>IF(AND('Mapa final'!$AD$13="Media",'Mapa final'!$AF$13="Moderado"),CONCATENATE("R2C",'Mapa final'!$S$13),"")</f>
        <v/>
      </c>
      <c r="X27" s="61" t="e">
        <f>IF(AND('Mapa final'!#REF!="Media",'Mapa final'!#REF!="Moderado"),CONCATENATE("R2C",'Mapa final'!#REF!),"")</f>
        <v>#REF!</v>
      </c>
      <c r="Y27" s="61" t="e">
        <f>IF(AND('Mapa final'!#REF!="Media",'Mapa final'!#REF!="Moderado"),CONCATENATE("R2C",'Mapa final'!#REF!),"")</f>
        <v>#REF!</v>
      </c>
      <c r="Z27" s="61" t="e">
        <f>IF(AND('Mapa final'!#REF!="Media",'Mapa final'!#REF!="Moderado"),CONCATENATE("R2C",'Mapa final'!#REF!),"")</f>
        <v>#REF!</v>
      </c>
      <c r="AA27" s="62" t="e">
        <f>IF(AND('Mapa final'!#REF!="Media",'Mapa final'!#REF!="Moderado"),CONCATENATE("R2C",'Mapa final'!#REF!),"")</f>
        <v>#REF!</v>
      </c>
      <c r="AB27" s="44" t="str">
        <f>IF(AND('Mapa final'!$AD$12="Media",'Mapa final'!$AF$12="Mayor"),CONCATENATE("R2C",'Mapa final'!$S$12),"")</f>
        <v/>
      </c>
      <c r="AC27" s="45" t="str">
        <f>IF(AND('Mapa final'!$AD$13="Media",'Mapa final'!$AF$13="Mayor"),CONCATENATE("R2C",'Mapa final'!$S$13),"")</f>
        <v/>
      </c>
      <c r="AD27" s="45" t="e">
        <f>IF(AND('Mapa final'!#REF!="Media",'Mapa final'!#REF!="Mayor"),CONCATENATE("R2C",'Mapa final'!#REF!),"")</f>
        <v>#REF!</v>
      </c>
      <c r="AE27" s="45" t="e">
        <f>IF(AND('Mapa final'!#REF!="Media",'Mapa final'!#REF!="Mayor"),CONCATENATE("R2C",'Mapa final'!#REF!),"")</f>
        <v>#REF!</v>
      </c>
      <c r="AF27" s="45" t="e">
        <f>IF(AND('Mapa final'!#REF!="Media",'Mapa final'!#REF!="Mayor"),CONCATENATE("R2C",'Mapa final'!#REF!),"")</f>
        <v>#REF!</v>
      </c>
      <c r="AG27" s="46" t="e">
        <f>IF(AND('Mapa final'!#REF!="Media",'Mapa final'!#REF!="Mayor"),CONCATENATE("R2C",'Mapa final'!#REF!),"")</f>
        <v>#REF!</v>
      </c>
      <c r="AH27" s="47" t="str">
        <f>IF(AND('Mapa final'!$AD$12="Media",'Mapa final'!$AF$12="Catastrófico"),CONCATENATE("R2C",'Mapa final'!$S$12),"")</f>
        <v/>
      </c>
      <c r="AI27" s="48" t="str">
        <f>IF(AND('Mapa final'!$AD$13="Media",'Mapa final'!$AF$13="Catastrófico"),CONCATENATE("R2C",'Mapa final'!$S$13),"")</f>
        <v/>
      </c>
      <c r="AJ27" s="48" t="e">
        <f>IF(AND('Mapa final'!#REF!="Media",'Mapa final'!#REF!="Catastrófico"),CONCATENATE("R2C",'Mapa final'!#REF!),"")</f>
        <v>#REF!</v>
      </c>
      <c r="AK27" s="48" t="e">
        <f>IF(AND('Mapa final'!#REF!="Media",'Mapa final'!#REF!="Catastrófico"),CONCATENATE("R2C",'Mapa final'!#REF!),"")</f>
        <v>#REF!</v>
      </c>
      <c r="AL27" s="48" t="e">
        <f>IF(AND('Mapa final'!#REF!="Media",'Mapa final'!#REF!="Catastrófico"),CONCATENATE("R2C",'Mapa final'!#REF!),"")</f>
        <v>#REF!</v>
      </c>
      <c r="AM27" s="49" t="e">
        <f>IF(AND('Mapa final'!#REF!="Media",'Mapa final'!#REF!="Catastrófico"),CONCATENATE("R2C",'Mapa final'!#REF!),"")</f>
        <v>#REF!</v>
      </c>
      <c r="AN27" s="76"/>
      <c r="AO27" s="392"/>
      <c r="AP27" s="393"/>
      <c r="AQ27" s="393"/>
      <c r="AR27" s="393"/>
      <c r="AS27" s="393"/>
      <c r="AT27" s="394"/>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row>
    <row r="28" spans="1:76" ht="15" customHeight="1" x14ac:dyDescent="0.25">
      <c r="A28" s="76"/>
      <c r="B28" s="310"/>
      <c r="C28" s="310"/>
      <c r="D28" s="311"/>
      <c r="E28" s="351"/>
      <c r="F28" s="352"/>
      <c r="G28" s="352"/>
      <c r="H28" s="352"/>
      <c r="I28" s="353"/>
      <c r="J28" s="60" t="e">
        <f>IF(AND('Mapa final'!#REF!="Media",'Mapa final'!#REF!="Leve"),CONCATENATE("R3C",'Mapa final'!#REF!),"")</f>
        <v>#REF!</v>
      </c>
      <c r="K28" s="61" t="e">
        <f>IF(AND('Mapa final'!#REF!="Media",'Mapa final'!#REF!="Leve"),CONCATENATE("R3C",'Mapa final'!#REF!),"")</f>
        <v>#REF!</v>
      </c>
      <c r="L28" s="61" t="e">
        <f>IF(AND('Mapa final'!#REF!="Media",'Mapa final'!#REF!="Leve"),CONCATENATE("R3C",'Mapa final'!#REF!),"")</f>
        <v>#REF!</v>
      </c>
      <c r="M28" s="61" t="e">
        <f>IF(AND('Mapa final'!#REF!="Media",'Mapa final'!#REF!="Leve"),CONCATENATE("R3C",'Mapa final'!#REF!),"")</f>
        <v>#REF!</v>
      </c>
      <c r="N28" s="61" t="e">
        <f>IF(AND('Mapa final'!#REF!="Media",'Mapa final'!#REF!="Leve"),CONCATENATE("R3C",'Mapa final'!#REF!),"")</f>
        <v>#REF!</v>
      </c>
      <c r="O28" s="62" t="e">
        <f>IF(AND('Mapa final'!#REF!="Media",'Mapa final'!#REF!="Leve"),CONCATENATE("R3C",'Mapa final'!#REF!),"")</f>
        <v>#REF!</v>
      </c>
      <c r="P28" s="60" t="e">
        <f>IF(AND('Mapa final'!#REF!="Media",'Mapa final'!#REF!="Menor"),CONCATENATE("R3C",'Mapa final'!#REF!),"")</f>
        <v>#REF!</v>
      </c>
      <c r="Q28" s="61" t="e">
        <f>IF(AND('Mapa final'!#REF!="Media",'Mapa final'!#REF!="Menor"),CONCATENATE("R3C",'Mapa final'!#REF!),"")</f>
        <v>#REF!</v>
      </c>
      <c r="R28" s="61" t="e">
        <f>IF(AND('Mapa final'!#REF!="Media",'Mapa final'!#REF!="Menor"),CONCATENATE("R3C",'Mapa final'!#REF!),"")</f>
        <v>#REF!</v>
      </c>
      <c r="S28" s="61" t="e">
        <f>IF(AND('Mapa final'!#REF!="Media",'Mapa final'!#REF!="Menor"),CONCATENATE("R3C",'Mapa final'!#REF!),"")</f>
        <v>#REF!</v>
      </c>
      <c r="T28" s="61" t="e">
        <f>IF(AND('Mapa final'!#REF!="Media",'Mapa final'!#REF!="Menor"),CONCATENATE("R3C",'Mapa final'!#REF!),"")</f>
        <v>#REF!</v>
      </c>
      <c r="U28" s="62" t="e">
        <f>IF(AND('Mapa final'!#REF!="Media",'Mapa final'!#REF!="Menor"),CONCATENATE("R3C",'Mapa final'!#REF!),"")</f>
        <v>#REF!</v>
      </c>
      <c r="V28" s="60" t="e">
        <f>IF(AND('Mapa final'!#REF!="Media",'Mapa final'!#REF!="Moderado"),CONCATENATE("R3C",'Mapa final'!#REF!),"")</f>
        <v>#REF!</v>
      </c>
      <c r="W28" s="61" t="e">
        <f>IF(AND('Mapa final'!#REF!="Media",'Mapa final'!#REF!="Moderado"),CONCATENATE("R3C",'Mapa final'!#REF!),"")</f>
        <v>#REF!</v>
      </c>
      <c r="X28" s="61" t="e">
        <f>IF(AND('Mapa final'!#REF!="Media",'Mapa final'!#REF!="Moderado"),CONCATENATE("R3C",'Mapa final'!#REF!),"")</f>
        <v>#REF!</v>
      </c>
      <c r="Y28" s="61" t="e">
        <f>IF(AND('Mapa final'!#REF!="Media",'Mapa final'!#REF!="Moderado"),CONCATENATE("R3C",'Mapa final'!#REF!),"")</f>
        <v>#REF!</v>
      </c>
      <c r="Z28" s="61" t="e">
        <f>IF(AND('Mapa final'!#REF!="Media",'Mapa final'!#REF!="Moderado"),CONCATENATE("R3C",'Mapa final'!#REF!),"")</f>
        <v>#REF!</v>
      </c>
      <c r="AA28" s="62" t="e">
        <f>IF(AND('Mapa final'!#REF!="Media",'Mapa final'!#REF!="Moderado"),CONCATENATE("R3C",'Mapa final'!#REF!),"")</f>
        <v>#REF!</v>
      </c>
      <c r="AB28" s="44" t="e">
        <f>IF(AND('Mapa final'!#REF!="Media",'Mapa final'!#REF!="Mayor"),CONCATENATE("R3C",'Mapa final'!#REF!),"")</f>
        <v>#REF!</v>
      </c>
      <c r="AC28" s="45" t="e">
        <f>IF(AND('Mapa final'!#REF!="Media",'Mapa final'!#REF!="Mayor"),CONCATENATE("R3C",'Mapa final'!#REF!),"")</f>
        <v>#REF!</v>
      </c>
      <c r="AD28" s="45" t="e">
        <f>IF(AND('Mapa final'!#REF!="Media",'Mapa final'!#REF!="Mayor"),CONCATENATE("R3C",'Mapa final'!#REF!),"")</f>
        <v>#REF!</v>
      </c>
      <c r="AE28" s="45" t="e">
        <f>IF(AND('Mapa final'!#REF!="Media",'Mapa final'!#REF!="Mayor"),CONCATENATE("R3C",'Mapa final'!#REF!),"")</f>
        <v>#REF!</v>
      </c>
      <c r="AF28" s="45" t="e">
        <f>IF(AND('Mapa final'!#REF!="Media",'Mapa final'!#REF!="Mayor"),CONCATENATE("R3C",'Mapa final'!#REF!),"")</f>
        <v>#REF!</v>
      </c>
      <c r="AG28" s="46" t="e">
        <f>IF(AND('Mapa final'!#REF!="Media",'Mapa final'!#REF!="Mayor"),CONCATENATE("R3C",'Mapa final'!#REF!),"")</f>
        <v>#REF!</v>
      </c>
      <c r="AH28" s="47" t="e">
        <f>IF(AND('Mapa final'!#REF!="Media",'Mapa final'!#REF!="Catastrófico"),CONCATENATE("R3C",'Mapa final'!#REF!),"")</f>
        <v>#REF!</v>
      </c>
      <c r="AI28" s="48" t="e">
        <f>IF(AND('Mapa final'!#REF!="Media",'Mapa final'!#REF!="Catastrófico"),CONCATENATE("R3C",'Mapa final'!#REF!),"")</f>
        <v>#REF!</v>
      </c>
      <c r="AJ28" s="48" t="e">
        <f>IF(AND('Mapa final'!#REF!="Media",'Mapa final'!#REF!="Catastrófico"),CONCATENATE("R3C",'Mapa final'!#REF!),"")</f>
        <v>#REF!</v>
      </c>
      <c r="AK28" s="48" t="e">
        <f>IF(AND('Mapa final'!#REF!="Media",'Mapa final'!#REF!="Catastrófico"),CONCATENATE("R3C",'Mapa final'!#REF!),"")</f>
        <v>#REF!</v>
      </c>
      <c r="AL28" s="48" t="e">
        <f>IF(AND('Mapa final'!#REF!="Media",'Mapa final'!#REF!="Catastrófico"),CONCATENATE("R3C",'Mapa final'!#REF!),"")</f>
        <v>#REF!</v>
      </c>
      <c r="AM28" s="49" t="e">
        <f>IF(AND('Mapa final'!#REF!="Media",'Mapa final'!#REF!="Catastrófico"),CONCATENATE("R3C",'Mapa final'!#REF!),"")</f>
        <v>#REF!</v>
      </c>
      <c r="AN28" s="76"/>
      <c r="AO28" s="392"/>
      <c r="AP28" s="393"/>
      <c r="AQ28" s="393"/>
      <c r="AR28" s="393"/>
      <c r="AS28" s="393"/>
      <c r="AT28" s="394"/>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row>
    <row r="29" spans="1:76" ht="15" customHeight="1" x14ac:dyDescent="0.25">
      <c r="A29" s="76"/>
      <c r="B29" s="310"/>
      <c r="C29" s="310"/>
      <c r="D29" s="311"/>
      <c r="E29" s="351"/>
      <c r="F29" s="352"/>
      <c r="G29" s="352"/>
      <c r="H29" s="352"/>
      <c r="I29" s="353"/>
      <c r="J29" s="60" t="e">
        <f>IF(AND('Mapa final'!#REF!="Media",'Mapa final'!#REF!="Leve"),CONCATENATE("R4C",'Mapa final'!#REF!),"")</f>
        <v>#REF!</v>
      </c>
      <c r="K29" s="61" t="e">
        <f>IF(AND('Mapa final'!#REF!="Media",'Mapa final'!#REF!="Leve"),CONCATENATE("R4C",'Mapa final'!#REF!),"")</f>
        <v>#REF!</v>
      </c>
      <c r="L29" s="61" t="e">
        <f>IF(AND('Mapa final'!#REF!="Media",'Mapa final'!#REF!="Leve"),CONCATENATE("R4C",'Mapa final'!#REF!),"")</f>
        <v>#REF!</v>
      </c>
      <c r="M29" s="61" t="e">
        <f>IF(AND('Mapa final'!#REF!="Media",'Mapa final'!#REF!="Leve"),CONCATENATE("R4C",'Mapa final'!#REF!),"")</f>
        <v>#REF!</v>
      </c>
      <c r="N29" s="61" t="e">
        <f>IF(AND('Mapa final'!#REF!="Media",'Mapa final'!#REF!="Leve"),CONCATENATE("R4C",'Mapa final'!#REF!),"")</f>
        <v>#REF!</v>
      </c>
      <c r="O29" s="62" t="e">
        <f>IF(AND('Mapa final'!#REF!="Media",'Mapa final'!#REF!="Leve"),CONCATENATE("R4C",'Mapa final'!#REF!),"")</f>
        <v>#REF!</v>
      </c>
      <c r="P29" s="60" t="e">
        <f>IF(AND('Mapa final'!#REF!="Media",'Mapa final'!#REF!="Menor"),CONCATENATE("R4C",'Mapa final'!#REF!),"")</f>
        <v>#REF!</v>
      </c>
      <c r="Q29" s="61" t="e">
        <f>IF(AND('Mapa final'!#REF!="Media",'Mapa final'!#REF!="Menor"),CONCATENATE("R4C",'Mapa final'!#REF!),"")</f>
        <v>#REF!</v>
      </c>
      <c r="R29" s="61" t="e">
        <f>IF(AND('Mapa final'!#REF!="Media",'Mapa final'!#REF!="Menor"),CONCATENATE("R4C",'Mapa final'!#REF!),"")</f>
        <v>#REF!</v>
      </c>
      <c r="S29" s="61" t="e">
        <f>IF(AND('Mapa final'!#REF!="Media",'Mapa final'!#REF!="Menor"),CONCATENATE("R4C",'Mapa final'!#REF!),"")</f>
        <v>#REF!</v>
      </c>
      <c r="T29" s="61" t="e">
        <f>IF(AND('Mapa final'!#REF!="Media",'Mapa final'!#REF!="Menor"),CONCATENATE("R4C",'Mapa final'!#REF!),"")</f>
        <v>#REF!</v>
      </c>
      <c r="U29" s="62" t="e">
        <f>IF(AND('Mapa final'!#REF!="Media",'Mapa final'!#REF!="Menor"),CONCATENATE("R4C",'Mapa final'!#REF!),"")</f>
        <v>#REF!</v>
      </c>
      <c r="V29" s="60" t="e">
        <f>IF(AND('Mapa final'!#REF!="Media",'Mapa final'!#REF!="Moderado"),CONCATENATE("R4C",'Mapa final'!#REF!),"")</f>
        <v>#REF!</v>
      </c>
      <c r="W29" s="61" t="e">
        <f>IF(AND('Mapa final'!#REF!="Media",'Mapa final'!#REF!="Moderado"),CONCATENATE("R4C",'Mapa final'!#REF!),"")</f>
        <v>#REF!</v>
      </c>
      <c r="X29" s="61" t="e">
        <f>IF(AND('Mapa final'!#REF!="Media",'Mapa final'!#REF!="Moderado"),CONCATENATE("R4C",'Mapa final'!#REF!),"")</f>
        <v>#REF!</v>
      </c>
      <c r="Y29" s="61" t="e">
        <f>IF(AND('Mapa final'!#REF!="Media",'Mapa final'!#REF!="Moderado"),CONCATENATE("R4C",'Mapa final'!#REF!),"")</f>
        <v>#REF!</v>
      </c>
      <c r="Z29" s="61" t="e">
        <f>IF(AND('Mapa final'!#REF!="Media",'Mapa final'!#REF!="Moderado"),CONCATENATE("R4C",'Mapa final'!#REF!),"")</f>
        <v>#REF!</v>
      </c>
      <c r="AA29" s="62" t="e">
        <f>IF(AND('Mapa final'!#REF!="Media",'Mapa final'!#REF!="Moderado"),CONCATENATE("R4C",'Mapa final'!#REF!),"")</f>
        <v>#REF!</v>
      </c>
      <c r="AB29" s="44" t="e">
        <f>IF(AND('Mapa final'!#REF!="Media",'Mapa final'!#REF!="Mayor"),CONCATENATE("R4C",'Mapa final'!#REF!),"")</f>
        <v>#REF!</v>
      </c>
      <c r="AC29" s="45" t="e">
        <f>IF(AND('Mapa final'!#REF!="Media",'Mapa final'!#REF!="Mayor"),CONCATENATE("R4C",'Mapa final'!#REF!),"")</f>
        <v>#REF!</v>
      </c>
      <c r="AD29" s="50" t="e">
        <f>IF(AND('Mapa final'!#REF!="Media",'Mapa final'!#REF!="Mayor"),CONCATENATE("R4C",'Mapa final'!#REF!),"")</f>
        <v>#REF!</v>
      </c>
      <c r="AE29" s="50" t="e">
        <f>IF(AND('Mapa final'!#REF!="Media",'Mapa final'!#REF!="Mayor"),CONCATENATE("R4C",'Mapa final'!#REF!),"")</f>
        <v>#REF!</v>
      </c>
      <c r="AF29" s="50" t="e">
        <f>IF(AND('Mapa final'!#REF!="Media",'Mapa final'!#REF!="Mayor"),CONCATENATE("R4C",'Mapa final'!#REF!),"")</f>
        <v>#REF!</v>
      </c>
      <c r="AG29" s="46" t="e">
        <f>IF(AND('Mapa final'!#REF!="Media",'Mapa final'!#REF!="Mayor"),CONCATENATE("R4C",'Mapa final'!#REF!),"")</f>
        <v>#REF!</v>
      </c>
      <c r="AH29" s="47" t="e">
        <f>IF(AND('Mapa final'!#REF!="Media",'Mapa final'!#REF!="Catastrófico"),CONCATENATE("R4C",'Mapa final'!#REF!),"")</f>
        <v>#REF!</v>
      </c>
      <c r="AI29" s="48" t="e">
        <f>IF(AND('Mapa final'!#REF!="Media",'Mapa final'!#REF!="Catastrófico"),CONCATENATE("R4C",'Mapa final'!#REF!),"")</f>
        <v>#REF!</v>
      </c>
      <c r="AJ29" s="48" t="e">
        <f>IF(AND('Mapa final'!#REF!="Media",'Mapa final'!#REF!="Catastrófico"),CONCATENATE("R4C",'Mapa final'!#REF!),"")</f>
        <v>#REF!</v>
      </c>
      <c r="AK29" s="48" t="e">
        <f>IF(AND('Mapa final'!#REF!="Media",'Mapa final'!#REF!="Catastrófico"),CONCATENATE("R4C",'Mapa final'!#REF!),"")</f>
        <v>#REF!</v>
      </c>
      <c r="AL29" s="48" t="e">
        <f>IF(AND('Mapa final'!#REF!="Media",'Mapa final'!#REF!="Catastrófico"),CONCATENATE("R4C",'Mapa final'!#REF!),"")</f>
        <v>#REF!</v>
      </c>
      <c r="AM29" s="49" t="e">
        <f>IF(AND('Mapa final'!#REF!="Media",'Mapa final'!#REF!="Catastrófico"),CONCATENATE("R4C",'Mapa final'!#REF!),"")</f>
        <v>#REF!</v>
      </c>
      <c r="AN29" s="76"/>
      <c r="AO29" s="392"/>
      <c r="AP29" s="393"/>
      <c r="AQ29" s="393"/>
      <c r="AR29" s="393"/>
      <c r="AS29" s="393"/>
      <c r="AT29" s="394"/>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row>
    <row r="30" spans="1:76" ht="15" customHeight="1" x14ac:dyDescent="0.25">
      <c r="A30" s="76"/>
      <c r="B30" s="310"/>
      <c r="C30" s="310"/>
      <c r="D30" s="311"/>
      <c r="E30" s="351"/>
      <c r="F30" s="352"/>
      <c r="G30" s="352"/>
      <c r="H30" s="352"/>
      <c r="I30" s="353"/>
      <c r="J30" s="60" t="e">
        <f>IF(AND('Mapa final'!#REF!="Media",'Mapa final'!#REF!="Leve"),CONCATENATE("R5C",'Mapa final'!#REF!),"")</f>
        <v>#REF!</v>
      </c>
      <c r="K30" s="61" t="e">
        <f>IF(AND('Mapa final'!#REF!="Media",'Mapa final'!#REF!="Leve"),CONCATENATE("R5C",'Mapa final'!#REF!),"")</f>
        <v>#REF!</v>
      </c>
      <c r="L30" s="61" t="e">
        <f>IF(AND('Mapa final'!#REF!="Media",'Mapa final'!#REF!="Leve"),CONCATENATE("R5C",'Mapa final'!#REF!),"")</f>
        <v>#REF!</v>
      </c>
      <c r="M30" s="61" t="e">
        <f>IF(AND('Mapa final'!#REF!="Media",'Mapa final'!#REF!="Leve"),CONCATENATE("R5C",'Mapa final'!#REF!),"")</f>
        <v>#REF!</v>
      </c>
      <c r="N30" s="61" t="e">
        <f>IF(AND('Mapa final'!#REF!="Media",'Mapa final'!#REF!="Leve"),CONCATENATE("R5C",'Mapa final'!#REF!),"")</f>
        <v>#REF!</v>
      </c>
      <c r="O30" s="62" t="e">
        <f>IF(AND('Mapa final'!#REF!="Media",'Mapa final'!#REF!="Leve"),CONCATENATE("R5C",'Mapa final'!#REF!),"")</f>
        <v>#REF!</v>
      </c>
      <c r="P30" s="60" t="e">
        <f>IF(AND('Mapa final'!#REF!="Media",'Mapa final'!#REF!="Menor"),CONCATENATE("R5C",'Mapa final'!#REF!),"")</f>
        <v>#REF!</v>
      </c>
      <c r="Q30" s="61" t="e">
        <f>IF(AND('Mapa final'!#REF!="Media",'Mapa final'!#REF!="Menor"),CONCATENATE("R5C",'Mapa final'!#REF!),"")</f>
        <v>#REF!</v>
      </c>
      <c r="R30" s="61" t="e">
        <f>IF(AND('Mapa final'!#REF!="Media",'Mapa final'!#REF!="Menor"),CONCATENATE("R5C",'Mapa final'!#REF!),"")</f>
        <v>#REF!</v>
      </c>
      <c r="S30" s="61" t="e">
        <f>IF(AND('Mapa final'!#REF!="Media",'Mapa final'!#REF!="Menor"),CONCATENATE("R5C",'Mapa final'!#REF!),"")</f>
        <v>#REF!</v>
      </c>
      <c r="T30" s="61" t="e">
        <f>IF(AND('Mapa final'!#REF!="Media",'Mapa final'!#REF!="Menor"),CONCATENATE("R5C",'Mapa final'!#REF!),"")</f>
        <v>#REF!</v>
      </c>
      <c r="U30" s="62" t="e">
        <f>IF(AND('Mapa final'!#REF!="Media",'Mapa final'!#REF!="Menor"),CONCATENATE("R5C",'Mapa final'!#REF!),"")</f>
        <v>#REF!</v>
      </c>
      <c r="V30" s="60" t="e">
        <f>IF(AND('Mapa final'!#REF!="Media",'Mapa final'!#REF!="Moderado"),CONCATENATE("R5C",'Mapa final'!#REF!),"")</f>
        <v>#REF!</v>
      </c>
      <c r="W30" s="61" t="e">
        <f>IF(AND('Mapa final'!#REF!="Media",'Mapa final'!#REF!="Moderado"),CONCATENATE("R5C",'Mapa final'!#REF!),"")</f>
        <v>#REF!</v>
      </c>
      <c r="X30" s="61" t="e">
        <f>IF(AND('Mapa final'!#REF!="Media",'Mapa final'!#REF!="Moderado"),CONCATENATE("R5C",'Mapa final'!#REF!),"")</f>
        <v>#REF!</v>
      </c>
      <c r="Y30" s="61" t="e">
        <f>IF(AND('Mapa final'!#REF!="Media",'Mapa final'!#REF!="Moderado"),CONCATENATE("R5C",'Mapa final'!#REF!),"")</f>
        <v>#REF!</v>
      </c>
      <c r="Z30" s="61" t="e">
        <f>IF(AND('Mapa final'!#REF!="Media",'Mapa final'!#REF!="Moderado"),CONCATENATE("R5C",'Mapa final'!#REF!),"")</f>
        <v>#REF!</v>
      </c>
      <c r="AA30" s="62" t="e">
        <f>IF(AND('Mapa final'!#REF!="Media",'Mapa final'!#REF!="Moderado"),CONCATENATE("R5C",'Mapa final'!#REF!),"")</f>
        <v>#REF!</v>
      </c>
      <c r="AB30" s="44" t="e">
        <f>IF(AND('Mapa final'!#REF!="Media",'Mapa final'!#REF!="Mayor"),CONCATENATE("R5C",'Mapa final'!#REF!),"")</f>
        <v>#REF!</v>
      </c>
      <c r="AC30" s="45" t="e">
        <f>IF(AND('Mapa final'!#REF!="Media",'Mapa final'!#REF!="Mayor"),CONCATENATE("R5C",'Mapa final'!#REF!),"")</f>
        <v>#REF!</v>
      </c>
      <c r="AD30" s="50" t="e">
        <f>IF(AND('Mapa final'!#REF!="Media",'Mapa final'!#REF!="Mayor"),CONCATENATE("R5C",'Mapa final'!#REF!),"")</f>
        <v>#REF!</v>
      </c>
      <c r="AE30" s="50" t="e">
        <f>IF(AND('Mapa final'!#REF!="Media",'Mapa final'!#REF!="Mayor"),CONCATENATE("R5C",'Mapa final'!#REF!),"")</f>
        <v>#REF!</v>
      </c>
      <c r="AF30" s="50" t="e">
        <f>IF(AND('Mapa final'!#REF!="Media",'Mapa final'!#REF!="Mayor"),CONCATENATE("R5C",'Mapa final'!#REF!),"")</f>
        <v>#REF!</v>
      </c>
      <c r="AG30" s="46" t="e">
        <f>IF(AND('Mapa final'!#REF!="Media",'Mapa final'!#REF!="Mayor"),CONCATENATE("R5C",'Mapa final'!#REF!),"")</f>
        <v>#REF!</v>
      </c>
      <c r="AH30" s="47" t="e">
        <f>IF(AND('Mapa final'!#REF!="Media",'Mapa final'!#REF!="Catastrófico"),CONCATENATE("R5C",'Mapa final'!#REF!),"")</f>
        <v>#REF!</v>
      </c>
      <c r="AI30" s="48" t="e">
        <f>IF(AND('Mapa final'!#REF!="Media",'Mapa final'!#REF!="Catastrófico"),CONCATENATE("R5C",'Mapa final'!#REF!),"")</f>
        <v>#REF!</v>
      </c>
      <c r="AJ30" s="48" t="e">
        <f>IF(AND('Mapa final'!#REF!="Media",'Mapa final'!#REF!="Catastrófico"),CONCATENATE("R5C",'Mapa final'!#REF!),"")</f>
        <v>#REF!</v>
      </c>
      <c r="AK30" s="48" t="e">
        <f>IF(AND('Mapa final'!#REF!="Media",'Mapa final'!#REF!="Catastrófico"),CONCATENATE("R5C",'Mapa final'!#REF!),"")</f>
        <v>#REF!</v>
      </c>
      <c r="AL30" s="48" t="e">
        <f>IF(AND('Mapa final'!#REF!="Media",'Mapa final'!#REF!="Catastrófico"),CONCATENATE("R5C",'Mapa final'!#REF!),"")</f>
        <v>#REF!</v>
      </c>
      <c r="AM30" s="49" t="e">
        <f>IF(AND('Mapa final'!#REF!="Media",'Mapa final'!#REF!="Catastrófico"),CONCATENATE("R5C",'Mapa final'!#REF!),"")</f>
        <v>#REF!</v>
      </c>
      <c r="AN30" s="76"/>
      <c r="AO30" s="392"/>
      <c r="AP30" s="393"/>
      <c r="AQ30" s="393"/>
      <c r="AR30" s="393"/>
      <c r="AS30" s="393"/>
      <c r="AT30" s="394"/>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6"/>
      <c r="BW30" s="76"/>
      <c r="BX30" s="76"/>
    </row>
    <row r="31" spans="1:76" ht="15" customHeight="1" x14ac:dyDescent="0.25">
      <c r="A31" s="76"/>
      <c r="B31" s="310"/>
      <c r="C31" s="310"/>
      <c r="D31" s="311"/>
      <c r="E31" s="351"/>
      <c r="F31" s="352"/>
      <c r="G31" s="352"/>
      <c r="H31" s="352"/>
      <c r="I31" s="353"/>
      <c r="J31" s="60" t="e">
        <f>IF(AND('Mapa final'!#REF!="Media",'Mapa final'!#REF!="Leve"),CONCATENATE("R6C",'Mapa final'!#REF!),"")</f>
        <v>#REF!</v>
      </c>
      <c r="K31" s="61" t="e">
        <f>IF(AND('Mapa final'!#REF!="Media",'Mapa final'!#REF!="Leve"),CONCATENATE("R6C",'Mapa final'!#REF!),"")</f>
        <v>#REF!</v>
      </c>
      <c r="L31" s="61" t="e">
        <f>IF(AND('Mapa final'!#REF!="Media",'Mapa final'!#REF!="Leve"),CONCATENATE("R6C",'Mapa final'!#REF!),"")</f>
        <v>#REF!</v>
      </c>
      <c r="M31" s="61" t="e">
        <f>IF(AND('Mapa final'!#REF!="Media",'Mapa final'!#REF!="Leve"),CONCATENATE("R6C",'Mapa final'!#REF!),"")</f>
        <v>#REF!</v>
      </c>
      <c r="N31" s="61" t="e">
        <f>IF(AND('Mapa final'!#REF!="Media",'Mapa final'!#REF!="Leve"),CONCATENATE("R6C",'Mapa final'!#REF!),"")</f>
        <v>#REF!</v>
      </c>
      <c r="O31" s="62" t="e">
        <f>IF(AND('Mapa final'!#REF!="Media",'Mapa final'!#REF!="Leve"),CONCATENATE("R6C",'Mapa final'!#REF!),"")</f>
        <v>#REF!</v>
      </c>
      <c r="P31" s="60" t="e">
        <f>IF(AND('Mapa final'!#REF!="Media",'Mapa final'!#REF!="Menor"),CONCATENATE("R6C",'Mapa final'!#REF!),"")</f>
        <v>#REF!</v>
      </c>
      <c r="Q31" s="61" t="e">
        <f>IF(AND('Mapa final'!#REF!="Media",'Mapa final'!#REF!="Menor"),CONCATENATE("R6C",'Mapa final'!#REF!),"")</f>
        <v>#REF!</v>
      </c>
      <c r="R31" s="61" t="e">
        <f>IF(AND('Mapa final'!#REF!="Media",'Mapa final'!#REF!="Menor"),CONCATENATE("R6C",'Mapa final'!#REF!),"")</f>
        <v>#REF!</v>
      </c>
      <c r="S31" s="61" t="e">
        <f>IF(AND('Mapa final'!#REF!="Media",'Mapa final'!#REF!="Menor"),CONCATENATE("R6C",'Mapa final'!#REF!),"")</f>
        <v>#REF!</v>
      </c>
      <c r="T31" s="61" t="e">
        <f>IF(AND('Mapa final'!#REF!="Media",'Mapa final'!#REF!="Menor"),CONCATENATE("R6C",'Mapa final'!#REF!),"")</f>
        <v>#REF!</v>
      </c>
      <c r="U31" s="62" t="e">
        <f>IF(AND('Mapa final'!#REF!="Media",'Mapa final'!#REF!="Menor"),CONCATENATE("R6C",'Mapa final'!#REF!),"")</f>
        <v>#REF!</v>
      </c>
      <c r="V31" s="60" t="e">
        <f>IF(AND('Mapa final'!#REF!="Media",'Mapa final'!#REF!="Moderado"),CONCATENATE("R6C",'Mapa final'!#REF!),"")</f>
        <v>#REF!</v>
      </c>
      <c r="W31" s="61" t="e">
        <f>IF(AND('Mapa final'!#REF!="Media",'Mapa final'!#REF!="Moderado"),CONCATENATE("R6C",'Mapa final'!#REF!),"")</f>
        <v>#REF!</v>
      </c>
      <c r="X31" s="61" t="e">
        <f>IF(AND('Mapa final'!#REF!="Media",'Mapa final'!#REF!="Moderado"),CONCATENATE("R6C",'Mapa final'!#REF!),"")</f>
        <v>#REF!</v>
      </c>
      <c r="Y31" s="61" t="e">
        <f>IF(AND('Mapa final'!#REF!="Media",'Mapa final'!#REF!="Moderado"),CONCATENATE("R6C",'Mapa final'!#REF!),"")</f>
        <v>#REF!</v>
      </c>
      <c r="Z31" s="61" t="e">
        <f>IF(AND('Mapa final'!#REF!="Media",'Mapa final'!#REF!="Moderado"),CONCATENATE("R6C",'Mapa final'!#REF!),"")</f>
        <v>#REF!</v>
      </c>
      <c r="AA31" s="62" t="e">
        <f>IF(AND('Mapa final'!#REF!="Media",'Mapa final'!#REF!="Moderado"),CONCATENATE("R6C",'Mapa final'!#REF!),"")</f>
        <v>#REF!</v>
      </c>
      <c r="AB31" s="44" t="e">
        <f>IF(AND('Mapa final'!#REF!="Media",'Mapa final'!#REF!="Mayor"),CONCATENATE("R6C",'Mapa final'!#REF!),"")</f>
        <v>#REF!</v>
      </c>
      <c r="AC31" s="45" t="e">
        <f>IF(AND('Mapa final'!#REF!="Media",'Mapa final'!#REF!="Mayor"),CONCATENATE("R6C",'Mapa final'!#REF!),"")</f>
        <v>#REF!</v>
      </c>
      <c r="AD31" s="50" t="e">
        <f>IF(AND('Mapa final'!#REF!="Media",'Mapa final'!#REF!="Mayor"),CONCATENATE("R6C",'Mapa final'!#REF!),"")</f>
        <v>#REF!</v>
      </c>
      <c r="AE31" s="50" t="e">
        <f>IF(AND('Mapa final'!#REF!="Media",'Mapa final'!#REF!="Mayor"),CONCATENATE("R6C",'Mapa final'!#REF!),"")</f>
        <v>#REF!</v>
      </c>
      <c r="AF31" s="50" t="e">
        <f>IF(AND('Mapa final'!#REF!="Media",'Mapa final'!#REF!="Mayor"),CONCATENATE("R6C",'Mapa final'!#REF!),"")</f>
        <v>#REF!</v>
      </c>
      <c r="AG31" s="46" t="e">
        <f>IF(AND('Mapa final'!#REF!="Media",'Mapa final'!#REF!="Mayor"),CONCATENATE("R6C",'Mapa final'!#REF!),"")</f>
        <v>#REF!</v>
      </c>
      <c r="AH31" s="47" t="e">
        <f>IF(AND('Mapa final'!#REF!="Media",'Mapa final'!#REF!="Catastrófico"),CONCATENATE("R6C",'Mapa final'!#REF!),"")</f>
        <v>#REF!</v>
      </c>
      <c r="AI31" s="48" t="e">
        <f>IF(AND('Mapa final'!#REF!="Media",'Mapa final'!#REF!="Catastrófico"),CONCATENATE("R6C",'Mapa final'!#REF!),"")</f>
        <v>#REF!</v>
      </c>
      <c r="AJ31" s="48" t="e">
        <f>IF(AND('Mapa final'!#REF!="Media",'Mapa final'!#REF!="Catastrófico"),CONCATENATE("R6C",'Mapa final'!#REF!),"")</f>
        <v>#REF!</v>
      </c>
      <c r="AK31" s="48" t="e">
        <f>IF(AND('Mapa final'!#REF!="Media",'Mapa final'!#REF!="Catastrófico"),CONCATENATE("R6C",'Mapa final'!#REF!),"")</f>
        <v>#REF!</v>
      </c>
      <c r="AL31" s="48" t="e">
        <f>IF(AND('Mapa final'!#REF!="Media",'Mapa final'!#REF!="Catastrófico"),CONCATENATE("R6C",'Mapa final'!#REF!),"")</f>
        <v>#REF!</v>
      </c>
      <c r="AM31" s="49" t="e">
        <f>IF(AND('Mapa final'!#REF!="Media",'Mapa final'!#REF!="Catastrófico"),CONCATENATE("R6C",'Mapa final'!#REF!),"")</f>
        <v>#REF!</v>
      </c>
      <c r="AN31" s="76"/>
      <c r="AO31" s="392"/>
      <c r="AP31" s="393"/>
      <c r="AQ31" s="393"/>
      <c r="AR31" s="393"/>
      <c r="AS31" s="393"/>
      <c r="AT31" s="394"/>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76"/>
      <c r="BT31" s="76"/>
      <c r="BU31" s="76"/>
      <c r="BV31" s="76"/>
      <c r="BW31" s="76"/>
      <c r="BX31" s="76"/>
    </row>
    <row r="32" spans="1:76" ht="15" customHeight="1" x14ac:dyDescent="0.25">
      <c r="A32" s="76"/>
      <c r="B32" s="310"/>
      <c r="C32" s="310"/>
      <c r="D32" s="311"/>
      <c r="E32" s="351"/>
      <c r="F32" s="352"/>
      <c r="G32" s="352"/>
      <c r="H32" s="352"/>
      <c r="I32" s="353"/>
      <c r="J32" s="60" t="e">
        <f>IF(AND('Mapa final'!#REF!="Media",'Mapa final'!#REF!="Leve"),CONCATENATE("R7C",'Mapa final'!#REF!),"")</f>
        <v>#REF!</v>
      </c>
      <c r="K32" s="61" t="e">
        <f>IF(AND('Mapa final'!#REF!="Media",'Mapa final'!#REF!="Leve"),CONCATENATE("R7C",'Mapa final'!#REF!),"")</f>
        <v>#REF!</v>
      </c>
      <c r="L32" s="61" t="e">
        <f>IF(AND('Mapa final'!#REF!="Media",'Mapa final'!#REF!="Leve"),CONCATENATE("R7C",'Mapa final'!#REF!),"")</f>
        <v>#REF!</v>
      </c>
      <c r="M32" s="61" t="e">
        <f>IF(AND('Mapa final'!#REF!="Media",'Mapa final'!#REF!="Leve"),CONCATENATE("R7C",'Mapa final'!#REF!),"")</f>
        <v>#REF!</v>
      </c>
      <c r="N32" s="61" t="e">
        <f>IF(AND('Mapa final'!#REF!="Media",'Mapa final'!#REF!="Leve"),CONCATENATE("R7C",'Mapa final'!#REF!),"")</f>
        <v>#REF!</v>
      </c>
      <c r="O32" s="62" t="e">
        <f>IF(AND('Mapa final'!#REF!="Media",'Mapa final'!#REF!="Leve"),CONCATENATE("R7C",'Mapa final'!#REF!),"")</f>
        <v>#REF!</v>
      </c>
      <c r="P32" s="60" t="e">
        <f>IF(AND('Mapa final'!#REF!="Media",'Mapa final'!#REF!="Menor"),CONCATENATE("R7C",'Mapa final'!#REF!),"")</f>
        <v>#REF!</v>
      </c>
      <c r="Q32" s="61" t="e">
        <f>IF(AND('Mapa final'!#REF!="Media",'Mapa final'!#REF!="Menor"),CONCATENATE("R7C",'Mapa final'!#REF!),"")</f>
        <v>#REF!</v>
      </c>
      <c r="R32" s="61" t="e">
        <f>IF(AND('Mapa final'!#REF!="Media",'Mapa final'!#REF!="Menor"),CONCATENATE("R7C",'Mapa final'!#REF!),"")</f>
        <v>#REF!</v>
      </c>
      <c r="S32" s="61" t="e">
        <f>IF(AND('Mapa final'!#REF!="Media",'Mapa final'!#REF!="Menor"),CONCATENATE("R7C",'Mapa final'!#REF!),"")</f>
        <v>#REF!</v>
      </c>
      <c r="T32" s="61" t="e">
        <f>IF(AND('Mapa final'!#REF!="Media",'Mapa final'!#REF!="Menor"),CONCATENATE("R7C",'Mapa final'!#REF!),"")</f>
        <v>#REF!</v>
      </c>
      <c r="U32" s="62" t="e">
        <f>IF(AND('Mapa final'!#REF!="Media",'Mapa final'!#REF!="Menor"),CONCATENATE("R7C",'Mapa final'!#REF!),"")</f>
        <v>#REF!</v>
      </c>
      <c r="V32" s="60" t="e">
        <f>IF(AND('Mapa final'!#REF!="Media",'Mapa final'!#REF!="Moderado"),CONCATENATE("R7C",'Mapa final'!#REF!),"")</f>
        <v>#REF!</v>
      </c>
      <c r="W32" s="61" t="e">
        <f>IF(AND('Mapa final'!#REF!="Media",'Mapa final'!#REF!="Moderado"),CONCATENATE("R7C",'Mapa final'!#REF!),"")</f>
        <v>#REF!</v>
      </c>
      <c r="X32" s="61" t="e">
        <f>IF(AND('Mapa final'!#REF!="Media",'Mapa final'!#REF!="Moderado"),CONCATENATE("R7C",'Mapa final'!#REF!),"")</f>
        <v>#REF!</v>
      </c>
      <c r="Y32" s="61" t="e">
        <f>IF(AND('Mapa final'!#REF!="Media",'Mapa final'!#REF!="Moderado"),CONCATENATE("R7C",'Mapa final'!#REF!),"")</f>
        <v>#REF!</v>
      </c>
      <c r="Z32" s="61" t="e">
        <f>IF(AND('Mapa final'!#REF!="Media",'Mapa final'!#REF!="Moderado"),CONCATENATE("R7C",'Mapa final'!#REF!),"")</f>
        <v>#REF!</v>
      </c>
      <c r="AA32" s="62" t="e">
        <f>IF(AND('Mapa final'!#REF!="Media",'Mapa final'!#REF!="Moderado"),CONCATENATE("R7C",'Mapa final'!#REF!),"")</f>
        <v>#REF!</v>
      </c>
      <c r="AB32" s="44" t="e">
        <f>IF(AND('Mapa final'!#REF!="Media",'Mapa final'!#REF!="Mayor"),CONCATENATE("R7C",'Mapa final'!#REF!),"")</f>
        <v>#REF!</v>
      </c>
      <c r="AC32" s="45" t="e">
        <f>IF(AND('Mapa final'!#REF!="Media",'Mapa final'!#REF!="Mayor"),CONCATENATE("R7C",'Mapa final'!#REF!),"")</f>
        <v>#REF!</v>
      </c>
      <c r="AD32" s="50" t="e">
        <f>IF(AND('Mapa final'!#REF!="Media",'Mapa final'!#REF!="Mayor"),CONCATENATE("R7C",'Mapa final'!#REF!),"")</f>
        <v>#REF!</v>
      </c>
      <c r="AE32" s="50" t="e">
        <f>IF(AND('Mapa final'!#REF!="Media",'Mapa final'!#REF!="Mayor"),CONCATENATE("R7C",'Mapa final'!#REF!),"")</f>
        <v>#REF!</v>
      </c>
      <c r="AF32" s="50" t="e">
        <f>IF(AND('Mapa final'!#REF!="Media",'Mapa final'!#REF!="Mayor"),CONCATENATE("R7C",'Mapa final'!#REF!),"")</f>
        <v>#REF!</v>
      </c>
      <c r="AG32" s="46" t="e">
        <f>IF(AND('Mapa final'!#REF!="Media",'Mapa final'!#REF!="Mayor"),CONCATENATE("R7C",'Mapa final'!#REF!),"")</f>
        <v>#REF!</v>
      </c>
      <c r="AH32" s="47" t="e">
        <f>IF(AND('Mapa final'!#REF!="Media",'Mapa final'!#REF!="Catastrófico"),CONCATENATE("R7C",'Mapa final'!#REF!),"")</f>
        <v>#REF!</v>
      </c>
      <c r="AI32" s="48" t="e">
        <f>IF(AND('Mapa final'!#REF!="Media",'Mapa final'!#REF!="Catastrófico"),CONCATENATE("R7C",'Mapa final'!#REF!),"")</f>
        <v>#REF!</v>
      </c>
      <c r="AJ32" s="48" t="e">
        <f>IF(AND('Mapa final'!#REF!="Media",'Mapa final'!#REF!="Catastrófico"),CONCATENATE("R7C",'Mapa final'!#REF!),"")</f>
        <v>#REF!</v>
      </c>
      <c r="AK32" s="48" t="e">
        <f>IF(AND('Mapa final'!#REF!="Media",'Mapa final'!#REF!="Catastrófico"),CONCATENATE("R7C",'Mapa final'!#REF!),"")</f>
        <v>#REF!</v>
      </c>
      <c r="AL32" s="48" t="e">
        <f>IF(AND('Mapa final'!#REF!="Media",'Mapa final'!#REF!="Catastrófico"),CONCATENATE("R7C",'Mapa final'!#REF!),"")</f>
        <v>#REF!</v>
      </c>
      <c r="AM32" s="49" t="e">
        <f>IF(AND('Mapa final'!#REF!="Media",'Mapa final'!#REF!="Catastrófico"),CONCATENATE("R7C",'Mapa final'!#REF!),"")</f>
        <v>#REF!</v>
      </c>
      <c r="AN32" s="76"/>
      <c r="AO32" s="392"/>
      <c r="AP32" s="393"/>
      <c r="AQ32" s="393"/>
      <c r="AR32" s="393"/>
      <c r="AS32" s="393"/>
      <c r="AT32" s="394"/>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6"/>
      <c r="BT32" s="76"/>
      <c r="BU32" s="76"/>
      <c r="BV32" s="76"/>
      <c r="BW32" s="76"/>
      <c r="BX32" s="76"/>
    </row>
    <row r="33" spans="1:80" ht="15" customHeight="1" x14ac:dyDescent="0.25">
      <c r="A33" s="76"/>
      <c r="B33" s="310"/>
      <c r="C33" s="310"/>
      <c r="D33" s="311"/>
      <c r="E33" s="351"/>
      <c r="F33" s="352"/>
      <c r="G33" s="352"/>
      <c r="H33" s="352"/>
      <c r="I33" s="353"/>
      <c r="J33" s="60" t="e">
        <f>IF(AND('Mapa final'!#REF!="Media",'Mapa final'!#REF!="Leve"),CONCATENATE("R8C",'Mapa final'!#REF!),"")</f>
        <v>#REF!</v>
      </c>
      <c r="K33" s="61" t="e">
        <f>IF(AND('Mapa final'!#REF!="Media",'Mapa final'!#REF!="Leve"),CONCATENATE("R8C",'Mapa final'!#REF!),"")</f>
        <v>#REF!</v>
      </c>
      <c r="L33" s="61" t="e">
        <f>IF(AND('Mapa final'!#REF!="Media",'Mapa final'!#REF!="Leve"),CONCATENATE("R8C",'Mapa final'!#REF!),"")</f>
        <v>#REF!</v>
      </c>
      <c r="M33" s="61" t="e">
        <f>IF(AND('Mapa final'!#REF!="Media",'Mapa final'!#REF!="Leve"),CONCATENATE("R8C",'Mapa final'!#REF!),"")</f>
        <v>#REF!</v>
      </c>
      <c r="N33" s="61" t="e">
        <f>IF(AND('Mapa final'!#REF!="Media",'Mapa final'!#REF!="Leve"),CONCATENATE("R8C",'Mapa final'!#REF!),"")</f>
        <v>#REF!</v>
      </c>
      <c r="O33" s="62" t="e">
        <f>IF(AND('Mapa final'!#REF!="Media",'Mapa final'!#REF!="Leve"),CONCATENATE("R8C",'Mapa final'!#REF!),"")</f>
        <v>#REF!</v>
      </c>
      <c r="P33" s="60" t="e">
        <f>IF(AND('Mapa final'!#REF!="Media",'Mapa final'!#REF!="Menor"),CONCATENATE("R8C",'Mapa final'!#REF!),"")</f>
        <v>#REF!</v>
      </c>
      <c r="Q33" s="61" t="e">
        <f>IF(AND('Mapa final'!#REF!="Media",'Mapa final'!#REF!="Menor"),CONCATENATE("R8C",'Mapa final'!#REF!),"")</f>
        <v>#REF!</v>
      </c>
      <c r="R33" s="61" t="e">
        <f>IF(AND('Mapa final'!#REF!="Media",'Mapa final'!#REF!="Menor"),CONCATENATE("R8C",'Mapa final'!#REF!),"")</f>
        <v>#REF!</v>
      </c>
      <c r="S33" s="61" t="e">
        <f>IF(AND('Mapa final'!#REF!="Media",'Mapa final'!#REF!="Menor"),CONCATENATE("R8C",'Mapa final'!#REF!),"")</f>
        <v>#REF!</v>
      </c>
      <c r="T33" s="61" t="e">
        <f>IF(AND('Mapa final'!#REF!="Media",'Mapa final'!#REF!="Menor"),CONCATENATE("R8C",'Mapa final'!#REF!),"")</f>
        <v>#REF!</v>
      </c>
      <c r="U33" s="62" t="e">
        <f>IF(AND('Mapa final'!#REF!="Media",'Mapa final'!#REF!="Menor"),CONCATENATE("R8C",'Mapa final'!#REF!),"")</f>
        <v>#REF!</v>
      </c>
      <c r="V33" s="60" t="e">
        <f>IF(AND('Mapa final'!#REF!="Media",'Mapa final'!#REF!="Moderado"),CONCATENATE("R8C",'Mapa final'!#REF!),"")</f>
        <v>#REF!</v>
      </c>
      <c r="W33" s="61" t="e">
        <f>IF(AND('Mapa final'!#REF!="Media",'Mapa final'!#REF!="Moderado"),CONCATENATE("R8C",'Mapa final'!#REF!),"")</f>
        <v>#REF!</v>
      </c>
      <c r="X33" s="61" t="e">
        <f>IF(AND('Mapa final'!#REF!="Media",'Mapa final'!#REF!="Moderado"),CONCATENATE("R8C",'Mapa final'!#REF!),"")</f>
        <v>#REF!</v>
      </c>
      <c r="Y33" s="61" t="e">
        <f>IF(AND('Mapa final'!#REF!="Media",'Mapa final'!#REF!="Moderado"),CONCATENATE("R8C",'Mapa final'!#REF!),"")</f>
        <v>#REF!</v>
      </c>
      <c r="Z33" s="61" t="e">
        <f>IF(AND('Mapa final'!#REF!="Media",'Mapa final'!#REF!="Moderado"),CONCATENATE("R8C",'Mapa final'!#REF!),"")</f>
        <v>#REF!</v>
      </c>
      <c r="AA33" s="62" t="e">
        <f>IF(AND('Mapa final'!#REF!="Media",'Mapa final'!#REF!="Moderado"),CONCATENATE("R8C",'Mapa final'!#REF!),"")</f>
        <v>#REF!</v>
      </c>
      <c r="AB33" s="44" t="e">
        <f>IF(AND('Mapa final'!#REF!="Media",'Mapa final'!#REF!="Mayor"),CONCATENATE("R8C",'Mapa final'!#REF!),"")</f>
        <v>#REF!</v>
      </c>
      <c r="AC33" s="45" t="e">
        <f>IF(AND('Mapa final'!#REF!="Media",'Mapa final'!#REF!="Mayor"),CONCATENATE("R8C",'Mapa final'!#REF!),"")</f>
        <v>#REF!</v>
      </c>
      <c r="AD33" s="50" t="e">
        <f>IF(AND('Mapa final'!#REF!="Media",'Mapa final'!#REF!="Mayor"),CONCATENATE("R8C",'Mapa final'!#REF!),"")</f>
        <v>#REF!</v>
      </c>
      <c r="AE33" s="50" t="e">
        <f>IF(AND('Mapa final'!#REF!="Media",'Mapa final'!#REF!="Mayor"),CONCATENATE("R8C",'Mapa final'!#REF!),"")</f>
        <v>#REF!</v>
      </c>
      <c r="AF33" s="50" t="e">
        <f>IF(AND('Mapa final'!#REF!="Media",'Mapa final'!#REF!="Mayor"),CONCATENATE("R8C",'Mapa final'!#REF!),"")</f>
        <v>#REF!</v>
      </c>
      <c r="AG33" s="46" t="e">
        <f>IF(AND('Mapa final'!#REF!="Media",'Mapa final'!#REF!="Mayor"),CONCATENATE("R8C",'Mapa final'!#REF!),"")</f>
        <v>#REF!</v>
      </c>
      <c r="AH33" s="47" t="e">
        <f>IF(AND('Mapa final'!#REF!="Media",'Mapa final'!#REF!="Catastrófico"),CONCATENATE("R8C",'Mapa final'!#REF!),"")</f>
        <v>#REF!</v>
      </c>
      <c r="AI33" s="48" t="e">
        <f>IF(AND('Mapa final'!#REF!="Media",'Mapa final'!#REF!="Catastrófico"),CONCATENATE("R8C",'Mapa final'!#REF!),"")</f>
        <v>#REF!</v>
      </c>
      <c r="AJ33" s="48" t="e">
        <f>IF(AND('Mapa final'!#REF!="Media",'Mapa final'!#REF!="Catastrófico"),CONCATENATE("R8C",'Mapa final'!#REF!),"")</f>
        <v>#REF!</v>
      </c>
      <c r="AK33" s="48" t="e">
        <f>IF(AND('Mapa final'!#REF!="Media",'Mapa final'!#REF!="Catastrófico"),CONCATENATE("R8C",'Mapa final'!#REF!),"")</f>
        <v>#REF!</v>
      </c>
      <c r="AL33" s="48" t="e">
        <f>IF(AND('Mapa final'!#REF!="Media",'Mapa final'!#REF!="Catastrófico"),CONCATENATE("R8C",'Mapa final'!#REF!),"")</f>
        <v>#REF!</v>
      </c>
      <c r="AM33" s="49" t="e">
        <f>IF(AND('Mapa final'!#REF!="Media",'Mapa final'!#REF!="Catastrófico"),CONCATENATE("R8C",'Mapa final'!#REF!),"")</f>
        <v>#REF!</v>
      </c>
      <c r="AN33" s="76"/>
      <c r="AO33" s="392"/>
      <c r="AP33" s="393"/>
      <c r="AQ33" s="393"/>
      <c r="AR33" s="393"/>
      <c r="AS33" s="393"/>
      <c r="AT33" s="394"/>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6"/>
      <c r="BT33" s="76"/>
      <c r="BU33" s="76"/>
      <c r="BV33" s="76"/>
      <c r="BW33" s="76"/>
      <c r="BX33" s="76"/>
    </row>
    <row r="34" spans="1:80" ht="15" customHeight="1" x14ac:dyDescent="0.25">
      <c r="A34" s="76"/>
      <c r="B34" s="310"/>
      <c r="C34" s="310"/>
      <c r="D34" s="311"/>
      <c r="E34" s="351"/>
      <c r="F34" s="352"/>
      <c r="G34" s="352"/>
      <c r="H34" s="352"/>
      <c r="I34" s="353"/>
      <c r="J34" s="60" t="e">
        <f>IF(AND('Mapa final'!#REF!="Media",'Mapa final'!#REF!="Leve"),CONCATENATE("R9C",'Mapa final'!#REF!),"")</f>
        <v>#REF!</v>
      </c>
      <c r="K34" s="61" t="e">
        <f>IF(AND('Mapa final'!#REF!="Media",'Mapa final'!#REF!="Leve"),CONCATENATE("R9C",'Mapa final'!#REF!),"")</f>
        <v>#REF!</v>
      </c>
      <c r="L34" s="61" t="e">
        <f>IF(AND('Mapa final'!#REF!="Media",'Mapa final'!#REF!="Leve"),CONCATENATE("R9C",'Mapa final'!#REF!),"")</f>
        <v>#REF!</v>
      </c>
      <c r="M34" s="61" t="e">
        <f>IF(AND('Mapa final'!#REF!="Media",'Mapa final'!#REF!="Leve"),CONCATENATE("R9C",'Mapa final'!#REF!),"")</f>
        <v>#REF!</v>
      </c>
      <c r="N34" s="61" t="e">
        <f>IF(AND('Mapa final'!#REF!="Media",'Mapa final'!#REF!="Leve"),CONCATENATE("R9C",'Mapa final'!#REF!),"")</f>
        <v>#REF!</v>
      </c>
      <c r="O34" s="62" t="e">
        <f>IF(AND('Mapa final'!#REF!="Media",'Mapa final'!#REF!="Leve"),CONCATENATE("R9C",'Mapa final'!#REF!),"")</f>
        <v>#REF!</v>
      </c>
      <c r="P34" s="60" t="e">
        <f>IF(AND('Mapa final'!#REF!="Media",'Mapa final'!#REF!="Menor"),CONCATENATE("R9C",'Mapa final'!#REF!),"")</f>
        <v>#REF!</v>
      </c>
      <c r="Q34" s="61" t="e">
        <f>IF(AND('Mapa final'!#REF!="Media",'Mapa final'!#REF!="Menor"),CONCATENATE("R9C",'Mapa final'!#REF!),"")</f>
        <v>#REF!</v>
      </c>
      <c r="R34" s="61" t="e">
        <f>IF(AND('Mapa final'!#REF!="Media",'Mapa final'!#REF!="Menor"),CONCATENATE("R9C",'Mapa final'!#REF!),"")</f>
        <v>#REF!</v>
      </c>
      <c r="S34" s="61" t="e">
        <f>IF(AND('Mapa final'!#REF!="Media",'Mapa final'!#REF!="Menor"),CONCATENATE("R9C",'Mapa final'!#REF!),"")</f>
        <v>#REF!</v>
      </c>
      <c r="T34" s="61" t="e">
        <f>IF(AND('Mapa final'!#REF!="Media",'Mapa final'!#REF!="Menor"),CONCATENATE("R9C",'Mapa final'!#REF!),"")</f>
        <v>#REF!</v>
      </c>
      <c r="U34" s="62" t="e">
        <f>IF(AND('Mapa final'!#REF!="Media",'Mapa final'!#REF!="Menor"),CONCATENATE("R9C",'Mapa final'!#REF!),"")</f>
        <v>#REF!</v>
      </c>
      <c r="V34" s="60" t="e">
        <f>IF(AND('Mapa final'!#REF!="Media",'Mapa final'!#REF!="Moderado"),CONCATENATE("R9C",'Mapa final'!#REF!),"")</f>
        <v>#REF!</v>
      </c>
      <c r="W34" s="61" t="e">
        <f>IF(AND('Mapa final'!#REF!="Media",'Mapa final'!#REF!="Moderado"),CONCATENATE("R9C",'Mapa final'!#REF!),"")</f>
        <v>#REF!</v>
      </c>
      <c r="X34" s="61" t="e">
        <f>IF(AND('Mapa final'!#REF!="Media",'Mapa final'!#REF!="Moderado"),CONCATENATE("R9C",'Mapa final'!#REF!),"")</f>
        <v>#REF!</v>
      </c>
      <c r="Y34" s="61" t="e">
        <f>IF(AND('Mapa final'!#REF!="Media",'Mapa final'!#REF!="Moderado"),CONCATENATE("R9C",'Mapa final'!#REF!),"")</f>
        <v>#REF!</v>
      </c>
      <c r="Z34" s="61" t="e">
        <f>IF(AND('Mapa final'!#REF!="Media",'Mapa final'!#REF!="Moderado"),CONCATENATE("R9C",'Mapa final'!#REF!),"")</f>
        <v>#REF!</v>
      </c>
      <c r="AA34" s="62" t="e">
        <f>IF(AND('Mapa final'!#REF!="Media",'Mapa final'!#REF!="Moderado"),CONCATENATE("R9C",'Mapa final'!#REF!),"")</f>
        <v>#REF!</v>
      </c>
      <c r="AB34" s="44" t="e">
        <f>IF(AND('Mapa final'!#REF!="Media",'Mapa final'!#REF!="Mayor"),CONCATENATE("R9C",'Mapa final'!#REF!),"")</f>
        <v>#REF!</v>
      </c>
      <c r="AC34" s="45" t="e">
        <f>IF(AND('Mapa final'!#REF!="Media",'Mapa final'!#REF!="Mayor"),CONCATENATE("R9C",'Mapa final'!#REF!),"")</f>
        <v>#REF!</v>
      </c>
      <c r="AD34" s="50" t="e">
        <f>IF(AND('Mapa final'!#REF!="Media",'Mapa final'!#REF!="Mayor"),CONCATENATE("R9C",'Mapa final'!#REF!),"")</f>
        <v>#REF!</v>
      </c>
      <c r="AE34" s="50" t="e">
        <f>IF(AND('Mapa final'!#REF!="Media",'Mapa final'!#REF!="Mayor"),CONCATENATE("R9C",'Mapa final'!#REF!),"")</f>
        <v>#REF!</v>
      </c>
      <c r="AF34" s="50" t="e">
        <f>IF(AND('Mapa final'!#REF!="Media",'Mapa final'!#REF!="Mayor"),CONCATENATE("R9C",'Mapa final'!#REF!),"")</f>
        <v>#REF!</v>
      </c>
      <c r="AG34" s="46" t="e">
        <f>IF(AND('Mapa final'!#REF!="Media",'Mapa final'!#REF!="Mayor"),CONCATENATE("R9C",'Mapa final'!#REF!),"")</f>
        <v>#REF!</v>
      </c>
      <c r="AH34" s="47" t="e">
        <f>IF(AND('Mapa final'!#REF!="Media",'Mapa final'!#REF!="Catastrófico"),CONCATENATE("R9C",'Mapa final'!#REF!),"")</f>
        <v>#REF!</v>
      </c>
      <c r="AI34" s="48" t="e">
        <f>IF(AND('Mapa final'!#REF!="Media",'Mapa final'!#REF!="Catastrófico"),CONCATENATE("R9C",'Mapa final'!#REF!),"")</f>
        <v>#REF!</v>
      </c>
      <c r="AJ34" s="48" t="e">
        <f>IF(AND('Mapa final'!#REF!="Media",'Mapa final'!#REF!="Catastrófico"),CONCATENATE("R9C",'Mapa final'!#REF!),"")</f>
        <v>#REF!</v>
      </c>
      <c r="AK34" s="48" t="e">
        <f>IF(AND('Mapa final'!#REF!="Media",'Mapa final'!#REF!="Catastrófico"),CONCATENATE("R9C",'Mapa final'!#REF!),"")</f>
        <v>#REF!</v>
      </c>
      <c r="AL34" s="48" t="e">
        <f>IF(AND('Mapa final'!#REF!="Media",'Mapa final'!#REF!="Catastrófico"),CONCATENATE("R9C",'Mapa final'!#REF!),"")</f>
        <v>#REF!</v>
      </c>
      <c r="AM34" s="49" t="e">
        <f>IF(AND('Mapa final'!#REF!="Media",'Mapa final'!#REF!="Catastrófico"),CONCATENATE("R9C",'Mapa final'!#REF!),"")</f>
        <v>#REF!</v>
      </c>
      <c r="AN34" s="76"/>
      <c r="AO34" s="392"/>
      <c r="AP34" s="393"/>
      <c r="AQ34" s="393"/>
      <c r="AR34" s="393"/>
      <c r="AS34" s="393"/>
      <c r="AT34" s="394"/>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s="76"/>
      <c r="BT34" s="76"/>
      <c r="BU34" s="76"/>
      <c r="BV34" s="76"/>
      <c r="BW34" s="76"/>
      <c r="BX34" s="76"/>
    </row>
    <row r="35" spans="1:80" ht="15.75" customHeight="1" thickBot="1" x14ac:dyDescent="0.3">
      <c r="A35" s="76"/>
      <c r="B35" s="310"/>
      <c r="C35" s="310"/>
      <c r="D35" s="311"/>
      <c r="E35" s="354"/>
      <c r="F35" s="355"/>
      <c r="G35" s="355"/>
      <c r="H35" s="355"/>
      <c r="I35" s="356"/>
      <c r="J35" s="60" t="e">
        <f>IF(AND('Mapa final'!#REF!="Media",'Mapa final'!#REF!="Leve"),CONCATENATE("R10C",'Mapa final'!#REF!),"")</f>
        <v>#REF!</v>
      </c>
      <c r="K35" s="61" t="e">
        <f>IF(AND('Mapa final'!#REF!="Media",'Mapa final'!#REF!="Leve"),CONCATENATE("R10C",'Mapa final'!#REF!),"")</f>
        <v>#REF!</v>
      </c>
      <c r="L35" s="61" t="e">
        <f>IF(AND('Mapa final'!#REF!="Media",'Mapa final'!#REF!="Leve"),CONCATENATE("R10C",'Mapa final'!#REF!),"")</f>
        <v>#REF!</v>
      </c>
      <c r="M35" s="61" t="e">
        <f>IF(AND('Mapa final'!#REF!="Media",'Mapa final'!#REF!="Leve"),CONCATENATE("R10C",'Mapa final'!#REF!),"")</f>
        <v>#REF!</v>
      </c>
      <c r="N35" s="61" t="e">
        <f>IF(AND('Mapa final'!#REF!="Media",'Mapa final'!#REF!="Leve"),CONCATENATE("R10C",'Mapa final'!#REF!),"")</f>
        <v>#REF!</v>
      </c>
      <c r="O35" s="62" t="e">
        <f>IF(AND('Mapa final'!#REF!="Media",'Mapa final'!#REF!="Leve"),CONCATENATE("R10C",'Mapa final'!#REF!),"")</f>
        <v>#REF!</v>
      </c>
      <c r="P35" s="60" t="e">
        <f>IF(AND('Mapa final'!#REF!="Media",'Mapa final'!#REF!="Menor"),CONCATENATE("R10C",'Mapa final'!#REF!),"")</f>
        <v>#REF!</v>
      </c>
      <c r="Q35" s="61" t="e">
        <f>IF(AND('Mapa final'!#REF!="Media",'Mapa final'!#REF!="Menor"),CONCATENATE("R10C",'Mapa final'!#REF!),"")</f>
        <v>#REF!</v>
      </c>
      <c r="R35" s="61" t="e">
        <f>IF(AND('Mapa final'!#REF!="Media",'Mapa final'!#REF!="Menor"),CONCATENATE("R10C",'Mapa final'!#REF!),"")</f>
        <v>#REF!</v>
      </c>
      <c r="S35" s="61" t="e">
        <f>IF(AND('Mapa final'!#REF!="Media",'Mapa final'!#REF!="Menor"),CONCATENATE("R10C",'Mapa final'!#REF!),"")</f>
        <v>#REF!</v>
      </c>
      <c r="T35" s="61" t="e">
        <f>IF(AND('Mapa final'!#REF!="Media",'Mapa final'!#REF!="Menor"),CONCATENATE("R10C",'Mapa final'!#REF!),"")</f>
        <v>#REF!</v>
      </c>
      <c r="U35" s="62" t="e">
        <f>IF(AND('Mapa final'!#REF!="Media",'Mapa final'!#REF!="Menor"),CONCATENATE("R10C",'Mapa final'!#REF!),"")</f>
        <v>#REF!</v>
      </c>
      <c r="V35" s="60" t="e">
        <f>IF(AND('Mapa final'!#REF!="Media",'Mapa final'!#REF!="Moderado"),CONCATENATE("R10C",'Mapa final'!#REF!),"")</f>
        <v>#REF!</v>
      </c>
      <c r="W35" s="61" t="e">
        <f>IF(AND('Mapa final'!#REF!="Media",'Mapa final'!#REF!="Moderado"),CONCATENATE("R10C",'Mapa final'!#REF!),"")</f>
        <v>#REF!</v>
      </c>
      <c r="X35" s="61" t="e">
        <f>IF(AND('Mapa final'!#REF!="Media",'Mapa final'!#REF!="Moderado"),CONCATENATE("R10C",'Mapa final'!#REF!),"")</f>
        <v>#REF!</v>
      </c>
      <c r="Y35" s="61" t="e">
        <f>IF(AND('Mapa final'!#REF!="Media",'Mapa final'!#REF!="Moderado"),CONCATENATE("R10C",'Mapa final'!#REF!),"")</f>
        <v>#REF!</v>
      </c>
      <c r="Z35" s="61" t="e">
        <f>IF(AND('Mapa final'!#REF!="Media",'Mapa final'!#REF!="Moderado"),CONCATENATE("R10C",'Mapa final'!#REF!),"")</f>
        <v>#REF!</v>
      </c>
      <c r="AA35" s="62" t="e">
        <f>IF(AND('Mapa final'!#REF!="Media",'Mapa final'!#REF!="Moderado"),CONCATENATE("R10C",'Mapa final'!#REF!),"")</f>
        <v>#REF!</v>
      </c>
      <c r="AB35" s="51" t="e">
        <f>IF(AND('Mapa final'!#REF!="Media",'Mapa final'!#REF!="Mayor"),CONCATENATE("R10C",'Mapa final'!#REF!),"")</f>
        <v>#REF!</v>
      </c>
      <c r="AC35" s="52" t="e">
        <f>IF(AND('Mapa final'!#REF!="Media",'Mapa final'!#REF!="Mayor"),CONCATENATE("R10C",'Mapa final'!#REF!),"")</f>
        <v>#REF!</v>
      </c>
      <c r="AD35" s="52" t="e">
        <f>IF(AND('Mapa final'!#REF!="Media",'Mapa final'!#REF!="Mayor"),CONCATENATE("R10C",'Mapa final'!#REF!),"")</f>
        <v>#REF!</v>
      </c>
      <c r="AE35" s="52" t="e">
        <f>IF(AND('Mapa final'!#REF!="Media",'Mapa final'!#REF!="Mayor"),CONCATENATE("R10C",'Mapa final'!#REF!),"")</f>
        <v>#REF!</v>
      </c>
      <c r="AF35" s="52" t="e">
        <f>IF(AND('Mapa final'!#REF!="Media",'Mapa final'!#REF!="Mayor"),CONCATENATE("R10C",'Mapa final'!#REF!),"")</f>
        <v>#REF!</v>
      </c>
      <c r="AG35" s="53" t="e">
        <f>IF(AND('Mapa final'!#REF!="Media",'Mapa final'!#REF!="Mayor"),CONCATENATE("R10C",'Mapa final'!#REF!),"")</f>
        <v>#REF!</v>
      </c>
      <c r="AH35" s="54" t="e">
        <f>IF(AND('Mapa final'!#REF!="Media",'Mapa final'!#REF!="Catastrófico"),CONCATENATE("R10C",'Mapa final'!#REF!),"")</f>
        <v>#REF!</v>
      </c>
      <c r="AI35" s="55" t="e">
        <f>IF(AND('Mapa final'!#REF!="Media",'Mapa final'!#REF!="Catastrófico"),CONCATENATE("R10C",'Mapa final'!#REF!),"")</f>
        <v>#REF!</v>
      </c>
      <c r="AJ35" s="55" t="e">
        <f>IF(AND('Mapa final'!#REF!="Media",'Mapa final'!#REF!="Catastrófico"),CONCATENATE("R10C",'Mapa final'!#REF!),"")</f>
        <v>#REF!</v>
      </c>
      <c r="AK35" s="55" t="e">
        <f>IF(AND('Mapa final'!#REF!="Media",'Mapa final'!#REF!="Catastrófico"),CONCATENATE("R10C",'Mapa final'!#REF!),"")</f>
        <v>#REF!</v>
      </c>
      <c r="AL35" s="55" t="e">
        <f>IF(AND('Mapa final'!#REF!="Media",'Mapa final'!#REF!="Catastrófico"),CONCATENATE("R10C",'Mapa final'!#REF!),"")</f>
        <v>#REF!</v>
      </c>
      <c r="AM35" s="56" t="e">
        <f>IF(AND('Mapa final'!#REF!="Media",'Mapa final'!#REF!="Catastrófico"),CONCATENATE("R10C",'Mapa final'!#REF!),"")</f>
        <v>#REF!</v>
      </c>
      <c r="AN35" s="76"/>
      <c r="AO35" s="395"/>
      <c r="AP35" s="396"/>
      <c r="AQ35" s="396"/>
      <c r="AR35" s="396"/>
      <c r="AS35" s="396"/>
      <c r="AT35" s="397"/>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c r="BS35" s="76"/>
      <c r="BT35" s="76"/>
      <c r="BU35" s="76"/>
      <c r="BV35" s="76"/>
      <c r="BW35" s="76"/>
      <c r="BX35" s="76"/>
    </row>
    <row r="36" spans="1:80" ht="15" customHeight="1" x14ac:dyDescent="0.25">
      <c r="A36" s="76"/>
      <c r="B36" s="310"/>
      <c r="C36" s="310"/>
      <c r="D36" s="311"/>
      <c r="E36" s="348" t="s">
        <v>113</v>
      </c>
      <c r="F36" s="349"/>
      <c r="G36" s="349"/>
      <c r="H36" s="349"/>
      <c r="I36" s="349"/>
      <c r="J36" s="66" t="e">
        <f>IF(AND('Mapa final'!#REF!="Baja",'Mapa final'!#REF!="Leve"),CONCATENATE("R1C",'Mapa final'!#REF!),"")</f>
        <v>#REF!</v>
      </c>
      <c r="K36" s="67" t="e">
        <f>IF(AND('Mapa final'!#REF!="Baja",'Mapa final'!#REF!="Leve"),CONCATENATE("R1C",'Mapa final'!#REF!),"")</f>
        <v>#REF!</v>
      </c>
      <c r="L36" s="67" t="e">
        <f>IF(AND('Mapa final'!#REF!="Baja",'Mapa final'!#REF!="Leve"),CONCATENATE("R1C",'Mapa final'!#REF!),"")</f>
        <v>#REF!</v>
      </c>
      <c r="M36" s="67" t="e">
        <f>IF(AND('Mapa final'!#REF!="Baja",'Mapa final'!#REF!="Leve"),CONCATENATE("R1C",'Mapa final'!#REF!),"")</f>
        <v>#REF!</v>
      </c>
      <c r="N36" s="67" t="e">
        <f>IF(AND('Mapa final'!#REF!="Baja",'Mapa final'!#REF!="Leve"),CONCATENATE("R1C",'Mapa final'!#REF!),"")</f>
        <v>#REF!</v>
      </c>
      <c r="O36" s="68" t="e">
        <f>IF(AND('Mapa final'!#REF!="Baja",'Mapa final'!#REF!="Leve"),CONCATENATE("R1C",'Mapa final'!#REF!),"")</f>
        <v>#REF!</v>
      </c>
      <c r="P36" s="57" t="e">
        <f>IF(AND('Mapa final'!#REF!="Baja",'Mapa final'!#REF!="Menor"),CONCATENATE("R1C",'Mapa final'!#REF!),"")</f>
        <v>#REF!</v>
      </c>
      <c r="Q36" s="58" t="e">
        <f>IF(AND('Mapa final'!#REF!="Baja",'Mapa final'!#REF!="Menor"),CONCATENATE("R1C",'Mapa final'!#REF!),"")</f>
        <v>#REF!</v>
      </c>
      <c r="R36" s="58" t="e">
        <f>IF(AND('Mapa final'!#REF!="Baja",'Mapa final'!#REF!="Menor"),CONCATENATE("R1C",'Mapa final'!#REF!),"")</f>
        <v>#REF!</v>
      </c>
      <c r="S36" s="58" t="e">
        <f>IF(AND('Mapa final'!#REF!="Baja",'Mapa final'!#REF!="Menor"),CONCATENATE("R1C",'Mapa final'!#REF!),"")</f>
        <v>#REF!</v>
      </c>
      <c r="T36" s="58" t="e">
        <f>IF(AND('Mapa final'!#REF!="Baja",'Mapa final'!#REF!="Menor"),CONCATENATE("R1C",'Mapa final'!#REF!),"")</f>
        <v>#REF!</v>
      </c>
      <c r="U36" s="59" t="e">
        <f>IF(AND('Mapa final'!#REF!="Baja",'Mapa final'!#REF!="Menor"),CONCATENATE("R1C",'Mapa final'!#REF!),"")</f>
        <v>#REF!</v>
      </c>
      <c r="V36" s="57" t="e">
        <f>IF(AND('Mapa final'!#REF!="Baja",'Mapa final'!#REF!="Moderado"),CONCATENATE("R1C",'Mapa final'!#REF!),"")</f>
        <v>#REF!</v>
      </c>
      <c r="W36" s="58" t="e">
        <f>IF(AND('Mapa final'!#REF!="Baja",'Mapa final'!#REF!="Moderado"),CONCATENATE("R1C",'Mapa final'!#REF!),"")</f>
        <v>#REF!</v>
      </c>
      <c r="X36" s="58" t="e">
        <f>IF(AND('Mapa final'!#REF!="Baja",'Mapa final'!#REF!="Moderado"),CONCATENATE("R1C",'Mapa final'!#REF!),"")</f>
        <v>#REF!</v>
      </c>
      <c r="Y36" s="58" t="e">
        <f>IF(AND('Mapa final'!#REF!="Baja",'Mapa final'!#REF!="Moderado"),CONCATENATE("R1C",'Mapa final'!#REF!),"")</f>
        <v>#REF!</v>
      </c>
      <c r="Z36" s="58" t="e">
        <f>IF(AND('Mapa final'!#REF!="Baja",'Mapa final'!#REF!="Moderado"),CONCATENATE("R1C",'Mapa final'!#REF!),"")</f>
        <v>#REF!</v>
      </c>
      <c r="AA36" s="59" t="e">
        <f>IF(AND('Mapa final'!#REF!="Baja",'Mapa final'!#REF!="Moderado"),CONCATENATE("R1C",'Mapa final'!#REF!),"")</f>
        <v>#REF!</v>
      </c>
      <c r="AB36" s="38" t="e">
        <f>IF(AND('Mapa final'!#REF!="Baja",'Mapa final'!#REF!="Mayor"),CONCATENATE("R1C",'Mapa final'!#REF!),"")</f>
        <v>#REF!</v>
      </c>
      <c r="AC36" s="39" t="e">
        <f>IF(AND('Mapa final'!#REF!="Baja",'Mapa final'!#REF!="Mayor"),CONCATENATE("R1C",'Mapa final'!#REF!),"")</f>
        <v>#REF!</v>
      </c>
      <c r="AD36" s="39" t="e">
        <f>IF(AND('Mapa final'!#REF!="Baja",'Mapa final'!#REF!="Mayor"),CONCATENATE("R1C",'Mapa final'!#REF!),"")</f>
        <v>#REF!</v>
      </c>
      <c r="AE36" s="39" t="e">
        <f>IF(AND('Mapa final'!#REF!="Baja",'Mapa final'!#REF!="Mayor"),CONCATENATE("R1C",'Mapa final'!#REF!),"")</f>
        <v>#REF!</v>
      </c>
      <c r="AF36" s="39" t="e">
        <f>IF(AND('Mapa final'!#REF!="Baja",'Mapa final'!#REF!="Mayor"),CONCATENATE("R1C",'Mapa final'!#REF!),"")</f>
        <v>#REF!</v>
      </c>
      <c r="AG36" s="40" t="e">
        <f>IF(AND('Mapa final'!#REF!="Baja",'Mapa final'!#REF!="Mayor"),CONCATENATE("R1C",'Mapa final'!#REF!),"")</f>
        <v>#REF!</v>
      </c>
      <c r="AH36" s="41" t="e">
        <f>IF(AND('Mapa final'!#REF!="Baja",'Mapa final'!#REF!="Catastrófico"),CONCATENATE("R1C",'Mapa final'!#REF!),"")</f>
        <v>#REF!</v>
      </c>
      <c r="AI36" s="42" t="e">
        <f>IF(AND('Mapa final'!#REF!="Baja",'Mapa final'!#REF!="Catastrófico"),CONCATENATE("R1C",'Mapa final'!#REF!),"")</f>
        <v>#REF!</v>
      </c>
      <c r="AJ36" s="42" t="e">
        <f>IF(AND('Mapa final'!#REF!="Baja",'Mapa final'!#REF!="Catastrófico"),CONCATENATE("R1C",'Mapa final'!#REF!),"")</f>
        <v>#REF!</v>
      </c>
      <c r="AK36" s="42" t="e">
        <f>IF(AND('Mapa final'!#REF!="Baja",'Mapa final'!#REF!="Catastrófico"),CONCATENATE("R1C",'Mapa final'!#REF!),"")</f>
        <v>#REF!</v>
      </c>
      <c r="AL36" s="42" t="e">
        <f>IF(AND('Mapa final'!#REF!="Baja",'Mapa final'!#REF!="Catastrófico"),CONCATENATE("R1C",'Mapa final'!#REF!),"")</f>
        <v>#REF!</v>
      </c>
      <c r="AM36" s="43" t="e">
        <f>IF(AND('Mapa final'!#REF!="Baja",'Mapa final'!#REF!="Catastrófico"),CONCATENATE("R1C",'Mapa final'!#REF!),"")</f>
        <v>#REF!</v>
      </c>
      <c r="AN36" s="76"/>
      <c r="AO36" s="380" t="s">
        <v>81</v>
      </c>
      <c r="AP36" s="381"/>
      <c r="AQ36" s="381"/>
      <c r="AR36" s="381"/>
      <c r="AS36" s="381"/>
      <c r="AT36" s="382"/>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row>
    <row r="37" spans="1:80" ht="15" customHeight="1" x14ac:dyDescent="0.25">
      <c r="A37" s="76"/>
      <c r="B37" s="310"/>
      <c r="C37" s="310"/>
      <c r="D37" s="311"/>
      <c r="E37" s="367"/>
      <c r="F37" s="368"/>
      <c r="G37" s="368"/>
      <c r="H37" s="368"/>
      <c r="I37" s="368"/>
      <c r="J37" s="69" t="str">
        <f>IF(AND('Mapa final'!$AD$12="Baja",'Mapa final'!$AF$12="Leve"),CONCATENATE("R2C",'Mapa final'!$S$12),"")</f>
        <v/>
      </c>
      <c r="K37" s="70" t="str">
        <f>IF(AND('Mapa final'!$AD$13="Baja",'Mapa final'!$AF$13="Leve"),CONCATENATE("R2C",'Mapa final'!$S$13),"")</f>
        <v/>
      </c>
      <c r="L37" s="70" t="e">
        <f>IF(AND('Mapa final'!#REF!="Baja",'Mapa final'!#REF!="Leve"),CONCATENATE("R2C",'Mapa final'!#REF!),"")</f>
        <v>#REF!</v>
      </c>
      <c r="M37" s="70" t="e">
        <f>IF(AND('Mapa final'!#REF!="Baja",'Mapa final'!#REF!="Leve"),CONCATENATE("R2C",'Mapa final'!#REF!),"")</f>
        <v>#REF!</v>
      </c>
      <c r="N37" s="70" t="e">
        <f>IF(AND('Mapa final'!#REF!="Baja",'Mapa final'!#REF!="Leve"),CONCATENATE("R2C",'Mapa final'!#REF!),"")</f>
        <v>#REF!</v>
      </c>
      <c r="O37" s="71" t="e">
        <f>IF(AND('Mapa final'!#REF!="Baja",'Mapa final'!#REF!="Leve"),CONCATENATE("R2C",'Mapa final'!#REF!),"")</f>
        <v>#REF!</v>
      </c>
      <c r="P37" s="60" t="str">
        <f>IF(AND('Mapa final'!$AD$12="Baja",'Mapa final'!$AF$12="Menor"),CONCATENATE("R2C",'Mapa final'!$S$12),"")</f>
        <v/>
      </c>
      <c r="Q37" s="61" t="str">
        <f>IF(AND('Mapa final'!$AD$13="Baja",'Mapa final'!$AF$13="Menor"),CONCATENATE("R2C",'Mapa final'!$S$13),"")</f>
        <v>R2C2</v>
      </c>
      <c r="R37" s="61" t="e">
        <f>IF(AND('Mapa final'!#REF!="Baja",'Mapa final'!#REF!="Menor"),CONCATENATE("R2C",'Mapa final'!#REF!),"")</f>
        <v>#REF!</v>
      </c>
      <c r="S37" s="61" t="e">
        <f>IF(AND('Mapa final'!#REF!="Baja",'Mapa final'!#REF!="Menor"),CONCATENATE("R2C",'Mapa final'!#REF!),"")</f>
        <v>#REF!</v>
      </c>
      <c r="T37" s="61" t="e">
        <f>IF(AND('Mapa final'!#REF!="Baja",'Mapa final'!#REF!="Menor"),CONCATENATE("R2C",'Mapa final'!#REF!),"")</f>
        <v>#REF!</v>
      </c>
      <c r="U37" s="62" t="e">
        <f>IF(AND('Mapa final'!#REF!="Baja",'Mapa final'!#REF!="Menor"),CONCATENATE("R2C",'Mapa final'!#REF!),"")</f>
        <v>#REF!</v>
      </c>
      <c r="V37" s="60" t="str">
        <f>IF(AND('Mapa final'!$AD$12="Baja",'Mapa final'!$AF$12="Moderado"),CONCATENATE("R2C",'Mapa final'!$S$12),"")</f>
        <v/>
      </c>
      <c r="W37" s="61" t="str">
        <f>IF(AND('Mapa final'!$AD$13="Baja",'Mapa final'!$AF$13="Moderado"),CONCATENATE("R2C",'Mapa final'!$S$13),"")</f>
        <v/>
      </c>
      <c r="X37" s="61" t="e">
        <f>IF(AND('Mapa final'!#REF!="Baja",'Mapa final'!#REF!="Moderado"),CONCATENATE("R2C",'Mapa final'!#REF!),"")</f>
        <v>#REF!</v>
      </c>
      <c r="Y37" s="61" t="e">
        <f>IF(AND('Mapa final'!#REF!="Baja",'Mapa final'!#REF!="Moderado"),CONCATENATE("R2C",'Mapa final'!#REF!),"")</f>
        <v>#REF!</v>
      </c>
      <c r="Z37" s="61" t="e">
        <f>IF(AND('Mapa final'!#REF!="Baja",'Mapa final'!#REF!="Moderado"),CONCATENATE("R2C",'Mapa final'!#REF!),"")</f>
        <v>#REF!</v>
      </c>
      <c r="AA37" s="62" t="e">
        <f>IF(AND('Mapa final'!#REF!="Baja",'Mapa final'!#REF!="Moderado"),CONCATENATE("R2C",'Mapa final'!#REF!),"")</f>
        <v>#REF!</v>
      </c>
      <c r="AB37" s="44" t="str">
        <f>IF(AND('Mapa final'!$AD$12="Baja",'Mapa final'!$AF$12="Mayor"),CONCATENATE("R2C",'Mapa final'!$S$12),"")</f>
        <v/>
      </c>
      <c r="AC37" s="45" t="str">
        <f>IF(AND('Mapa final'!$AD$13="Baja",'Mapa final'!$AF$13="Mayor"),CONCATENATE("R2C",'Mapa final'!$S$13),"")</f>
        <v/>
      </c>
      <c r="AD37" s="45" t="e">
        <f>IF(AND('Mapa final'!#REF!="Baja",'Mapa final'!#REF!="Mayor"),CONCATENATE("R2C",'Mapa final'!#REF!),"")</f>
        <v>#REF!</v>
      </c>
      <c r="AE37" s="45" t="e">
        <f>IF(AND('Mapa final'!#REF!="Baja",'Mapa final'!#REF!="Mayor"),CONCATENATE("R2C",'Mapa final'!#REF!),"")</f>
        <v>#REF!</v>
      </c>
      <c r="AF37" s="45" t="e">
        <f>IF(AND('Mapa final'!#REF!="Baja",'Mapa final'!#REF!="Mayor"),CONCATENATE("R2C",'Mapa final'!#REF!),"")</f>
        <v>#REF!</v>
      </c>
      <c r="AG37" s="46" t="e">
        <f>IF(AND('Mapa final'!#REF!="Baja",'Mapa final'!#REF!="Mayor"),CONCATENATE("R2C",'Mapa final'!#REF!),"")</f>
        <v>#REF!</v>
      </c>
      <c r="AH37" s="47" t="str">
        <f>IF(AND('Mapa final'!$AD$12="Baja",'Mapa final'!$AF$12="Catastrófico"),CONCATENATE("R2C",'Mapa final'!$S$12),"")</f>
        <v/>
      </c>
      <c r="AI37" s="48" t="str">
        <f>IF(AND('Mapa final'!$AD$13="Baja",'Mapa final'!$AF$13="Catastrófico"),CONCATENATE("R2C",'Mapa final'!$S$13),"")</f>
        <v/>
      </c>
      <c r="AJ37" s="48" t="e">
        <f>IF(AND('Mapa final'!#REF!="Baja",'Mapa final'!#REF!="Catastrófico"),CONCATENATE("R2C",'Mapa final'!#REF!),"")</f>
        <v>#REF!</v>
      </c>
      <c r="AK37" s="48" t="e">
        <f>IF(AND('Mapa final'!#REF!="Baja",'Mapa final'!#REF!="Catastrófico"),CONCATENATE("R2C",'Mapa final'!#REF!),"")</f>
        <v>#REF!</v>
      </c>
      <c r="AL37" s="48" t="e">
        <f>IF(AND('Mapa final'!#REF!="Baja",'Mapa final'!#REF!="Catastrófico"),CONCATENATE("R2C",'Mapa final'!#REF!),"")</f>
        <v>#REF!</v>
      </c>
      <c r="AM37" s="49" t="e">
        <f>IF(AND('Mapa final'!#REF!="Baja",'Mapa final'!#REF!="Catastrófico"),CONCATENATE("R2C",'Mapa final'!#REF!),"")</f>
        <v>#REF!</v>
      </c>
      <c r="AN37" s="76"/>
      <c r="AO37" s="383"/>
      <c r="AP37" s="384"/>
      <c r="AQ37" s="384"/>
      <c r="AR37" s="384"/>
      <c r="AS37" s="384"/>
      <c r="AT37" s="385"/>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6"/>
      <c r="BT37" s="76"/>
      <c r="BU37" s="76"/>
      <c r="BV37" s="76"/>
      <c r="BW37" s="76"/>
      <c r="BX37" s="76"/>
    </row>
    <row r="38" spans="1:80" ht="15" customHeight="1" x14ac:dyDescent="0.25">
      <c r="A38" s="76"/>
      <c r="B38" s="310"/>
      <c r="C38" s="310"/>
      <c r="D38" s="311"/>
      <c r="E38" s="351"/>
      <c r="F38" s="352"/>
      <c r="G38" s="352"/>
      <c r="H38" s="352"/>
      <c r="I38" s="368"/>
      <c r="J38" s="69" t="e">
        <f>IF(AND('Mapa final'!#REF!="Baja",'Mapa final'!#REF!="Leve"),CONCATENATE("R3C",'Mapa final'!#REF!),"")</f>
        <v>#REF!</v>
      </c>
      <c r="K38" s="70" t="e">
        <f>IF(AND('Mapa final'!#REF!="Baja",'Mapa final'!#REF!="Leve"),CONCATENATE("R3C",'Mapa final'!#REF!),"")</f>
        <v>#REF!</v>
      </c>
      <c r="L38" s="70" t="e">
        <f>IF(AND('Mapa final'!#REF!="Baja",'Mapa final'!#REF!="Leve"),CONCATENATE("R3C",'Mapa final'!#REF!),"")</f>
        <v>#REF!</v>
      </c>
      <c r="M38" s="70" t="e">
        <f>IF(AND('Mapa final'!#REF!="Baja",'Mapa final'!#REF!="Leve"),CONCATENATE("R3C",'Mapa final'!#REF!),"")</f>
        <v>#REF!</v>
      </c>
      <c r="N38" s="70" t="e">
        <f>IF(AND('Mapa final'!#REF!="Baja",'Mapa final'!#REF!="Leve"),CONCATENATE("R3C",'Mapa final'!#REF!),"")</f>
        <v>#REF!</v>
      </c>
      <c r="O38" s="71" t="e">
        <f>IF(AND('Mapa final'!#REF!="Baja",'Mapa final'!#REF!="Leve"),CONCATENATE("R3C",'Mapa final'!#REF!),"")</f>
        <v>#REF!</v>
      </c>
      <c r="P38" s="60" t="e">
        <f>IF(AND('Mapa final'!#REF!="Baja",'Mapa final'!#REF!="Menor"),CONCATENATE("R3C",'Mapa final'!#REF!),"")</f>
        <v>#REF!</v>
      </c>
      <c r="Q38" s="61" t="e">
        <f>IF(AND('Mapa final'!#REF!="Baja",'Mapa final'!#REF!="Menor"),CONCATENATE("R3C",'Mapa final'!#REF!),"")</f>
        <v>#REF!</v>
      </c>
      <c r="R38" s="61" t="e">
        <f>IF(AND('Mapa final'!#REF!="Baja",'Mapa final'!#REF!="Menor"),CONCATENATE("R3C",'Mapa final'!#REF!),"")</f>
        <v>#REF!</v>
      </c>
      <c r="S38" s="61" t="e">
        <f>IF(AND('Mapa final'!#REF!="Baja",'Mapa final'!#REF!="Menor"),CONCATENATE("R3C",'Mapa final'!#REF!),"")</f>
        <v>#REF!</v>
      </c>
      <c r="T38" s="61" t="e">
        <f>IF(AND('Mapa final'!#REF!="Baja",'Mapa final'!#REF!="Menor"),CONCATENATE("R3C",'Mapa final'!#REF!),"")</f>
        <v>#REF!</v>
      </c>
      <c r="U38" s="62" t="e">
        <f>IF(AND('Mapa final'!#REF!="Baja",'Mapa final'!#REF!="Menor"),CONCATENATE("R3C",'Mapa final'!#REF!),"")</f>
        <v>#REF!</v>
      </c>
      <c r="V38" s="60" t="e">
        <f>IF(AND('Mapa final'!#REF!="Baja",'Mapa final'!#REF!="Moderado"),CONCATENATE("R3C",'Mapa final'!#REF!),"")</f>
        <v>#REF!</v>
      </c>
      <c r="W38" s="61" t="e">
        <f>IF(AND('Mapa final'!#REF!="Baja",'Mapa final'!#REF!="Moderado"),CONCATENATE("R3C",'Mapa final'!#REF!),"")</f>
        <v>#REF!</v>
      </c>
      <c r="X38" s="61" t="e">
        <f>IF(AND('Mapa final'!#REF!="Baja",'Mapa final'!#REF!="Moderado"),CONCATENATE("R3C",'Mapa final'!#REF!),"")</f>
        <v>#REF!</v>
      </c>
      <c r="Y38" s="61" t="e">
        <f>IF(AND('Mapa final'!#REF!="Baja",'Mapa final'!#REF!="Moderado"),CONCATENATE("R3C",'Mapa final'!#REF!),"")</f>
        <v>#REF!</v>
      </c>
      <c r="Z38" s="61" t="e">
        <f>IF(AND('Mapa final'!#REF!="Baja",'Mapa final'!#REF!="Moderado"),CONCATENATE("R3C",'Mapa final'!#REF!),"")</f>
        <v>#REF!</v>
      </c>
      <c r="AA38" s="62" t="e">
        <f>IF(AND('Mapa final'!#REF!="Baja",'Mapa final'!#REF!="Moderado"),CONCATENATE("R3C",'Mapa final'!#REF!),"")</f>
        <v>#REF!</v>
      </c>
      <c r="AB38" s="44" t="e">
        <f>IF(AND('Mapa final'!#REF!="Baja",'Mapa final'!#REF!="Mayor"),CONCATENATE("R3C",'Mapa final'!#REF!),"")</f>
        <v>#REF!</v>
      </c>
      <c r="AC38" s="45" t="e">
        <f>IF(AND('Mapa final'!#REF!="Baja",'Mapa final'!#REF!="Mayor"),CONCATENATE("R3C",'Mapa final'!#REF!),"")</f>
        <v>#REF!</v>
      </c>
      <c r="AD38" s="45" t="e">
        <f>IF(AND('Mapa final'!#REF!="Baja",'Mapa final'!#REF!="Mayor"),CONCATENATE("R3C",'Mapa final'!#REF!),"")</f>
        <v>#REF!</v>
      </c>
      <c r="AE38" s="45" t="e">
        <f>IF(AND('Mapa final'!#REF!="Baja",'Mapa final'!#REF!="Mayor"),CONCATENATE("R3C",'Mapa final'!#REF!),"")</f>
        <v>#REF!</v>
      </c>
      <c r="AF38" s="45" t="e">
        <f>IF(AND('Mapa final'!#REF!="Baja",'Mapa final'!#REF!="Mayor"),CONCATENATE("R3C",'Mapa final'!#REF!),"")</f>
        <v>#REF!</v>
      </c>
      <c r="AG38" s="46" t="e">
        <f>IF(AND('Mapa final'!#REF!="Baja",'Mapa final'!#REF!="Mayor"),CONCATENATE("R3C",'Mapa final'!#REF!),"")</f>
        <v>#REF!</v>
      </c>
      <c r="AH38" s="47" t="e">
        <f>IF(AND('Mapa final'!#REF!="Baja",'Mapa final'!#REF!="Catastrófico"),CONCATENATE("R3C",'Mapa final'!#REF!),"")</f>
        <v>#REF!</v>
      </c>
      <c r="AI38" s="48" t="e">
        <f>IF(AND('Mapa final'!#REF!="Baja",'Mapa final'!#REF!="Catastrófico"),CONCATENATE("R3C",'Mapa final'!#REF!),"")</f>
        <v>#REF!</v>
      </c>
      <c r="AJ38" s="48" t="e">
        <f>IF(AND('Mapa final'!#REF!="Baja",'Mapa final'!#REF!="Catastrófico"),CONCATENATE("R3C",'Mapa final'!#REF!),"")</f>
        <v>#REF!</v>
      </c>
      <c r="AK38" s="48" t="e">
        <f>IF(AND('Mapa final'!#REF!="Baja",'Mapa final'!#REF!="Catastrófico"),CONCATENATE("R3C",'Mapa final'!#REF!),"")</f>
        <v>#REF!</v>
      </c>
      <c r="AL38" s="48" t="e">
        <f>IF(AND('Mapa final'!#REF!="Baja",'Mapa final'!#REF!="Catastrófico"),CONCATENATE("R3C",'Mapa final'!#REF!),"")</f>
        <v>#REF!</v>
      </c>
      <c r="AM38" s="49" t="e">
        <f>IF(AND('Mapa final'!#REF!="Baja",'Mapa final'!#REF!="Catastrófico"),CONCATENATE("R3C",'Mapa final'!#REF!),"")</f>
        <v>#REF!</v>
      </c>
      <c r="AN38" s="76"/>
      <c r="AO38" s="383"/>
      <c r="AP38" s="384"/>
      <c r="AQ38" s="384"/>
      <c r="AR38" s="384"/>
      <c r="AS38" s="384"/>
      <c r="AT38" s="385"/>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row>
    <row r="39" spans="1:80" ht="15" customHeight="1" x14ac:dyDescent="0.25">
      <c r="A39" s="76"/>
      <c r="B39" s="310"/>
      <c r="C39" s="310"/>
      <c r="D39" s="311"/>
      <c r="E39" s="351"/>
      <c r="F39" s="352"/>
      <c r="G39" s="352"/>
      <c r="H39" s="352"/>
      <c r="I39" s="368"/>
      <c r="J39" s="69" t="e">
        <f>IF(AND('Mapa final'!#REF!="Baja",'Mapa final'!#REF!="Leve"),CONCATENATE("R4C",'Mapa final'!#REF!),"")</f>
        <v>#REF!</v>
      </c>
      <c r="K39" s="70" t="e">
        <f>IF(AND('Mapa final'!#REF!="Baja",'Mapa final'!#REF!="Leve"),CONCATENATE("R4C",'Mapa final'!#REF!),"")</f>
        <v>#REF!</v>
      </c>
      <c r="L39" s="70" t="e">
        <f>IF(AND('Mapa final'!#REF!="Baja",'Mapa final'!#REF!="Leve"),CONCATENATE("R4C",'Mapa final'!#REF!),"")</f>
        <v>#REF!</v>
      </c>
      <c r="M39" s="70" t="e">
        <f>IF(AND('Mapa final'!#REF!="Baja",'Mapa final'!#REF!="Leve"),CONCATENATE("R4C",'Mapa final'!#REF!),"")</f>
        <v>#REF!</v>
      </c>
      <c r="N39" s="70" t="e">
        <f>IF(AND('Mapa final'!#REF!="Baja",'Mapa final'!#REF!="Leve"),CONCATENATE("R4C",'Mapa final'!#REF!),"")</f>
        <v>#REF!</v>
      </c>
      <c r="O39" s="71" t="e">
        <f>IF(AND('Mapa final'!#REF!="Baja",'Mapa final'!#REF!="Leve"),CONCATENATE("R4C",'Mapa final'!#REF!),"")</f>
        <v>#REF!</v>
      </c>
      <c r="P39" s="60" t="e">
        <f>IF(AND('Mapa final'!#REF!="Baja",'Mapa final'!#REF!="Menor"),CONCATENATE("R4C",'Mapa final'!#REF!),"")</f>
        <v>#REF!</v>
      </c>
      <c r="Q39" s="61" t="e">
        <f>IF(AND('Mapa final'!#REF!="Baja",'Mapa final'!#REF!="Menor"),CONCATENATE("R4C",'Mapa final'!#REF!),"")</f>
        <v>#REF!</v>
      </c>
      <c r="R39" s="61" t="e">
        <f>IF(AND('Mapa final'!#REF!="Baja",'Mapa final'!#REF!="Menor"),CONCATENATE("R4C",'Mapa final'!#REF!),"")</f>
        <v>#REF!</v>
      </c>
      <c r="S39" s="61" t="e">
        <f>IF(AND('Mapa final'!#REF!="Baja",'Mapa final'!#REF!="Menor"),CONCATENATE("R4C",'Mapa final'!#REF!),"")</f>
        <v>#REF!</v>
      </c>
      <c r="T39" s="61" t="e">
        <f>IF(AND('Mapa final'!#REF!="Baja",'Mapa final'!#REF!="Menor"),CONCATENATE("R4C",'Mapa final'!#REF!),"")</f>
        <v>#REF!</v>
      </c>
      <c r="U39" s="62" t="e">
        <f>IF(AND('Mapa final'!#REF!="Baja",'Mapa final'!#REF!="Menor"),CONCATENATE("R4C",'Mapa final'!#REF!),"")</f>
        <v>#REF!</v>
      </c>
      <c r="V39" s="60" t="e">
        <f>IF(AND('Mapa final'!#REF!="Baja",'Mapa final'!#REF!="Moderado"),CONCATENATE("R4C",'Mapa final'!#REF!),"")</f>
        <v>#REF!</v>
      </c>
      <c r="W39" s="61" t="e">
        <f>IF(AND('Mapa final'!#REF!="Baja",'Mapa final'!#REF!="Moderado"),CONCATENATE("R4C",'Mapa final'!#REF!),"")</f>
        <v>#REF!</v>
      </c>
      <c r="X39" s="61" t="e">
        <f>IF(AND('Mapa final'!#REF!="Baja",'Mapa final'!#REF!="Moderado"),CONCATENATE("R4C",'Mapa final'!#REF!),"")</f>
        <v>#REF!</v>
      </c>
      <c r="Y39" s="61" t="e">
        <f>IF(AND('Mapa final'!#REF!="Baja",'Mapa final'!#REF!="Moderado"),CONCATENATE("R4C",'Mapa final'!#REF!),"")</f>
        <v>#REF!</v>
      </c>
      <c r="Z39" s="61" t="e">
        <f>IF(AND('Mapa final'!#REF!="Baja",'Mapa final'!#REF!="Moderado"),CONCATENATE("R4C",'Mapa final'!#REF!),"")</f>
        <v>#REF!</v>
      </c>
      <c r="AA39" s="62" t="e">
        <f>IF(AND('Mapa final'!#REF!="Baja",'Mapa final'!#REF!="Moderado"),CONCATENATE("R4C",'Mapa final'!#REF!),"")</f>
        <v>#REF!</v>
      </c>
      <c r="AB39" s="44" t="e">
        <f>IF(AND('Mapa final'!#REF!="Baja",'Mapa final'!#REF!="Mayor"),CONCATENATE("R4C",'Mapa final'!#REF!),"")</f>
        <v>#REF!</v>
      </c>
      <c r="AC39" s="45" t="e">
        <f>IF(AND('Mapa final'!#REF!="Baja",'Mapa final'!#REF!="Mayor"),CONCATENATE("R4C",'Mapa final'!#REF!),"")</f>
        <v>#REF!</v>
      </c>
      <c r="AD39" s="45" t="e">
        <f>IF(AND('Mapa final'!#REF!="Baja",'Mapa final'!#REF!="Mayor"),CONCATENATE("R4C",'Mapa final'!#REF!),"")</f>
        <v>#REF!</v>
      </c>
      <c r="AE39" s="45" t="e">
        <f>IF(AND('Mapa final'!#REF!="Baja",'Mapa final'!#REF!="Mayor"),CONCATENATE("R4C",'Mapa final'!#REF!),"")</f>
        <v>#REF!</v>
      </c>
      <c r="AF39" s="45" t="e">
        <f>IF(AND('Mapa final'!#REF!="Baja",'Mapa final'!#REF!="Mayor"),CONCATENATE("R4C",'Mapa final'!#REF!),"")</f>
        <v>#REF!</v>
      </c>
      <c r="AG39" s="46" t="e">
        <f>IF(AND('Mapa final'!#REF!="Baja",'Mapa final'!#REF!="Mayor"),CONCATENATE("R4C",'Mapa final'!#REF!),"")</f>
        <v>#REF!</v>
      </c>
      <c r="AH39" s="47" t="e">
        <f>IF(AND('Mapa final'!#REF!="Baja",'Mapa final'!#REF!="Catastrófico"),CONCATENATE("R4C",'Mapa final'!#REF!),"")</f>
        <v>#REF!</v>
      </c>
      <c r="AI39" s="48" t="e">
        <f>IF(AND('Mapa final'!#REF!="Baja",'Mapa final'!#REF!="Catastrófico"),CONCATENATE("R4C",'Mapa final'!#REF!),"")</f>
        <v>#REF!</v>
      </c>
      <c r="AJ39" s="48" t="e">
        <f>IF(AND('Mapa final'!#REF!="Baja",'Mapa final'!#REF!="Catastrófico"),CONCATENATE("R4C",'Mapa final'!#REF!),"")</f>
        <v>#REF!</v>
      </c>
      <c r="AK39" s="48" t="e">
        <f>IF(AND('Mapa final'!#REF!="Baja",'Mapa final'!#REF!="Catastrófico"),CONCATENATE("R4C",'Mapa final'!#REF!),"")</f>
        <v>#REF!</v>
      </c>
      <c r="AL39" s="48" t="e">
        <f>IF(AND('Mapa final'!#REF!="Baja",'Mapa final'!#REF!="Catastrófico"),CONCATENATE("R4C",'Mapa final'!#REF!),"")</f>
        <v>#REF!</v>
      </c>
      <c r="AM39" s="49" t="e">
        <f>IF(AND('Mapa final'!#REF!="Baja",'Mapa final'!#REF!="Catastrófico"),CONCATENATE("R4C",'Mapa final'!#REF!),"")</f>
        <v>#REF!</v>
      </c>
      <c r="AN39" s="76"/>
      <c r="AO39" s="383"/>
      <c r="AP39" s="384"/>
      <c r="AQ39" s="384"/>
      <c r="AR39" s="384"/>
      <c r="AS39" s="384"/>
      <c r="AT39" s="385"/>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6"/>
      <c r="BT39" s="76"/>
      <c r="BU39" s="76"/>
      <c r="BV39" s="76"/>
      <c r="BW39" s="76"/>
      <c r="BX39" s="76"/>
    </row>
    <row r="40" spans="1:80" ht="15" customHeight="1" x14ac:dyDescent="0.25">
      <c r="A40" s="76"/>
      <c r="B40" s="310"/>
      <c r="C40" s="310"/>
      <c r="D40" s="311"/>
      <c r="E40" s="351"/>
      <c r="F40" s="352"/>
      <c r="G40" s="352"/>
      <c r="H40" s="352"/>
      <c r="I40" s="368"/>
      <c r="J40" s="69" t="e">
        <f>IF(AND('Mapa final'!#REF!="Baja",'Mapa final'!#REF!="Leve"),CONCATENATE("R5C",'Mapa final'!#REF!),"")</f>
        <v>#REF!</v>
      </c>
      <c r="K40" s="70" t="e">
        <f>IF(AND('Mapa final'!#REF!="Baja",'Mapa final'!#REF!="Leve"),CONCATENATE("R5C",'Mapa final'!#REF!),"")</f>
        <v>#REF!</v>
      </c>
      <c r="L40" s="70" t="e">
        <f>IF(AND('Mapa final'!#REF!="Baja",'Mapa final'!#REF!="Leve"),CONCATENATE("R5C",'Mapa final'!#REF!),"")</f>
        <v>#REF!</v>
      </c>
      <c r="M40" s="70" t="e">
        <f>IF(AND('Mapa final'!#REF!="Baja",'Mapa final'!#REF!="Leve"),CONCATENATE("R5C",'Mapa final'!#REF!),"")</f>
        <v>#REF!</v>
      </c>
      <c r="N40" s="70" t="e">
        <f>IF(AND('Mapa final'!#REF!="Baja",'Mapa final'!#REF!="Leve"),CONCATENATE("R5C",'Mapa final'!#REF!),"")</f>
        <v>#REF!</v>
      </c>
      <c r="O40" s="71" t="e">
        <f>IF(AND('Mapa final'!#REF!="Baja",'Mapa final'!#REF!="Leve"),CONCATENATE("R5C",'Mapa final'!#REF!),"")</f>
        <v>#REF!</v>
      </c>
      <c r="P40" s="60" t="e">
        <f>IF(AND('Mapa final'!#REF!="Baja",'Mapa final'!#REF!="Menor"),CONCATENATE("R5C",'Mapa final'!#REF!),"")</f>
        <v>#REF!</v>
      </c>
      <c r="Q40" s="61" t="e">
        <f>IF(AND('Mapa final'!#REF!="Baja",'Mapa final'!#REF!="Menor"),CONCATENATE("R5C",'Mapa final'!#REF!),"")</f>
        <v>#REF!</v>
      </c>
      <c r="R40" s="61" t="e">
        <f>IF(AND('Mapa final'!#REF!="Baja",'Mapa final'!#REF!="Menor"),CONCATENATE("R5C",'Mapa final'!#REF!),"")</f>
        <v>#REF!</v>
      </c>
      <c r="S40" s="61" t="e">
        <f>IF(AND('Mapa final'!#REF!="Baja",'Mapa final'!#REF!="Menor"),CONCATENATE("R5C",'Mapa final'!#REF!),"")</f>
        <v>#REF!</v>
      </c>
      <c r="T40" s="61" t="e">
        <f>IF(AND('Mapa final'!#REF!="Baja",'Mapa final'!#REF!="Menor"),CONCATENATE("R5C",'Mapa final'!#REF!),"")</f>
        <v>#REF!</v>
      </c>
      <c r="U40" s="62" t="e">
        <f>IF(AND('Mapa final'!#REF!="Baja",'Mapa final'!#REF!="Menor"),CONCATENATE("R5C",'Mapa final'!#REF!),"")</f>
        <v>#REF!</v>
      </c>
      <c r="V40" s="60" t="e">
        <f>IF(AND('Mapa final'!#REF!="Baja",'Mapa final'!#REF!="Moderado"),CONCATENATE("R5C",'Mapa final'!#REF!),"")</f>
        <v>#REF!</v>
      </c>
      <c r="W40" s="61" t="e">
        <f>IF(AND('Mapa final'!#REF!="Baja",'Mapa final'!#REF!="Moderado"),CONCATENATE("R5C",'Mapa final'!#REF!),"")</f>
        <v>#REF!</v>
      </c>
      <c r="X40" s="61" t="e">
        <f>IF(AND('Mapa final'!#REF!="Baja",'Mapa final'!#REF!="Moderado"),CONCATENATE("R5C",'Mapa final'!#REF!),"")</f>
        <v>#REF!</v>
      </c>
      <c r="Y40" s="61" t="e">
        <f>IF(AND('Mapa final'!#REF!="Baja",'Mapa final'!#REF!="Moderado"),CONCATENATE("R5C",'Mapa final'!#REF!),"")</f>
        <v>#REF!</v>
      </c>
      <c r="Z40" s="61" t="e">
        <f>IF(AND('Mapa final'!#REF!="Baja",'Mapa final'!#REF!="Moderado"),CONCATENATE("R5C",'Mapa final'!#REF!),"")</f>
        <v>#REF!</v>
      </c>
      <c r="AA40" s="62" t="e">
        <f>IF(AND('Mapa final'!#REF!="Baja",'Mapa final'!#REF!="Moderado"),CONCATENATE("R5C",'Mapa final'!#REF!),"")</f>
        <v>#REF!</v>
      </c>
      <c r="AB40" s="44" t="e">
        <f>IF(AND('Mapa final'!#REF!="Baja",'Mapa final'!#REF!="Mayor"),CONCATENATE("R5C",'Mapa final'!#REF!),"")</f>
        <v>#REF!</v>
      </c>
      <c r="AC40" s="45" t="e">
        <f>IF(AND('Mapa final'!#REF!="Baja",'Mapa final'!#REF!="Mayor"),CONCATENATE("R5C",'Mapa final'!#REF!),"")</f>
        <v>#REF!</v>
      </c>
      <c r="AD40" s="50" t="e">
        <f>IF(AND('Mapa final'!#REF!="Baja",'Mapa final'!#REF!="Mayor"),CONCATENATE("R5C",'Mapa final'!#REF!),"")</f>
        <v>#REF!</v>
      </c>
      <c r="AE40" s="50" t="e">
        <f>IF(AND('Mapa final'!#REF!="Baja",'Mapa final'!#REF!="Mayor"),CONCATENATE("R5C",'Mapa final'!#REF!),"")</f>
        <v>#REF!</v>
      </c>
      <c r="AF40" s="50" t="e">
        <f>IF(AND('Mapa final'!#REF!="Baja",'Mapa final'!#REF!="Mayor"),CONCATENATE("R5C",'Mapa final'!#REF!),"")</f>
        <v>#REF!</v>
      </c>
      <c r="AG40" s="46" t="e">
        <f>IF(AND('Mapa final'!#REF!="Baja",'Mapa final'!#REF!="Mayor"),CONCATENATE("R5C",'Mapa final'!#REF!),"")</f>
        <v>#REF!</v>
      </c>
      <c r="AH40" s="47" t="e">
        <f>IF(AND('Mapa final'!#REF!="Baja",'Mapa final'!#REF!="Catastrófico"),CONCATENATE("R5C",'Mapa final'!#REF!),"")</f>
        <v>#REF!</v>
      </c>
      <c r="AI40" s="48" t="e">
        <f>IF(AND('Mapa final'!#REF!="Baja",'Mapa final'!#REF!="Catastrófico"),CONCATENATE("R5C",'Mapa final'!#REF!),"")</f>
        <v>#REF!</v>
      </c>
      <c r="AJ40" s="48" t="e">
        <f>IF(AND('Mapa final'!#REF!="Baja",'Mapa final'!#REF!="Catastrófico"),CONCATENATE("R5C",'Mapa final'!#REF!),"")</f>
        <v>#REF!</v>
      </c>
      <c r="AK40" s="48" t="e">
        <f>IF(AND('Mapa final'!#REF!="Baja",'Mapa final'!#REF!="Catastrófico"),CONCATENATE("R5C",'Mapa final'!#REF!),"")</f>
        <v>#REF!</v>
      </c>
      <c r="AL40" s="48" t="e">
        <f>IF(AND('Mapa final'!#REF!="Baja",'Mapa final'!#REF!="Catastrófico"),CONCATENATE("R5C",'Mapa final'!#REF!),"")</f>
        <v>#REF!</v>
      </c>
      <c r="AM40" s="49" t="e">
        <f>IF(AND('Mapa final'!#REF!="Baja",'Mapa final'!#REF!="Catastrófico"),CONCATENATE("R5C",'Mapa final'!#REF!),"")</f>
        <v>#REF!</v>
      </c>
      <c r="AN40" s="76"/>
      <c r="AO40" s="383"/>
      <c r="AP40" s="384"/>
      <c r="AQ40" s="384"/>
      <c r="AR40" s="384"/>
      <c r="AS40" s="384"/>
      <c r="AT40" s="385"/>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6"/>
      <c r="BT40" s="76"/>
      <c r="BU40" s="76"/>
      <c r="BV40" s="76"/>
      <c r="BW40" s="76"/>
      <c r="BX40" s="76"/>
    </row>
    <row r="41" spans="1:80" ht="15" customHeight="1" x14ac:dyDescent="0.25">
      <c r="A41" s="76"/>
      <c r="B41" s="310"/>
      <c r="C41" s="310"/>
      <c r="D41" s="311"/>
      <c r="E41" s="351"/>
      <c r="F41" s="352"/>
      <c r="G41" s="352"/>
      <c r="H41" s="352"/>
      <c r="I41" s="368"/>
      <c r="J41" s="69" t="e">
        <f>IF(AND('Mapa final'!#REF!="Baja",'Mapa final'!#REF!="Leve"),CONCATENATE("R6C",'Mapa final'!#REF!),"")</f>
        <v>#REF!</v>
      </c>
      <c r="K41" s="70" t="e">
        <f>IF(AND('Mapa final'!#REF!="Baja",'Mapa final'!#REF!="Leve"),CONCATENATE("R6C",'Mapa final'!#REF!),"")</f>
        <v>#REF!</v>
      </c>
      <c r="L41" s="70" t="e">
        <f>IF(AND('Mapa final'!#REF!="Baja",'Mapa final'!#REF!="Leve"),CONCATENATE("R6C",'Mapa final'!#REF!),"")</f>
        <v>#REF!</v>
      </c>
      <c r="M41" s="70" t="e">
        <f>IF(AND('Mapa final'!#REF!="Baja",'Mapa final'!#REF!="Leve"),CONCATENATE("R6C",'Mapa final'!#REF!),"")</f>
        <v>#REF!</v>
      </c>
      <c r="N41" s="70" t="e">
        <f>IF(AND('Mapa final'!#REF!="Baja",'Mapa final'!#REF!="Leve"),CONCATENATE("R6C",'Mapa final'!#REF!),"")</f>
        <v>#REF!</v>
      </c>
      <c r="O41" s="71" t="e">
        <f>IF(AND('Mapa final'!#REF!="Baja",'Mapa final'!#REF!="Leve"),CONCATENATE("R6C",'Mapa final'!#REF!),"")</f>
        <v>#REF!</v>
      </c>
      <c r="P41" s="60" t="e">
        <f>IF(AND('Mapa final'!#REF!="Baja",'Mapa final'!#REF!="Menor"),CONCATENATE("R6C",'Mapa final'!#REF!),"")</f>
        <v>#REF!</v>
      </c>
      <c r="Q41" s="61" t="e">
        <f>IF(AND('Mapa final'!#REF!="Baja",'Mapa final'!#REF!="Menor"),CONCATENATE("R6C",'Mapa final'!#REF!),"")</f>
        <v>#REF!</v>
      </c>
      <c r="R41" s="61" t="e">
        <f>IF(AND('Mapa final'!#REF!="Baja",'Mapa final'!#REF!="Menor"),CONCATENATE("R6C",'Mapa final'!#REF!),"")</f>
        <v>#REF!</v>
      </c>
      <c r="S41" s="61" t="e">
        <f>IF(AND('Mapa final'!#REF!="Baja",'Mapa final'!#REF!="Menor"),CONCATENATE("R6C",'Mapa final'!#REF!),"")</f>
        <v>#REF!</v>
      </c>
      <c r="T41" s="61" t="e">
        <f>IF(AND('Mapa final'!#REF!="Baja",'Mapa final'!#REF!="Menor"),CONCATENATE("R6C",'Mapa final'!#REF!),"")</f>
        <v>#REF!</v>
      </c>
      <c r="U41" s="62" t="e">
        <f>IF(AND('Mapa final'!#REF!="Baja",'Mapa final'!#REF!="Menor"),CONCATENATE("R6C",'Mapa final'!#REF!),"")</f>
        <v>#REF!</v>
      </c>
      <c r="V41" s="60" t="e">
        <f>IF(AND('Mapa final'!#REF!="Baja",'Mapa final'!#REF!="Moderado"),CONCATENATE("R6C",'Mapa final'!#REF!),"")</f>
        <v>#REF!</v>
      </c>
      <c r="W41" s="61" t="e">
        <f>IF(AND('Mapa final'!#REF!="Baja",'Mapa final'!#REF!="Moderado"),CONCATENATE("R6C",'Mapa final'!#REF!),"")</f>
        <v>#REF!</v>
      </c>
      <c r="X41" s="61" t="e">
        <f>IF(AND('Mapa final'!#REF!="Baja",'Mapa final'!#REF!="Moderado"),CONCATENATE("R6C",'Mapa final'!#REF!),"")</f>
        <v>#REF!</v>
      </c>
      <c r="Y41" s="61" t="e">
        <f>IF(AND('Mapa final'!#REF!="Baja",'Mapa final'!#REF!="Moderado"),CONCATENATE("R6C",'Mapa final'!#REF!),"")</f>
        <v>#REF!</v>
      </c>
      <c r="Z41" s="61" t="e">
        <f>IF(AND('Mapa final'!#REF!="Baja",'Mapa final'!#REF!="Moderado"),CONCATENATE("R6C",'Mapa final'!#REF!),"")</f>
        <v>#REF!</v>
      </c>
      <c r="AA41" s="62" t="e">
        <f>IF(AND('Mapa final'!#REF!="Baja",'Mapa final'!#REF!="Moderado"),CONCATENATE("R6C",'Mapa final'!#REF!),"")</f>
        <v>#REF!</v>
      </c>
      <c r="AB41" s="44" t="e">
        <f>IF(AND('Mapa final'!#REF!="Baja",'Mapa final'!#REF!="Mayor"),CONCATENATE("R6C",'Mapa final'!#REF!),"")</f>
        <v>#REF!</v>
      </c>
      <c r="AC41" s="45" t="e">
        <f>IF(AND('Mapa final'!#REF!="Baja",'Mapa final'!#REF!="Mayor"),CONCATENATE("R6C",'Mapa final'!#REF!),"")</f>
        <v>#REF!</v>
      </c>
      <c r="AD41" s="50" t="e">
        <f>IF(AND('Mapa final'!#REF!="Baja",'Mapa final'!#REF!="Mayor"),CONCATENATE("R6C",'Mapa final'!#REF!),"")</f>
        <v>#REF!</v>
      </c>
      <c r="AE41" s="50" t="e">
        <f>IF(AND('Mapa final'!#REF!="Baja",'Mapa final'!#REF!="Mayor"),CONCATENATE("R6C",'Mapa final'!#REF!),"")</f>
        <v>#REF!</v>
      </c>
      <c r="AF41" s="50" t="e">
        <f>IF(AND('Mapa final'!#REF!="Baja",'Mapa final'!#REF!="Mayor"),CONCATENATE("R6C",'Mapa final'!#REF!),"")</f>
        <v>#REF!</v>
      </c>
      <c r="AG41" s="46" t="e">
        <f>IF(AND('Mapa final'!#REF!="Baja",'Mapa final'!#REF!="Mayor"),CONCATENATE("R6C",'Mapa final'!#REF!),"")</f>
        <v>#REF!</v>
      </c>
      <c r="AH41" s="47" t="e">
        <f>IF(AND('Mapa final'!#REF!="Baja",'Mapa final'!#REF!="Catastrófico"),CONCATENATE("R6C",'Mapa final'!#REF!),"")</f>
        <v>#REF!</v>
      </c>
      <c r="AI41" s="48" t="e">
        <f>IF(AND('Mapa final'!#REF!="Baja",'Mapa final'!#REF!="Catastrófico"),CONCATENATE("R6C",'Mapa final'!#REF!),"")</f>
        <v>#REF!</v>
      </c>
      <c r="AJ41" s="48" t="e">
        <f>IF(AND('Mapa final'!#REF!="Baja",'Mapa final'!#REF!="Catastrófico"),CONCATENATE("R6C",'Mapa final'!#REF!),"")</f>
        <v>#REF!</v>
      </c>
      <c r="AK41" s="48" t="e">
        <f>IF(AND('Mapa final'!#REF!="Baja",'Mapa final'!#REF!="Catastrófico"),CONCATENATE("R6C",'Mapa final'!#REF!),"")</f>
        <v>#REF!</v>
      </c>
      <c r="AL41" s="48" t="e">
        <f>IF(AND('Mapa final'!#REF!="Baja",'Mapa final'!#REF!="Catastrófico"),CONCATENATE("R6C",'Mapa final'!#REF!),"")</f>
        <v>#REF!</v>
      </c>
      <c r="AM41" s="49" t="e">
        <f>IF(AND('Mapa final'!#REF!="Baja",'Mapa final'!#REF!="Catastrófico"),CONCATENATE("R6C",'Mapa final'!#REF!),"")</f>
        <v>#REF!</v>
      </c>
      <c r="AN41" s="76"/>
      <c r="AO41" s="383"/>
      <c r="AP41" s="384"/>
      <c r="AQ41" s="384"/>
      <c r="AR41" s="384"/>
      <c r="AS41" s="384"/>
      <c r="AT41" s="385"/>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row>
    <row r="42" spans="1:80" ht="15" customHeight="1" x14ac:dyDescent="0.25">
      <c r="A42" s="76"/>
      <c r="B42" s="310"/>
      <c r="C42" s="310"/>
      <c r="D42" s="311"/>
      <c r="E42" s="351"/>
      <c r="F42" s="352"/>
      <c r="G42" s="352"/>
      <c r="H42" s="352"/>
      <c r="I42" s="368"/>
      <c r="J42" s="69" t="e">
        <f>IF(AND('Mapa final'!#REF!="Baja",'Mapa final'!#REF!="Leve"),CONCATENATE("R7C",'Mapa final'!#REF!),"")</f>
        <v>#REF!</v>
      </c>
      <c r="K42" s="70" t="e">
        <f>IF(AND('Mapa final'!#REF!="Baja",'Mapa final'!#REF!="Leve"),CONCATENATE("R7C",'Mapa final'!#REF!),"")</f>
        <v>#REF!</v>
      </c>
      <c r="L42" s="70" t="e">
        <f>IF(AND('Mapa final'!#REF!="Baja",'Mapa final'!#REF!="Leve"),CONCATENATE("R7C",'Mapa final'!#REF!),"")</f>
        <v>#REF!</v>
      </c>
      <c r="M42" s="70" t="e">
        <f>IF(AND('Mapa final'!#REF!="Baja",'Mapa final'!#REF!="Leve"),CONCATENATE("R7C",'Mapa final'!#REF!),"")</f>
        <v>#REF!</v>
      </c>
      <c r="N42" s="70" t="e">
        <f>IF(AND('Mapa final'!#REF!="Baja",'Mapa final'!#REF!="Leve"),CONCATENATE("R7C",'Mapa final'!#REF!),"")</f>
        <v>#REF!</v>
      </c>
      <c r="O42" s="71" t="e">
        <f>IF(AND('Mapa final'!#REF!="Baja",'Mapa final'!#REF!="Leve"),CONCATENATE("R7C",'Mapa final'!#REF!),"")</f>
        <v>#REF!</v>
      </c>
      <c r="P42" s="60" t="e">
        <f>IF(AND('Mapa final'!#REF!="Baja",'Mapa final'!#REF!="Menor"),CONCATENATE("R7C",'Mapa final'!#REF!),"")</f>
        <v>#REF!</v>
      </c>
      <c r="Q42" s="61" t="e">
        <f>IF(AND('Mapa final'!#REF!="Baja",'Mapa final'!#REF!="Menor"),CONCATENATE("R7C",'Mapa final'!#REF!),"")</f>
        <v>#REF!</v>
      </c>
      <c r="R42" s="61" t="e">
        <f>IF(AND('Mapa final'!#REF!="Baja",'Mapa final'!#REF!="Menor"),CONCATENATE("R7C",'Mapa final'!#REF!),"")</f>
        <v>#REF!</v>
      </c>
      <c r="S42" s="61" t="e">
        <f>IF(AND('Mapa final'!#REF!="Baja",'Mapa final'!#REF!="Menor"),CONCATENATE("R7C",'Mapa final'!#REF!),"")</f>
        <v>#REF!</v>
      </c>
      <c r="T42" s="61" t="e">
        <f>IF(AND('Mapa final'!#REF!="Baja",'Mapa final'!#REF!="Menor"),CONCATENATE("R7C",'Mapa final'!#REF!),"")</f>
        <v>#REF!</v>
      </c>
      <c r="U42" s="62" t="e">
        <f>IF(AND('Mapa final'!#REF!="Baja",'Mapa final'!#REF!="Menor"),CONCATENATE("R7C",'Mapa final'!#REF!),"")</f>
        <v>#REF!</v>
      </c>
      <c r="V42" s="60" t="e">
        <f>IF(AND('Mapa final'!#REF!="Baja",'Mapa final'!#REF!="Moderado"),CONCATENATE("R7C",'Mapa final'!#REF!),"")</f>
        <v>#REF!</v>
      </c>
      <c r="W42" s="61" t="e">
        <f>IF(AND('Mapa final'!#REF!="Baja",'Mapa final'!#REF!="Moderado"),CONCATENATE("R7C",'Mapa final'!#REF!),"")</f>
        <v>#REF!</v>
      </c>
      <c r="X42" s="61" t="e">
        <f>IF(AND('Mapa final'!#REF!="Baja",'Mapa final'!#REF!="Moderado"),CONCATENATE("R7C",'Mapa final'!#REF!),"")</f>
        <v>#REF!</v>
      </c>
      <c r="Y42" s="61" t="e">
        <f>IF(AND('Mapa final'!#REF!="Baja",'Mapa final'!#REF!="Moderado"),CONCATENATE("R7C",'Mapa final'!#REF!),"")</f>
        <v>#REF!</v>
      </c>
      <c r="Z42" s="61" t="e">
        <f>IF(AND('Mapa final'!#REF!="Baja",'Mapa final'!#REF!="Moderado"),CONCATENATE("R7C",'Mapa final'!#REF!),"")</f>
        <v>#REF!</v>
      </c>
      <c r="AA42" s="62" t="e">
        <f>IF(AND('Mapa final'!#REF!="Baja",'Mapa final'!#REF!="Moderado"),CONCATENATE("R7C",'Mapa final'!#REF!),"")</f>
        <v>#REF!</v>
      </c>
      <c r="AB42" s="44" t="e">
        <f>IF(AND('Mapa final'!#REF!="Baja",'Mapa final'!#REF!="Mayor"),CONCATENATE("R7C",'Mapa final'!#REF!),"")</f>
        <v>#REF!</v>
      </c>
      <c r="AC42" s="45" t="e">
        <f>IF(AND('Mapa final'!#REF!="Baja",'Mapa final'!#REF!="Mayor"),CONCATENATE("R7C",'Mapa final'!#REF!),"")</f>
        <v>#REF!</v>
      </c>
      <c r="AD42" s="50" t="e">
        <f>IF(AND('Mapa final'!#REF!="Baja",'Mapa final'!#REF!="Mayor"),CONCATENATE("R7C",'Mapa final'!#REF!),"")</f>
        <v>#REF!</v>
      </c>
      <c r="AE42" s="50" t="e">
        <f>IF(AND('Mapa final'!#REF!="Baja",'Mapa final'!#REF!="Mayor"),CONCATENATE("R7C",'Mapa final'!#REF!),"")</f>
        <v>#REF!</v>
      </c>
      <c r="AF42" s="50" t="e">
        <f>IF(AND('Mapa final'!#REF!="Baja",'Mapa final'!#REF!="Mayor"),CONCATENATE("R7C",'Mapa final'!#REF!),"")</f>
        <v>#REF!</v>
      </c>
      <c r="AG42" s="46" t="e">
        <f>IF(AND('Mapa final'!#REF!="Baja",'Mapa final'!#REF!="Mayor"),CONCATENATE("R7C",'Mapa final'!#REF!),"")</f>
        <v>#REF!</v>
      </c>
      <c r="AH42" s="47" t="e">
        <f>IF(AND('Mapa final'!#REF!="Baja",'Mapa final'!#REF!="Catastrófico"),CONCATENATE("R7C",'Mapa final'!#REF!),"")</f>
        <v>#REF!</v>
      </c>
      <c r="AI42" s="48" t="e">
        <f>IF(AND('Mapa final'!#REF!="Baja",'Mapa final'!#REF!="Catastrófico"),CONCATENATE("R7C",'Mapa final'!#REF!),"")</f>
        <v>#REF!</v>
      </c>
      <c r="AJ42" s="48" t="e">
        <f>IF(AND('Mapa final'!#REF!="Baja",'Mapa final'!#REF!="Catastrófico"),CONCATENATE("R7C",'Mapa final'!#REF!),"")</f>
        <v>#REF!</v>
      </c>
      <c r="AK42" s="48" t="e">
        <f>IF(AND('Mapa final'!#REF!="Baja",'Mapa final'!#REF!="Catastrófico"),CONCATENATE("R7C",'Mapa final'!#REF!),"")</f>
        <v>#REF!</v>
      </c>
      <c r="AL42" s="48" t="e">
        <f>IF(AND('Mapa final'!#REF!="Baja",'Mapa final'!#REF!="Catastrófico"),CONCATENATE("R7C",'Mapa final'!#REF!),"")</f>
        <v>#REF!</v>
      </c>
      <c r="AM42" s="49" t="e">
        <f>IF(AND('Mapa final'!#REF!="Baja",'Mapa final'!#REF!="Catastrófico"),CONCATENATE("R7C",'Mapa final'!#REF!),"")</f>
        <v>#REF!</v>
      </c>
      <c r="AN42" s="76"/>
      <c r="AO42" s="383"/>
      <c r="AP42" s="384"/>
      <c r="AQ42" s="384"/>
      <c r="AR42" s="384"/>
      <c r="AS42" s="384"/>
      <c r="AT42" s="385"/>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row>
    <row r="43" spans="1:80" ht="15" customHeight="1" x14ac:dyDescent="0.25">
      <c r="A43" s="76"/>
      <c r="B43" s="310"/>
      <c r="C43" s="310"/>
      <c r="D43" s="311"/>
      <c r="E43" s="351"/>
      <c r="F43" s="352"/>
      <c r="G43" s="352"/>
      <c r="H43" s="352"/>
      <c r="I43" s="368"/>
      <c r="J43" s="69" t="e">
        <f>IF(AND('Mapa final'!#REF!="Baja",'Mapa final'!#REF!="Leve"),CONCATENATE("R8C",'Mapa final'!#REF!),"")</f>
        <v>#REF!</v>
      </c>
      <c r="K43" s="70" t="e">
        <f>IF(AND('Mapa final'!#REF!="Baja",'Mapa final'!#REF!="Leve"),CONCATENATE("R8C",'Mapa final'!#REF!),"")</f>
        <v>#REF!</v>
      </c>
      <c r="L43" s="70" t="e">
        <f>IF(AND('Mapa final'!#REF!="Baja",'Mapa final'!#REF!="Leve"),CONCATENATE("R8C",'Mapa final'!#REF!),"")</f>
        <v>#REF!</v>
      </c>
      <c r="M43" s="70" t="e">
        <f>IF(AND('Mapa final'!#REF!="Baja",'Mapa final'!#REF!="Leve"),CONCATENATE("R8C",'Mapa final'!#REF!),"")</f>
        <v>#REF!</v>
      </c>
      <c r="N43" s="70" t="e">
        <f>IF(AND('Mapa final'!#REF!="Baja",'Mapa final'!#REF!="Leve"),CONCATENATE("R8C",'Mapa final'!#REF!),"")</f>
        <v>#REF!</v>
      </c>
      <c r="O43" s="71" t="e">
        <f>IF(AND('Mapa final'!#REF!="Baja",'Mapa final'!#REF!="Leve"),CONCATENATE("R8C",'Mapa final'!#REF!),"")</f>
        <v>#REF!</v>
      </c>
      <c r="P43" s="60" t="e">
        <f>IF(AND('Mapa final'!#REF!="Baja",'Mapa final'!#REF!="Menor"),CONCATENATE("R8C",'Mapa final'!#REF!),"")</f>
        <v>#REF!</v>
      </c>
      <c r="Q43" s="61" t="e">
        <f>IF(AND('Mapa final'!#REF!="Baja",'Mapa final'!#REF!="Menor"),CONCATENATE("R8C",'Mapa final'!#REF!),"")</f>
        <v>#REF!</v>
      </c>
      <c r="R43" s="61" t="e">
        <f>IF(AND('Mapa final'!#REF!="Baja",'Mapa final'!#REF!="Menor"),CONCATENATE("R8C",'Mapa final'!#REF!),"")</f>
        <v>#REF!</v>
      </c>
      <c r="S43" s="61" t="e">
        <f>IF(AND('Mapa final'!#REF!="Baja",'Mapa final'!#REF!="Menor"),CONCATENATE("R8C",'Mapa final'!#REF!),"")</f>
        <v>#REF!</v>
      </c>
      <c r="T43" s="61" t="e">
        <f>IF(AND('Mapa final'!#REF!="Baja",'Mapa final'!#REF!="Menor"),CONCATENATE("R8C",'Mapa final'!#REF!),"")</f>
        <v>#REF!</v>
      </c>
      <c r="U43" s="62" t="e">
        <f>IF(AND('Mapa final'!#REF!="Baja",'Mapa final'!#REF!="Menor"),CONCATENATE("R8C",'Mapa final'!#REF!),"")</f>
        <v>#REF!</v>
      </c>
      <c r="V43" s="60" t="e">
        <f>IF(AND('Mapa final'!#REF!="Baja",'Mapa final'!#REF!="Moderado"),CONCATENATE("R8C",'Mapa final'!#REF!),"")</f>
        <v>#REF!</v>
      </c>
      <c r="W43" s="61" t="e">
        <f>IF(AND('Mapa final'!#REF!="Baja",'Mapa final'!#REF!="Moderado"),CONCATENATE("R8C",'Mapa final'!#REF!),"")</f>
        <v>#REF!</v>
      </c>
      <c r="X43" s="61" t="e">
        <f>IF(AND('Mapa final'!#REF!="Baja",'Mapa final'!#REF!="Moderado"),CONCATENATE("R8C",'Mapa final'!#REF!),"")</f>
        <v>#REF!</v>
      </c>
      <c r="Y43" s="61" t="e">
        <f>IF(AND('Mapa final'!#REF!="Baja",'Mapa final'!#REF!="Moderado"),CONCATENATE("R8C",'Mapa final'!#REF!),"")</f>
        <v>#REF!</v>
      </c>
      <c r="Z43" s="61" t="e">
        <f>IF(AND('Mapa final'!#REF!="Baja",'Mapa final'!#REF!="Moderado"),CONCATENATE("R8C",'Mapa final'!#REF!),"")</f>
        <v>#REF!</v>
      </c>
      <c r="AA43" s="62" t="e">
        <f>IF(AND('Mapa final'!#REF!="Baja",'Mapa final'!#REF!="Moderado"),CONCATENATE("R8C",'Mapa final'!#REF!),"")</f>
        <v>#REF!</v>
      </c>
      <c r="AB43" s="44" t="e">
        <f>IF(AND('Mapa final'!#REF!="Baja",'Mapa final'!#REF!="Mayor"),CONCATENATE("R8C",'Mapa final'!#REF!),"")</f>
        <v>#REF!</v>
      </c>
      <c r="AC43" s="45" t="e">
        <f>IF(AND('Mapa final'!#REF!="Baja",'Mapa final'!#REF!="Mayor"),CONCATENATE("R8C",'Mapa final'!#REF!),"")</f>
        <v>#REF!</v>
      </c>
      <c r="AD43" s="50" t="e">
        <f>IF(AND('Mapa final'!#REF!="Baja",'Mapa final'!#REF!="Mayor"),CONCATENATE("R8C",'Mapa final'!#REF!),"")</f>
        <v>#REF!</v>
      </c>
      <c r="AE43" s="50" t="e">
        <f>IF(AND('Mapa final'!#REF!="Baja",'Mapa final'!#REF!="Mayor"),CONCATENATE("R8C",'Mapa final'!#REF!),"")</f>
        <v>#REF!</v>
      </c>
      <c r="AF43" s="50" t="e">
        <f>IF(AND('Mapa final'!#REF!="Baja",'Mapa final'!#REF!="Mayor"),CONCATENATE("R8C",'Mapa final'!#REF!),"")</f>
        <v>#REF!</v>
      </c>
      <c r="AG43" s="46" t="e">
        <f>IF(AND('Mapa final'!#REF!="Baja",'Mapa final'!#REF!="Mayor"),CONCATENATE("R8C",'Mapa final'!#REF!),"")</f>
        <v>#REF!</v>
      </c>
      <c r="AH43" s="47" t="e">
        <f>IF(AND('Mapa final'!#REF!="Baja",'Mapa final'!#REF!="Catastrófico"),CONCATENATE("R8C",'Mapa final'!#REF!),"")</f>
        <v>#REF!</v>
      </c>
      <c r="AI43" s="48" t="e">
        <f>IF(AND('Mapa final'!#REF!="Baja",'Mapa final'!#REF!="Catastrófico"),CONCATENATE("R8C",'Mapa final'!#REF!),"")</f>
        <v>#REF!</v>
      </c>
      <c r="AJ43" s="48" t="e">
        <f>IF(AND('Mapa final'!#REF!="Baja",'Mapa final'!#REF!="Catastrófico"),CONCATENATE("R8C",'Mapa final'!#REF!),"")</f>
        <v>#REF!</v>
      </c>
      <c r="AK43" s="48" t="e">
        <f>IF(AND('Mapa final'!#REF!="Baja",'Mapa final'!#REF!="Catastrófico"),CONCATENATE("R8C",'Mapa final'!#REF!),"")</f>
        <v>#REF!</v>
      </c>
      <c r="AL43" s="48" t="e">
        <f>IF(AND('Mapa final'!#REF!="Baja",'Mapa final'!#REF!="Catastrófico"),CONCATENATE("R8C",'Mapa final'!#REF!),"")</f>
        <v>#REF!</v>
      </c>
      <c r="AM43" s="49" t="e">
        <f>IF(AND('Mapa final'!#REF!="Baja",'Mapa final'!#REF!="Catastrófico"),CONCATENATE("R8C",'Mapa final'!#REF!),"")</f>
        <v>#REF!</v>
      </c>
      <c r="AN43" s="76"/>
      <c r="AO43" s="383"/>
      <c r="AP43" s="384"/>
      <c r="AQ43" s="384"/>
      <c r="AR43" s="384"/>
      <c r="AS43" s="384"/>
      <c r="AT43" s="385"/>
      <c r="AU43" s="76"/>
      <c r="AV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6"/>
      <c r="BT43" s="76"/>
      <c r="BU43" s="76"/>
      <c r="BV43" s="76"/>
      <c r="BW43" s="76"/>
      <c r="BX43" s="76"/>
    </row>
    <row r="44" spans="1:80" ht="15" customHeight="1" x14ac:dyDescent="0.25">
      <c r="A44" s="76"/>
      <c r="B44" s="310"/>
      <c r="C44" s="310"/>
      <c r="D44" s="311"/>
      <c r="E44" s="351"/>
      <c r="F44" s="352"/>
      <c r="G44" s="352"/>
      <c r="H44" s="352"/>
      <c r="I44" s="368"/>
      <c r="J44" s="69" t="e">
        <f>IF(AND('Mapa final'!#REF!="Baja",'Mapa final'!#REF!="Leve"),CONCATENATE("R9C",'Mapa final'!#REF!),"")</f>
        <v>#REF!</v>
      </c>
      <c r="K44" s="70" t="e">
        <f>IF(AND('Mapa final'!#REF!="Baja",'Mapa final'!#REF!="Leve"),CONCATENATE("R9C",'Mapa final'!#REF!),"")</f>
        <v>#REF!</v>
      </c>
      <c r="L44" s="70" t="e">
        <f>IF(AND('Mapa final'!#REF!="Baja",'Mapa final'!#REF!="Leve"),CONCATENATE("R9C",'Mapa final'!#REF!),"")</f>
        <v>#REF!</v>
      </c>
      <c r="M44" s="70" t="e">
        <f>IF(AND('Mapa final'!#REF!="Baja",'Mapa final'!#REF!="Leve"),CONCATENATE("R9C",'Mapa final'!#REF!),"")</f>
        <v>#REF!</v>
      </c>
      <c r="N44" s="70" t="e">
        <f>IF(AND('Mapa final'!#REF!="Baja",'Mapa final'!#REF!="Leve"),CONCATENATE("R9C",'Mapa final'!#REF!),"")</f>
        <v>#REF!</v>
      </c>
      <c r="O44" s="71" t="e">
        <f>IF(AND('Mapa final'!#REF!="Baja",'Mapa final'!#REF!="Leve"),CONCATENATE("R9C",'Mapa final'!#REF!),"")</f>
        <v>#REF!</v>
      </c>
      <c r="P44" s="60" t="e">
        <f>IF(AND('Mapa final'!#REF!="Baja",'Mapa final'!#REF!="Menor"),CONCATENATE("R9C",'Mapa final'!#REF!),"")</f>
        <v>#REF!</v>
      </c>
      <c r="Q44" s="61" t="e">
        <f>IF(AND('Mapa final'!#REF!="Baja",'Mapa final'!#REF!="Menor"),CONCATENATE("R9C",'Mapa final'!#REF!),"")</f>
        <v>#REF!</v>
      </c>
      <c r="R44" s="61" t="e">
        <f>IF(AND('Mapa final'!#REF!="Baja",'Mapa final'!#REF!="Menor"),CONCATENATE("R9C",'Mapa final'!#REF!),"")</f>
        <v>#REF!</v>
      </c>
      <c r="S44" s="61" t="e">
        <f>IF(AND('Mapa final'!#REF!="Baja",'Mapa final'!#REF!="Menor"),CONCATENATE("R9C",'Mapa final'!#REF!),"")</f>
        <v>#REF!</v>
      </c>
      <c r="T44" s="61" t="e">
        <f>IF(AND('Mapa final'!#REF!="Baja",'Mapa final'!#REF!="Menor"),CONCATENATE("R9C",'Mapa final'!#REF!),"")</f>
        <v>#REF!</v>
      </c>
      <c r="U44" s="62" t="e">
        <f>IF(AND('Mapa final'!#REF!="Baja",'Mapa final'!#REF!="Menor"),CONCATENATE("R9C",'Mapa final'!#REF!),"")</f>
        <v>#REF!</v>
      </c>
      <c r="V44" s="60" t="e">
        <f>IF(AND('Mapa final'!#REF!="Baja",'Mapa final'!#REF!="Moderado"),CONCATENATE("R9C",'Mapa final'!#REF!),"")</f>
        <v>#REF!</v>
      </c>
      <c r="W44" s="61" t="e">
        <f>IF(AND('Mapa final'!#REF!="Baja",'Mapa final'!#REF!="Moderado"),CONCATENATE("R9C",'Mapa final'!#REF!),"")</f>
        <v>#REF!</v>
      </c>
      <c r="X44" s="61" t="e">
        <f>IF(AND('Mapa final'!#REF!="Baja",'Mapa final'!#REF!="Moderado"),CONCATENATE("R9C",'Mapa final'!#REF!),"")</f>
        <v>#REF!</v>
      </c>
      <c r="Y44" s="61" t="e">
        <f>IF(AND('Mapa final'!#REF!="Baja",'Mapa final'!#REF!="Moderado"),CONCATENATE("R9C",'Mapa final'!#REF!),"")</f>
        <v>#REF!</v>
      </c>
      <c r="Z44" s="61" t="e">
        <f>IF(AND('Mapa final'!#REF!="Baja",'Mapa final'!#REF!="Moderado"),CONCATENATE("R9C",'Mapa final'!#REF!),"")</f>
        <v>#REF!</v>
      </c>
      <c r="AA44" s="62" t="e">
        <f>IF(AND('Mapa final'!#REF!="Baja",'Mapa final'!#REF!="Moderado"),CONCATENATE("R9C",'Mapa final'!#REF!),"")</f>
        <v>#REF!</v>
      </c>
      <c r="AB44" s="44" t="e">
        <f>IF(AND('Mapa final'!#REF!="Baja",'Mapa final'!#REF!="Mayor"),CONCATENATE("R9C",'Mapa final'!#REF!),"")</f>
        <v>#REF!</v>
      </c>
      <c r="AC44" s="45" t="e">
        <f>IF(AND('Mapa final'!#REF!="Baja",'Mapa final'!#REF!="Mayor"),CONCATENATE("R9C",'Mapa final'!#REF!),"")</f>
        <v>#REF!</v>
      </c>
      <c r="AD44" s="50" t="e">
        <f>IF(AND('Mapa final'!#REF!="Baja",'Mapa final'!#REF!="Mayor"),CONCATENATE("R9C",'Mapa final'!#REF!),"")</f>
        <v>#REF!</v>
      </c>
      <c r="AE44" s="50" t="e">
        <f>IF(AND('Mapa final'!#REF!="Baja",'Mapa final'!#REF!="Mayor"),CONCATENATE("R9C",'Mapa final'!#REF!),"")</f>
        <v>#REF!</v>
      </c>
      <c r="AF44" s="50" t="e">
        <f>IF(AND('Mapa final'!#REF!="Baja",'Mapa final'!#REF!="Mayor"),CONCATENATE("R9C",'Mapa final'!#REF!),"")</f>
        <v>#REF!</v>
      </c>
      <c r="AG44" s="46" t="e">
        <f>IF(AND('Mapa final'!#REF!="Baja",'Mapa final'!#REF!="Mayor"),CONCATENATE("R9C",'Mapa final'!#REF!),"")</f>
        <v>#REF!</v>
      </c>
      <c r="AH44" s="47" t="e">
        <f>IF(AND('Mapa final'!#REF!="Baja",'Mapa final'!#REF!="Catastrófico"),CONCATENATE("R9C",'Mapa final'!#REF!),"")</f>
        <v>#REF!</v>
      </c>
      <c r="AI44" s="48" t="e">
        <f>IF(AND('Mapa final'!#REF!="Baja",'Mapa final'!#REF!="Catastrófico"),CONCATENATE("R9C",'Mapa final'!#REF!),"")</f>
        <v>#REF!</v>
      </c>
      <c r="AJ44" s="48" t="e">
        <f>IF(AND('Mapa final'!#REF!="Baja",'Mapa final'!#REF!="Catastrófico"),CONCATENATE("R9C",'Mapa final'!#REF!),"")</f>
        <v>#REF!</v>
      </c>
      <c r="AK44" s="48" t="e">
        <f>IF(AND('Mapa final'!#REF!="Baja",'Mapa final'!#REF!="Catastrófico"),CONCATENATE("R9C",'Mapa final'!#REF!),"")</f>
        <v>#REF!</v>
      </c>
      <c r="AL44" s="48" t="e">
        <f>IF(AND('Mapa final'!#REF!="Baja",'Mapa final'!#REF!="Catastrófico"),CONCATENATE("R9C",'Mapa final'!#REF!),"")</f>
        <v>#REF!</v>
      </c>
      <c r="AM44" s="49" t="e">
        <f>IF(AND('Mapa final'!#REF!="Baja",'Mapa final'!#REF!="Catastrófico"),CONCATENATE("R9C",'Mapa final'!#REF!),"")</f>
        <v>#REF!</v>
      </c>
      <c r="AN44" s="76"/>
      <c r="AO44" s="383"/>
      <c r="AP44" s="384"/>
      <c r="AQ44" s="384"/>
      <c r="AR44" s="384"/>
      <c r="AS44" s="384"/>
      <c r="AT44" s="385"/>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6"/>
      <c r="BT44" s="76"/>
      <c r="BU44" s="76"/>
      <c r="BV44" s="76"/>
      <c r="BW44" s="76"/>
      <c r="BX44" s="76"/>
    </row>
    <row r="45" spans="1:80" ht="15.75" customHeight="1" thickBot="1" x14ac:dyDescent="0.3">
      <c r="A45" s="76"/>
      <c r="B45" s="310"/>
      <c r="C45" s="310"/>
      <c r="D45" s="311"/>
      <c r="E45" s="354"/>
      <c r="F45" s="355"/>
      <c r="G45" s="355"/>
      <c r="H45" s="355"/>
      <c r="I45" s="355"/>
      <c r="J45" s="72" t="e">
        <f>IF(AND('Mapa final'!#REF!="Baja",'Mapa final'!#REF!="Leve"),CONCATENATE("R10C",'Mapa final'!#REF!),"")</f>
        <v>#REF!</v>
      </c>
      <c r="K45" s="73" t="e">
        <f>IF(AND('Mapa final'!#REF!="Baja",'Mapa final'!#REF!="Leve"),CONCATENATE("R10C",'Mapa final'!#REF!),"")</f>
        <v>#REF!</v>
      </c>
      <c r="L45" s="73" t="e">
        <f>IF(AND('Mapa final'!#REF!="Baja",'Mapa final'!#REF!="Leve"),CONCATENATE("R10C",'Mapa final'!#REF!),"")</f>
        <v>#REF!</v>
      </c>
      <c r="M45" s="73" t="e">
        <f>IF(AND('Mapa final'!#REF!="Baja",'Mapa final'!#REF!="Leve"),CONCATENATE("R10C",'Mapa final'!#REF!),"")</f>
        <v>#REF!</v>
      </c>
      <c r="N45" s="73" t="e">
        <f>IF(AND('Mapa final'!#REF!="Baja",'Mapa final'!#REF!="Leve"),CONCATENATE("R10C",'Mapa final'!#REF!),"")</f>
        <v>#REF!</v>
      </c>
      <c r="O45" s="74" t="e">
        <f>IF(AND('Mapa final'!#REF!="Baja",'Mapa final'!#REF!="Leve"),CONCATENATE("R10C",'Mapa final'!#REF!),"")</f>
        <v>#REF!</v>
      </c>
      <c r="P45" s="60" t="e">
        <f>IF(AND('Mapa final'!#REF!="Baja",'Mapa final'!#REF!="Menor"),CONCATENATE("R10C",'Mapa final'!#REF!),"")</f>
        <v>#REF!</v>
      </c>
      <c r="Q45" s="61" t="e">
        <f>IF(AND('Mapa final'!#REF!="Baja",'Mapa final'!#REF!="Menor"),CONCATENATE("R10C",'Mapa final'!#REF!),"")</f>
        <v>#REF!</v>
      </c>
      <c r="R45" s="61" t="e">
        <f>IF(AND('Mapa final'!#REF!="Baja",'Mapa final'!#REF!="Menor"),CONCATENATE("R10C",'Mapa final'!#REF!),"")</f>
        <v>#REF!</v>
      </c>
      <c r="S45" s="61" t="e">
        <f>IF(AND('Mapa final'!#REF!="Baja",'Mapa final'!#REF!="Menor"),CONCATENATE("R10C",'Mapa final'!#REF!),"")</f>
        <v>#REF!</v>
      </c>
      <c r="T45" s="61" t="e">
        <f>IF(AND('Mapa final'!#REF!="Baja",'Mapa final'!#REF!="Menor"),CONCATENATE("R10C",'Mapa final'!#REF!),"")</f>
        <v>#REF!</v>
      </c>
      <c r="U45" s="62" t="e">
        <f>IF(AND('Mapa final'!#REF!="Baja",'Mapa final'!#REF!="Menor"),CONCATENATE("R10C",'Mapa final'!#REF!),"")</f>
        <v>#REF!</v>
      </c>
      <c r="V45" s="63" t="e">
        <f>IF(AND('Mapa final'!#REF!="Baja",'Mapa final'!#REF!="Moderado"),CONCATENATE("R10C",'Mapa final'!#REF!),"")</f>
        <v>#REF!</v>
      </c>
      <c r="W45" s="64" t="e">
        <f>IF(AND('Mapa final'!#REF!="Baja",'Mapa final'!#REF!="Moderado"),CONCATENATE("R10C",'Mapa final'!#REF!),"")</f>
        <v>#REF!</v>
      </c>
      <c r="X45" s="64" t="e">
        <f>IF(AND('Mapa final'!#REF!="Baja",'Mapa final'!#REF!="Moderado"),CONCATENATE("R10C",'Mapa final'!#REF!),"")</f>
        <v>#REF!</v>
      </c>
      <c r="Y45" s="64" t="e">
        <f>IF(AND('Mapa final'!#REF!="Baja",'Mapa final'!#REF!="Moderado"),CONCATENATE("R10C",'Mapa final'!#REF!),"")</f>
        <v>#REF!</v>
      </c>
      <c r="Z45" s="64" t="e">
        <f>IF(AND('Mapa final'!#REF!="Baja",'Mapa final'!#REF!="Moderado"),CONCATENATE("R10C",'Mapa final'!#REF!),"")</f>
        <v>#REF!</v>
      </c>
      <c r="AA45" s="65" t="e">
        <f>IF(AND('Mapa final'!#REF!="Baja",'Mapa final'!#REF!="Moderado"),CONCATENATE("R10C",'Mapa final'!#REF!),"")</f>
        <v>#REF!</v>
      </c>
      <c r="AB45" s="51" t="e">
        <f>IF(AND('Mapa final'!#REF!="Baja",'Mapa final'!#REF!="Mayor"),CONCATENATE("R10C",'Mapa final'!#REF!),"")</f>
        <v>#REF!</v>
      </c>
      <c r="AC45" s="52" t="e">
        <f>IF(AND('Mapa final'!#REF!="Baja",'Mapa final'!#REF!="Mayor"),CONCATENATE("R10C",'Mapa final'!#REF!),"")</f>
        <v>#REF!</v>
      </c>
      <c r="AD45" s="52" t="e">
        <f>IF(AND('Mapa final'!#REF!="Baja",'Mapa final'!#REF!="Mayor"),CONCATENATE("R10C",'Mapa final'!#REF!),"")</f>
        <v>#REF!</v>
      </c>
      <c r="AE45" s="52" t="e">
        <f>IF(AND('Mapa final'!#REF!="Baja",'Mapa final'!#REF!="Mayor"),CONCATENATE("R10C",'Mapa final'!#REF!),"")</f>
        <v>#REF!</v>
      </c>
      <c r="AF45" s="52" t="e">
        <f>IF(AND('Mapa final'!#REF!="Baja",'Mapa final'!#REF!="Mayor"),CONCATENATE("R10C",'Mapa final'!#REF!),"")</f>
        <v>#REF!</v>
      </c>
      <c r="AG45" s="53" t="e">
        <f>IF(AND('Mapa final'!#REF!="Baja",'Mapa final'!#REF!="Mayor"),CONCATENATE("R10C",'Mapa final'!#REF!),"")</f>
        <v>#REF!</v>
      </c>
      <c r="AH45" s="54" t="e">
        <f>IF(AND('Mapa final'!#REF!="Baja",'Mapa final'!#REF!="Catastrófico"),CONCATENATE("R10C",'Mapa final'!#REF!),"")</f>
        <v>#REF!</v>
      </c>
      <c r="AI45" s="55" t="e">
        <f>IF(AND('Mapa final'!#REF!="Baja",'Mapa final'!#REF!="Catastrófico"),CONCATENATE("R10C",'Mapa final'!#REF!),"")</f>
        <v>#REF!</v>
      </c>
      <c r="AJ45" s="55" t="e">
        <f>IF(AND('Mapa final'!#REF!="Baja",'Mapa final'!#REF!="Catastrófico"),CONCATENATE("R10C",'Mapa final'!#REF!),"")</f>
        <v>#REF!</v>
      </c>
      <c r="AK45" s="55" t="e">
        <f>IF(AND('Mapa final'!#REF!="Baja",'Mapa final'!#REF!="Catastrófico"),CONCATENATE("R10C",'Mapa final'!#REF!),"")</f>
        <v>#REF!</v>
      </c>
      <c r="AL45" s="55" t="e">
        <f>IF(AND('Mapa final'!#REF!="Baja",'Mapa final'!#REF!="Catastrófico"),CONCATENATE("R10C",'Mapa final'!#REF!),"")</f>
        <v>#REF!</v>
      </c>
      <c r="AM45" s="56" t="e">
        <f>IF(AND('Mapa final'!#REF!="Baja",'Mapa final'!#REF!="Catastrófico"),CONCATENATE("R10C",'Mapa final'!#REF!),"")</f>
        <v>#REF!</v>
      </c>
      <c r="AN45" s="76"/>
      <c r="AO45" s="386"/>
      <c r="AP45" s="387"/>
      <c r="AQ45" s="387"/>
      <c r="AR45" s="387"/>
      <c r="AS45" s="387"/>
      <c r="AT45" s="388"/>
    </row>
    <row r="46" spans="1:80" ht="46.5" customHeight="1" x14ac:dyDescent="0.35">
      <c r="A46" s="76"/>
      <c r="B46" s="310"/>
      <c r="C46" s="310"/>
      <c r="D46" s="311"/>
      <c r="E46" s="348" t="s">
        <v>112</v>
      </c>
      <c r="F46" s="349"/>
      <c r="G46" s="349"/>
      <c r="H46" s="349"/>
      <c r="I46" s="350"/>
      <c r="J46" s="66" t="e">
        <f>IF(AND('Mapa final'!#REF!="Muy Baja",'Mapa final'!#REF!="Leve"),CONCATENATE("R1C",'Mapa final'!#REF!),"")</f>
        <v>#REF!</v>
      </c>
      <c r="K46" s="67" t="e">
        <f>IF(AND('Mapa final'!#REF!="Muy Baja",'Mapa final'!#REF!="Leve"),CONCATENATE("R1C",'Mapa final'!#REF!),"")</f>
        <v>#REF!</v>
      </c>
      <c r="L46" s="67" t="e">
        <f>IF(AND('Mapa final'!#REF!="Muy Baja",'Mapa final'!#REF!="Leve"),CONCATENATE("R1C",'Mapa final'!#REF!),"")</f>
        <v>#REF!</v>
      </c>
      <c r="M46" s="67" t="e">
        <f>IF(AND('Mapa final'!#REF!="Muy Baja",'Mapa final'!#REF!="Leve"),CONCATENATE("R1C",'Mapa final'!#REF!),"")</f>
        <v>#REF!</v>
      </c>
      <c r="N46" s="67" t="e">
        <f>IF(AND('Mapa final'!#REF!="Muy Baja",'Mapa final'!#REF!="Leve"),CONCATENATE("R1C",'Mapa final'!#REF!),"")</f>
        <v>#REF!</v>
      </c>
      <c r="O46" s="68" t="e">
        <f>IF(AND('Mapa final'!#REF!="Muy Baja",'Mapa final'!#REF!="Leve"),CONCATENATE("R1C",'Mapa final'!#REF!),"")</f>
        <v>#REF!</v>
      </c>
      <c r="P46" s="66" t="e">
        <f>IF(AND('Mapa final'!#REF!="Muy Baja",'Mapa final'!#REF!="Menor"),CONCATENATE("R1C",'Mapa final'!#REF!),"")</f>
        <v>#REF!</v>
      </c>
      <c r="Q46" s="67" t="e">
        <f>IF(AND('Mapa final'!#REF!="Muy Baja",'Mapa final'!#REF!="Menor"),CONCATENATE("R1C",'Mapa final'!#REF!),"")</f>
        <v>#REF!</v>
      </c>
      <c r="R46" s="67" t="e">
        <f>IF(AND('Mapa final'!#REF!="Muy Baja",'Mapa final'!#REF!="Menor"),CONCATENATE("R1C",'Mapa final'!#REF!),"")</f>
        <v>#REF!</v>
      </c>
      <c r="S46" s="67" t="e">
        <f>IF(AND('Mapa final'!#REF!="Muy Baja",'Mapa final'!#REF!="Menor"),CONCATENATE("R1C",'Mapa final'!#REF!),"")</f>
        <v>#REF!</v>
      </c>
      <c r="T46" s="67" t="e">
        <f>IF(AND('Mapa final'!#REF!="Muy Baja",'Mapa final'!#REF!="Menor"),CONCATENATE("R1C",'Mapa final'!#REF!),"")</f>
        <v>#REF!</v>
      </c>
      <c r="U46" s="68" t="e">
        <f>IF(AND('Mapa final'!#REF!="Muy Baja",'Mapa final'!#REF!="Menor"),CONCATENATE("R1C",'Mapa final'!#REF!),"")</f>
        <v>#REF!</v>
      </c>
      <c r="V46" s="57" t="e">
        <f>IF(AND('Mapa final'!#REF!="Muy Baja",'Mapa final'!#REF!="Moderado"),CONCATENATE("R1C",'Mapa final'!#REF!),"")</f>
        <v>#REF!</v>
      </c>
      <c r="W46" s="75" t="e">
        <f>IF(AND('Mapa final'!#REF!="Muy Baja",'Mapa final'!#REF!="Moderado"),CONCATENATE("R1C",'Mapa final'!#REF!),"")</f>
        <v>#REF!</v>
      </c>
      <c r="X46" s="58" t="e">
        <f>IF(AND('Mapa final'!#REF!="Muy Baja",'Mapa final'!#REF!="Moderado"),CONCATENATE("R1C",'Mapa final'!#REF!),"")</f>
        <v>#REF!</v>
      </c>
      <c r="Y46" s="58" t="e">
        <f>IF(AND('Mapa final'!#REF!="Muy Baja",'Mapa final'!#REF!="Moderado"),CONCATENATE("R1C",'Mapa final'!#REF!),"")</f>
        <v>#REF!</v>
      </c>
      <c r="Z46" s="58" t="e">
        <f>IF(AND('Mapa final'!#REF!="Muy Baja",'Mapa final'!#REF!="Moderado"),CONCATENATE("R1C",'Mapa final'!#REF!),"")</f>
        <v>#REF!</v>
      </c>
      <c r="AA46" s="59" t="e">
        <f>IF(AND('Mapa final'!#REF!="Muy Baja",'Mapa final'!#REF!="Moderado"),CONCATENATE("R1C",'Mapa final'!#REF!),"")</f>
        <v>#REF!</v>
      </c>
      <c r="AB46" s="38" t="e">
        <f>IF(AND('Mapa final'!#REF!="Muy Baja",'Mapa final'!#REF!="Mayor"),CONCATENATE("R1C",'Mapa final'!#REF!),"")</f>
        <v>#REF!</v>
      </c>
      <c r="AC46" s="39" t="e">
        <f>IF(AND('Mapa final'!#REF!="Muy Baja",'Mapa final'!#REF!="Mayor"),CONCATENATE("R1C",'Mapa final'!#REF!),"")</f>
        <v>#REF!</v>
      </c>
      <c r="AD46" s="39" t="e">
        <f>IF(AND('Mapa final'!#REF!="Muy Baja",'Mapa final'!#REF!="Mayor"),CONCATENATE("R1C",'Mapa final'!#REF!),"")</f>
        <v>#REF!</v>
      </c>
      <c r="AE46" s="39" t="e">
        <f>IF(AND('Mapa final'!#REF!="Muy Baja",'Mapa final'!#REF!="Mayor"),CONCATENATE("R1C",'Mapa final'!#REF!),"")</f>
        <v>#REF!</v>
      </c>
      <c r="AF46" s="39" t="e">
        <f>IF(AND('Mapa final'!#REF!="Muy Baja",'Mapa final'!#REF!="Mayor"),CONCATENATE("R1C",'Mapa final'!#REF!),"")</f>
        <v>#REF!</v>
      </c>
      <c r="AG46" s="40" t="e">
        <f>IF(AND('Mapa final'!#REF!="Muy Baja",'Mapa final'!#REF!="Mayor"),CONCATENATE("R1C",'Mapa final'!#REF!),"")</f>
        <v>#REF!</v>
      </c>
      <c r="AH46" s="41" t="e">
        <f>IF(AND('Mapa final'!#REF!="Muy Baja",'Mapa final'!#REF!="Catastrófico"),CONCATENATE("R1C",'Mapa final'!#REF!),"")</f>
        <v>#REF!</v>
      </c>
      <c r="AI46" s="42" t="e">
        <f>IF(AND('Mapa final'!#REF!="Muy Baja",'Mapa final'!#REF!="Catastrófico"),CONCATENATE("R1C",'Mapa final'!#REF!),"")</f>
        <v>#REF!</v>
      </c>
      <c r="AJ46" s="42" t="e">
        <f>IF(AND('Mapa final'!#REF!="Muy Baja",'Mapa final'!#REF!="Catastrófico"),CONCATENATE("R1C",'Mapa final'!#REF!),"")</f>
        <v>#REF!</v>
      </c>
      <c r="AK46" s="42" t="e">
        <f>IF(AND('Mapa final'!#REF!="Muy Baja",'Mapa final'!#REF!="Catastrófico"),CONCATENATE("R1C",'Mapa final'!#REF!),"")</f>
        <v>#REF!</v>
      </c>
      <c r="AL46" s="42" t="e">
        <f>IF(AND('Mapa final'!#REF!="Muy Baja",'Mapa final'!#REF!="Catastrófico"),CONCATENATE("R1C",'Mapa final'!#REF!),"")</f>
        <v>#REF!</v>
      </c>
      <c r="AM46" s="43" t="e">
        <f>IF(AND('Mapa final'!#REF!="Muy Baja",'Mapa final'!#REF!="Catastrófico"),CONCATENATE("R1C",'Mapa final'!#REF!),"")</f>
        <v>#REF!</v>
      </c>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row>
    <row r="47" spans="1:80" ht="46.5" customHeight="1" x14ac:dyDescent="0.25">
      <c r="A47" s="76"/>
      <c r="B47" s="310"/>
      <c r="C47" s="310"/>
      <c r="D47" s="311"/>
      <c r="E47" s="367"/>
      <c r="F47" s="368"/>
      <c r="G47" s="368"/>
      <c r="H47" s="368"/>
      <c r="I47" s="353"/>
      <c r="J47" s="69" t="str">
        <f>IF(AND('Mapa final'!$AD$12="Muy Baja",'Mapa final'!$AF$12="Leve"),CONCATENATE("R2C",'Mapa final'!$S$12),"")</f>
        <v/>
      </c>
      <c r="K47" s="70" t="str">
        <f>IF(AND('Mapa final'!$AD$13="Muy Baja",'Mapa final'!$AF$13="Leve"),CONCATENATE("R2C",'Mapa final'!$S$13),"")</f>
        <v/>
      </c>
      <c r="L47" s="70" t="e">
        <f>IF(AND('Mapa final'!#REF!="Muy Baja",'Mapa final'!#REF!="Leve"),CONCATENATE("R2C",'Mapa final'!#REF!),"")</f>
        <v>#REF!</v>
      </c>
      <c r="M47" s="70" t="e">
        <f>IF(AND('Mapa final'!#REF!="Muy Baja",'Mapa final'!#REF!="Leve"),CONCATENATE("R2C",'Mapa final'!#REF!),"")</f>
        <v>#REF!</v>
      </c>
      <c r="N47" s="70" t="e">
        <f>IF(AND('Mapa final'!#REF!="Muy Baja",'Mapa final'!#REF!="Leve"),CONCATENATE("R2C",'Mapa final'!#REF!),"")</f>
        <v>#REF!</v>
      </c>
      <c r="O47" s="71" t="e">
        <f>IF(AND('Mapa final'!#REF!="Muy Baja",'Mapa final'!#REF!="Leve"),CONCATENATE("R2C",'Mapa final'!#REF!),"")</f>
        <v>#REF!</v>
      </c>
      <c r="P47" s="69" t="str">
        <f>IF(AND('Mapa final'!$AD$12="Muy Baja",'Mapa final'!$AF$12="Menor"),CONCATENATE("R2C",'Mapa final'!$S$12),"")</f>
        <v/>
      </c>
      <c r="Q47" s="70" t="str">
        <f>IF(AND('Mapa final'!$AD$13="Muy Baja",'Mapa final'!$AF$13="Menor"),CONCATENATE("R2C",'Mapa final'!$S$13),"")</f>
        <v/>
      </c>
      <c r="R47" s="70" t="e">
        <f>IF(AND('Mapa final'!#REF!="Muy Baja",'Mapa final'!#REF!="Menor"),CONCATENATE("R2C",'Mapa final'!#REF!),"")</f>
        <v>#REF!</v>
      </c>
      <c r="S47" s="70" t="e">
        <f>IF(AND('Mapa final'!#REF!="Muy Baja",'Mapa final'!#REF!="Menor"),CONCATENATE("R2C",'Mapa final'!#REF!),"")</f>
        <v>#REF!</v>
      </c>
      <c r="T47" s="70" t="e">
        <f>IF(AND('Mapa final'!#REF!="Muy Baja",'Mapa final'!#REF!="Menor"),CONCATENATE("R2C",'Mapa final'!#REF!),"")</f>
        <v>#REF!</v>
      </c>
      <c r="U47" s="71" t="e">
        <f>IF(AND('Mapa final'!#REF!="Muy Baja",'Mapa final'!#REF!="Menor"),CONCATENATE("R2C",'Mapa final'!#REF!),"")</f>
        <v>#REF!</v>
      </c>
      <c r="V47" s="60" t="str">
        <f>IF(AND('Mapa final'!$AD$12="Muy Baja",'Mapa final'!$AF$12="Moderado"),CONCATENATE("R2C",'Mapa final'!$S$12),"")</f>
        <v/>
      </c>
      <c r="W47" s="61" t="str">
        <f>IF(AND('Mapa final'!$AD$13="Muy Baja",'Mapa final'!$AF$13="Moderado"),CONCATENATE("R2C",'Mapa final'!$S$13),"")</f>
        <v/>
      </c>
      <c r="X47" s="61" t="e">
        <f>IF(AND('Mapa final'!#REF!="Muy Baja",'Mapa final'!#REF!="Moderado"),CONCATENATE("R2C",'Mapa final'!#REF!),"")</f>
        <v>#REF!</v>
      </c>
      <c r="Y47" s="61" t="e">
        <f>IF(AND('Mapa final'!#REF!="Muy Baja",'Mapa final'!#REF!="Moderado"),CONCATENATE("R2C",'Mapa final'!#REF!),"")</f>
        <v>#REF!</v>
      </c>
      <c r="Z47" s="61" t="e">
        <f>IF(AND('Mapa final'!#REF!="Muy Baja",'Mapa final'!#REF!="Moderado"),CONCATENATE("R2C",'Mapa final'!#REF!),"")</f>
        <v>#REF!</v>
      </c>
      <c r="AA47" s="62" t="e">
        <f>IF(AND('Mapa final'!#REF!="Muy Baja",'Mapa final'!#REF!="Moderado"),CONCATENATE("R2C",'Mapa final'!#REF!),"")</f>
        <v>#REF!</v>
      </c>
      <c r="AB47" s="44" t="str">
        <f>IF(AND('Mapa final'!$AD$12="Muy Baja",'Mapa final'!$AF$12="Mayor"),CONCATENATE("R2C",'Mapa final'!$S$12),"")</f>
        <v/>
      </c>
      <c r="AC47" s="45" t="str">
        <f>IF(AND('Mapa final'!$AD$13="Muy Baja",'Mapa final'!$AF$13="Mayor"),CONCATENATE("R2C",'Mapa final'!$S$13),"")</f>
        <v/>
      </c>
      <c r="AD47" s="45" t="e">
        <f>IF(AND('Mapa final'!#REF!="Muy Baja",'Mapa final'!#REF!="Mayor"),CONCATENATE("R2C",'Mapa final'!#REF!),"")</f>
        <v>#REF!</v>
      </c>
      <c r="AE47" s="45" t="e">
        <f>IF(AND('Mapa final'!#REF!="Muy Baja",'Mapa final'!#REF!="Mayor"),CONCATENATE("R2C",'Mapa final'!#REF!),"")</f>
        <v>#REF!</v>
      </c>
      <c r="AF47" s="45" t="e">
        <f>IF(AND('Mapa final'!#REF!="Muy Baja",'Mapa final'!#REF!="Mayor"),CONCATENATE("R2C",'Mapa final'!#REF!),"")</f>
        <v>#REF!</v>
      </c>
      <c r="AG47" s="46" t="e">
        <f>IF(AND('Mapa final'!#REF!="Muy Baja",'Mapa final'!#REF!="Mayor"),CONCATENATE("R2C",'Mapa final'!#REF!),"")</f>
        <v>#REF!</v>
      </c>
      <c r="AH47" s="47" t="str">
        <f>IF(AND('Mapa final'!$AD$12="Muy Baja",'Mapa final'!$AF$12="Catastrófico"),CONCATENATE("R2C",'Mapa final'!$S$12),"")</f>
        <v/>
      </c>
      <c r="AI47" s="48" t="str">
        <f>IF(AND('Mapa final'!$AD$13="Muy Baja",'Mapa final'!$AF$13="Catastrófico"),CONCATENATE("R2C",'Mapa final'!$S$13),"")</f>
        <v/>
      </c>
      <c r="AJ47" s="48" t="e">
        <f>IF(AND('Mapa final'!#REF!="Muy Baja",'Mapa final'!#REF!="Catastrófico"),CONCATENATE("R2C",'Mapa final'!#REF!),"")</f>
        <v>#REF!</v>
      </c>
      <c r="AK47" s="48" t="e">
        <f>IF(AND('Mapa final'!#REF!="Muy Baja",'Mapa final'!#REF!="Catastrófico"),CONCATENATE("R2C",'Mapa final'!#REF!),"")</f>
        <v>#REF!</v>
      </c>
      <c r="AL47" s="48" t="e">
        <f>IF(AND('Mapa final'!#REF!="Muy Baja",'Mapa final'!#REF!="Catastrófico"),CONCATENATE("R2C",'Mapa final'!#REF!),"")</f>
        <v>#REF!</v>
      </c>
      <c r="AM47" s="49" t="e">
        <f>IF(AND('Mapa final'!#REF!="Muy Baja",'Mapa final'!#REF!="Catastrófico"),CONCATENATE("R2C",'Mapa final'!#REF!),"")</f>
        <v>#REF!</v>
      </c>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6"/>
      <c r="BT47" s="76"/>
      <c r="BU47" s="76"/>
      <c r="BV47" s="76"/>
      <c r="BW47" s="76"/>
      <c r="BX47" s="76"/>
      <c r="BY47" s="76"/>
      <c r="BZ47" s="76"/>
      <c r="CA47" s="76"/>
      <c r="CB47" s="76"/>
    </row>
    <row r="48" spans="1:80" ht="15" customHeight="1" x14ac:dyDescent="0.25">
      <c r="A48" s="76"/>
      <c r="B48" s="310"/>
      <c r="C48" s="310"/>
      <c r="D48" s="311"/>
      <c r="E48" s="367"/>
      <c r="F48" s="368"/>
      <c r="G48" s="368"/>
      <c r="H48" s="368"/>
      <c r="I48" s="353"/>
      <c r="J48" s="69" t="e">
        <f>IF(AND('Mapa final'!#REF!="Muy Baja",'Mapa final'!#REF!="Leve"),CONCATENATE("R3C",'Mapa final'!#REF!),"")</f>
        <v>#REF!</v>
      </c>
      <c r="K48" s="70" t="e">
        <f>IF(AND('Mapa final'!#REF!="Muy Baja",'Mapa final'!#REF!="Leve"),CONCATENATE("R3C",'Mapa final'!#REF!),"")</f>
        <v>#REF!</v>
      </c>
      <c r="L48" s="70" t="e">
        <f>IF(AND('Mapa final'!#REF!="Muy Baja",'Mapa final'!#REF!="Leve"),CONCATENATE("R3C",'Mapa final'!#REF!),"")</f>
        <v>#REF!</v>
      </c>
      <c r="M48" s="70" t="e">
        <f>IF(AND('Mapa final'!#REF!="Muy Baja",'Mapa final'!#REF!="Leve"),CONCATENATE("R3C",'Mapa final'!#REF!),"")</f>
        <v>#REF!</v>
      </c>
      <c r="N48" s="70" t="e">
        <f>IF(AND('Mapa final'!#REF!="Muy Baja",'Mapa final'!#REF!="Leve"),CONCATENATE("R3C",'Mapa final'!#REF!),"")</f>
        <v>#REF!</v>
      </c>
      <c r="O48" s="71" t="e">
        <f>IF(AND('Mapa final'!#REF!="Muy Baja",'Mapa final'!#REF!="Leve"),CONCATENATE("R3C",'Mapa final'!#REF!),"")</f>
        <v>#REF!</v>
      </c>
      <c r="P48" s="69" t="e">
        <f>IF(AND('Mapa final'!#REF!="Muy Baja",'Mapa final'!#REF!="Menor"),CONCATENATE("R3C",'Mapa final'!#REF!),"")</f>
        <v>#REF!</v>
      </c>
      <c r="Q48" s="70" t="e">
        <f>IF(AND('Mapa final'!#REF!="Muy Baja",'Mapa final'!#REF!="Menor"),CONCATENATE("R3C",'Mapa final'!#REF!),"")</f>
        <v>#REF!</v>
      </c>
      <c r="R48" s="70" t="e">
        <f>IF(AND('Mapa final'!#REF!="Muy Baja",'Mapa final'!#REF!="Menor"),CONCATENATE("R3C",'Mapa final'!#REF!),"")</f>
        <v>#REF!</v>
      </c>
      <c r="S48" s="70" t="e">
        <f>IF(AND('Mapa final'!#REF!="Muy Baja",'Mapa final'!#REF!="Menor"),CONCATENATE("R3C",'Mapa final'!#REF!),"")</f>
        <v>#REF!</v>
      </c>
      <c r="T48" s="70" t="e">
        <f>IF(AND('Mapa final'!#REF!="Muy Baja",'Mapa final'!#REF!="Menor"),CONCATENATE("R3C",'Mapa final'!#REF!),"")</f>
        <v>#REF!</v>
      </c>
      <c r="U48" s="71" t="e">
        <f>IF(AND('Mapa final'!#REF!="Muy Baja",'Mapa final'!#REF!="Menor"),CONCATENATE("R3C",'Mapa final'!#REF!),"")</f>
        <v>#REF!</v>
      </c>
      <c r="V48" s="60" t="e">
        <f>IF(AND('Mapa final'!#REF!="Muy Baja",'Mapa final'!#REF!="Moderado"),CONCATENATE("R3C",'Mapa final'!#REF!),"")</f>
        <v>#REF!</v>
      </c>
      <c r="W48" s="61" t="e">
        <f>IF(AND('Mapa final'!#REF!="Muy Baja",'Mapa final'!#REF!="Moderado"),CONCATENATE("R3C",'Mapa final'!#REF!),"")</f>
        <v>#REF!</v>
      </c>
      <c r="X48" s="61" t="e">
        <f>IF(AND('Mapa final'!#REF!="Muy Baja",'Mapa final'!#REF!="Moderado"),CONCATENATE("R3C",'Mapa final'!#REF!),"")</f>
        <v>#REF!</v>
      </c>
      <c r="Y48" s="61" t="e">
        <f>IF(AND('Mapa final'!#REF!="Muy Baja",'Mapa final'!#REF!="Moderado"),CONCATENATE("R3C",'Mapa final'!#REF!),"")</f>
        <v>#REF!</v>
      </c>
      <c r="Z48" s="61" t="e">
        <f>IF(AND('Mapa final'!#REF!="Muy Baja",'Mapa final'!#REF!="Moderado"),CONCATENATE("R3C",'Mapa final'!#REF!),"")</f>
        <v>#REF!</v>
      </c>
      <c r="AA48" s="62" t="e">
        <f>IF(AND('Mapa final'!#REF!="Muy Baja",'Mapa final'!#REF!="Moderado"),CONCATENATE("R3C",'Mapa final'!#REF!),"")</f>
        <v>#REF!</v>
      </c>
      <c r="AB48" s="44" t="e">
        <f>IF(AND('Mapa final'!#REF!="Muy Baja",'Mapa final'!#REF!="Mayor"),CONCATENATE("R3C",'Mapa final'!#REF!),"")</f>
        <v>#REF!</v>
      </c>
      <c r="AC48" s="45" t="e">
        <f>IF(AND('Mapa final'!#REF!="Muy Baja",'Mapa final'!#REF!="Mayor"),CONCATENATE("R3C",'Mapa final'!#REF!),"")</f>
        <v>#REF!</v>
      </c>
      <c r="AD48" s="45" t="e">
        <f>IF(AND('Mapa final'!#REF!="Muy Baja",'Mapa final'!#REF!="Mayor"),CONCATENATE("R3C",'Mapa final'!#REF!),"")</f>
        <v>#REF!</v>
      </c>
      <c r="AE48" s="45" t="e">
        <f>IF(AND('Mapa final'!#REF!="Muy Baja",'Mapa final'!#REF!="Mayor"),CONCATENATE("R3C",'Mapa final'!#REF!),"")</f>
        <v>#REF!</v>
      </c>
      <c r="AF48" s="45" t="e">
        <f>IF(AND('Mapa final'!#REF!="Muy Baja",'Mapa final'!#REF!="Mayor"),CONCATENATE("R3C",'Mapa final'!#REF!),"")</f>
        <v>#REF!</v>
      </c>
      <c r="AG48" s="46" t="e">
        <f>IF(AND('Mapa final'!#REF!="Muy Baja",'Mapa final'!#REF!="Mayor"),CONCATENATE("R3C",'Mapa final'!#REF!),"")</f>
        <v>#REF!</v>
      </c>
      <c r="AH48" s="47" t="e">
        <f>IF(AND('Mapa final'!#REF!="Muy Baja",'Mapa final'!#REF!="Catastrófico"),CONCATENATE("R3C",'Mapa final'!#REF!),"")</f>
        <v>#REF!</v>
      </c>
      <c r="AI48" s="48" t="e">
        <f>IF(AND('Mapa final'!#REF!="Muy Baja",'Mapa final'!#REF!="Catastrófico"),CONCATENATE("R3C",'Mapa final'!#REF!),"")</f>
        <v>#REF!</v>
      </c>
      <c r="AJ48" s="48" t="e">
        <f>IF(AND('Mapa final'!#REF!="Muy Baja",'Mapa final'!#REF!="Catastrófico"),CONCATENATE("R3C",'Mapa final'!#REF!),"")</f>
        <v>#REF!</v>
      </c>
      <c r="AK48" s="48" t="e">
        <f>IF(AND('Mapa final'!#REF!="Muy Baja",'Mapa final'!#REF!="Catastrófico"),CONCATENATE("R3C",'Mapa final'!#REF!),"")</f>
        <v>#REF!</v>
      </c>
      <c r="AL48" s="48" t="e">
        <f>IF(AND('Mapa final'!#REF!="Muy Baja",'Mapa final'!#REF!="Catastrófico"),CONCATENATE("R3C",'Mapa final'!#REF!),"")</f>
        <v>#REF!</v>
      </c>
      <c r="AM48" s="49" t="e">
        <f>IF(AND('Mapa final'!#REF!="Muy Baja",'Mapa final'!#REF!="Catastrófico"),CONCATENATE("R3C",'Mapa final'!#REF!),"")</f>
        <v>#REF!</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row>
    <row r="49" spans="1:80" ht="15" customHeight="1" x14ac:dyDescent="0.25">
      <c r="A49" s="76"/>
      <c r="B49" s="310"/>
      <c r="C49" s="310"/>
      <c r="D49" s="311"/>
      <c r="E49" s="351"/>
      <c r="F49" s="352"/>
      <c r="G49" s="352"/>
      <c r="H49" s="352"/>
      <c r="I49" s="353"/>
      <c r="J49" s="69" t="e">
        <f>IF(AND('Mapa final'!#REF!="Muy Baja",'Mapa final'!#REF!="Leve"),CONCATENATE("R4C",'Mapa final'!#REF!),"")</f>
        <v>#REF!</v>
      </c>
      <c r="K49" s="70" t="e">
        <f>IF(AND('Mapa final'!#REF!="Muy Baja",'Mapa final'!#REF!="Leve"),CONCATENATE("R4C",'Mapa final'!#REF!),"")</f>
        <v>#REF!</v>
      </c>
      <c r="L49" s="70" t="e">
        <f>IF(AND('Mapa final'!#REF!="Muy Baja",'Mapa final'!#REF!="Leve"),CONCATENATE("R4C",'Mapa final'!#REF!),"")</f>
        <v>#REF!</v>
      </c>
      <c r="M49" s="70" t="e">
        <f>IF(AND('Mapa final'!#REF!="Muy Baja",'Mapa final'!#REF!="Leve"),CONCATENATE("R4C",'Mapa final'!#REF!),"")</f>
        <v>#REF!</v>
      </c>
      <c r="N49" s="70" t="e">
        <f>IF(AND('Mapa final'!#REF!="Muy Baja",'Mapa final'!#REF!="Leve"),CONCATENATE("R4C",'Mapa final'!#REF!),"")</f>
        <v>#REF!</v>
      </c>
      <c r="O49" s="71" t="e">
        <f>IF(AND('Mapa final'!#REF!="Muy Baja",'Mapa final'!#REF!="Leve"),CONCATENATE("R4C",'Mapa final'!#REF!),"")</f>
        <v>#REF!</v>
      </c>
      <c r="P49" s="69" t="e">
        <f>IF(AND('Mapa final'!#REF!="Muy Baja",'Mapa final'!#REF!="Menor"),CONCATENATE("R4C",'Mapa final'!#REF!),"")</f>
        <v>#REF!</v>
      </c>
      <c r="Q49" s="70" t="e">
        <f>IF(AND('Mapa final'!#REF!="Muy Baja",'Mapa final'!#REF!="Menor"),CONCATENATE("R4C",'Mapa final'!#REF!),"")</f>
        <v>#REF!</v>
      </c>
      <c r="R49" s="70" t="e">
        <f>IF(AND('Mapa final'!#REF!="Muy Baja",'Mapa final'!#REF!="Menor"),CONCATENATE("R4C",'Mapa final'!#REF!),"")</f>
        <v>#REF!</v>
      </c>
      <c r="S49" s="70" t="e">
        <f>IF(AND('Mapa final'!#REF!="Muy Baja",'Mapa final'!#REF!="Menor"),CONCATENATE("R4C",'Mapa final'!#REF!),"")</f>
        <v>#REF!</v>
      </c>
      <c r="T49" s="70" t="e">
        <f>IF(AND('Mapa final'!#REF!="Muy Baja",'Mapa final'!#REF!="Menor"),CONCATENATE("R4C",'Mapa final'!#REF!),"")</f>
        <v>#REF!</v>
      </c>
      <c r="U49" s="71" t="e">
        <f>IF(AND('Mapa final'!#REF!="Muy Baja",'Mapa final'!#REF!="Menor"),CONCATENATE("R4C",'Mapa final'!#REF!),"")</f>
        <v>#REF!</v>
      </c>
      <c r="V49" s="60" t="e">
        <f>IF(AND('Mapa final'!#REF!="Muy Baja",'Mapa final'!#REF!="Moderado"),CONCATENATE("R4C",'Mapa final'!#REF!),"")</f>
        <v>#REF!</v>
      </c>
      <c r="W49" s="61" t="e">
        <f>IF(AND('Mapa final'!#REF!="Muy Baja",'Mapa final'!#REF!="Moderado"),CONCATENATE("R4C",'Mapa final'!#REF!),"")</f>
        <v>#REF!</v>
      </c>
      <c r="X49" s="61" t="e">
        <f>IF(AND('Mapa final'!#REF!="Muy Baja",'Mapa final'!#REF!="Moderado"),CONCATENATE("R4C",'Mapa final'!#REF!),"")</f>
        <v>#REF!</v>
      </c>
      <c r="Y49" s="61" t="e">
        <f>IF(AND('Mapa final'!#REF!="Muy Baja",'Mapa final'!#REF!="Moderado"),CONCATENATE("R4C",'Mapa final'!#REF!),"")</f>
        <v>#REF!</v>
      </c>
      <c r="Z49" s="61" t="e">
        <f>IF(AND('Mapa final'!#REF!="Muy Baja",'Mapa final'!#REF!="Moderado"),CONCATENATE("R4C",'Mapa final'!#REF!),"")</f>
        <v>#REF!</v>
      </c>
      <c r="AA49" s="62" t="e">
        <f>IF(AND('Mapa final'!#REF!="Muy Baja",'Mapa final'!#REF!="Moderado"),CONCATENATE("R4C",'Mapa final'!#REF!),"")</f>
        <v>#REF!</v>
      </c>
      <c r="AB49" s="44" t="e">
        <f>IF(AND('Mapa final'!#REF!="Muy Baja",'Mapa final'!#REF!="Mayor"),CONCATENATE("R4C",'Mapa final'!#REF!),"")</f>
        <v>#REF!</v>
      </c>
      <c r="AC49" s="45" t="e">
        <f>IF(AND('Mapa final'!#REF!="Muy Baja",'Mapa final'!#REF!="Mayor"),CONCATENATE("R4C",'Mapa final'!#REF!),"")</f>
        <v>#REF!</v>
      </c>
      <c r="AD49" s="45" t="e">
        <f>IF(AND('Mapa final'!#REF!="Muy Baja",'Mapa final'!#REF!="Mayor"),CONCATENATE("R4C",'Mapa final'!#REF!),"")</f>
        <v>#REF!</v>
      </c>
      <c r="AE49" s="45" t="e">
        <f>IF(AND('Mapa final'!#REF!="Muy Baja",'Mapa final'!#REF!="Mayor"),CONCATENATE("R4C",'Mapa final'!#REF!),"")</f>
        <v>#REF!</v>
      </c>
      <c r="AF49" s="45" t="e">
        <f>IF(AND('Mapa final'!#REF!="Muy Baja",'Mapa final'!#REF!="Mayor"),CONCATENATE("R4C",'Mapa final'!#REF!),"")</f>
        <v>#REF!</v>
      </c>
      <c r="AG49" s="46" t="e">
        <f>IF(AND('Mapa final'!#REF!="Muy Baja",'Mapa final'!#REF!="Mayor"),CONCATENATE("R4C",'Mapa final'!#REF!),"")</f>
        <v>#REF!</v>
      </c>
      <c r="AH49" s="47" t="e">
        <f>IF(AND('Mapa final'!#REF!="Muy Baja",'Mapa final'!#REF!="Catastrófico"),CONCATENATE("R4C",'Mapa final'!#REF!),"")</f>
        <v>#REF!</v>
      </c>
      <c r="AI49" s="48" t="e">
        <f>IF(AND('Mapa final'!#REF!="Muy Baja",'Mapa final'!#REF!="Catastrófico"),CONCATENATE("R4C",'Mapa final'!#REF!),"")</f>
        <v>#REF!</v>
      </c>
      <c r="AJ49" s="48" t="e">
        <f>IF(AND('Mapa final'!#REF!="Muy Baja",'Mapa final'!#REF!="Catastrófico"),CONCATENATE("R4C",'Mapa final'!#REF!),"")</f>
        <v>#REF!</v>
      </c>
      <c r="AK49" s="48" t="e">
        <f>IF(AND('Mapa final'!#REF!="Muy Baja",'Mapa final'!#REF!="Catastrófico"),CONCATENATE("R4C",'Mapa final'!#REF!),"")</f>
        <v>#REF!</v>
      </c>
      <c r="AL49" s="48" t="e">
        <f>IF(AND('Mapa final'!#REF!="Muy Baja",'Mapa final'!#REF!="Catastrófico"),CONCATENATE("R4C",'Mapa final'!#REF!),"")</f>
        <v>#REF!</v>
      </c>
      <c r="AM49" s="49" t="e">
        <f>IF(AND('Mapa final'!#REF!="Muy Baja",'Mapa final'!#REF!="Catastrófico"),CONCATENATE("R4C",'Mapa final'!#REF!),"")</f>
        <v>#REF!</v>
      </c>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6"/>
      <c r="BR49" s="76"/>
      <c r="BS49" s="76"/>
      <c r="BT49" s="76"/>
      <c r="BU49" s="76"/>
      <c r="BV49" s="76"/>
      <c r="BW49" s="76"/>
      <c r="BX49" s="76"/>
      <c r="BY49" s="76"/>
      <c r="BZ49" s="76"/>
      <c r="CA49" s="76"/>
      <c r="CB49" s="76"/>
    </row>
    <row r="50" spans="1:80" ht="15" customHeight="1" x14ac:dyDescent="0.25">
      <c r="A50" s="76"/>
      <c r="B50" s="310"/>
      <c r="C50" s="310"/>
      <c r="D50" s="311"/>
      <c r="E50" s="351"/>
      <c r="F50" s="352"/>
      <c r="G50" s="352"/>
      <c r="H50" s="352"/>
      <c r="I50" s="353"/>
      <c r="J50" s="69" t="e">
        <f>IF(AND('Mapa final'!#REF!="Muy Baja",'Mapa final'!#REF!="Leve"),CONCATENATE("R5C",'Mapa final'!#REF!),"")</f>
        <v>#REF!</v>
      </c>
      <c r="K50" s="70" t="e">
        <f>IF(AND('Mapa final'!#REF!="Muy Baja",'Mapa final'!#REF!="Leve"),CONCATENATE("R5C",'Mapa final'!#REF!),"")</f>
        <v>#REF!</v>
      </c>
      <c r="L50" s="70" t="e">
        <f>IF(AND('Mapa final'!#REF!="Muy Baja",'Mapa final'!#REF!="Leve"),CONCATENATE("R5C",'Mapa final'!#REF!),"")</f>
        <v>#REF!</v>
      </c>
      <c r="M50" s="70" t="e">
        <f>IF(AND('Mapa final'!#REF!="Muy Baja",'Mapa final'!#REF!="Leve"),CONCATENATE("R5C",'Mapa final'!#REF!),"")</f>
        <v>#REF!</v>
      </c>
      <c r="N50" s="70" t="e">
        <f>IF(AND('Mapa final'!#REF!="Muy Baja",'Mapa final'!#REF!="Leve"),CONCATENATE("R5C",'Mapa final'!#REF!),"")</f>
        <v>#REF!</v>
      </c>
      <c r="O50" s="71" t="e">
        <f>IF(AND('Mapa final'!#REF!="Muy Baja",'Mapa final'!#REF!="Leve"),CONCATENATE("R5C",'Mapa final'!#REF!),"")</f>
        <v>#REF!</v>
      </c>
      <c r="P50" s="69" t="e">
        <f>IF(AND('Mapa final'!#REF!="Muy Baja",'Mapa final'!#REF!="Menor"),CONCATENATE("R5C",'Mapa final'!#REF!),"")</f>
        <v>#REF!</v>
      </c>
      <c r="Q50" s="70" t="e">
        <f>IF(AND('Mapa final'!#REF!="Muy Baja",'Mapa final'!#REF!="Menor"),CONCATENATE("R5C",'Mapa final'!#REF!),"")</f>
        <v>#REF!</v>
      </c>
      <c r="R50" s="70" t="e">
        <f>IF(AND('Mapa final'!#REF!="Muy Baja",'Mapa final'!#REF!="Menor"),CONCATENATE("R5C",'Mapa final'!#REF!),"")</f>
        <v>#REF!</v>
      </c>
      <c r="S50" s="70" t="e">
        <f>IF(AND('Mapa final'!#REF!="Muy Baja",'Mapa final'!#REF!="Menor"),CONCATENATE("R5C",'Mapa final'!#REF!),"")</f>
        <v>#REF!</v>
      </c>
      <c r="T50" s="70" t="e">
        <f>IF(AND('Mapa final'!#REF!="Muy Baja",'Mapa final'!#REF!="Menor"),CONCATENATE("R5C",'Mapa final'!#REF!),"")</f>
        <v>#REF!</v>
      </c>
      <c r="U50" s="71" t="e">
        <f>IF(AND('Mapa final'!#REF!="Muy Baja",'Mapa final'!#REF!="Menor"),CONCATENATE("R5C",'Mapa final'!#REF!),"")</f>
        <v>#REF!</v>
      </c>
      <c r="V50" s="60" t="e">
        <f>IF(AND('Mapa final'!#REF!="Muy Baja",'Mapa final'!#REF!="Moderado"),CONCATENATE("R5C",'Mapa final'!#REF!),"")</f>
        <v>#REF!</v>
      </c>
      <c r="W50" s="61" t="e">
        <f>IF(AND('Mapa final'!#REF!="Muy Baja",'Mapa final'!#REF!="Moderado"),CONCATENATE("R5C",'Mapa final'!#REF!),"")</f>
        <v>#REF!</v>
      </c>
      <c r="X50" s="61" t="e">
        <f>IF(AND('Mapa final'!#REF!="Muy Baja",'Mapa final'!#REF!="Moderado"),CONCATENATE("R5C",'Mapa final'!#REF!),"")</f>
        <v>#REF!</v>
      </c>
      <c r="Y50" s="61" t="e">
        <f>IF(AND('Mapa final'!#REF!="Muy Baja",'Mapa final'!#REF!="Moderado"),CONCATENATE("R5C",'Mapa final'!#REF!),"")</f>
        <v>#REF!</v>
      </c>
      <c r="Z50" s="61" t="e">
        <f>IF(AND('Mapa final'!#REF!="Muy Baja",'Mapa final'!#REF!="Moderado"),CONCATENATE("R5C",'Mapa final'!#REF!),"")</f>
        <v>#REF!</v>
      </c>
      <c r="AA50" s="62" t="e">
        <f>IF(AND('Mapa final'!#REF!="Muy Baja",'Mapa final'!#REF!="Moderado"),CONCATENATE("R5C",'Mapa final'!#REF!),"")</f>
        <v>#REF!</v>
      </c>
      <c r="AB50" s="44" t="e">
        <f>IF(AND('Mapa final'!#REF!="Muy Baja",'Mapa final'!#REF!="Mayor"),CONCATENATE("R5C",'Mapa final'!#REF!),"")</f>
        <v>#REF!</v>
      </c>
      <c r="AC50" s="45" t="e">
        <f>IF(AND('Mapa final'!#REF!="Muy Baja",'Mapa final'!#REF!="Mayor"),CONCATENATE("R5C",'Mapa final'!#REF!),"")</f>
        <v>#REF!</v>
      </c>
      <c r="AD50" s="50" t="e">
        <f>IF(AND('Mapa final'!#REF!="Muy Baja",'Mapa final'!#REF!="Mayor"),CONCATENATE("R5C",'Mapa final'!#REF!),"")</f>
        <v>#REF!</v>
      </c>
      <c r="AE50" s="50" t="e">
        <f>IF(AND('Mapa final'!#REF!="Muy Baja",'Mapa final'!#REF!="Mayor"),CONCATENATE("R5C",'Mapa final'!#REF!),"")</f>
        <v>#REF!</v>
      </c>
      <c r="AF50" s="50" t="e">
        <f>IF(AND('Mapa final'!#REF!="Muy Baja",'Mapa final'!#REF!="Mayor"),CONCATENATE("R5C",'Mapa final'!#REF!),"")</f>
        <v>#REF!</v>
      </c>
      <c r="AG50" s="46" t="e">
        <f>IF(AND('Mapa final'!#REF!="Muy Baja",'Mapa final'!#REF!="Mayor"),CONCATENATE("R5C",'Mapa final'!#REF!),"")</f>
        <v>#REF!</v>
      </c>
      <c r="AH50" s="47" t="e">
        <f>IF(AND('Mapa final'!#REF!="Muy Baja",'Mapa final'!#REF!="Catastrófico"),CONCATENATE("R5C",'Mapa final'!#REF!),"")</f>
        <v>#REF!</v>
      </c>
      <c r="AI50" s="48" t="e">
        <f>IF(AND('Mapa final'!#REF!="Muy Baja",'Mapa final'!#REF!="Catastrófico"),CONCATENATE("R5C",'Mapa final'!#REF!),"")</f>
        <v>#REF!</v>
      </c>
      <c r="AJ50" s="48" t="e">
        <f>IF(AND('Mapa final'!#REF!="Muy Baja",'Mapa final'!#REF!="Catastrófico"),CONCATENATE("R5C",'Mapa final'!#REF!),"")</f>
        <v>#REF!</v>
      </c>
      <c r="AK50" s="48" t="e">
        <f>IF(AND('Mapa final'!#REF!="Muy Baja",'Mapa final'!#REF!="Catastrófico"),CONCATENATE("R5C",'Mapa final'!#REF!),"")</f>
        <v>#REF!</v>
      </c>
      <c r="AL50" s="48" t="e">
        <f>IF(AND('Mapa final'!#REF!="Muy Baja",'Mapa final'!#REF!="Catastrófico"),CONCATENATE("R5C",'Mapa final'!#REF!),"")</f>
        <v>#REF!</v>
      </c>
      <c r="AM50" s="49" t="e">
        <f>IF(AND('Mapa final'!#REF!="Muy Baja",'Mapa final'!#REF!="Catastrófico"),CONCATENATE("R5C",'Mapa final'!#REF!),"")</f>
        <v>#REF!</v>
      </c>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76"/>
      <c r="CB50" s="76"/>
    </row>
    <row r="51" spans="1:80" ht="15" customHeight="1" x14ac:dyDescent="0.25">
      <c r="A51" s="76"/>
      <c r="B51" s="310"/>
      <c r="C51" s="310"/>
      <c r="D51" s="311"/>
      <c r="E51" s="351"/>
      <c r="F51" s="352"/>
      <c r="G51" s="352"/>
      <c r="H51" s="352"/>
      <c r="I51" s="353"/>
      <c r="J51" s="69" t="e">
        <f>IF(AND('Mapa final'!#REF!="Muy Baja",'Mapa final'!#REF!="Leve"),CONCATENATE("R6C",'Mapa final'!#REF!),"")</f>
        <v>#REF!</v>
      </c>
      <c r="K51" s="70" t="e">
        <f>IF(AND('Mapa final'!#REF!="Muy Baja",'Mapa final'!#REF!="Leve"),CONCATENATE("R6C",'Mapa final'!#REF!),"")</f>
        <v>#REF!</v>
      </c>
      <c r="L51" s="70" t="e">
        <f>IF(AND('Mapa final'!#REF!="Muy Baja",'Mapa final'!#REF!="Leve"),CONCATENATE("R6C",'Mapa final'!#REF!),"")</f>
        <v>#REF!</v>
      </c>
      <c r="M51" s="70" t="e">
        <f>IF(AND('Mapa final'!#REF!="Muy Baja",'Mapa final'!#REF!="Leve"),CONCATENATE("R6C",'Mapa final'!#REF!),"")</f>
        <v>#REF!</v>
      </c>
      <c r="N51" s="70" t="e">
        <f>IF(AND('Mapa final'!#REF!="Muy Baja",'Mapa final'!#REF!="Leve"),CONCATENATE("R6C",'Mapa final'!#REF!),"")</f>
        <v>#REF!</v>
      </c>
      <c r="O51" s="71" t="e">
        <f>IF(AND('Mapa final'!#REF!="Muy Baja",'Mapa final'!#REF!="Leve"),CONCATENATE("R6C",'Mapa final'!#REF!),"")</f>
        <v>#REF!</v>
      </c>
      <c r="P51" s="69" t="e">
        <f>IF(AND('Mapa final'!#REF!="Muy Baja",'Mapa final'!#REF!="Menor"),CONCATENATE("R6C",'Mapa final'!#REF!),"")</f>
        <v>#REF!</v>
      </c>
      <c r="Q51" s="70" t="e">
        <f>IF(AND('Mapa final'!#REF!="Muy Baja",'Mapa final'!#REF!="Menor"),CONCATENATE("R6C",'Mapa final'!#REF!),"")</f>
        <v>#REF!</v>
      </c>
      <c r="R51" s="70" t="e">
        <f>IF(AND('Mapa final'!#REF!="Muy Baja",'Mapa final'!#REF!="Menor"),CONCATENATE("R6C",'Mapa final'!#REF!),"")</f>
        <v>#REF!</v>
      </c>
      <c r="S51" s="70" t="e">
        <f>IF(AND('Mapa final'!#REF!="Muy Baja",'Mapa final'!#REF!="Menor"),CONCATENATE("R6C",'Mapa final'!#REF!),"")</f>
        <v>#REF!</v>
      </c>
      <c r="T51" s="70" t="e">
        <f>IF(AND('Mapa final'!#REF!="Muy Baja",'Mapa final'!#REF!="Menor"),CONCATENATE("R6C",'Mapa final'!#REF!),"")</f>
        <v>#REF!</v>
      </c>
      <c r="U51" s="71" t="e">
        <f>IF(AND('Mapa final'!#REF!="Muy Baja",'Mapa final'!#REF!="Menor"),CONCATENATE("R6C",'Mapa final'!#REF!),"")</f>
        <v>#REF!</v>
      </c>
      <c r="V51" s="60" t="e">
        <f>IF(AND('Mapa final'!#REF!="Muy Baja",'Mapa final'!#REF!="Moderado"),CONCATENATE("R6C",'Mapa final'!#REF!),"")</f>
        <v>#REF!</v>
      </c>
      <c r="W51" s="61" t="e">
        <f>IF(AND('Mapa final'!#REF!="Muy Baja",'Mapa final'!#REF!="Moderado"),CONCATENATE("R6C",'Mapa final'!#REF!),"")</f>
        <v>#REF!</v>
      </c>
      <c r="X51" s="61" t="e">
        <f>IF(AND('Mapa final'!#REF!="Muy Baja",'Mapa final'!#REF!="Moderado"),CONCATENATE("R6C",'Mapa final'!#REF!),"")</f>
        <v>#REF!</v>
      </c>
      <c r="Y51" s="61" t="e">
        <f>IF(AND('Mapa final'!#REF!="Muy Baja",'Mapa final'!#REF!="Moderado"),CONCATENATE("R6C",'Mapa final'!#REF!),"")</f>
        <v>#REF!</v>
      </c>
      <c r="Z51" s="61" t="e">
        <f>IF(AND('Mapa final'!#REF!="Muy Baja",'Mapa final'!#REF!="Moderado"),CONCATENATE("R6C",'Mapa final'!#REF!),"")</f>
        <v>#REF!</v>
      </c>
      <c r="AA51" s="62" t="e">
        <f>IF(AND('Mapa final'!#REF!="Muy Baja",'Mapa final'!#REF!="Moderado"),CONCATENATE("R6C",'Mapa final'!#REF!),"")</f>
        <v>#REF!</v>
      </c>
      <c r="AB51" s="44" t="e">
        <f>IF(AND('Mapa final'!#REF!="Muy Baja",'Mapa final'!#REF!="Mayor"),CONCATENATE("R6C",'Mapa final'!#REF!),"")</f>
        <v>#REF!</v>
      </c>
      <c r="AC51" s="45" t="e">
        <f>IF(AND('Mapa final'!#REF!="Muy Baja",'Mapa final'!#REF!="Mayor"),CONCATENATE("R6C",'Mapa final'!#REF!),"")</f>
        <v>#REF!</v>
      </c>
      <c r="AD51" s="50" t="e">
        <f>IF(AND('Mapa final'!#REF!="Muy Baja",'Mapa final'!#REF!="Mayor"),CONCATENATE("R6C",'Mapa final'!#REF!),"")</f>
        <v>#REF!</v>
      </c>
      <c r="AE51" s="50" t="e">
        <f>IF(AND('Mapa final'!#REF!="Muy Baja",'Mapa final'!#REF!="Mayor"),CONCATENATE("R6C",'Mapa final'!#REF!),"")</f>
        <v>#REF!</v>
      </c>
      <c r="AF51" s="50" t="e">
        <f>IF(AND('Mapa final'!#REF!="Muy Baja",'Mapa final'!#REF!="Mayor"),CONCATENATE("R6C",'Mapa final'!#REF!),"")</f>
        <v>#REF!</v>
      </c>
      <c r="AG51" s="46" t="e">
        <f>IF(AND('Mapa final'!#REF!="Muy Baja",'Mapa final'!#REF!="Mayor"),CONCATENATE("R6C",'Mapa final'!#REF!),"")</f>
        <v>#REF!</v>
      </c>
      <c r="AH51" s="47" t="e">
        <f>IF(AND('Mapa final'!#REF!="Muy Baja",'Mapa final'!#REF!="Catastrófico"),CONCATENATE("R6C",'Mapa final'!#REF!),"")</f>
        <v>#REF!</v>
      </c>
      <c r="AI51" s="48" t="e">
        <f>IF(AND('Mapa final'!#REF!="Muy Baja",'Mapa final'!#REF!="Catastrófico"),CONCATENATE("R6C",'Mapa final'!#REF!),"")</f>
        <v>#REF!</v>
      </c>
      <c r="AJ51" s="48" t="e">
        <f>IF(AND('Mapa final'!#REF!="Muy Baja",'Mapa final'!#REF!="Catastrófico"),CONCATENATE("R6C",'Mapa final'!#REF!),"")</f>
        <v>#REF!</v>
      </c>
      <c r="AK51" s="48" t="e">
        <f>IF(AND('Mapa final'!#REF!="Muy Baja",'Mapa final'!#REF!="Catastrófico"),CONCATENATE("R6C",'Mapa final'!#REF!),"")</f>
        <v>#REF!</v>
      </c>
      <c r="AL51" s="48" t="e">
        <f>IF(AND('Mapa final'!#REF!="Muy Baja",'Mapa final'!#REF!="Catastrófico"),CONCATENATE("R6C",'Mapa final'!#REF!),"")</f>
        <v>#REF!</v>
      </c>
      <c r="AM51" s="49" t="e">
        <f>IF(AND('Mapa final'!#REF!="Muy Baja",'Mapa final'!#REF!="Catastrófico"),CONCATENATE("R6C",'Mapa final'!#REF!),"")</f>
        <v>#REF!</v>
      </c>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6"/>
      <c r="BR51" s="76"/>
      <c r="BS51" s="76"/>
      <c r="BT51" s="76"/>
      <c r="BU51" s="76"/>
      <c r="BV51" s="76"/>
      <c r="BW51" s="76"/>
      <c r="BX51" s="76"/>
      <c r="BY51" s="76"/>
      <c r="BZ51" s="76"/>
      <c r="CA51" s="76"/>
      <c r="CB51" s="76"/>
    </row>
    <row r="52" spans="1:80" ht="15" customHeight="1" x14ac:dyDescent="0.25">
      <c r="A52" s="76"/>
      <c r="B52" s="310"/>
      <c r="C52" s="310"/>
      <c r="D52" s="311"/>
      <c r="E52" s="351"/>
      <c r="F52" s="352"/>
      <c r="G52" s="352"/>
      <c r="H52" s="352"/>
      <c r="I52" s="353"/>
      <c r="J52" s="69" t="e">
        <f>IF(AND('Mapa final'!#REF!="Muy Baja",'Mapa final'!#REF!="Leve"),CONCATENATE("R7C",'Mapa final'!#REF!),"")</f>
        <v>#REF!</v>
      </c>
      <c r="K52" s="70" t="e">
        <f>IF(AND('Mapa final'!#REF!="Muy Baja",'Mapa final'!#REF!="Leve"),CONCATENATE("R7C",'Mapa final'!#REF!),"")</f>
        <v>#REF!</v>
      </c>
      <c r="L52" s="70" t="e">
        <f>IF(AND('Mapa final'!#REF!="Muy Baja",'Mapa final'!#REF!="Leve"),CONCATENATE("R7C",'Mapa final'!#REF!),"")</f>
        <v>#REF!</v>
      </c>
      <c r="M52" s="70" t="e">
        <f>IF(AND('Mapa final'!#REF!="Muy Baja",'Mapa final'!#REF!="Leve"),CONCATENATE("R7C",'Mapa final'!#REF!),"")</f>
        <v>#REF!</v>
      </c>
      <c r="N52" s="70" t="e">
        <f>IF(AND('Mapa final'!#REF!="Muy Baja",'Mapa final'!#REF!="Leve"),CONCATENATE("R7C",'Mapa final'!#REF!),"")</f>
        <v>#REF!</v>
      </c>
      <c r="O52" s="71" t="e">
        <f>IF(AND('Mapa final'!#REF!="Muy Baja",'Mapa final'!#REF!="Leve"),CONCATENATE("R7C",'Mapa final'!#REF!),"")</f>
        <v>#REF!</v>
      </c>
      <c r="P52" s="69" t="e">
        <f>IF(AND('Mapa final'!#REF!="Muy Baja",'Mapa final'!#REF!="Menor"),CONCATENATE("R7C",'Mapa final'!#REF!),"")</f>
        <v>#REF!</v>
      </c>
      <c r="Q52" s="70" t="e">
        <f>IF(AND('Mapa final'!#REF!="Muy Baja",'Mapa final'!#REF!="Menor"),CONCATENATE("R7C",'Mapa final'!#REF!),"")</f>
        <v>#REF!</v>
      </c>
      <c r="R52" s="70" t="e">
        <f>IF(AND('Mapa final'!#REF!="Muy Baja",'Mapa final'!#REF!="Menor"),CONCATENATE("R7C",'Mapa final'!#REF!),"")</f>
        <v>#REF!</v>
      </c>
      <c r="S52" s="70" t="e">
        <f>IF(AND('Mapa final'!#REF!="Muy Baja",'Mapa final'!#REF!="Menor"),CONCATENATE("R7C",'Mapa final'!#REF!),"")</f>
        <v>#REF!</v>
      </c>
      <c r="T52" s="70" t="e">
        <f>IF(AND('Mapa final'!#REF!="Muy Baja",'Mapa final'!#REF!="Menor"),CONCATENATE("R7C",'Mapa final'!#REF!),"")</f>
        <v>#REF!</v>
      </c>
      <c r="U52" s="71" t="e">
        <f>IF(AND('Mapa final'!#REF!="Muy Baja",'Mapa final'!#REF!="Menor"),CONCATENATE("R7C",'Mapa final'!#REF!),"")</f>
        <v>#REF!</v>
      </c>
      <c r="V52" s="60" t="e">
        <f>IF(AND('Mapa final'!#REF!="Muy Baja",'Mapa final'!#REF!="Moderado"),CONCATENATE("R7C",'Mapa final'!#REF!),"")</f>
        <v>#REF!</v>
      </c>
      <c r="W52" s="61" t="e">
        <f>IF(AND('Mapa final'!#REF!="Muy Baja",'Mapa final'!#REF!="Moderado"),CONCATENATE("R7C",'Mapa final'!#REF!),"")</f>
        <v>#REF!</v>
      </c>
      <c r="X52" s="61" t="e">
        <f>IF(AND('Mapa final'!#REF!="Muy Baja",'Mapa final'!#REF!="Moderado"),CONCATENATE("R7C",'Mapa final'!#REF!),"")</f>
        <v>#REF!</v>
      </c>
      <c r="Y52" s="61" t="e">
        <f>IF(AND('Mapa final'!#REF!="Muy Baja",'Mapa final'!#REF!="Moderado"),CONCATENATE("R7C",'Mapa final'!#REF!),"")</f>
        <v>#REF!</v>
      </c>
      <c r="Z52" s="61" t="e">
        <f>IF(AND('Mapa final'!#REF!="Muy Baja",'Mapa final'!#REF!="Moderado"),CONCATENATE("R7C",'Mapa final'!#REF!),"")</f>
        <v>#REF!</v>
      </c>
      <c r="AA52" s="62" t="e">
        <f>IF(AND('Mapa final'!#REF!="Muy Baja",'Mapa final'!#REF!="Moderado"),CONCATENATE("R7C",'Mapa final'!#REF!),"")</f>
        <v>#REF!</v>
      </c>
      <c r="AB52" s="44" t="e">
        <f>IF(AND('Mapa final'!#REF!="Muy Baja",'Mapa final'!#REF!="Mayor"),CONCATENATE("R7C",'Mapa final'!#REF!),"")</f>
        <v>#REF!</v>
      </c>
      <c r="AC52" s="45" t="e">
        <f>IF(AND('Mapa final'!#REF!="Muy Baja",'Mapa final'!#REF!="Mayor"),CONCATENATE("R7C",'Mapa final'!#REF!),"")</f>
        <v>#REF!</v>
      </c>
      <c r="AD52" s="50" t="e">
        <f>IF(AND('Mapa final'!#REF!="Muy Baja",'Mapa final'!#REF!="Mayor"),CONCATENATE("R7C",'Mapa final'!#REF!),"")</f>
        <v>#REF!</v>
      </c>
      <c r="AE52" s="50" t="e">
        <f>IF(AND('Mapa final'!#REF!="Muy Baja",'Mapa final'!#REF!="Mayor"),CONCATENATE("R7C",'Mapa final'!#REF!),"")</f>
        <v>#REF!</v>
      </c>
      <c r="AF52" s="50" t="e">
        <f>IF(AND('Mapa final'!#REF!="Muy Baja",'Mapa final'!#REF!="Mayor"),CONCATENATE("R7C",'Mapa final'!#REF!),"")</f>
        <v>#REF!</v>
      </c>
      <c r="AG52" s="46" t="e">
        <f>IF(AND('Mapa final'!#REF!="Muy Baja",'Mapa final'!#REF!="Mayor"),CONCATENATE("R7C",'Mapa final'!#REF!),"")</f>
        <v>#REF!</v>
      </c>
      <c r="AH52" s="47" t="e">
        <f>IF(AND('Mapa final'!#REF!="Muy Baja",'Mapa final'!#REF!="Catastrófico"),CONCATENATE("R7C",'Mapa final'!#REF!),"")</f>
        <v>#REF!</v>
      </c>
      <c r="AI52" s="48" t="e">
        <f>IF(AND('Mapa final'!#REF!="Muy Baja",'Mapa final'!#REF!="Catastrófico"),CONCATENATE("R7C",'Mapa final'!#REF!),"")</f>
        <v>#REF!</v>
      </c>
      <c r="AJ52" s="48" t="e">
        <f>IF(AND('Mapa final'!#REF!="Muy Baja",'Mapa final'!#REF!="Catastrófico"),CONCATENATE("R7C",'Mapa final'!#REF!),"")</f>
        <v>#REF!</v>
      </c>
      <c r="AK52" s="48" t="e">
        <f>IF(AND('Mapa final'!#REF!="Muy Baja",'Mapa final'!#REF!="Catastrófico"),CONCATENATE("R7C",'Mapa final'!#REF!),"")</f>
        <v>#REF!</v>
      </c>
      <c r="AL52" s="48" t="e">
        <f>IF(AND('Mapa final'!#REF!="Muy Baja",'Mapa final'!#REF!="Catastrófico"),CONCATENATE("R7C",'Mapa final'!#REF!),"")</f>
        <v>#REF!</v>
      </c>
      <c r="AM52" s="49" t="e">
        <f>IF(AND('Mapa final'!#REF!="Muy Baja",'Mapa final'!#REF!="Catastrófico"),CONCATENATE("R7C",'Mapa final'!#REF!),"")</f>
        <v>#REF!</v>
      </c>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row>
    <row r="53" spans="1:80" ht="15" customHeight="1" x14ac:dyDescent="0.25">
      <c r="A53" s="76"/>
      <c r="B53" s="310"/>
      <c r="C53" s="310"/>
      <c r="D53" s="311"/>
      <c r="E53" s="351"/>
      <c r="F53" s="352"/>
      <c r="G53" s="352"/>
      <c r="H53" s="352"/>
      <c r="I53" s="353"/>
      <c r="J53" s="69" t="e">
        <f>IF(AND('Mapa final'!#REF!="Muy Baja",'Mapa final'!#REF!="Leve"),CONCATENATE("R8C",'Mapa final'!#REF!),"")</f>
        <v>#REF!</v>
      </c>
      <c r="K53" s="70" t="e">
        <f>IF(AND('Mapa final'!#REF!="Muy Baja",'Mapa final'!#REF!="Leve"),CONCATENATE("R8C",'Mapa final'!#REF!),"")</f>
        <v>#REF!</v>
      </c>
      <c r="L53" s="70" t="e">
        <f>IF(AND('Mapa final'!#REF!="Muy Baja",'Mapa final'!#REF!="Leve"),CONCATENATE("R8C",'Mapa final'!#REF!),"")</f>
        <v>#REF!</v>
      </c>
      <c r="M53" s="70" t="e">
        <f>IF(AND('Mapa final'!#REF!="Muy Baja",'Mapa final'!#REF!="Leve"),CONCATENATE("R8C",'Mapa final'!#REF!),"")</f>
        <v>#REF!</v>
      </c>
      <c r="N53" s="70" t="e">
        <f>IF(AND('Mapa final'!#REF!="Muy Baja",'Mapa final'!#REF!="Leve"),CONCATENATE("R8C",'Mapa final'!#REF!),"")</f>
        <v>#REF!</v>
      </c>
      <c r="O53" s="71" t="e">
        <f>IF(AND('Mapa final'!#REF!="Muy Baja",'Mapa final'!#REF!="Leve"),CONCATENATE("R8C",'Mapa final'!#REF!),"")</f>
        <v>#REF!</v>
      </c>
      <c r="P53" s="69" t="e">
        <f>IF(AND('Mapa final'!#REF!="Muy Baja",'Mapa final'!#REF!="Menor"),CONCATENATE("R8C",'Mapa final'!#REF!),"")</f>
        <v>#REF!</v>
      </c>
      <c r="Q53" s="70" t="e">
        <f>IF(AND('Mapa final'!#REF!="Muy Baja",'Mapa final'!#REF!="Menor"),CONCATENATE("R8C",'Mapa final'!#REF!),"")</f>
        <v>#REF!</v>
      </c>
      <c r="R53" s="70" t="e">
        <f>IF(AND('Mapa final'!#REF!="Muy Baja",'Mapa final'!#REF!="Menor"),CONCATENATE("R8C",'Mapa final'!#REF!),"")</f>
        <v>#REF!</v>
      </c>
      <c r="S53" s="70" t="e">
        <f>IF(AND('Mapa final'!#REF!="Muy Baja",'Mapa final'!#REF!="Menor"),CONCATENATE("R8C",'Mapa final'!#REF!),"")</f>
        <v>#REF!</v>
      </c>
      <c r="T53" s="70" t="e">
        <f>IF(AND('Mapa final'!#REF!="Muy Baja",'Mapa final'!#REF!="Menor"),CONCATENATE("R8C",'Mapa final'!#REF!),"")</f>
        <v>#REF!</v>
      </c>
      <c r="U53" s="71" t="e">
        <f>IF(AND('Mapa final'!#REF!="Muy Baja",'Mapa final'!#REF!="Menor"),CONCATENATE("R8C",'Mapa final'!#REF!),"")</f>
        <v>#REF!</v>
      </c>
      <c r="V53" s="60" t="e">
        <f>IF(AND('Mapa final'!#REF!="Muy Baja",'Mapa final'!#REF!="Moderado"),CONCATENATE("R8C",'Mapa final'!#REF!),"")</f>
        <v>#REF!</v>
      </c>
      <c r="W53" s="61" t="e">
        <f>IF(AND('Mapa final'!#REF!="Muy Baja",'Mapa final'!#REF!="Moderado"),CONCATENATE("R8C",'Mapa final'!#REF!),"")</f>
        <v>#REF!</v>
      </c>
      <c r="X53" s="61" t="e">
        <f>IF(AND('Mapa final'!#REF!="Muy Baja",'Mapa final'!#REF!="Moderado"),CONCATENATE("R8C",'Mapa final'!#REF!),"")</f>
        <v>#REF!</v>
      </c>
      <c r="Y53" s="61" t="e">
        <f>IF(AND('Mapa final'!#REF!="Muy Baja",'Mapa final'!#REF!="Moderado"),CONCATENATE("R8C",'Mapa final'!#REF!),"")</f>
        <v>#REF!</v>
      </c>
      <c r="Z53" s="61" t="e">
        <f>IF(AND('Mapa final'!#REF!="Muy Baja",'Mapa final'!#REF!="Moderado"),CONCATENATE("R8C",'Mapa final'!#REF!),"")</f>
        <v>#REF!</v>
      </c>
      <c r="AA53" s="62" t="e">
        <f>IF(AND('Mapa final'!#REF!="Muy Baja",'Mapa final'!#REF!="Moderado"),CONCATENATE("R8C",'Mapa final'!#REF!),"")</f>
        <v>#REF!</v>
      </c>
      <c r="AB53" s="44" t="e">
        <f>IF(AND('Mapa final'!#REF!="Muy Baja",'Mapa final'!#REF!="Mayor"),CONCATENATE("R8C",'Mapa final'!#REF!),"")</f>
        <v>#REF!</v>
      </c>
      <c r="AC53" s="45" t="e">
        <f>IF(AND('Mapa final'!#REF!="Muy Baja",'Mapa final'!#REF!="Mayor"),CONCATENATE("R8C",'Mapa final'!#REF!),"")</f>
        <v>#REF!</v>
      </c>
      <c r="AD53" s="50" t="e">
        <f>IF(AND('Mapa final'!#REF!="Muy Baja",'Mapa final'!#REF!="Mayor"),CONCATENATE("R8C",'Mapa final'!#REF!),"")</f>
        <v>#REF!</v>
      </c>
      <c r="AE53" s="50" t="e">
        <f>IF(AND('Mapa final'!#REF!="Muy Baja",'Mapa final'!#REF!="Mayor"),CONCATENATE("R8C",'Mapa final'!#REF!),"")</f>
        <v>#REF!</v>
      </c>
      <c r="AF53" s="50" t="e">
        <f>IF(AND('Mapa final'!#REF!="Muy Baja",'Mapa final'!#REF!="Mayor"),CONCATENATE("R8C",'Mapa final'!#REF!),"")</f>
        <v>#REF!</v>
      </c>
      <c r="AG53" s="46" t="e">
        <f>IF(AND('Mapa final'!#REF!="Muy Baja",'Mapa final'!#REF!="Mayor"),CONCATENATE("R8C",'Mapa final'!#REF!),"")</f>
        <v>#REF!</v>
      </c>
      <c r="AH53" s="47" t="e">
        <f>IF(AND('Mapa final'!#REF!="Muy Baja",'Mapa final'!#REF!="Catastrófico"),CONCATENATE("R8C",'Mapa final'!#REF!),"")</f>
        <v>#REF!</v>
      </c>
      <c r="AI53" s="48" t="e">
        <f>IF(AND('Mapa final'!#REF!="Muy Baja",'Mapa final'!#REF!="Catastrófico"),CONCATENATE("R8C",'Mapa final'!#REF!),"")</f>
        <v>#REF!</v>
      </c>
      <c r="AJ53" s="48" t="e">
        <f>IF(AND('Mapa final'!#REF!="Muy Baja",'Mapa final'!#REF!="Catastrófico"),CONCATENATE("R8C",'Mapa final'!#REF!),"")</f>
        <v>#REF!</v>
      </c>
      <c r="AK53" s="48" t="e">
        <f>IF(AND('Mapa final'!#REF!="Muy Baja",'Mapa final'!#REF!="Catastrófico"),CONCATENATE("R8C",'Mapa final'!#REF!),"")</f>
        <v>#REF!</v>
      </c>
      <c r="AL53" s="48" t="e">
        <f>IF(AND('Mapa final'!#REF!="Muy Baja",'Mapa final'!#REF!="Catastrófico"),CONCATENATE("R8C",'Mapa final'!#REF!),"")</f>
        <v>#REF!</v>
      </c>
      <c r="AM53" s="49" t="e">
        <f>IF(AND('Mapa final'!#REF!="Muy Baja",'Mapa final'!#REF!="Catastrófico"),CONCATENATE("R8C",'Mapa final'!#REF!),"")</f>
        <v>#REF!</v>
      </c>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6"/>
      <c r="BR53" s="76"/>
      <c r="BS53" s="76"/>
      <c r="BT53" s="76"/>
      <c r="BU53" s="76"/>
      <c r="BV53" s="76"/>
      <c r="BW53" s="76"/>
      <c r="BX53" s="76"/>
      <c r="BY53" s="76"/>
      <c r="BZ53" s="76"/>
      <c r="CA53" s="76"/>
      <c r="CB53" s="76"/>
    </row>
    <row r="54" spans="1:80" ht="15" customHeight="1" x14ac:dyDescent="0.25">
      <c r="A54" s="76"/>
      <c r="B54" s="310"/>
      <c r="C54" s="310"/>
      <c r="D54" s="311"/>
      <c r="E54" s="351"/>
      <c r="F54" s="352"/>
      <c r="G54" s="352"/>
      <c r="H54" s="352"/>
      <c r="I54" s="353"/>
      <c r="J54" s="69" t="e">
        <f>IF(AND('Mapa final'!#REF!="Muy Baja",'Mapa final'!#REF!="Leve"),CONCATENATE("R9C",'Mapa final'!#REF!),"")</f>
        <v>#REF!</v>
      </c>
      <c r="K54" s="70" t="e">
        <f>IF(AND('Mapa final'!#REF!="Muy Baja",'Mapa final'!#REF!="Leve"),CONCATENATE("R9C",'Mapa final'!#REF!),"")</f>
        <v>#REF!</v>
      </c>
      <c r="L54" s="70" t="e">
        <f>IF(AND('Mapa final'!#REF!="Muy Baja",'Mapa final'!#REF!="Leve"),CONCATENATE("R9C",'Mapa final'!#REF!),"")</f>
        <v>#REF!</v>
      </c>
      <c r="M54" s="70" t="e">
        <f>IF(AND('Mapa final'!#REF!="Muy Baja",'Mapa final'!#REF!="Leve"),CONCATENATE("R9C",'Mapa final'!#REF!),"")</f>
        <v>#REF!</v>
      </c>
      <c r="N54" s="70" t="e">
        <f>IF(AND('Mapa final'!#REF!="Muy Baja",'Mapa final'!#REF!="Leve"),CONCATENATE("R9C",'Mapa final'!#REF!),"")</f>
        <v>#REF!</v>
      </c>
      <c r="O54" s="71" t="e">
        <f>IF(AND('Mapa final'!#REF!="Muy Baja",'Mapa final'!#REF!="Leve"),CONCATENATE("R9C",'Mapa final'!#REF!),"")</f>
        <v>#REF!</v>
      </c>
      <c r="P54" s="69" t="e">
        <f>IF(AND('Mapa final'!#REF!="Muy Baja",'Mapa final'!#REF!="Menor"),CONCATENATE("R9C",'Mapa final'!#REF!),"")</f>
        <v>#REF!</v>
      </c>
      <c r="Q54" s="70" t="e">
        <f>IF(AND('Mapa final'!#REF!="Muy Baja",'Mapa final'!#REF!="Menor"),CONCATENATE("R9C",'Mapa final'!#REF!),"")</f>
        <v>#REF!</v>
      </c>
      <c r="R54" s="70" t="e">
        <f>IF(AND('Mapa final'!#REF!="Muy Baja",'Mapa final'!#REF!="Menor"),CONCATENATE("R9C",'Mapa final'!#REF!),"")</f>
        <v>#REF!</v>
      </c>
      <c r="S54" s="70" t="e">
        <f>IF(AND('Mapa final'!#REF!="Muy Baja",'Mapa final'!#REF!="Menor"),CONCATENATE("R9C",'Mapa final'!#REF!),"")</f>
        <v>#REF!</v>
      </c>
      <c r="T54" s="70" t="e">
        <f>IF(AND('Mapa final'!#REF!="Muy Baja",'Mapa final'!#REF!="Menor"),CONCATENATE("R9C",'Mapa final'!#REF!),"")</f>
        <v>#REF!</v>
      </c>
      <c r="U54" s="71" t="e">
        <f>IF(AND('Mapa final'!#REF!="Muy Baja",'Mapa final'!#REF!="Menor"),CONCATENATE("R9C",'Mapa final'!#REF!),"")</f>
        <v>#REF!</v>
      </c>
      <c r="V54" s="60" t="e">
        <f>IF(AND('Mapa final'!#REF!="Muy Baja",'Mapa final'!#REF!="Moderado"),CONCATENATE("R9C",'Mapa final'!#REF!),"")</f>
        <v>#REF!</v>
      </c>
      <c r="W54" s="61" t="e">
        <f>IF(AND('Mapa final'!#REF!="Muy Baja",'Mapa final'!#REF!="Moderado"),CONCATENATE("R9C",'Mapa final'!#REF!),"")</f>
        <v>#REF!</v>
      </c>
      <c r="X54" s="61" t="e">
        <f>IF(AND('Mapa final'!#REF!="Muy Baja",'Mapa final'!#REF!="Moderado"),CONCATENATE("R9C",'Mapa final'!#REF!),"")</f>
        <v>#REF!</v>
      </c>
      <c r="Y54" s="61" t="e">
        <f>IF(AND('Mapa final'!#REF!="Muy Baja",'Mapa final'!#REF!="Moderado"),CONCATENATE("R9C",'Mapa final'!#REF!),"")</f>
        <v>#REF!</v>
      </c>
      <c r="Z54" s="61" t="e">
        <f>IF(AND('Mapa final'!#REF!="Muy Baja",'Mapa final'!#REF!="Moderado"),CONCATENATE("R9C",'Mapa final'!#REF!),"")</f>
        <v>#REF!</v>
      </c>
      <c r="AA54" s="62" t="e">
        <f>IF(AND('Mapa final'!#REF!="Muy Baja",'Mapa final'!#REF!="Moderado"),CONCATENATE("R9C",'Mapa final'!#REF!),"")</f>
        <v>#REF!</v>
      </c>
      <c r="AB54" s="44" t="e">
        <f>IF(AND('Mapa final'!#REF!="Muy Baja",'Mapa final'!#REF!="Mayor"),CONCATENATE("R9C",'Mapa final'!#REF!),"")</f>
        <v>#REF!</v>
      </c>
      <c r="AC54" s="45" t="e">
        <f>IF(AND('Mapa final'!#REF!="Muy Baja",'Mapa final'!#REF!="Mayor"),CONCATENATE("R9C",'Mapa final'!#REF!),"")</f>
        <v>#REF!</v>
      </c>
      <c r="AD54" s="50" t="e">
        <f>IF(AND('Mapa final'!#REF!="Muy Baja",'Mapa final'!#REF!="Mayor"),CONCATENATE("R9C",'Mapa final'!#REF!),"")</f>
        <v>#REF!</v>
      </c>
      <c r="AE54" s="50" t="e">
        <f>IF(AND('Mapa final'!#REF!="Muy Baja",'Mapa final'!#REF!="Mayor"),CONCATENATE("R9C",'Mapa final'!#REF!),"")</f>
        <v>#REF!</v>
      </c>
      <c r="AF54" s="50" t="e">
        <f>IF(AND('Mapa final'!#REF!="Muy Baja",'Mapa final'!#REF!="Mayor"),CONCATENATE("R9C",'Mapa final'!#REF!),"")</f>
        <v>#REF!</v>
      </c>
      <c r="AG54" s="46" t="e">
        <f>IF(AND('Mapa final'!#REF!="Muy Baja",'Mapa final'!#REF!="Mayor"),CONCATENATE("R9C",'Mapa final'!#REF!),"")</f>
        <v>#REF!</v>
      </c>
      <c r="AH54" s="47" t="e">
        <f>IF(AND('Mapa final'!#REF!="Muy Baja",'Mapa final'!#REF!="Catastrófico"),CONCATENATE("R9C",'Mapa final'!#REF!),"")</f>
        <v>#REF!</v>
      </c>
      <c r="AI54" s="48" t="e">
        <f>IF(AND('Mapa final'!#REF!="Muy Baja",'Mapa final'!#REF!="Catastrófico"),CONCATENATE("R9C",'Mapa final'!#REF!),"")</f>
        <v>#REF!</v>
      </c>
      <c r="AJ54" s="48" t="e">
        <f>IF(AND('Mapa final'!#REF!="Muy Baja",'Mapa final'!#REF!="Catastrófico"),CONCATENATE("R9C",'Mapa final'!#REF!),"")</f>
        <v>#REF!</v>
      </c>
      <c r="AK54" s="48" t="e">
        <f>IF(AND('Mapa final'!#REF!="Muy Baja",'Mapa final'!#REF!="Catastrófico"),CONCATENATE("R9C",'Mapa final'!#REF!),"")</f>
        <v>#REF!</v>
      </c>
      <c r="AL54" s="48" t="e">
        <f>IF(AND('Mapa final'!#REF!="Muy Baja",'Mapa final'!#REF!="Catastrófico"),CONCATENATE("R9C",'Mapa final'!#REF!),"")</f>
        <v>#REF!</v>
      </c>
      <c r="AM54" s="49" t="e">
        <f>IF(AND('Mapa final'!#REF!="Muy Baja",'Mapa final'!#REF!="Catastrófico"),CONCATENATE("R9C",'Mapa final'!#REF!),"")</f>
        <v>#REF!</v>
      </c>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row>
    <row r="55" spans="1:80" ht="15.75" customHeight="1" thickBot="1" x14ac:dyDescent="0.3">
      <c r="A55" s="76"/>
      <c r="B55" s="310"/>
      <c r="C55" s="310"/>
      <c r="D55" s="311"/>
      <c r="E55" s="354"/>
      <c r="F55" s="355"/>
      <c r="G55" s="355"/>
      <c r="H55" s="355"/>
      <c r="I55" s="356"/>
      <c r="J55" s="72" t="e">
        <f>IF(AND('Mapa final'!#REF!="Muy Baja",'Mapa final'!#REF!="Leve"),CONCATENATE("R10C",'Mapa final'!#REF!),"")</f>
        <v>#REF!</v>
      </c>
      <c r="K55" s="73" t="e">
        <f>IF(AND('Mapa final'!#REF!="Muy Baja",'Mapa final'!#REF!="Leve"),CONCATENATE("R10C",'Mapa final'!#REF!),"")</f>
        <v>#REF!</v>
      </c>
      <c r="L55" s="73" t="e">
        <f>IF(AND('Mapa final'!#REF!="Muy Baja",'Mapa final'!#REF!="Leve"),CONCATENATE("R10C",'Mapa final'!#REF!),"")</f>
        <v>#REF!</v>
      </c>
      <c r="M55" s="73" t="e">
        <f>IF(AND('Mapa final'!#REF!="Muy Baja",'Mapa final'!#REF!="Leve"),CONCATENATE("R10C",'Mapa final'!#REF!),"")</f>
        <v>#REF!</v>
      </c>
      <c r="N55" s="73" t="e">
        <f>IF(AND('Mapa final'!#REF!="Muy Baja",'Mapa final'!#REF!="Leve"),CONCATENATE("R10C",'Mapa final'!#REF!),"")</f>
        <v>#REF!</v>
      </c>
      <c r="O55" s="74" t="e">
        <f>IF(AND('Mapa final'!#REF!="Muy Baja",'Mapa final'!#REF!="Leve"),CONCATENATE("R10C",'Mapa final'!#REF!),"")</f>
        <v>#REF!</v>
      </c>
      <c r="P55" s="72" t="e">
        <f>IF(AND('Mapa final'!#REF!="Muy Baja",'Mapa final'!#REF!="Menor"),CONCATENATE("R10C",'Mapa final'!#REF!),"")</f>
        <v>#REF!</v>
      </c>
      <c r="Q55" s="73" t="e">
        <f>IF(AND('Mapa final'!#REF!="Muy Baja",'Mapa final'!#REF!="Menor"),CONCATENATE("R10C",'Mapa final'!#REF!),"")</f>
        <v>#REF!</v>
      </c>
      <c r="R55" s="73" t="e">
        <f>IF(AND('Mapa final'!#REF!="Muy Baja",'Mapa final'!#REF!="Menor"),CONCATENATE("R10C",'Mapa final'!#REF!),"")</f>
        <v>#REF!</v>
      </c>
      <c r="S55" s="73" t="e">
        <f>IF(AND('Mapa final'!#REF!="Muy Baja",'Mapa final'!#REF!="Menor"),CONCATENATE("R10C",'Mapa final'!#REF!),"")</f>
        <v>#REF!</v>
      </c>
      <c r="T55" s="73" t="e">
        <f>IF(AND('Mapa final'!#REF!="Muy Baja",'Mapa final'!#REF!="Menor"),CONCATENATE("R10C",'Mapa final'!#REF!),"")</f>
        <v>#REF!</v>
      </c>
      <c r="U55" s="74" t="e">
        <f>IF(AND('Mapa final'!#REF!="Muy Baja",'Mapa final'!#REF!="Menor"),CONCATENATE("R10C",'Mapa final'!#REF!),"")</f>
        <v>#REF!</v>
      </c>
      <c r="V55" s="63" t="e">
        <f>IF(AND('Mapa final'!#REF!="Muy Baja",'Mapa final'!#REF!="Moderado"),CONCATENATE("R10C",'Mapa final'!#REF!),"")</f>
        <v>#REF!</v>
      </c>
      <c r="W55" s="64" t="e">
        <f>IF(AND('Mapa final'!#REF!="Muy Baja",'Mapa final'!#REF!="Moderado"),CONCATENATE("R10C",'Mapa final'!#REF!),"")</f>
        <v>#REF!</v>
      </c>
      <c r="X55" s="64" t="e">
        <f>IF(AND('Mapa final'!#REF!="Muy Baja",'Mapa final'!#REF!="Moderado"),CONCATENATE("R10C",'Mapa final'!#REF!),"")</f>
        <v>#REF!</v>
      </c>
      <c r="Y55" s="64" t="e">
        <f>IF(AND('Mapa final'!#REF!="Muy Baja",'Mapa final'!#REF!="Moderado"),CONCATENATE("R10C",'Mapa final'!#REF!),"")</f>
        <v>#REF!</v>
      </c>
      <c r="Z55" s="64" t="e">
        <f>IF(AND('Mapa final'!#REF!="Muy Baja",'Mapa final'!#REF!="Moderado"),CONCATENATE("R10C",'Mapa final'!#REF!),"")</f>
        <v>#REF!</v>
      </c>
      <c r="AA55" s="65" t="e">
        <f>IF(AND('Mapa final'!#REF!="Muy Baja",'Mapa final'!#REF!="Moderado"),CONCATENATE("R10C",'Mapa final'!#REF!),"")</f>
        <v>#REF!</v>
      </c>
      <c r="AB55" s="51" t="e">
        <f>IF(AND('Mapa final'!#REF!="Muy Baja",'Mapa final'!#REF!="Mayor"),CONCATENATE("R10C",'Mapa final'!#REF!),"")</f>
        <v>#REF!</v>
      </c>
      <c r="AC55" s="52" t="e">
        <f>IF(AND('Mapa final'!#REF!="Muy Baja",'Mapa final'!#REF!="Mayor"),CONCATENATE("R10C",'Mapa final'!#REF!),"")</f>
        <v>#REF!</v>
      </c>
      <c r="AD55" s="52" t="e">
        <f>IF(AND('Mapa final'!#REF!="Muy Baja",'Mapa final'!#REF!="Mayor"),CONCATENATE("R10C",'Mapa final'!#REF!),"")</f>
        <v>#REF!</v>
      </c>
      <c r="AE55" s="52" t="e">
        <f>IF(AND('Mapa final'!#REF!="Muy Baja",'Mapa final'!#REF!="Mayor"),CONCATENATE("R10C",'Mapa final'!#REF!),"")</f>
        <v>#REF!</v>
      </c>
      <c r="AF55" s="52" t="e">
        <f>IF(AND('Mapa final'!#REF!="Muy Baja",'Mapa final'!#REF!="Mayor"),CONCATENATE("R10C",'Mapa final'!#REF!),"")</f>
        <v>#REF!</v>
      </c>
      <c r="AG55" s="53" t="e">
        <f>IF(AND('Mapa final'!#REF!="Muy Baja",'Mapa final'!#REF!="Mayor"),CONCATENATE("R10C",'Mapa final'!#REF!),"")</f>
        <v>#REF!</v>
      </c>
      <c r="AH55" s="54" t="e">
        <f>IF(AND('Mapa final'!#REF!="Muy Baja",'Mapa final'!#REF!="Catastrófico"),CONCATENATE("R10C",'Mapa final'!#REF!),"")</f>
        <v>#REF!</v>
      </c>
      <c r="AI55" s="55" t="e">
        <f>IF(AND('Mapa final'!#REF!="Muy Baja",'Mapa final'!#REF!="Catastrófico"),CONCATENATE("R10C",'Mapa final'!#REF!),"")</f>
        <v>#REF!</v>
      </c>
      <c r="AJ55" s="55" t="e">
        <f>IF(AND('Mapa final'!#REF!="Muy Baja",'Mapa final'!#REF!="Catastrófico"),CONCATENATE("R10C",'Mapa final'!#REF!),"")</f>
        <v>#REF!</v>
      </c>
      <c r="AK55" s="55" t="e">
        <f>IF(AND('Mapa final'!#REF!="Muy Baja",'Mapa final'!#REF!="Catastrófico"),CONCATENATE("R10C",'Mapa final'!#REF!),"")</f>
        <v>#REF!</v>
      </c>
      <c r="AL55" s="55" t="e">
        <f>IF(AND('Mapa final'!#REF!="Muy Baja",'Mapa final'!#REF!="Catastrófico"),CONCATENATE("R10C",'Mapa final'!#REF!),"")</f>
        <v>#REF!</v>
      </c>
      <c r="AM55" s="56" t="e">
        <f>IF(AND('Mapa final'!#REF!="Muy Baja",'Mapa final'!#REF!="Catastrófico"),CONCATENATE("R10C",'Mapa final'!#REF!),"")</f>
        <v>#REF!</v>
      </c>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6"/>
      <c r="BS55" s="76"/>
      <c r="BT55" s="76"/>
      <c r="BU55" s="76"/>
      <c r="BV55" s="76"/>
      <c r="BW55" s="76"/>
      <c r="BX55" s="76"/>
      <c r="BY55" s="76"/>
      <c r="BZ55" s="76"/>
      <c r="CA55" s="76"/>
      <c r="CB55" s="76"/>
    </row>
    <row r="56" spans="1:80" x14ac:dyDescent="0.25">
      <c r="A56" s="76"/>
      <c r="B56" s="76"/>
      <c r="C56" s="76"/>
      <c r="D56" s="76"/>
      <c r="E56" s="76"/>
      <c r="F56" s="76"/>
      <c r="G56" s="76"/>
      <c r="H56" s="76"/>
      <c r="I56" s="76"/>
      <c r="J56" s="348" t="s">
        <v>111</v>
      </c>
      <c r="K56" s="349"/>
      <c r="L56" s="349"/>
      <c r="M56" s="349"/>
      <c r="N56" s="349"/>
      <c r="O56" s="350"/>
      <c r="P56" s="348" t="s">
        <v>110</v>
      </c>
      <c r="Q56" s="349"/>
      <c r="R56" s="349"/>
      <c r="S56" s="349"/>
      <c r="T56" s="349"/>
      <c r="U56" s="350"/>
      <c r="V56" s="348" t="s">
        <v>109</v>
      </c>
      <c r="W56" s="349"/>
      <c r="X56" s="349"/>
      <c r="Y56" s="349"/>
      <c r="Z56" s="349"/>
      <c r="AA56" s="350"/>
      <c r="AB56" s="348" t="s">
        <v>108</v>
      </c>
      <c r="AC56" s="357"/>
      <c r="AD56" s="349"/>
      <c r="AE56" s="349"/>
      <c r="AF56" s="349"/>
      <c r="AG56" s="350"/>
      <c r="AH56" s="348" t="s">
        <v>107</v>
      </c>
      <c r="AI56" s="349"/>
      <c r="AJ56" s="349"/>
      <c r="AK56" s="349"/>
      <c r="AL56" s="349"/>
      <c r="AM56" s="350"/>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row>
    <row r="57" spans="1:80" x14ac:dyDescent="0.25">
      <c r="A57" s="76"/>
      <c r="B57" s="76"/>
      <c r="C57" s="76"/>
      <c r="D57" s="76"/>
      <c r="E57" s="76"/>
      <c r="F57" s="76"/>
      <c r="G57" s="76"/>
      <c r="H57" s="76"/>
      <c r="I57" s="76"/>
      <c r="J57" s="351"/>
      <c r="K57" s="352"/>
      <c r="L57" s="352"/>
      <c r="M57" s="352"/>
      <c r="N57" s="352"/>
      <c r="O57" s="353"/>
      <c r="P57" s="351"/>
      <c r="Q57" s="352"/>
      <c r="R57" s="352"/>
      <c r="S57" s="352"/>
      <c r="T57" s="352"/>
      <c r="U57" s="353"/>
      <c r="V57" s="351"/>
      <c r="W57" s="352"/>
      <c r="X57" s="352"/>
      <c r="Y57" s="352"/>
      <c r="Z57" s="352"/>
      <c r="AA57" s="353"/>
      <c r="AB57" s="351"/>
      <c r="AC57" s="352"/>
      <c r="AD57" s="352"/>
      <c r="AE57" s="352"/>
      <c r="AF57" s="352"/>
      <c r="AG57" s="353"/>
      <c r="AH57" s="351"/>
      <c r="AI57" s="352"/>
      <c r="AJ57" s="352"/>
      <c r="AK57" s="352"/>
      <c r="AL57" s="352"/>
      <c r="AM57" s="353"/>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6"/>
      <c r="BS57" s="76"/>
      <c r="BT57" s="76"/>
      <c r="BU57" s="76"/>
      <c r="BV57" s="76"/>
      <c r="BW57" s="76"/>
      <c r="BX57" s="76"/>
      <c r="BY57" s="76"/>
      <c r="BZ57" s="76"/>
      <c r="CA57" s="76"/>
      <c r="CB57" s="76"/>
    </row>
    <row r="58" spans="1:80" x14ac:dyDescent="0.25">
      <c r="A58" s="76"/>
      <c r="B58" s="76"/>
      <c r="C58" s="76"/>
      <c r="D58" s="76"/>
      <c r="E58" s="76"/>
      <c r="F58" s="76"/>
      <c r="G58" s="76"/>
      <c r="H58" s="76"/>
      <c r="I58" s="76"/>
      <c r="J58" s="351"/>
      <c r="K58" s="352"/>
      <c r="L58" s="352"/>
      <c r="M58" s="352"/>
      <c r="N58" s="352"/>
      <c r="O58" s="353"/>
      <c r="P58" s="351"/>
      <c r="Q58" s="352"/>
      <c r="R58" s="352"/>
      <c r="S58" s="352"/>
      <c r="T58" s="352"/>
      <c r="U58" s="353"/>
      <c r="V58" s="351"/>
      <c r="W58" s="352"/>
      <c r="X58" s="352"/>
      <c r="Y58" s="352"/>
      <c r="Z58" s="352"/>
      <c r="AA58" s="353"/>
      <c r="AB58" s="351"/>
      <c r="AC58" s="352"/>
      <c r="AD58" s="352"/>
      <c r="AE58" s="352"/>
      <c r="AF58" s="352"/>
      <c r="AG58" s="353"/>
      <c r="AH58" s="351"/>
      <c r="AI58" s="352"/>
      <c r="AJ58" s="352"/>
      <c r="AK58" s="352"/>
      <c r="AL58" s="352"/>
      <c r="AM58" s="353"/>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row>
    <row r="59" spans="1:80" x14ac:dyDescent="0.25">
      <c r="A59" s="76"/>
      <c r="B59" s="76"/>
      <c r="C59" s="76"/>
      <c r="D59" s="76"/>
      <c r="E59" s="76"/>
      <c r="F59" s="76"/>
      <c r="G59" s="76"/>
      <c r="H59" s="76"/>
      <c r="I59" s="76"/>
      <c r="J59" s="351"/>
      <c r="K59" s="352"/>
      <c r="L59" s="352"/>
      <c r="M59" s="352"/>
      <c r="N59" s="352"/>
      <c r="O59" s="353"/>
      <c r="P59" s="351"/>
      <c r="Q59" s="352"/>
      <c r="R59" s="352"/>
      <c r="S59" s="352"/>
      <c r="T59" s="352"/>
      <c r="U59" s="353"/>
      <c r="V59" s="351"/>
      <c r="W59" s="352"/>
      <c r="X59" s="352"/>
      <c r="Y59" s="352"/>
      <c r="Z59" s="352"/>
      <c r="AA59" s="353"/>
      <c r="AB59" s="351"/>
      <c r="AC59" s="352"/>
      <c r="AD59" s="352"/>
      <c r="AE59" s="352"/>
      <c r="AF59" s="352"/>
      <c r="AG59" s="353"/>
      <c r="AH59" s="351"/>
      <c r="AI59" s="352"/>
      <c r="AJ59" s="352"/>
      <c r="AK59" s="352"/>
      <c r="AL59" s="352"/>
      <c r="AM59" s="353"/>
      <c r="AN59" s="76"/>
      <c r="AO59" s="76"/>
      <c r="AP59" s="76"/>
      <c r="AQ59" s="76"/>
      <c r="AR59" s="76"/>
      <c r="AS59" s="76"/>
      <c r="AT59" s="76"/>
      <c r="AU59" s="76"/>
      <c r="AV59" s="76"/>
      <c r="AW59" s="76"/>
      <c r="AX59" s="76"/>
      <c r="AY59" s="76"/>
      <c r="AZ59" s="76"/>
      <c r="BA59" s="76"/>
      <c r="BB59" s="76"/>
      <c r="BC59" s="76"/>
      <c r="BD59" s="76"/>
      <c r="BE59" s="76"/>
      <c r="BF59" s="76"/>
      <c r="BG59" s="76"/>
      <c r="BH59" s="76"/>
      <c r="BI59" s="76"/>
      <c r="BJ59" s="76"/>
      <c r="BK59" s="76"/>
      <c r="BL59" s="76"/>
      <c r="BM59" s="76"/>
      <c r="BN59" s="76"/>
      <c r="BO59" s="76"/>
      <c r="BP59" s="76"/>
      <c r="BQ59" s="76"/>
      <c r="BR59" s="76"/>
      <c r="BS59" s="76"/>
      <c r="BT59" s="76"/>
      <c r="BU59" s="76"/>
      <c r="BV59" s="76"/>
      <c r="BW59" s="76"/>
      <c r="BX59" s="76"/>
      <c r="BY59" s="76"/>
      <c r="BZ59" s="76"/>
      <c r="CA59" s="76"/>
      <c r="CB59" s="76"/>
    </row>
    <row r="60" spans="1:80" x14ac:dyDescent="0.25">
      <c r="A60" s="76"/>
      <c r="B60" s="76"/>
      <c r="C60" s="76"/>
      <c r="D60" s="76"/>
      <c r="E60" s="76"/>
      <c r="F60" s="76"/>
      <c r="G60" s="76"/>
      <c r="H60" s="76"/>
      <c r="I60" s="76"/>
      <c r="J60" s="351"/>
      <c r="K60" s="352"/>
      <c r="L60" s="352"/>
      <c r="M60" s="352"/>
      <c r="N60" s="352"/>
      <c r="O60" s="353"/>
      <c r="P60" s="351"/>
      <c r="Q60" s="352"/>
      <c r="R60" s="352"/>
      <c r="S60" s="352"/>
      <c r="T60" s="352"/>
      <c r="U60" s="353"/>
      <c r="V60" s="351"/>
      <c r="W60" s="352"/>
      <c r="X60" s="352"/>
      <c r="Y60" s="352"/>
      <c r="Z60" s="352"/>
      <c r="AA60" s="353"/>
      <c r="AB60" s="351"/>
      <c r="AC60" s="352"/>
      <c r="AD60" s="352"/>
      <c r="AE60" s="352"/>
      <c r="AF60" s="352"/>
      <c r="AG60" s="353"/>
      <c r="AH60" s="351"/>
      <c r="AI60" s="352"/>
      <c r="AJ60" s="352"/>
      <c r="AK60" s="352"/>
      <c r="AL60" s="352"/>
      <c r="AM60" s="353"/>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c r="BW60" s="76"/>
      <c r="BX60" s="76"/>
      <c r="BY60" s="76"/>
      <c r="BZ60" s="76"/>
      <c r="CA60" s="76"/>
      <c r="CB60" s="76"/>
    </row>
    <row r="61" spans="1:80" ht="15.75" thickBot="1" x14ac:dyDescent="0.3">
      <c r="A61" s="76"/>
      <c r="B61" s="76"/>
      <c r="C61" s="76"/>
      <c r="D61" s="76"/>
      <c r="E61" s="76"/>
      <c r="F61" s="76"/>
      <c r="G61" s="76"/>
      <c r="H61" s="76"/>
      <c r="I61" s="76"/>
      <c r="J61" s="354"/>
      <c r="K61" s="355"/>
      <c r="L61" s="355"/>
      <c r="M61" s="355"/>
      <c r="N61" s="355"/>
      <c r="O61" s="356"/>
      <c r="P61" s="354"/>
      <c r="Q61" s="355"/>
      <c r="R61" s="355"/>
      <c r="S61" s="355"/>
      <c r="T61" s="355"/>
      <c r="U61" s="356"/>
      <c r="V61" s="354"/>
      <c r="W61" s="355"/>
      <c r="X61" s="355"/>
      <c r="Y61" s="355"/>
      <c r="Z61" s="355"/>
      <c r="AA61" s="356"/>
      <c r="AB61" s="354"/>
      <c r="AC61" s="355"/>
      <c r="AD61" s="355"/>
      <c r="AE61" s="355"/>
      <c r="AF61" s="355"/>
      <c r="AG61" s="356"/>
      <c r="AH61" s="354"/>
      <c r="AI61" s="355"/>
      <c r="AJ61" s="355"/>
      <c r="AK61" s="355"/>
      <c r="AL61" s="355"/>
      <c r="AM61" s="356"/>
      <c r="AN61" s="76"/>
      <c r="AO61" s="76"/>
      <c r="AP61" s="76"/>
      <c r="AQ61" s="76"/>
      <c r="AR61" s="76"/>
      <c r="AS61" s="76"/>
      <c r="AT61" s="76"/>
      <c r="AU61" s="76"/>
      <c r="AV61" s="76"/>
      <c r="AW61" s="76"/>
      <c r="AX61" s="76"/>
      <c r="AY61" s="76"/>
      <c r="AZ61" s="76"/>
      <c r="BA61" s="76"/>
      <c r="BB61" s="76"/>
      <c r="BC61" s="76"/>
      <c r="BD61" s="76"/>
      <c r="BE61" s="76"/>
      <c r="BF61" s="76"/>
      <c r="BG61" s="76"/>
      <c r="BH61" s="76"/>
      <c r="BI61" s="76"/>
      <c r="BJ61" s="76"/>
      <c r="BK61" s="76"/>
      <c r="BL61" s="76"/>
      <c r="BM61" s="76"/>
      <c r="BN61" s="76"/>
      <c r="BO61" s="76"/>
      <c r="BP61" s="76"/>
      <c r="BQ61" s="76"/>
      <c r="BR61" s="76"/>
      <c r="BS61" s="76"/>
      <c r="BT61" s="76"/>
      <c r="BU61" s="76"/>
      <c r="BV61" s="76"/>
      <c r="BW61" s="76"/>
      <c r="BX61" s="76"/>
      <c r="BY61" s="76"/>
      <c r="BZ61" s="76"/>
      <c r="CA61" s="76"/>
      <c r="CB61" s="76"/>
    </row>
    <row r="62" spans="1:80" x14ac:dyDescent="0.25">
      <c r="A62" s="76"/>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c r="BG62" s="76"/>
      <c r="BH62" s="76"/>
    </row>
    <row r="63" spans="1:80" ht="15" customHeight="1" x14ac:dyDescent="0.25">
      <c r="A63" s="76"/>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76"/>
      <c r="AV63" s="76"/>
      <c r="AW63" s="76"/>
      <c r="AX63" s="76"/>
      <c r="AY63" s="76"/>
      <c r="AZ63" s="76"/>
      <c r="BA63" s="76"/>
      <c r="BB63" s="76"/>
      <c r="BC63" s="76"/>
      <c r="BD63" s="76"/>
      <c r="BE63" s="76"/>
      <c r="BF63" s="76"/>
      <c r="BG63" s="76"/>
      <c r="BH63" s="76"/>
    </row>
    <row r="64" spans="1:80" ht="15" customHeight="1" x14ac:dyDescent="0.25">
      <c r="A64" s="76"/>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76"/>
      <c r="AV64" s="76"/>
      <c r="AW64" s="76"/>
      <c r="AX64" s="76"/>
      <c r="AY64" s="76"/>
      <c r="AZ64" s="76"/>
      <c r="BA64" s="76"/>
      <c r="BB64" s="76"/>
      <c r="BC64" s="76"/>
      <c r="BD64" s="76"/>
      <c r="BE64" s="76"/>
      <c r="BF64" s="76"/>
      <c r="BG64" s="76"/>
      <c r="BH64" s="76"/>
    </row>
    <row r="65" spans="1:60" x14ac:dyDescent="0.25">
      <c r="A65" s="76"/>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c r="BG65" s="76"/>
      <c r="BH65" s="76"/>
    </row>
    <row r="66" spans="1:60" x14ac:dyDescent="0.25">
      <c r="A66" s="76"/>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c r="BG66" s="76"/>
      <c r="BH66" s="76"/>
    </row>
    <row r="67" spans="1:60" x14ac:dyDescent="0.25">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c r="BG67" s="76"/>
      <c r="BH67" s="76"/>
    </row>
    <row r="68" spans="1:60" x14ac:dyDescent="0.25">
      <c r="A68" s="76"/>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c r="BG68" s="76"/>
      <c r="BH68" s="76"/>
    </row>
    <row r="69" spans="1:60" x14ac:dyDescent="0.25">
      <c r="A69" s="76"/>
      <c r="B69" s="76"/>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c r="BG69" s="76"/>
      <c r="BH69" s="76"/>
    </row>
    <row r="70" spans="1:60" x14ac:dyDescent="0.25">
      <c r="A70" s="76"/>
      <c r="B70" s="76"/>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row>
    <row r="71" spans="1:60" x14ac:dyDescent="0.25">
      <c r="A71" s="76"/>
      <c r="B71" s="76"/>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c r="BG71" s="76"/>
      <c r="BH71" s="76"/>
    </row>
    <row r="72" spans="1:60" x14ac:dyDescent="0.25">
      <c r="A72" s="76"/>
      <c r="B72" s="76"/>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c r="BG72" s="76"/>
      <c r="BH72" s="76"/>
    </row>
    <row r="73" spans="1:60" x14ac:dyDescent="0.25">
      <c r="A73" s="76"/>
      <c r="B73" s="76"/>
      <c r="C73" s="76"/>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row>
    <row r="74" spans="1:60" x14ac:dyDescent="0.25">
      <c r="A74" s="76"/>
      <c r="B74" s="76"/>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c r="BG74" s="76"/>
      <c r="BH74" s="76"/>
    </row>
    <row r="75" spans="1:60" x14ac:dyDescent="0.25">
      <c r="A75" s="76"/>
      <c r="B75" s="76"/>
      <c r="C75" s="76"/>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c r="BG75" s="76"/>
      <c r="BH75" s="76"/>
    </row>
    <row r="76" spans="1:60" x14ac:dyDescent="0.25">
      <c r="A76" s="76"/>
      <c r="B76" s="76"/>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c r="BG76" s="76"/>
      <c r="BH76" s="76"/>
    </row>
    <row r="77" spans="1:60" x14ac:dyDescent="0.25">
      <c r="A77" s="76"/>
      <c r="B77" s="76"/>
      <c r="C77" s="76"/>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c r="BG77" s="76"/>
      <c r="BH77" s="76"/>
    </row>
    <row r="78" spans="1:60" x14ac:dyDescent="0.25">
      <c r="A78" s="76"/>
      <c r="B78" s="76"/>
      <c r="C78" s="76"/>
      <c r="D78" s="76"/>
      <c r="E78" s="76"/>
      <c r="F78" s="76"/>
      <c r="G78" s="76"/>
      <c r="H78" s="76"/>
      <c r="I78" s="76"/>
      <c r="J78" s="76"/>
      <c r="K78" s="76"/>
      <c r="L78" s="76"/>
      <c r="M78" s="76"/>
      <c r="N78" s="76"/>
      <c r="O78" s="76"/>
      <c r="P78" s="76"/>
      <c r="Q78" s="76"/>
      <c r="R78" s="76"/>
      <c r="S78" s="76"/>
      <c r="T78" s="76"/>
      <c r="U78" s="76"/>
      <c r="V78" s="76"/>
      <c r="W78" s="76"/>
      <c r="X78" s="76"/>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c r="BG78" s="76"/>
      <c r="BH78" s="76"/>
    </row>
    <row r="79" spans="1:60" x14ac:dyDescent="0.25">
      <c r="A79" s="76"/>
      <c r="B79" s="76"/>
      <c r="C79" s="76"/>
      <c r="D79" s="76"/>
      <c r="E79" s="76"/>
      <c r="F79" s="76"/>
      <c r="G79" s="76"/>
      <c r="H79" s="76"/>
      <c r="I79" s="76"/>
      <c r="J79" s="76"/>
      <c r="K79" s="76"/>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c r="BG79" s="76"/>
      <c r="BH79" s="76"/>
    </row>
    <row r="80" spans="1:60" x14ac:dyDescent="0.25">
      <c r="A80" s="76"/>
      <c r="B80" s="76"/>
      <c r="C80" s="76"/>
      <c r="D80" s="76"/>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c r="BG80" s="76"/>
      <c r="BH80" s="76"/>
    </row>
    <row r="81" spans="1:60" x14ac:dyDescent="0.25">
      <c r="A81" s="76"/>
      <c r="B81" s="76"/>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c r="BG81" s="76"/>
      <c r="BH81" s="76"/>
    </row>
    <row r="82" spans="1:60" x14ac:dyDescent="0.25">
      <c r="A82" s="76"/>
      <c r="B82" s="76"/>
      <c r="C82" s="76"/>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c r="BG82" s="76"/>
      <c r="BH82" s="76"/>
    </row>
    <row r="83" spans="1:60" x14ac:dyDescent="0.25">
      <c r="A83" s="76"/>
      <c r="B83" s="76"/>
      <c r="C83" s="76"/>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row>
    <row r="84" spans="1:60" x14ac:dyDescent="0.25">
      <c r="A84" s="76"/>
      <c r="B84" s="76"/>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c r="BG84" s="76"/>
      <c r="BH84" s="76"/>
    </row>
    <row r="85" spans="1:60" x14ac:dyDescent="0.25">
      <c r="A85" s="76"/>
      <c r="B85" s="76"/>
      <c r="C85" s="76"/>
      <c r="D85" s="76"/>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c r="BG85" s="76"/>
      <c r="BH85" s="76"/>
    </row>
    <row r="86" spans="1:60" x14ac:dyDescent="0.25">
      <c r="A86" s="76"/>
      <c r="B86" s="76"/>
      <c r="C86" s="76"/>
      <c r="D86" s="76"/>
      <c r="E86" s="76"/>
      <c r="F86" s="76"/>
      <c r="G86" s="76"/>
      <c r="H86" s="76"/>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c r="BG86" s="76"/>
      <c r="BH86" s="76"/>
    </row>
    <row r="87" spans="1:60" x14ac:dyDescent="0.25">
      <c r="A87" s="76"/>
      <c r="B87" s="76"/>
      <c r="C87" s="76"/>
      <c r="D87" s="76"/>
      <c r="E87" s="76"/>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c r="BG87" s="76"/>
      <c r="BH87" s="76"/>
    </row>
    <row r="88" spans="1:60" x14ac:dyDescent="0.25">
      <c r="A88" s="76"/>
      <c r="B88" s="76"/>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c r="BG88" s="76"/>
      <c r="BH88" s="76"/>
    </row>
    <row r="89" spans="1:60" x14ac:dyDescent="0.25">
      <c r="A89" s="76"/>
      <c r="B89" s="76"/>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c r="BG89" s="76"/>
      <c r="BH89" s="76"/>
    </row>
    <row r="90" spans="1:60" x14ac:dyDescent="0.25">
      <c r="A90" s="76"/>
      <c r="B90" s="76"/>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c r="BG90" s="76"/>
      <c r="BH90" s="76"/>
    </row>
    <row r="91" spans="1:60" x14ac:dyDescent="0.25">
      <c r="A91" s="76"/>
      <c r="B91" s="76"/>
      <c r="C91" s="76"/>
      <c r="D91" s="76"/>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c r="BG91" s="76"/>
      <c r="BH91" s="76"/>
    </row>
    <row r="92" spans="1:60" x14ac:dyDescent="0.25">
      <c r="A92" s="76"/>
      <c r="B92" s="76"/>
      <c r="C92" s="76"/>
      <c r="D92" s="76"/>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c r="BG92" s="76"/>
      <c r="BH92" s="76"/>
    </row>
    <row r="93" spans="1:60" x14ac:dyDescent="0.25">
      <c r="A93" s="76"/>
      <c r="B93" s="76"/>
      <c r="C93" s="76"/>
      <c r="D93" s="76"/>
      <c r="E93" s="76"/>
      <c r="F93" s="76"/>
      <c r="G93" s="76"/>
      <c r="H93" s="76"/>
      <c r="I93" s="76"/>
      <c r="J93" s="76"/>
      <c r="K93" s="76"/>
      <c r="L93" s="76"/>
      <c r="M93" s="76"/>
      <c r="N93" s="76"/>
      <c r="O93" s="76"/>
      <c r="P93" s="76"/>
      <c r="Q93" s="76"/>
      <c r="R93" s="76"/>
      <c r="S93" s="76"/>
      <c r="T93" s="76"/>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c r="BG93" s="76"/>
      <c r="BH93" s="76"/>
    </row>
    <row r="94" spans="1:60" x14ac:dyDescent="0.25">
      <c r="A94" s="76"/>
      <c r="B94" s="76"/>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c r="BG94" s="76"/>
      <c r="BH94" s="76"/>
    </row>
    <row r="95" spans="1:60" x14ac:dyDescent="0.25">
      <c r="A95" s="76"/>
      <c r="B95" s="76"/>
      <c r="C95" s="76"/>
      <c r="D95" s="76"/>
      <c r="E95" s="76"/>
      <c r="F95" s="76"/>
      <c r="G95" s="76"/>
      <c r="H95" s="76"/>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c r="BG95" s="76"/>
      <c r="BH95" s="76"/>
    </row>
    <row r="96" spans="1:60" x14ac:dyDescent="0.25">
      <c r="A96" s="76"/>
      <c r="B96" s="76"/>
      <c r="C96" s="76"/>
      <c r="D96" s="76"/>
      <c r="E96" s="76"/>
      <c r="F96" s="76"/>
      <c r="G96" s="76"/>
      <c r="H96" s="76"/>
      <c r="I96" s="76"/>
      <c r="J96" s="76"/>
      <c r="K96" s="76"/>
      <c r="L96" s="76"/>
      <c r="M96" s="76"/>
      <c r="N96" s="76"/>
      <c r="O96" s="76"/>
      <c r="P96" s="76"/>
      <c r="Q96" s="76"/>
      <c r="R96" s="76"/>
      <c r="S96" s="76"/>
      <c r="T96" s="76"/>
      <c r="U96" s="76"/>
      <c r="V96" s="76"/>
      <c r="W96" s="76"/>
      <c r="X96" s="76"/>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c r="BG96" s="76"/>
      <c r="BH96" s="76"/>
    </row>
    <row r="97" spans="1:60" x14ac:dyDescent="0.25">
      <c r="A97" s="76"/>
      <c r="B97" s="76"/>
      <c r="C97" s="76"/>
      <c r="D97" s="76"/>
      <c r="E97" s="76"/>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c r="BG97" s="76"/>
      <c r="BH97" s="76"/>
    </row>
    <row r="98" spans="1:60" x14ac:dyDescent="0.25">
      <c r="A98" s="76"/>
      <c r="B98" s="76"/>
      <c r="C98" s="76"/>
      <c r="D98" s="76"/>
      <c r="E98" s="76"/>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c r="BG98" s="76"/>
      <c r="BH98" s="76"/>
    </row>
    <row r="99" spans="1:60" x14ac:dyDescent="0.25">
      <c r="A99" s="76"/>
      <c r="B99" s="76"/>
      <c r="C99" s="76"/>
      <c r="D99" s="76"/>
      <c r="E99" s="76"/>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c r="BG99" s="76"/>
      <c r="BH99" s="76"/>
    </row>
    <row r="100" spans="1:60" x14ac:dyDescent="0.25">
      <c r="A100" s="76"/>
      <c r="B100" s="76"/>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c r="BG100" s="76"/>
      <c r="BH100" s="76"/>
    </row>
    <row r="101" spans="1:60" x14ac:dyDescent="0.25">
      <c r="A101" s="76"/>
      <c r="B101" s="76"/>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c r="BG101" s="76"/>
      <c r="BH101" s="76"/>
    </row>
    <row r="102" spans="1:60" x14ac:dyDescent="0.25">
      <c r="A102" s="76"/>
      <c r="B102" s="76"/>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c r="BG102" s="76"/>
      <c r="BH102" s="76"/>
    </row>
    <row r="103" spans="1:60" x14ac:dyDescent="0.25">
      <c r="A103" s="76"/>
      <c r="B103" s="76"/>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c r="BG103" s="76"/>
      <c r="BH103" s="76"/>
    </row>
    <row r="104" spans="1:60" x14ac:dyDescent="0.25">
      <c r="A104" s="76"/>
      <c r="B104" s="76"/>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c r="BG104" s="76"/>
      <c r="BH104" s="76"/>
    </row>
    <row r="105" spans="1:60" x14ac:dyDescent="0.25">
      <c r="A105" s="76"/>
      <c r="B105" s="76"/>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c r="BG105" s="76"/>
      <c r="BH105" s="76"/>
    </row>
    <row r="106" spans="1:60" x14ac:dyDescent="0.25">
      <c r="A106" s="76"/>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c r="BG106" s="76"/>
      <c r="BH106" s="76"/>
    </row>
    <row r="107" spans="1:60" x14ac:dyDescent="0.25">
      <c r="A107" s="76"/>
      <c r="B107" s="76"/>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c r="AI107" s="76"/>
      <c r="AJ107" s="76"/>
      <c r="AK107" s="76"/>
      <c r="AL107" s="76"/>
      <c r="AM107" s="76"/>
      <c r="AN107" s="76"/>
      <c r="AO107" s="76"/>
      <c r="AP107" s="76"/>
      <c r="AQ107" s="76"/>
      <c r="AR107" s="76"/>
      <c r="AS107" s="76"/>
      <c r="AT107" s="76"/>
      <c r="AU107" s="76"/>
      <c r="AV107" s="76"/>
      <c r="AW107" s="76"/>
      <c r="AX107" s="76"/>
      <c r="AY107" s="76"/>
      <c r="AZ107" s="76"/>
      <c r="BA107" s="76"/>
      <c r="BB107" s="76"/>
      <c r="BC107" s="76"/>
      <c r="BD107" s="76"/>
      <c r="BE107" s="76"/>
      <c r="BF107" s="76"/>
      <c r="BG107" s="76"/>
      <c r="BH107" s="76"/>
    </row>
    <row r="108" spans="1:60" x14ac:dyDescent="0.25">
      <c r="A108" s="76"/>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c r="AN108" s="76"/>
      <c r="AO108" s="76"/>
      <c r="AP108" s="76"/>
      <c r="AQ108" s="76"/>
      <c r="AR108" s="76"/>
      <c r="AS108" s="76"/>
      <c r="AT108" s="76"/>
      <c r="AU108" s="76"/>
      <c r="AV108" s="76"/>
      <c r="AW108" s="76"/>
      <c r="AX108" s="76"/>
      <c r="AY108" s="76"/>
      <c r="AZ108" s="76"/>
      <c r="BA108" s="76"/>
      <c r="BB108" s="76"/>
      <c r="BC108" s="76"/>
      <c r="BD108" s="76"/>
      <c r="BE108" s="76"/>
      <c r="BF108" s="76"/>
      <c r="BG108" s="76"/>
      <c r="BH108" s="76"/>
    </row>
    <row r="109" spans="1:60" x14ac:dyDescent="0.25">
      <c r="A109" s="76"/>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c r="AE109" s="76"/>
      <c r="AF109" s="76"/>
      <c r="AG109" s="76"/>
      <c r="AH109" s="76"/>
      <c r="AI109" s="76"/>
      <c r="AJ109" s="76"/>
      <c r="AK109" s="76"/>
      <c r="AL109" s="76"/>
      <c r="AM109" s="76"/>
      <c r="AN109" s="76"/>
      <c r="AO109" s="76"/>
      <c r="AP109" s="76"/>
      <c r="AQ109" s="76"/>
      <c r="AR109" s="76"/>
      <c r="AS109" s="76"/>
      <c r="AT109" s="76"/>
      <c r="AU109" s="76"/>
      <c r="AV109" s="76"/>
      <c r="AW109" s="76"/>
      <c r="AX109" s="76"/>
      <c r="AY109" s="76"/>
      <c r="AZ109" s="76"/>
      <c r="BA109" s="76"/>
      <c r="BB109" s="76"/>
      <c r="BC109" s="76"/>
      <c r="BD109" s="76"/>
      <c r="BE109" s="76"/>
      <c r="BF109" s="76"/>
      <c r="BG109" s="76"/>
      <c r="BH109" s="76"/>
    </row>
    <row r="110" spans="1:60" x14ac:dyDescent="0.25">
      <c r="A110" s="76"/>
      <c r="B110" s="76"/>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c r="AE110" s="76"/>
      <c r="AF110" s="76"/>
      <c r="AG110" s="76"/>
      <c r="AH110" s="76"/>
      <c r="AI110" s="76"/>
      <c r="AJ110" s="76"/>
      <c r="AK110" s="76"/>
      <c r="AL110" s="76"/>
      <c r="AM110" s="76"/>
      <c r="AN110" s="76"/>
      <c r="AO110" s="76"/>
      <c r="AP110" s="76"/>
      <c r="AQ110" s="76"/>
      <c r="AR110" s="76"/>
      <c r="AS110" s="76"/>
      <c r="AT110" s="76"/>
      <c r="AU110" s="76"/>
      <c r="AV110" s="76"/>
      <c r="AW110" s="76"/>
      <c r="AX110" s="76"/>
      <c r="AY110" s="76"/>
      <c r="AZ110" s="76"/>
      <c r="BA110" s="76"/>
      <c r="BB110" s="76"/>
      <c r="BC110" s="76"/>
      <c r="BD110" s="76"/>
      <c r="BE110" s="76"/>
      <c r="BF110" s="76"/>
      <c r="BG110" s="76"/>
      <c r="BH110" s="76"/>
    </row>
    <row r="111" spans="1:60" x14ac:dyDescent="0.25">
      <c r="A111" s="76"/>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c r="AA111" s="76"/>
      <c r="AB111" s="76"/>
      <c r="AC111" s="76"/>
      <c r="AD111" s="76"/>
      <c r="AE111" s="76"/>
      <c r="AF111" s="76"/>
      <c r="AG111" s="76"/>
      <c r="AH111" s="76"/>
      <c r="AI111" s="76"/>
      <c r="AJ111" s="76"/>
      <c r="AK111" s="76"/>
      <c r="AL111" s="76"/>
      <c r="AM111" s="76"/>
      <c r="AN111" s="76"/>
      <c r="AO111" s="76"/>
      <c r="AP111" s="76"/>
      <c r="AQ111" s="76"/>
      <c r="AR111" s="76"/>
      <c r="AS111" s="76"/>
      <c r="AT111" s="76"/>
      <c r="AU111" s="76"/>
      <c r="AV111" s="76"/>
      <c r="AW111" s="76"/>
      <c r="AX111" s="76"/>
      <c r="AY111" s="76"/>
      <c r="AZ111" s="76"/>
      <c r="BA111" s="76"/>
      <c r="BB111" s="76"/>
      <c r="BC111" s="76"/>
      <c r="BD111" s="76"/>
      <c r="BE111" s="76"/>
      <c r="BF111" s="76"/>
      <c r="BG111" s="76"/>
      <c r="BH111" s="76"/>
    </row>
    <row r="112" spans="1:60" x14ac:dyDescent="0.25">
      <c r="A112" s="76"/>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76"/>
      <c r="AP112" s="76"/>
      <c r="AQ112" s="76"/>
      <c r="AR112" s="76"/>
      <c r="AS112" s="76"/>
      <c r="AT112" s="76"/>
      <c r="AU112" s="76"/>
      <c r="AV112" s="76"/>
      <c r="AW112" s="76"/>
      <c r="AX112" s="76"/>
      <c r="AY112" s="76"/>
      <c r="AZ112" s="76"/>
      <c r="BA112" s="76"/>
      <c r="BB112" s="76"/>
      <c r="BC112" s="76"/>
      <c r="BD112" s="76"/>
      <c r="BE112" s="76"/>
      <c r="BF112" s="76"/>
      <c r="BG112" s="76"/>
      <c r="BH112" s="76"/>
    </row>
    <row r="113" spans="1:60" x14ac:dyDescent="0.25">
      <c r="A113" s="76"/>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76"/>
      <c r="AC113" s="76"/>
      <c r="AD113" s="76"/>
      <c r="AE113" s="76"/>
      <c r="AF113" s="76"/>
      <c r="AG113" s="76"/>
      <c r="AH113" s="76"/>
      <c r="AI113" s="76"/>
      <c r="AJ113" s="76"/>
      <c r="AK113" s="76"/>
      <c r="AL113" s="76"/>
      <c r="AM113" s="76"/>
      <c r="AN113" s="76"/>
      <c r="AO113" s="76"/>
      <c r="AP113" s="76"/>
      <c r="AQ113" s="76"/>
      <c r="AR113" s="76"/>
      <c r="AS113" s="76"/>
      <c r="AT113" s="76"/>
      <c r="AU113" s="76"/>
      <c r="AV113" s="76"/>
      <c r="AW113" s="76"/>
      <c r="AX113" s="76"/>
      <c r="AY113" s="76"/>
      <c r="AZ113" s="76"/>
      <c r="BA113" s="76"/>
      <c r="BB113" s="76"/>
      <c r="BC113" s="76"/>
      <c r="BD113" s="76"/>
      <c r="BE113" s="76"/>
      <c r="BF113" s="76"/>
      <c r="BG113" s="76"/>
      <c r="BH113" s="76"/>
    </row>
    <row r="114" spans="1:60" x14ac:dyDescent="0.25">
      <c r="A114" s="76"/>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c r="AC114" s="76"/>
      <c r="AD114" s="76"/>
      <c r="AE114" s="76"/>
      <c r="AF114" s="76"/>
      <c r="AG114" s="76"/>
      <c r="AH114" s="76"/>
      <c r="AI114" s="76"/>
      <c r="AJ114" s="76"/>
      <c r="AK114" s="76"/>
      <c r="AL114" s="76"/>
      <c r="AM114" s="76"/>
      <c r="AN114" s="76"/>
      <c r="AO114" s="76"/>
      <c r="AP114" s="76"/>
      <c r="AQ114" s="76"/>
      <c r="AR114" s="76"/>
      <c r="AS114" s="76"/>
      <c r="AT114" s="76"/>
      <c r="AU114" s="76"/>
      <c r="AV114" s="76"/>
      <c r="AW114" s="76"/>
      <c r="AX114" s="76"/>
      <c r="AY114" s="76"/>
      <c r="AZ114" s="76"/>
      <c r="BA114" s="76"/>
      <c r="BB114" s="76"/>
      <c r="BC114" s="76"/>
      <c r="BD114" s="76"/>
      <c r="BE114" s="76"/>
      <c r="BF114" s="76"/>
      <c r="BG114" s="76"/>
      <c r="BH114" s="76"/>
    </row>
    <row r="115" spans="1:60" x14ac:dyDescent="0.25">
      <c r="A115" s="76"/>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c r="AK115" s="76"/>
      <c r="AL115" s="76"/>
      <c r="AM115" s="76"/>
      <c r="AN115" s="76"/>
      <c r="AO115" s="76"/>
      <c r="AP115" s="76"/>
      <c r="AQ115" s="76"/>
      <c r="AR115" s="76"/>
      <c r="AS115" s="76"/>
      <c r="AT115" s="76"/>
      <c r="AU115" s="76"/>
      <c r="AV115" s="76"/>
      <c r="AW115" s="76"/>
      <c r="AX115" s="76"/>
      <c r="AY115" s="76"/>
      <c r="AZ115" s="76"/>
      <c r="BA115" s="76"/>
      <c r="BB115" s="76"/>
      <c r="BC115" s="76"/>
      <c r="BD115" s="76"/>
      <c r="BE115" s="76"/>
      <c r="BF115" s="76"/>
      <c r="BG115" s="76"/>
      <c r="BH115" s="76"/>
    </row>
    <row r="116" spans="1:60" x14ac:dyDescent="0.25">
      <c r="A116" s="76"/>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6"/>
      <c r="AB116" s="76"/>
      <c r="AC116" s="76"/>
      <c r="AD116" s="76"/>
      <c r="AE116" s="76"/>
      <c r="AF116" s="76"/>
      <c r="AG116" s="76"/>
      <c r="AH116" s="76"/>
      <c r="AI116" s="76"/>
      <c r="AJ116" s="76"/>
      <c r="AK116" s="76"/>
      <c r="AL116" s="76"/>
      <c r="AM116" s="76"/>
      <c r="AN116" s="76"/>
      <c r="AO116" s="76"/>
      <c r="AP116" s="76"/>
      <c r="AQ116" s="76"/>
      <c r="AR116" s="76"/>
      <c r="AS116" s="76"/>
      <c r="AT116" s="76"/>
      <c r="AU116" s="76"/>
      <c r="AV116" s="76"/>
      <c r="AW116" s="76"/>
      <c r="AX116" s="76"/>
      <c r="AY116" s="76"/>
      <c r="AZ116" s="76"/>
      <c r="BA116" s="76"/>
      <c r="BB116" s="76"/>
      <c r="BC116" s="76"/>
      <c r="BD116" s="76"/>
      <c r="BE116" s="76"/>
      <c r="BF116" s="76"/>
      <c r="BG116" s="76"/>
      <c r="BH116" s="76"/>
    </row>
    <row r="117" spans="1:60" x14ac:dyDescent="0.25">
      <c r="A117" s="76"/>
      <c r="B117" s="76"/>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6"/>
      <c r="AM117" s="76"/>
      <c r="AN117" s="76"/>
      <c r="AO117" s="76"/>
      <c r="AP117" s="76"/>
      <c r="AQ117" s="76"/>
      <c r="AR117" s="76"/>
      <c r="AS117" s="76"/>
      <c r="AT117" s="76"/>
      <c r="AU117" s="76"/>
      <c r="AV117" s="76"/>
      <c r="AW117" s="76"/>
      <c r="AX117" s="76"/>
      <c r="AY117" s="76"/>
      <c r="AZ117" s="76"/>
      <c r="BA117" s="76"/>
      <c r="BB117" s="76"/>
      <c r="BC117" s="76"/>
      <c r="BD117" s="76"/>
      <c r="BE117" s="76"/>
      <c r="BF117" s="76"/>
      <c r="BG117" s="76"/>
      <c r="BH117" s="76"/>
    </row>
    <row r="118" spans="1:60" x14ac:dyDescent="0.25">
      <c r="A118" s="76"/>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c r="AI118" s="76"/>
      <c r="AJ118" s="76"/>
      <c r="AK118" s="76"/>
      <c r="AL118" s="76"/>
      <c r="AM118" s="76"/>
      <c r="AN118" s="76"/>
      <c r="AO118" s="76"/>
      <c r="AP118" s="76"/>
      <c r="AQ118" s="76"/>
      <c r="AR118" s="76"/>
      <c r="AS118" s="76"/>
      <c r="AT118" s="76"/>
      <c r="AU118" s="76"/>
      <c r="AV118" s="76"/>
      <c r="AW118" s="76"/>
      <c r="AX118" s="76"/>
      <c r="AY118" s="76"/>
      <c r="AZ118" s="76"/>
      <c r="BA118" s="76"/>
      <c r="BB118" s="76"/>
      <c r="BC118" s="76"/>
      <c r="BD118" s="76"/>
      <c r="BE118" s="76"/>
      <c r="BF118" s="76"/>
      <c r="BG118" s="76"/>
      <c r="BH118" s="76"/>
    </row>
    <row r="119" spans="1:60" x14ac:dyDescent="0.25">
      <c r="A119" s="76"/>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76"/>
      <c r="AP119" s="76"/>
      <c r="AQ119" s="76"/>
      <c r="AR119" s="76"/>
      <c r="AS119" s="76"/>
      <c r="AT119" s="76"/>
      <c r="AU119" s="76"/>
      <c r="AV119" s="76"/>
      <c r="AW119" s="76"/>
      <c r="AX119" s="76"/>
      <c r="AY119" s="76"/>
      <c r="AZ119" s="76"/>
      <c r="BA119" s="76"/>
      <c r="BB119" s="76"/>
      <c r="BC119" s="76"/>
      <c r="BD119" s="76"/>
      <c r="BE119" s="76"/>
      <c r="BF119" s="76"/>
      <c r="BG119" s="76"/>
      <c r="BH119" s="76"/>
    </row>
    <row r="120" spans="1:60" x14ac:dyDescent="0.25">
      <c r="A120" s="76"/>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c r="AN120" s="76"/>
      <c r="AO120" s="76"/>
      <c r="AP120" s="76"/>
      <c r="AQ120" s="76"/>
      <c r="AR120" s="76"/>
      <c r="AS120" s="76"/>
      <c r="AT120" s="76"/>
      <c r="AU120" s="76"/>
      <c r="AV120" s="76"/>
      <c r="AW120" s="76"/>
      <c r="AX120" s="76"/>
      <c r="AY120" s="76"/>
      <c r="AZ120" s="76"/>
      <c r="BA120" s="76"/>
      <c r="BB120" s="76"/>
      <c r="BC120" s="76"/>
      <c r="BD120" s="76"/>
      <c r="BE120" s="76"/>
      <c r="BF120" s="76"/>
      <c r="BG120" s="76"/>
      <c r="BH120" s="76"/>
    </row>
    <row r="121" spans="1:60" x14ac:dyDescent="0.25">
      <c r="A121" s="76"/>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6"/>
      <c r="AM121" s="76"/>
      <c r="AN121" s="76"/>
      <c r="AO121" s="76"/>
      <c r="AP121" s="76"/>
      <c r="AQ121" s="76"/>
      <c r="AR121" s="76"/>
      <c r="AS121" s="76"/>
      <c r="AT121" s="76"/>
      <c r="AU121" s="76"/>
      <c r="AV121" s="76"/>
      <c r="AW121" s="76"/>
      <c r="AX121" s="76"/>
      <c r="AY121" s="76"/>
      <c r="AZ121" s="76"/>
      <c r="BA121" s="76"/>
      <c r="BB121" s="76"/>
      <c r="BC121" s="76"/>
      <c r="BD121" s="76"/>
      <c r="BE121" s="76"/>
      <c r="BF121" s="76"/>
      <c r="BG121" s="76"/>
      <c r="BH121" s="76"/>
    </row>
    <row r="122" spans="1:60" x14ac:dyDescent="0.25">
      <c r="A122" s="76"/>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76"/>
      <c r="AE122" s="76"/>
      <c r="AF122" s="76"/>
      <c r="AG122" s="76"/>
      <c r="AH122" s="76"/>
      <c r="AI122" s="76"/>
      <c r="AJ122" s="76"/>
      <c r="AK122" s="76"/>
      <c r="AL122" s="76"/>
      <c r="AM122" s="76"/>
      <c r="AN122" s="76"/>
      <c r="AO122" s="76"/>
      <c r="AP122" s="76"/>
      <c r="AQ122" s="76"/>
      <c r="AR122" s="76"/>
      <c r="AS122" s="76"/>
      <c r="AT122" s="76"/>
      <c r="AU122" s="76"/>
      <c r="AV122" s="76"/>
      <c r="AW122" s="76"/>
      <c r="AX122" s="76"/>
      <c r="AY122" s="76"/>
      <c r="AZ122" s="76"/>
      <c r="BA122" s="76"/>
      <c r="BB122" s="76"/>
      <c r="BC122" s="76"/>
      <c r="BD122" s="76"/>
      <c r="BE122" s="76"/>
      <c r="BF122" s="76"/>
      <c r="BG122" s="76"/>
      <c r="BH122" s="76"/>
    </row>
    <row r="123" spans="1:60" x14ac:dyDescent="0.25">
      <c r="A123" s="76"/>
      <c r="B123" s="76"/>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76"/>
      <c r="AC123" s="76"/>
      <c r="AD123" s="76"/>
      <c r="AE123" s="76"/>
      <c r="AF123" s="76"/>
      <c r="AG123" s="76"/>
      <c r="AH123" s="76"/>
      <c r="AI123" s="76"/>
      <c r="AJ123" s="76"/>
      <c r="AK123" s="76"/>
      <c r="AL123" s="76"/>
      <c r="AM123" s="76"/>
      <c r="AN123" s="76"/>
      <c r="AO123" s="76"/>
      <c r="AP123" s="76"/>
      <c r="AQ123" s="76"/>
      <c r="AR123" s="76"/>
      <c r="AS123" s="76"/>
      <c r="AT123" s="76"/>
      <c r="AU123" s="76"/>
      <c r="AV123" s="76"/>
      <c r="AW123" s="76"/>
      <c r="AX123" s="76"/>
      <c r="AY123" s="76"/>
      <c r="AZ123" s="76"/>
      <c r="BA123" s="76"/>
      <c r="BB123" s="76"/>
      <c r="BC123" s="76"/>
      <c r="BD123" s="76"/>
      <c r="BE123" s="76"/>
      <c r="BF123" s="76"/>
      <c r="BG123" s="76"/>
      <c r="BH123" s="76"/>
    </row>
    <row r="124" spans="1:60" x14ac:dyDescent="0.25">
      <c r="A124" s="76"/>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76"/>
      <c r="AC124" s="76"/>
      <c r="AD124" s="76"/>
      <c r="AE124" s="76"/>
      <c r="AF124" s="76"/>
      <c r="AG124" s="76"/>
      <c r="AH124" s="76"/>
      <c r="AI124" s="76"/>
      <c r="AJ124" s="76"/>
      <c r="AK124" s="76"/>
      <c r="AL124" s="76"/>
      <c r="AM124" s="76"/>
      <c r="AN124" s="76"/>
      <c r="AO124" s="76"/>
      <c r="AP124" s="76"/>
      <c r="AQ124" s="76"/>
      <c r="AR124" s="76"/>
      <c r="AS124" s="76"/>
      <c r="AT124" s="76"/>
      <c r="AU124" s="76"/>
      <c r="AV124" s="76"/>
      <c r="AW124" s="76"/>
      <c r="AX124" s="76"/>
      <c r="AY124" s="76"/>
      <c r="AZ124" s="76"/>
      <c r="BA124" s="76"/>
      <c r="BB124" s="76"/>
      <c r="BC124" s="76"/>
      <c r="BD124" s="76"/>
      <c r="BE124" s="76"/>
      <c r="BF124" s="76"/>
      <c r="BG124" s="76"/>
      <c r="BH124" s="76"/>
    </row>
    <row r="125" spans="1:60" x14ac:dyDescent="0.25">
      <c r="A125" s="76"/>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76"/>
      <c r="AB125" s="76"/>
      <c r="AC125" s="76"/>
      <c r="AD125" s="76"/>
      <c r="AE125" s="76"/>
      <c r="AF125" s="76"/>
      <c r="AG125" s="76"/>
      <c r="AH125" s="76"/>
      <c r="AI125" s="76"/>
      <c r="AJ125" s="76"/>
      <c r="AK125" s="76"/>
      <c r="AL125" s="76"/>
      <c r="AM125" s="76"/>
      <c r="AN125" s="76"/>
      <c r="AO125" s="76"/>
      <c r="AP125" s="76"/>
      <c r="AQ125" s="76"/>
      <c r="AR125" s="76"/>
      <c r="AS125" s="76"/>
      <c r="AT125" s="76"/>
      <c r="AU125" s="76"/>
      <c r="AV125" s="76"/>
      <c r="AW125" s="76"/>
      <c r="AX125" s="76"/>
      <c r="AY125" s="76"/>
      <c r="AZ125" s="76"/>
      <c r="BA125" s="76"/>
      <c r="BB125" s="76"/>
      <c r="BC125" s="76"/>
      <c r="BD125" s="76"/>
      <c r="BE125" s="76"/>
      <c r="BF125" s="76"/>
      <c r="BG125" s="76"/>
      <c r="BH125" s="76"/>
    </row>
    <row r="126" spans="1:60" x14ac:dyDescent="0.25">
      <c r="A126" s="76"/>
      <c r="B126" s="76"/>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c r="AA126" s="76"/>
      <c r="AB126" s="76"/>
      <c r="AC126" s="76"/>
      <c r="AD126" s="76"/>
      <c r="AE126" s="76"/>
      <c r="AF126" s="76"/>
      <c r="AG126" s="76"/>
      <c r="AH126" s="76"/>
      <c r="AI126" s="76"/>
      <c r="AJ126" s="76"/>
      <c r="AK126" s="76"/>
      <c r="AL126" s="76"/>
      <c r="AM126" s="76"/>
      <c r="AN126" s="76"/>
      <c r="AO126" s="76"/>
      <c r="AP126" s="76"/>
      <c r="AQ126" s="76"/>
      <c r="AR126" s="76"/>
      <c r="AS126" s="76"/>
      <c r="AT126" s="76"/>
      <c r="AU126" s="76"/>
      <c r="AV126" s="76"/>
      <c r="AW126" s="76"/>
      <c r="AX126" s="76"/>
      <c r="AY126" s="76"/>
      <c r="AZ126" s="76"/>
      <c r="BA126" s="76"/>
      <c r="BB126" s="76"/>
      <c r="BC126" s="76"/>
      <c r="BD126" s="76"/>
      <c r="BE126" s="76"/>
      <c r="BF126" s="76"/>
      <c r="BG126" s="76"/>
      <c r="BH126" s="76"/>
    </row>
    <row r="127" spans="1:60" x14ac:dyDescent="0.25">
      <c r="A127" s="76"/>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76"/>
      <c r="AB127" s="76"/>
      <c r="AC127" s="76"/>
      <c r="AD127" s="76"/>
      <c r="AE127" s="76"/>
      <c r="AF127" s="76"/>
      <c r="AG127" s="76"/>
      <c r="AH127" s="76"/>
      <c r="AI127" s="76"/>
      <c r="AJ127" s="76"/>
      <c r="AK127" s="76"/>
      <c r="AL127" s="76"/>
      <c r="AM127" s="76"/>
      <c r="AN127" s="76"/>
      <c r="AO127" s="76"/>
      <c r="AP127" s="76"/>
      <c r="AQ127" s="76"/>
      <c r="AR127" s="76"/>
      <c r="AS127" s="76"/>
      <c r="AT127" s="76"/>
      <c r="AU127" s="76"/>
      <c r="AV127" s="76"/>
      <c r="AW127" s="76"/>
      <c r="AX127" s="76"/>
      <c r="AY127" s="76"/>
      <c r="AZ127" s="76"/>
      <c r="BA127" s="76"/>
      <c r="BB127" s="76"/>
      <c r="BC127" s="76"/>
      <c r="BD127" s="76"/>
      <c r="BE127" s="76"/>
      <c r="BF127" s="76"/>
      <c r="BG127" s="76"/>
      <c r="BH127" s="76"/>
    </row>
    <row r="128" spans="1:60" x14ac:dyDescent="0.25">
      <c r="A128" s="76"/>
      <c r="B128" s="76"/>
      <c r="C128" s="76"/>
      <c r="D128" s="76"/>
      <c r="E128" s="76"/>
      <c r="F128" s="76"/>
      <c r="G128" s="76"/>
      <c r="H128" s="76"/>
      <c r="I128" s="76"/>
      <c r="J128" s="76"/>
      <c r="K128" s="76"/>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76"/>
      <c r="AJ128" s="76"/>
      <c r="AK128" s="76"/>
      <c r="AL128" s="76"/>
      <c r="AM128" s="76"/>
      <c r="AN128" s="76"/>
      <c r="AO128" s="76"/>
      <c r="AP128" s="76"/>
      <c r="AQ128" s="76"/>
      <c r="AR128" s="76"/>
      <c r="AS128" s="76"/>
      <c r="AT128" s="76"/>
      <c r="AU128" s="76"/>
      <c r="AV128" s="76"/>
      <c r="AW128" s="76"/>
      <c r="AX128" s="76"/>
      <c r="AY128" s="76"/>
      <c r="AZ128" s="76"/>
      <c r="BA128" s="76"/>
      <c r="BB128" s="76"/>
      <c r="BC128" s="76"/>
      <c r="BD128" s="76"/>
      <c r="BE128" s="76"/>
      <c r="BF128" s="76"/>
      <c r="BG128" s="76"/>
      <c r="BH128" s="76"/>
    </row>
    <row r="129" spans="1:60" x14ac:dyDescent="0.25">
      <c r="A129" s="76"/>
      <c r="B129" s="76"/>
      <c r="C129" s="76"/>
      <c r="D129" s="76"/>
      <c r="E129" s="76"/>
      <c r="F129" s="76"/>
      <c r="G129" s="76"/>
      <c r="H129" s="76"/>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c r="AN129" s="76"/>
      <c r="AO129" s="76"/>
      <c r="AP129" s="76"/>
      <c r="AQ129" s="76"/>
      <c r="AR129" s="76"/>
      <c r="AS129" s="76"/>
      <c r="AT129" s="76"/>
      <c r="AU129" s="76"/>
      <c r="AV129" s="76"/>
      <c r="AW129" s="76"/>
      <c r="AX129" s="76"/>
      <c r="AY129" s="76"/>
      <c r="AZ129" s="76"/>
      <c r="BA129" s="76"/>
      <c r="BB129" s="76"/>
      <c r="BC129" s="76"/>
      <c r="BD129" s="76"/>
      <c r="BE129" s="76"/>
      <c r="BF129" s="76"/>
      <c r="BG129" s="76"/>
      <c r="BH129" s="76"/>
    </row>
    <row r="130" spans="1:60" x14ac:dyDescent="0.25">
      <c r="A130" s="76"/>
      <c r="B130" s="76"/>
      <c r="C130" s="76"/>
      <c r="D130" s="76"/>
      <c r="E130" s="76"/>
      <c r="F130" s="76"/>
      <c r="G130" s="76"/>
      <c r="H130" s="76"/>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c r="AK130" s="76"/>
      <c r="AL130" s="76"/>
      <c r="AM130" s="76"/>
      <c r="AN130" s="76"/>
      <c r="AO130" s="76"/>
      <c r="AP130" s="76"/>
      <c r="AQ130" s="76"/>
      <c r="AR130" s="76"/>
      <c r="AS130" s="76"/>
      <c r="AT130" s="76"/>
      <c r="AU130" s="76"/>
      <c r="AV130" s="76"/>
      <c r="AW130" s="76"/>
      <c r="AX130" s="76"/>
      <c r="AY130" s="76"/>
      <c r="AZ130" s="76"/>
      <c r="BA130" s="76"/>
      <c r="BB130" s="76"/>
      <c r="BC130" s="76"/>
      <c r="BD130" s="76"/>
      <c r="BE130" s="76"/>
      <c r="BF130" s="76"/>
      <c r="BG130" s="76"/>
      <c r="BH130" s="76"/>
    </row>
    <row r="131" spans="1:60" x14ac:dyDescent="0.25">
      <c r="A131" s="76"/>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76"/>
      <c r="AJ131" s="76"/>
      <c r="AK131" s="76"/>
      <c r="AL131" s="76"/>
      <c r="AM131" s="76"/>
      <c r="AN131" s="76"/>
      <c r="AO131" s="76"/>
      <c r="AP131" s="76"/>
      <c r="AQ131" s="76"/>
      <c r="AR131" s="76"/>
      <c r="AS131" s="76"/>
      <c r="AT131" s="76"/>
      <c r="AU131" s="76"/>
      <c r="AV131" s="76"/>
      <c r="AW131" s="76"/>
      <c r="AX131" s="76"/>
      <c r="AY131" s="76"/>
      <c r="AZ131" s="76"/>
      <c r="BA131" s="76"/>
      <c r="BB131" s="76"/>
      <c r="BC131" s="76"/>
      <c r="BD131" s="76"/>
      <c r="BE131" s="76"/>
      <c r="BF131" s="76"/>
      <c r="BG131" s="76"/>
      <c r="BH131" s="76"/>
    </row>
    <row r="132" spans="1:60" x14ac:dyDescent="0.25">
      <c r="A132" s="76"/>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76"/>
      <c r="AC132" s="76"/>
      <c r="AD132" s="76"/>
      <c r="AE132" s="76"/>
      <c r="AF132" s="76"/>
      <c r="AG132" s="76"/>
      <c r="AH132" s="76"/>
      <c r="AI132" s="76"/>
      <c r="AJ132" s="76"/>
      <c r="AK132" s="76"/>
      <c r="AL132" s="76"/>
      <c r="AM132" s="76"/>
      <c r="AN132" s="76"/>
      <c r="AO132" s="76"/>
      <c r="AP132" s="76"/>
      <c r="AQ132" s="76"/>
      <c r="AR132" s="76"/>
      <c r="AS132" s="76"/>
      <c r="AT132" s="76"/>
      <c r="AU132" s="76"/>
      <c r="AV132" s="76"/>
      <c r="AW132" s="76"/>
      <c r="AX132" s="76"/>
      <c r="AY132" s="76"/>
      <c r="AZ132" s="76"/>
      <c r="BA132" s="76"/>
      <c r="BB132" s="76"/>
      <c r="BC132" s="76"/>
      <c r="BD132" s="76"/>
      <c r="BE132" s="76"/>
      <c r="BF132" s="76"/>
      <c r="BG132" s="76"/>
      <c r="BH132" s="76"/>
    </row>
    <row r="133" spans="1:60" x14ac:dyDescent="0.25">
      <c r="A133" s="76"/>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76"/>
      <c r="AB133" s="76"/>
      <c r="AC133" s="76"/>
      <c r="AD133" s="76"/>
      <c r="AE133" s="76"/>
      <c r="AF133" s="76"/>
      <c r="AG133" s="76"/>
      <c r="AH133" s="76"/>
      <c r="AI133" s="76"/>
      <c r="AJ133" s="76"/>
      <c r="AK133" s="76"/>
      <c r="AL133" s="76"/>
      <c r="AM133" s="76"/>
      <c r="AN133" s="76"/>
      <c r="AO133" s="76"/>
      <c r="AP133" s="76"/>
      <c r="AQ133" s="76"/>
      <c r="AR133" s="76"/>
      <c r="AS133" s="76"/>
      <c r="AT133" s="76"/>
      <c r="AU133" s="76"/>
      <c r="AV133" s="76"/>
      <c r="AW133" s="76"/>
      <c r="AX133" s="76"/>
      <c r="AY133" s="76"/>
      <c r="AZ133" s="76"/>
      <c r="BA133" s="76"/>
      <c r="BB133" s="76"/>
      <c r="BC133" s="76"/>
      <c r="BD133" s="76"/>
      <c r="BE133" s="76"/>
      <c r="BF133" s="76"/>
      <c r="BG133" s="76"/>
      <c r="BH133" s="76"/>
    </row>
    <row r="134" spans="1:60" x14ac:dyDescent="0.25">
      <c r="A134" s="76"/>
      <c r="B134" s="76"/>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c r="AF134" s="76"/>
      <c r="AG134" s="76"/>
      <c r="AH134" s="76"/>
      <c r="AI134" s="76"/>
      <c r="AJ134" s="76"/>
      <c r="AK134" s="76"/>
      <c r="AL134" s="76"/>
      <c r="AM134" s="76"/>
      <c r="AN134" s="76"/>
      <c r="AO134" s="76"/>
      <c r="AP134" s="76"/>
      <c r="AQ134" s="76"/>
      <c r="AR134" s="76"/>
      <c r="AS134" s="76"/>
      <c r="AT134" s="76"/>
      <c r="AU134" s="76"/>
      <c r="AV134" s="76"/>
      <c r="AW134" s="76"/>
      <c r="AX134" s="76"/>
      <c r="AY134" s="76"/>
      <c r="AZ134" s="76"/>
      <c r="BA134" s="76"/>
      <c r="BB134" s="76"/>
      <c r="BC134" s="76"/>
      <c r="BD134" s="76"/>
      <c r="BE134" s="76"/>
      <c r="BF134" s="76"/>
      <c r="BG134" s="76"/>
      <c r="BH134" s="76"/>
    </row>
    <row r="135" spans="1:60" x14ac:dyDescent="0.25">
      <c r="A135" s="76"/>
      <c r="B135" s="76"/>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76"/>
      <c r="AH135" s="76"/>
      <c r="AI135" s="76"/>
      <c r="AJ135" s="76"/>
      <c r="AK135" s="76"/>
      <c r="AL135" s="76"/>
      <c r="AM135" s="76"/>
      <c r="AN135" s="76"/>
      <c r="AO135" s="76"/>
      <c r="AP135" s="76"/>
      <c r="AQ135" s="76"/>
      <c r="AR135" s="76"/>
      <c r="AS135" s="76"/>
      <c r="AT135" s="76"/>
      <c r="AU135" s="76"/>
      <c r="AV135" s="76"/>
      <c r="AW135" s="76"/>
      <c r="AX135" s="76"/>
      <c r="AY135" s="76"/>
      <c r="AZ135" s="76"/>
      <c r="BA135" s="76"/>
      <c r="BB135" s="76"/>
      <c r="BC135" s="76"/>
      <c r="BD135" s="76"/>
      <c r="BE135" s="76"/>
      <c r="BF135" s="76"/>
      <c r="BG135" s="76"/>
      <c r="BH135" s="76"/>
    </row>
    <row r="136" spans="1:60" x14ac:dyDescent="0.25">
      <c r="A136" s="76"/>
      <c r="B136" s="76"/>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c r="AA136" s="76"/>
      <c r="AB136" s="76"/>
      <c r="AC136" s="76"/>
      <c r="AD136" s="76"/>
      <c r="AE136" s="76"/>
      <c r="AF136" s="76"/>
      <c r="AG136" s="76"/>
      <c r="AH136" s="76"/>
      <c r="AI136" s="76"/>
      <c r="AJ136" s="76"/>
      <c r="AK136" s="76"/>
      <c r="AL136" s="76"/>
      <c r="AM136" s="76"/>
      <c r="AN136" s="76"/>
      <c r="AO136" s="76"/>
      <c r="AP136" s="76"/>
      <c r="AQ136" s="76"/>
      <c r="AR136" s="76"/>
      <c r="AS136" s="76"/>
      <c r="AT136" s="76"/>
      <c r="AU136" s="76"/>
      <c r="AV136" s="76"/>
      <c r="AW136" s="76"/>
      <c r="AX136" s="76"/>
      <c r="AY136" s="76"/>
      <c r="AZ136" s="76"/>
      <c r="BA136" s="76"/>
      <c r="BB136" s="76"/>
      <c r="BC136" s="76"/>
      <c r="BD136" s="76"/>
      <c r="BE136" s="76"/>
      <c r="BF136" s="76"/>
      <c r="BG136" s="76"/>
      <c r="BH136" s="76"/>
    </row>
    <row r="137" spans="1:60" x14ac:dyDescent="0.25">
      <c r="A137" s="76"/>
      <c r="B137" s="76"/>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6"/>
      <c r="AA137" s="76"/>
      <c r="AB137" s="76"/>
      <c r="AC137" s="76"/>
      <c r="AD137" s="76"/>
      <c r="AE137" s="76"/>
      <c r="AF137" s="76"/>
      <c r="AG137" s="76"/>
      <c r="AH137" s="76"/>
      <c r="AI137" s="76"/>
      <c r="AJ137" s="76"/>
      <c r="AK137" s="76"/>
      <c r="AL137" s="76"/>
      <c r="AM137" s="76"/>
      <c r="AN137" s="76"/>
      <c r="AO137" s="76"/>
      <c r="AP137" s="76"/>
      <c r="AQ137" s="76"/>
      <c r="AR137" s="76"/>
      <c r="AS137" s="76"/>
      <c r="AT137" s="76"/>
      <c r="AU137" s="76"/>
      <c r="AV137" s="76"/>
      <c r="AW137" s="76"/>
      <c r="AX137" s="76"/>
      <c r="AY137" s="76"/>
      <c r="AZ137" s="76"/>
      <c r="BA137" s="76"/>
      <c r="BB137" s="76"/>
      <c r="BC137" s="76"/>
      <c r="BD137" s="76"/>
      <c r="BE137" s="76"/>
      <c r="BF137" s="76"/>
      <c r="BG137" s="76"/>
      <c r="BH137" s="76"/>
    </row>
    <row r="138" spans="1:60" x14ac:dyDescent="0.25">
      <c r="A138" s="76"/>
      <c r="B138" s="76"/>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c r="AA138" s="76"/>
      <c r="AB138" s="76"/>
      <c r="AC138" s="76"/>
      <c r="AD138" s="76"/>
      <c r="AE138" s="76"/>
      <c r="AF138" s="76"/>
      <c r="AG138" s="76"/>
      <c r="AH138" s="76"/>
      <c r="AI138" s="76"/>
      <c r="AJ138" s="76"/>
      <c r="AK138" s="76"/>
      <c r="AL138" s="76"/>
      <c r="AM138" s="76"/>
      <c r="AN138" s="76"/>
      <c r="AO138" s="76"/>
      <c r="AP138" s="76"/>
      <c r="AQ138" s="76"/>
      <c r="AR138" s="76"/>
      <c r="AS138" s="76"/>
      <c r="AT138" s="76"/>
      <c r="AU138" s="76"/>
      <c r="AV138" s="76"/>
      <c r="AW138" s="76"/>
      <c r="AX138" s="76"/>
      <c r="AY138" s="76"/>
      <c r="AZ138" s="76"/>
      <c r="BA138" s="76"/>
      <c r="BB138" s="76"/>
      <c r="BC138" s="76"/>
      <c r="BD138" s="76"/>
      <c r="BE138" s="76"/>
      <c r="BF138" s="76"/>
      <c r="BG138" s="76"/>
      <c r="BH138" s="76"/>
    </row>
    <row r="139" spans="1:60" x14ac:dyDescent="0.25">
      <c r="A139" s="76"/>
      <c r="B139" s="76"/>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c r="AA139" s="76"/>
      <c r="AB139" s="76"/>
      <c r="AC139" s="76"/>
      <c r="AD139" s="76"/>
      <c r="AE139" s="76"/>
      <c r="AF139" s="76"/>
      <c r="AG139" s="76"/>
      <c r="AH139" s="76"/>
      <c r="AI139" s="76"/>
      <c r="AJ139" s="76"/>
      <c r="AK139" s="76"/>
      <c r="AL139" s="76"/>
      <c r="AM139" s="76"/>
      <c r="AN139" s="76"/>
      <c r="AO139" s="76"/>
      <c r="AP139" s="76"/>
      <c r="AQ139" s="76"/>
      <c r="AR139" s="76"/>
      <c r="AS139" s="76"/>
      <c r="AT139" s="76"/>
      <c r="AU139" s="76"/>
      <c r="AV139" s="76"/>
      <c r="AW139" s="76"/>
      <c r="AX139" s="76"/>
      <c r="AY139" s="76"/>
      <c r="AZ139" s="76"/>
      <c r="BA139" s="76"/>
      <c r="BB139" s="76"/>
      <c r="BC139" s="76"/>
      <c r="BD139" s="76"/>
      <c r="BE139" s="76"/>
      <c r="BF139" s="76"/>
      <c r="BG139" s="76"/>
      <c r="BH139" s="76"/>
    </row>
    <row r="140" spans="1:60" x14ac:dyDescent="0.25">
      <c r="A140" s="76"/>
      <c r="B140" s="76"/>
      <c r="C140" s="76"/>
      <c r="D140" s="76"/>
      <c r="E140" s="76"/>
      <c r="F140" s="76"/>
      <c r="G140" s="76"/>
      <c r="H140" s="76"/>
      <c r="I140" s="76"/>
      <c r="J140" s="76"/>
      <c r="K140" s="76"/>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6"/>
      <c r="AM140" s="76"/>
      <c r="AN140" s="76"/>
      <c r="AO140" s="76"/>
      <c r="AP140" s="76"/>
      <c r="AQ140" s="76"/>
      <c r="AR140" s="76"/>
      <c r="AS140" s="76"/>
      <c r="AT140" s="76"/>
      <c r="AU140" s="76"/>
      <c r="AV140" s="76"/>
      <c r="AW140" s="76"/>
      <c r="AX140" s="76"/>
      <c r="AY140" s="76"/>
      <c r="AZ140" s="76"/>
      <c r="BA140" s="76"/>
      <c r="BB140" s="76"/>
      <c r="BC140" s="76"/>
      <c r="BD140" s="76"/>
      <c r="BE140" s="76"/>
      <c r="BF140" s="76"/>
      <c r="BG140" s="76"/>
      <c r="BH140" s="76"/>
    </row>
    <row r="141" spans="1:60" x14ac:dyDescent="0.25">
      <c r="A141" s="76"/>
      <c r="B141" s="76"/>
      <c r="C141" s="76"/>
      <c r="D141" s="76"/>
      <c r="E141" s="76"/>
      <c r="F141" s="76"/>
      <c r="G141" s="76"/>
      <c r="H141" s="76"/>
      <c r="I141" s="76"/>
      <c r="J141" s="76"/>
      <c r="K141" s="76"/>
      <c r="L141" s="76"/>
      <c r="M141" s="76"/>
      <c r="N141" s="76"/>
      <c r="O141" s="76"/>
      <c r="P141" s="76"/>
      <c r="Q141" s="76"/>
      <c r="R141" s="76"/>
      <c r="S141" s="76"/>
      <c r="T141" s="76"/>
      <c r="U141" s="76"/>
      <c r="V141" s="76"/>
      <c r="W141" s="76"/>
      <c r="X141" s="76"/>
      <c r="Y141" s="76"/>
      <c r="Z141" s="76"/>
      <c r="AA141" s="76"/>
      <c r="AB141" s="76"/>
      <c r="AC141" s="76"/>
      <c r="AD141" s="76"/>
      <c r="AE141" s="76"/>
      <c r="AF141" s="76"/>
      <c r="AG141" s="76"/>
      <c r="AH141" s="76"/>
      <c r="AI141" s="76"/>
      <c r="AJ141" s="76"/>
      <c r="AK141" s="76"/>
      <c r="AL141" s="76"/>
      <c r="AM141" s="76"/>
      <c r="AN141" s="76"/>
      <c r="AO141" s="76"/>
      <c r="AP141" s="76"/>
      <c r="AQ141" s="76"/>
      <c r="AR141" s="76"/>
      <c r="AS141" s="76"/>
      <c r="AT141" s="76"/>
      <c r="AU141" s="76"/>
      <c r="AV141" s="76"/>
      <c r="AW141" s="76"/>
      <c r="AX141" s="76"/>
      <c r="AY141" s="76"/>
      <c r="AZ141" s="76"/>
      <c r="BA141" s="76"/>
      <c r="BB141" s="76"/>
      <c r="BC141" s="76"/>
      <c r="BD141" s="76"/>
      <c r="BE141" s="76"/>
      <c r="BF141" s="76"/>
      <c r="BG141" s="76"/>
      <c r="BH141" s="76"/>
    </row>
    <row r="142" spans="1:60" x14ac:dyDescent="0.25">
      <c r="A142" s="76"/>
      <c r="B142" s="76"/>
      <c r="C142" s="76"/>
      <c r="D142" s="76"/>
      <c r="E142" s="76"/>
      <c r="F142" s="76"/>
      <c r="G142" s="76"/>
      <c r="H142" s="76"/>
      <c r="I142" s="76"/>
      <c r="J142" s="76"/>
      <c r="K142" s="76"/>
      <c r="L142" s="76"/>
      <c r="M142" s="76"/>
      <c r="N142" s="76"/>
      <c r="O142" s="76"/>
      <c r="P142" s="76"/>
      <c r="Q142" s="76"/>
      <c r="R142" s="76"/>
      <c r="S142" s="76"/>
      <c r="T142" s="76"/>
      <c r="U142" s="76"/>
      <c r="V142" s="76"/>
      <c r="W142" s="76"/>
      <c r="X142" s="76"/>
      <c r="Y142" s="76"/>
      <c r="Z142" s="76"/>
      <c r="AA142" s="76"/>
      <c r="AB142" s="76"/>
      <c r="AC142" s="76"/>
      <c r="AD142" s="76"/>
      <c r="AE142" s="76"/>
      <c r="AF142" s="76"/>
      <c r="AG142" s="76"/>
      <c r="AH142" s="76"/>
      <c r="AI142" s="76"/>
      <c r="AJ142" s="76"/>
      <c r="AK142" s="76"/>
      <c r="AL142" s="76"/>
      <c r="AM142" s="76"/>
      <c r="AN142" s="76"/>
      <c r="AO142" s="76"/>
      <c r="AP142" s="76"/>
      <c r="AQ142" s="76"/>
      <c r="AR142" s="76"/>
      <c r="AS142" s="76"/>
      <c r="AT142" s="76"/>
      <c r="AU142" s="76"/>
      <c r="AV142" s="76"/>
      <c r="AW142" s="76"/>
      <c r="AX142" s="76"/>
      <c r="AY142" s="76"/>
      <c r="AZ142" s="76"/>
      <c r="BA142" s="76"/>
      <c r="BB142" s="76"/>
      <c r="BC142" s="76"/>
      <c r="BD142" s="76"/>
      <c r="BE142" s="76"/>
      <c r="BF142" s="76"/>
      <c r="BG142" s="76"/>
      <c r="BH142" s="76"/>
    </row>
    <row r="143" spans="1:60" x14ac:dyDescent="0.25">
      <c r="A143" s="76"/>
      <c r="B143" s="76"/>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6"/>
      <c r="AA143" s="76"/>
      <c r="AB143" s="76"/>
      <c r="AC143" s="76"/>
      <c r="AD143" s="76"/>
      <c r="AE143" s="76"/>
      <c r="AF143" s="76"/>
      <c r="AG143" s="76"/>
      <c r="AH143" s="76"/>
      <c r="AI143" s="76"/>
      <c r="AJ143" s="76"/>
      <c r="AK143" s="76"/>
      <c r="AL143" s="76"/>
      <c r="AM143" s="76"/>
      <c r="AN143" s="76"/>
      <c r="AO143" s="76"/>
      <c r="AP143" s="76"/>
      <c r="AQ143" s="76"/>
      <c r="AR143" s="76"/>
      <c r="AS143" s="76"/>
      <c r="AT143" s="76"/>
      <c r="AU143" s="76"/>
      <c r="AV143" s="76"/>
      <c r="AW143" s="76"/>
      <c r="AX143" s="76"/>
      <c r="AY143" s="76"/>
      <c r="AZ143" s="76"/>
      <c r="BA143" s="76"/>
      <c r="BB143" s="76"/>
      <c r="BC143" s="76"/>
      <c r="BD143" s="76"/>
      <c r="BE143" s="76"/>
      <c r="BF143" s="76"/>
      <c r="BG143" s="76"/>
      <c r="BH143" s="76"/>
    </row>
    <row r="144" spans="1:60" x14ac:dyDescent="0.25">
      <c r="A144" s="76"/>
      <c r="B144" s="76"/>
      <c r="C144" s="76"/>
      <c r="D144" s="76"/>
      <c r="E144" s="76"/>
      <c r="F144" s="76"/>
      <c r="G144" s="76"/>
      <c r="H144" s="76"/>
      <c r="I144" s="76"/>
      <c r="J144" s="76"/>
      <c r="K144" s="76"/>
      <c r="L144" s="76"/>
      <c r="M144" s="76"/>
      <c r="N144" s="76"/>
      <c r="O144" s="76"/>
      <c r="P144" s="76"/>
      <c r="Q144" s="76"/>
      <c r="R144" s="76"/>
      <c r="S144" s="76"/>
      <c r="T144" s="76"/>
      <c r="U144" s="76"/>
      <c r="V144" s="76"/>
      <c r="W144" s="76"/>
      <c r="X144" s="76"/>
      <c r="Y144" s="76"/>
      <c r="Z144" s="76"/>
      <c r="AA144" s="76"/>
      <c r="AB144" s="76"/>
      <c r="AC144" s="76"/>
      <c r="AD144" s="76"/>
      <c r="AE144" s="76"/>
      <c r="AF144" s="76"/>
      <c r="AG144" s="76"/>
      <c r="AH144" s="76"/>
      <c r="AI144" s="76"/>
      <c r="AJ144" s="76"/>
      <c r="AK144" s="76"/>
      <c r="AL144" s="76"/>
      <c r="AM144" s="76"/>
      <c r="AN144" s="76"/>
      <c r="AO144" s="76"/>
      <c r="AP144" s="76"/>
      <c r="AQ144" s="76"/>
      <c r="AR144" s="76"/>
      <c r="AS144" s="76"/>
      <c r="AT144" s="76"/>
      <c r="AU144" s="76"/>
      <c r="AV144" s="76"/>
      <c r="AW144" s="76"/>
      <c r="AX144" s="76"/>
      <c r="AY144" s="76"/>
      <c r="AZ144" s="76"/>
      <c r="BA144" s="76"/>
      <c r="BB144" s="76"/>
      <c r="BC144" s="76"/>
      <c r="BD144" s="76"/>
      <c r="BE144" s="76"/>
      <c r="BF144" s="76"/>
      <c r="BG144" s="76"/>
      <c r="BH144" s="76"/>
    </row>
    <row r="145" spans="1:60" x14ac:dyDescent="0.25">
      <c r="A145" s="76"/>
      <c r="B145" s="76"/>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c r="AA145" s="76"/>
      <c r="AB145" s="76"/>
      <c r="AC145" s="76"/>
      <c r="AD145" s="76"/>
      <c r="AE145" s="76"/>
      <c r="AF145" s="76"/>
      <c r="AG145" s="76"/>
      <c r="AH145" s="76"/>
      <c r="AI145" s="76"/>
      <c r="AJ145" s="76"/>
      <c r="AK145" s="76"/>
      <c r="AL145" s="76"/>
      <c r="AM145" s="76"/>
      <c r="AN145" s="76"/>
      <c r="AO145" s="76"/>
      <c r="AP145" s="76"/>
      <c r="AQ145" s="76"/>
      <c r="AR145" s="76"/>
      <c r="AS145" s="76"/>
      <c r="AT145" s="76"/>
      <c r="AU145" s="76"/>
      <c r="AV145" s="76"/>
      <c r="AW145" s="76"/>
      <c r="AX145" s="76"/>
      <c r="AY145" s="76"/>
      <c r="AZ145" s="76"/>
      <c r="BA145" s="76"/>
      <c r="BB145" s="76"/>
      <c r="BC145" s="76"/>
      <c r="BD145" s="76"/>
      <c r="BE145" s="76"/>
      <c r="BF145" s="76"/>
      <c r="BG145" s="76"/>
      <c r="BH145" s="76"/>
    </row>
    <row r="146" spans="1:60" x14ac:dyDescent="0.25">
      <c r="A146" s="76"/>
      <c r="B146" s="76"/>
      <c r="C146" s="76"/>
      <c r="D146" s="76"/>
      <c r="E146" s="76"/>
      <c r="F146" s="76"/>
      <c r="G146" s="76"/>
      <c r="H146" s="76"/>
      <c r="I146" s="76"/>
      <c r="J146" s="76"/>
      <c r="K146" s="76"/>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c r="AI146" s="76"/>
      <c r="AJ146" s="76"/>
      <c r="AK146" s="76"/>
      <c r="AL146" s="76"/>
      <c r="AM146" s="76"/>
      <c r="AN146" s="76"/>
      <c r="AO146" s="76"/>
      <c r="AP146" s="76"/>
      <c r="AQ146" s="76"/>
      <c r="AR146" s="76"/>
      <c r="AS146" s="76"/>
      <c r="AT146" s="76"/>
      <c r="AU146" s="76"/>
      <c r="AV146" s="76"/>
      <c r="AW146" s="76"/>
      <c r="AX146" s="76"/>
      <c r="AY146" s="76"/>
      <c r="AZ146" s="76"/>
      <c r="BA146" s="76"/>
      <c r="BB146" s="76"/>
      <c r="BC146" s="76"/>
      <c r="BD146" s="76"/>
      <c r="BE146" s="76"/>
      <c r="BF146" s="76"/>
      <c r="BG146" s="76"/>
      <c r="BH146" s="76"/>
    </row>
    <row r="147" spans="1:60" x14ac:dyDescent="0.25">
      <c r="A147" s="76"/>
      <c r="B147" s="76"/>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6"/>
      <c r="AM147" s="76"/>
      <c r="AN147" s="76"/>
      <c r="AO147" s="76"/>
      <c r="AP147" s="76"/>
      <c r="AQ147" s="76"/>
      <c r="AR147" s="76"/>
      <c r="AS147" s="76"/>
      <c r="AT147" s="76"/>
      <c r="AU147" s="76"/>
      <c r="AV147" s="76"/>
      <c r="AW147" s="76"/>
      <c r="AX147" s="76"/>
      <c r="AY147" s="76"/>
      <c r="AZ147" s="76"/>
      <c r="BA147" s="76"/>
      <c r="BB147" s="76"/>
      <c r="BC147" s="76"/>
      <c r="BD147" s="76"/>
      <c r="BE147" s="76"/>
      <c r="BF147" s="76"/>
      <c r="BG147" s="76"/>
      <c r="BH147" s="76"/>
    </row>
    <row r="148" spans="1:60" x14ac:dyDescent="0.25">
      <c r="A148" s="76"/>
      <c r="B148" s="76"/>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76"/>
      <c r="AC148" s="76"/>
      <c r="AD148" s="76"/>
      <c r="AE148" s="76"/>
      <c r="AF148" s="76"/>
      <c r="AG148" s="76"/>
      <c r="AH148" s="76"/>
      <c r="AI148" s="76"/>
      <c r="AJ148" s="76"/>
      <c r="AK148" s="76"/>
      <c r="AL148" s="76"/>
      <c r="AM148" s="76"/>
      <c r="AN148" s="76"/>
      <c r="AO148" s="76"/>
      <c r="AP148" s="76"/>
      <c r="AQ148" s="76"/>
      <c r="AR148" s="76"/>
      <c r="AS148" s="76"/>
      <c r="AT148" s="76"/>
      <c r="AU148" s="76"/>
      <c r="AV148" s="76"/>
      <c r="AW148" s="76"/>
      <c r="AX148" s="76"/>
      <c r="AY148" s="76"/>
      <c r="AZ148" s="76"/>
      <c r="BA148" s="76"/>
      <c r="BB148" s="76"/>
      <c r="BC148" s="76"/>
      <c r="BD148" s="76"/>
      <c r="BE148" s="76"/>
      <c r="BF148" s="76"/>
      <c r="BG148" s="76"/>
      <c r="BH148" s="76"/>
    </row>
    <row r="149" spans="1:60" x14ac:dyDescent="0.25">
      <c r="A149" s="76"/>
      <c r="B149" s="76"/>
      <c r="C149" s="76"/>
      <c r="D149" s="76"/>
      <c r="E149" s="76"/>
      <c r="F149" s="76"/>
      <c r="G149" s="76"/>
      <c r="H149" s="76"/>
      <c r="I149" s="76"/>
      <c r="J149" s="76"/>
      <c r="K149" s="76"/>
      <c r="L149" s="76"/>
      <c r="M149" s="76"/>
      <c r="N149" s="76"/>
      <c r="O149" s="76"/>
      <c r="P149" s="76"/>
      <c r="Q149" s="76"/>
      <c r="R149" s="76"/>
      <c r="S149" s="76"/>
      <c r="T149" s="76"/>
      <c r="U149" s="76"/>
      <c r="V149" s="76"/>
      <c r="W149" s="76"/>
      <c r="X149" s="76"/>
      <c r="Y149" s="76"/>
      <c r="Z149" s="76"/>
      <c r="AA149" s="76"/>
      <c r="AB149" s="76"/>
      <c r="AC149" s="76"/>
      <c r="AD149" s="76"/>
      <c r="AE149" s="76"/>
      <c r="AF149" s="76"/>
      <c r="AG149" s="76"/>
      <c r="AH149" s="76"/>
      <c r="AI149" s="76"/>
      <c r="AJ149" s="76"/>
      <c r="AK149" s="76"/>
      <c r="AL149" s="76"/>
      <c r="AM149" s="76"/>
      <c r="AN149" s="76"/>
      <c r="AO149" s="76"/>
      <c r="AP149" s="76"/>
      <c r="AQ149" s="76"/>
      <c r="AR149" s="76"/>
      <c r="AS149" s="76"/>
      <c r="AT149" s="76"/>
      <c r="AU149" s="76"/>
      <c r="AV149" s="76"/>
      <c r="AW149" s="76"/>
      <c r="AX149" s="76"/>
      <c r="AY149" s="76"/>
      <c r="AZ149" s="76"/>
      <c r="BA149" s="76"/>
      <c r="BB149" s="76"/>
      <c r="BC149" s="76"/>
      <c r="BD149" s="76"/>
      <c r="BE149" s="76"/>
      <c r="BF149" s="76"/>
      <c r="BG149" s="76"/>
      <c r="BH149" s="76"/>
    </row>
    <row r="150" spans="1:60" x14ac:dyDescent="0.25">
      <c r="A150" s="76"/>
      <c r="B150" s="76"/>
      <c r="C150" s="76"/>
      <c r="D150" s="76"/>
      <c r="E150" s="76"/>
      <c r="F150" s="76"/>
      <c r="G150" s="76"/>
      <c r="H150" s="76"/>
      <c r="I150" s="76"/>
      <c r="J150" s="76"/>
      <c r="K150" s="76"/>
      <c r="L150" s="76"/>
      <c r="M150" s="76"/>
      <c r="N150" s="76"/>
      <c r="O150" s="76"/>
      <c r="P150" s="76"/>
      <c r="Q150" s="76"/>
      <c r="R150" s="76"/>
      <c r="S150" s="76"/>
      <c r="T150" s="76"/>
      <c r="U150" s="76"/>
      <c r="V150" s="76"/>
      <c r="W150" s="76"/>
      <c r="X150" s="76"/>
      <c r="Y150" s="76"/>
      <c r="Z150" s="76"/>
      <c r="AA150" s="76"/>
      <c r="AB150" s="76"/>
      <c r="AC150" s="76"/>
      <c r="AD150" s="76"/>
      <c r="AE150" s="76"/>
      <c r="AF150" s="76"/>
      <c r="AG150" s="76"/>
      <c r="AH150" s="76"/>
      <c r="AI150" s="76"/>
      <c r="AJ150" s="76"/>
      <c r="AK150" s="76"/>
      <c r="AL150" s="76"/>
      <c r="AM150" s="76"/>
      <c r="AN150" s="76"/>
      <c r="AO150" s="76"/>
      <c r="AP150" s="76"/>
      <c r="AQ150" s="76"/>
      <c r="AR150" s="76"/>
      <c r="AS150" s="76"/>
      <c r="AT150" s="76"/>
      <c r="AU150" s="76"/>
      <c r="AV150" s="76"/>
      <c r="AW150" s="76"/>
      <c r="AX150" s="76"/>
      <c r="AY150" s="76"/>
      <c r="AZ150" s="76"/>
      <c r="BA150" s="76"/>
      <c r="BB150" s="76"/>
      <c r="BC150" s="76"/>
      <c r="BD150" s="76"/>
      <c r="BE150" s="76"/>
      <c r="BF150" s="76"/>
      <c r="BG150" s="76"/>
      <c r="BH150" s="76"/>
    </row>
    <row r="151" spans="1:60" x14ac:dyDescent="0.25">
      <c r="A151" s="76"/>
      <c r="B151" s="76"/>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6"/>
      <c r="AM151" s="76"/>
      <c r="AN151" s="76"/>
      <c r="AO151" s="76"/>
      <c r="AP151" s="76"/>
      <c r="AQ151" s="76"/>
      <c r="AR151" s="76"/>
      <c r="AS151" s="76"/>
      <c r="AT151" s="76"/>
      <c r="AU151" s="76"/>
      <c r="AV151" s="76"/>
      <c r="AW151" s="76"/>
      <c r="AX151" s="76"/>
      <c r="AY151" s="76"/>
      <c r="AZ151" s="76"/>
      <c r="BA151" s="76"/>
      <c r="BB151" s="76"/>
      <c r="BC151" s="76"/>
      <c r="BD151" s="76"/>
      <c r="BE151" s="76"/>
      <c r="BF151" s="76"/>
      <c r="BG151" s="76"/>
      <c r="BH151" s="76"/>
    </row>
    <row r="152" spans="1:60" x14ac:dyDescent="0.25">
      <c r="A152" s="76"/>
      <c r="B152" s="76"/>
      <c r="C152" s="76"/>
      <c r="D152" s="76"/>
      <c r="E152" s="76"/>
      <c r="F152" s="76"/>
      <c r="G152" s="76"/>
      <c r="H152" s="76"/>
      <c r="I152" s="76"/>
      <c r="J152" s="76"/>
      <c r="K152" s="76"/>
      <c r="L152" s="76"/>
      <c r="M152" s="76"/>
      <c r="N152" s="76"/>
      <c r="O152" s="76"/>
      <c r="P152" s="76"/>
      <c r="Q152" s="76"/>
      <c r="R152" s="76"/>
      <c r="S152" s="76"/>
      <c r="T152" s="76"/>
      <c r="U152" s="76"/>
      <c r="V152" s="76"/>
      <c r="W152" s="76"/>
      <c r="X152" s="76"/>
      <c r="Y152" s="76"/>
      <c r="Z152" s="76"/>
      <c r="AA152" s="76"/>
      <c r="AB152" s="76"/>
      <c r="AC152" s="76"/>
      <c r="AD152" s="76"/>
      <c r="AE152" s="76"/>
      <c r="AF152" s="76"/>
      <c r="AG152" s="76"/>
      <c r="AH152" s="76"/>
      <c r="AI152" s="76"/>
      <c r="AJ152" s="76"/>
      <c r="AK152" s="76"/>
      <c r="AL152" s="76"/>
      <c r="AM152" s="76"/>
      <c r="AN152" s="76"/>
      <c r="AO152" s="76"/>
      <c r="AP152" s="76"/>
      <c r="AQ152" s="76"/>
      <c r="AR152" s="76"/>
      <c r="AS152" s="76"/>
      <c r="AT152" s="76"/>
      <c r="AU152" s="76"/>
      <c r="AV152" s="76"/>
      <c r="AW152" s="76"/>
      <c r="AX152" s="76"/>
      <c r="AY152" s="76"/>
      <c r="AZ152" s="76"/>
      <c r="BA152" s="76"/>
      <c r="BB152" s="76"/>
      <c r="BC152" s="76"/>
      <c r="BD152" s="76"/>
      <c r="BE152" s="76"/>
      <c r="BF152" s="76"/>
      <c r="BG152" s="76"/>
      <c r="BH152" s="76"/>
    </row>
    <row r="153" spans="1:60" x14ac:dyDescent="0.25">
      <c r="A153" s="76"/>
      <c r="B153" s="76"/>
      <c r="C153" s="76"/>
      <c r="D153" s="76"/>
      <c r="E153" s="76"/>
      <c r="F153" s="76"/>
      <c r="G153" s="76"/>
      <c r="H153" s="76"/>
      <c r="I153" s="76"/>
      <c r="J153" s="76"/>
      <c r="K153" s="76"/>
      <c r="L153" s="76"/>
      <c r="M153" s="76"/>
      <c r="N153" s="76"/>
      <c r="O153" s="76"/>
      <c r="P153" s="76"/>
      <c r="Q153" s="76"/>
      <c r="R153" s="76"/>
      <c r="S153" s="76"/>
      <c r="T153" s="76"/>
      <c r="U153" s="76"/>
      <c r="V153" s="76"/>
      <c r="W153" s="76"/>
      <c r="X153" s="76"/>
      <c r="Y153" s="76"/>
      <c r="Z153" s="76"/>
      <c r="AA153" s="76"/>
      <c r="AB153" s="76"/>
      <c r="AC153" s="76"/>
      <c r="AD153" s="76"/>
      <c r="AE153" s="76"/>
      <c r="AF153" s="76"/>
      <c r="AG153" s="76"/>
      <c r="AH153" s="76"/>
      <c r="AI153" s="76"/>
      <c r="AJ153" s="76"/>
      <c r="AK153" s="76"/>
      <c r="AL153" s="76"/>
      <c r="AM153" s="76"/>
      <c r="AN153" s="76"/>
      <c r="AO153" s="76"/>
      <c r="AP153" s="76"/>
      <c r="AQ153" s="76"/>
      <c r="AR153" s="76"/>
      <c r="AS153" s="76"/>
      <c r="AT153" s="76"/>
      <c r="AU153" s="76"/>
      <c r="AV153" s="76"/>
      <c r="AW153" s="76"/>
      <c r="AX153" s="76"/>
      <c r="AY153" s="76"/>
      <c r="AZ153" s="76"/>
      <c r="BA153" s="76"/>
      <c r="BB153" s="76"/>
      <c r="BC153" s="76"/>
      <c r="BD153" s="76"/>
      <c r="BE153" s="76"/>
      <c r="BF153" s="76"/>
      <c r="BG153" s="76"/>
      <c r="BH153" s="76"/>
    </row>
    <row r="154" spans="1:60" x14ac:dyDescent="0.25">
      <c r="A154" s="76"/>
      <c r="B154" s="76"/>
      <c r="C154" s="76"/>
      <c r="D154" s="76"/>
      <c r="E154" s="76"/>
      <c r="F154" s="76"/>
      <c r="G154" s="76"/>
      <c r="H154" s="76"/>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c r="AF154" s="76"/>
      <c r="AG154" s="76"/>
      <c r="AH154" s="76"/>
      <c r="AI154" s="76"/>
      <c r="AJ154" s="76"/>
      <c r="AK154" s="76"/>
      <c r="AL154" s="76"/>
      <c r="AM154" s="76"/>
      <c r="AN154" s="76"/>
      <c r="AO154" s="76"/>
      <c r="AP154" s="76"/>
      <c r="AQ154" s="76"/>
      <c r="AR154" s="76"/>
      <c r="AS154" s="76"/>
      <c r="AT154" s="76"/>
      <c r="AU154" s="76"/>
      <c r="AV154" s="76"/>
      <c r="AW154" s="76"/>
      <c r="AX154" s="76"/>
      <c r="AY154" s="76"/>
      <c r="AZ154" s="76"/>
      <c r="BA154" s="76"/>
      <c r="BB154" s="76"/>
      <c r="BC154" s="76"/>
      <c r="BD154" s="76"/>
      <c r="BE154" s="76"/>
      <c r="BF154" s="76"/>
      <c r="BG154" s="76"/>
      <c r="BH154" s="76"/>
    </row>
    <row r="155" spans="1:60" x14ac:dyDescent="0.25">
      <c r="A155" s="76"/>
      <c r="B155" s="76"/>
      <c r="C155" s="76"/>
      <c r="D155" s="76"/>
      <c r="E155" s="76"/>
      <c r="F155" s="76"/>
      <c r="G155" s="76"/>
      <c r="H155" s="76"/>
      <c r="I155" s="76"/>
      <c r="J155" s="76"/>
      <c r="K155" s="76"/>
      <c r="L155" s="76"/>
      <c r="M155" s="76"/>
      <c r="N155" s="76"/>
      <c r="O155" s="76"/>
      <c r="P155" s="76"/>
      <c r="Q155" s="76"/>
      <c r="R155" s="76"/>
      <c r="S155" s="76"/>
      <c r="T155" s="76"/>
      <c r="U155" s="76"/>
      <c r="V155" s="76"/>
      <c r="W155" s="76"/>
      <c r="X155" s="76"/>
      <c r="Y155" s="76"/>
      <c r="Z155" s="76"/>
      <c r="AA155" s="76"/>
      <c r="AB155" s="76"/>
      <c r="AC155" s="76"/>
      <c r="AD155" s="76"/>
      <c r="AE155" s="76"/>
      <c r="AF155" s="76"/>
      <c r="AG155" s="76"/>
      <c r="AH155" s="76"/>
      <c r="AI155" s="76"/>
      <c r="AJ155" s="76"/>
      <c r="AK155" s="76"/>
      <c r="AL155" s="76"/>
      <c r="AM155" s="76"/>
      <c r="AN155" s="76"/>
      <c r="AO155" s="76"/>
      <c r="AP155" s="76"/>
      <c r="AQ155" s="76"/>
      <c r="AR155" s="76"/>
      <c r="AS155" s="76"/>
      <c r="AT155" s="76"/>
      <c r="AU155" s="76"/>
      <c r="AV155" s="76"/>
      <c r="AW155" s="76"/>
      <c r="AX155" s="76"/>
      <c r="AY155" s="76"/>
      <c r="AZ155" s="76"/>
      <c r="BA155" s="76"/>
      <c r="BB155" s="76"/>
      <c r="BC155" s="76"/>
      <c r="BD155" s="76"/>
      <c r="BE155" s="76"/>
      <c r="BF155" s="76"/>
      <c r="BG155" s="76"/>
      <c r="BH155" s="76"/>
    </row>
    <row r="156" spans="1:60" x14ac:dyDescent="0.25">
      <c r="A156" s="76"/>
      <c r="B156" s="76"/>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c r="AI156" s="76"/>
      <c r="AJ156" s="76"/>
      <c r="AK156" s="76"/>
      <c r="AL156" s="76"/>
      <c r="AM156" s="76"/>
      <c r="AN156" s="76"/>
      <c r="AO156" s="76"/>
      <c r="AP156" s="76"/>
      <c r="AQ156" s="76"/>
      <c r="AR156" s="76"/>
      <c r="AS156" s="76"/>
      <c r="AT156" s="76"/>
      <c r="AU156" s="76"/>
      <c r="AV156" s="76"/>
      <c r="AW156" s="76"/>
      <c r="AX156" s="76"/>
      <c r="AY156" s="76"/>
      <c r="AZ156" s="76"/>
      <c r="BA156" s="76"/>
      <c r="BB156" s="76"/>
      <c r="BC156" s="76"/>
      <c r="BD156" s="76"/>
      <c r="BE156" s="76"/>
      <c r="BF156" s="76"/>
      <c r="BG156" s="76"/>
      <c r="BH156" s="76"/>
    </row>
    <row r="157" spans="1:60" x14ac:dyDescent="0.25">
      <c r="A157" s="76"/>
      <c r="B157" s="76"/>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6"/>
      <c r="AM157" s="76"/>
      <c r="AN157" s="76"/>
      <c r="AO157" s="76"/>
      <c r="AP157" s="76"/>
      <c r="AQ157" s="76"/>
      <c r="AR157" s="76"/>
      <c r="AS157" s="76"/>
      <c r="AT157" s="76"/>
      <c r="AU157" s="76"/>
      <c r="AV157" s="76"/>
      <c r="AW157" s="76"/>
      <c r="AX157" s="76"/>
      <c r="AY157" s="76"/>
      <c r="AZ157" s="76"/>
      <c r="BA157" s="76"/>
      <c r="BB157" s="76"/>
      <c r="BC157" s="76"/>
      <c r="BD157" s="76"/>
      <c r="BE157" s="76"/>
      <c r="BF157" s="76"/>
      <c r="BG157" s="76"/>
      <c r="BH157" s="76"/>
    </row>
    <row r="158" spans="1:60" x14ac:dyDescent="0.25">
      <c r="A158" s="76"/>
      <c r="B158" s="76"/>
      <c r="C158" s="76"/>
      <c r="D158" s="76"/>
      <c r="E158" s="76"/>
      <c r="F158" s="76"/>
      <c r="G158" s="76"/>
      <c r="H158" s="76"/>
      <c r="I158" s="76"/>
      <c r="J158" s="76"/>
      <c r="K158" s="76"/>
      <c r="L158" s="76"/>
      <c r="M158" s="76"/>
      <c r="N158" s="76"/>
      <c r="O158" s="76"/>
      <c r="P158" s="76"/>
      <c r="Q158" s="76"/>
      <c r="R158" s="76"/>
      <c r="S158" s="76"/>
      <c r="T158" s="76"/>
      <c r="U158" s="76"/>
      <c r="V158" s="76"/>
      <c r="W158" s="76"/>
      <c r="X158" s="76"/>
      <c r="Y158" s="76"/>
      <c r="Z158" s="76"/>
      <c r="AA158" s="76"/>
      <c r="AB158" s="76"/>
      <c r="AC158" s="76"/>
      <c r="AD158" s="76"/>
      <c r="AE158" s="76"/>
      <c r="AF158" s="76"/>
      <c r="AG158" s="76"/>
      <c r="AH158" s="76"/>
      <c r="AI158" s="76"/>
      <c r="AJ158" s="76"/>
      <c r="AK158" s="76"/>
      <c r="AL158" s="76"/>
      <c r="AM158" s="76"/>
      <c r="AN158" s="76"/>
      <c r="AO158" s="76"/>
      <c r="AP158" s="76"/>
      <c r="AQ158" s="76"/>
      <c r="AR158" s="76"/>
      <c r="AS158" s="76"/>
      <c r="AT158" s="76"/>
      <c r="AU158" s="76"/>
      <c r="AV158" s="76"/>
      <c r="AW158" s="76"/>
      <c r="AX158" s="76"/>
      <c r="AY158" s="76"/>
      <c r="AZ158" s="76"/>
      <c r="BA158" s="76"/>
      <c r="BB158" s="76"/>
      <c r="BC158" s="76"/>
      <c r="BD158" s="76"/>
      <c r="BE158" s="76"/>
      <c r="BF158" s="76"/>
      <c r="BG158" s="76"/>
      <c r="BH158" s="76"/>
    </row>
    <row r="159" spans="1:60" x14ac:dyDescent="0.25">
      <c r="A159" s="76"/>
      <c r="B159" s="76"/>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6"/>
      <c r="AM159" s="76"/>
      <c r="AN159" s="76"/>
      <c r="AO159" s="76"/>
      <c r="AP159" s="76"/>
      <c r="AQ159" s="76"/>
      <c r="AR159" s="76"/>
      <c r="AS159" s="76"/>
      <c r="AT159" s="76"/>
      <c r="AU159" s="76"/>
      <c r="AV159" s="76"/>
      <c r="AW159" s="76"/>
      <c r="AX159" s="76"/>
      <c r="AY159" s="76"/>
      <c r="AZ159" s="76"/>
      <c r="BA159" s="76"/>
      <c r="BB159" s="76"/>
      <c r="BC159" s="76"/>
      <c r="BD159" s="76"/>
      <c r="BE159" s="76"/>
      <c r="BF159" s="76"/>
      <c r="BG159" s="76"/>
      <c r="BH159" s="76"/>
    </row>
    <row r="160" spans="1:60" x14ac:dyDescent="0.25">
      <c r="A160" s="76"/>
      <c r="B160" s="76"/>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c r="AL160" s="76"/>
      <c r="AM160" s="76"/>
      <c r="AN160" s="76"/>
      <c r="AO160" s="76"/>
      <c r="AP160" s="76"/>
      <c r="AQ160" s="76"/>
      <c r="AR160" s="76"/>
      <c r="AS160" s="76"/>
      <c r="AT160" s="76"/>
      <c r="AU160" s="76"/>
      <c r="AV160" s="76"/>
      <c r="AW160" s="76"/>
      <c r="AX160" s="76"/>
      <c r="AY160" s="76"/>
      <c r="AZ160" s="76"/>
      <c r="BA160" s="76"/>
      <c r="BB160" s="76"/>
      <c r="BC160" s="76"/>
      <c r="BD160" s="76"/>
      <c r="BE160" s="76"/>
      <c r="BF160" s="76"/>
      <c r="BG160" s="76"/>
      <c r="BH160" s="76"/>
    </row>
    <row r="161" spans="1:60" x14ac:dyDescent="0.25">
      <c r="A161" s="76"/>
      <c r="B161" s="76"/>
      <c r="C161" s="76"/>
      <c r="D161" s="76"/>
      <c r="E161" s="76"/>
      <c r="F161" s="76"/>
      <c r="G161" s="76"/>
      <c r="H161" s="76"/>
      <c r="I161" s="76"/>
      <c r="J161" s="76"/>
      <c r="K161" s="76"/>
      <c r="L161" s="76"/>
      <c r="M161" s="76"/>
      <c r="N161" s="76"/>
      <c r="O161" s="76"/>
      <c r="P161" s="76"/>
      <c r="Q161" s="76"/>
      <c r="R161" s="76"/>
      <c r="S161" s="76"/>
      <c r="T161" s="76"/>
      <c r="U161" s="76"/>
      <c r="V161" s="76"/>
      <c r="W161" s="76"/>
      <c r="X161" s="76"/>
      <c r="Y161" s="76"/>
      <c r="Z161" s="76"/>
      <c r="AA161" s="76"/>
      <c r="AB161" s="76"/>
      <c r="AC161" s="76"/>
      <c r="AD161" s="76"/>
      <c r="AE161" s="76"/>
      <c r="AF161" s="76"/>
      <c r="AG161" s="76"/>
      <c r="AH161" s="76"/>
      <c r="AI161" s="76"/>
      <c r="AJ161" s="76"/>
      <c r="AK161" s="76"/>
      <c r="AL161" s="76"/>
      <c r="AM161" s="76"/>
      <c r="AN161" s="76"/>
      <c r="AO161" s="76"/>
      <c r="AP161" s="76"/>
      <c r="AQ161" s="76"/>
      <c r="AR161" s="76"/>
      <c r="AS161" s="76"/>
      <c r="AT161" s="76"/>
      <c r="AU161" s="76"/>
      <c r="AV161" s="76"/>
      <c r="AW161" s="76"/>
      <c r="AX161" s="76"/>
      <c r="AY161" s="76"/>
      <c r="AZ161" s="76"/>
      <c r="BA161" s="76"/>
      <c r="BB161" s="76"/>
      <c r="BC161" s="76"/>
      <c r="BD161" s="76"/>
      <c r="BE161" s="76"/>
      <c r="BF161" s="76"/>
      <c r="BG161" s="76"/>
      <c r="BH161" s="76"/>
    </row>
    <row r="162" spans="1:60" x14ac:dyDescent="0.25">
      <c r="A162" s="76"/>
      <c r="B162" s="76"/>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c r="AA162" s="76"/>
      <c r="AB162" s="76"/>
      <c r="AC162" s="76"/>
      <c r="AD162" s="76"/>
      <c r="AE162" s="76"/>
      <c r="AF162" s="76"/>
      <c r="AG162" s="76"/>
      <c r="AH162" s="76"/>
      <c r="AI162" s="76"/>
      <c r="AJ162" s="76"/>
      <c r="AK162" s="76"/>
      <c r="AL162" s="76"/>
      <c r="AM162" s="76"/>
      <c r="AN162" s="76"/>
      <c r="AO162" s="76"/>
      <c r="AP162" s="76"/>
      <c r="AQ162" s="76"/>
      <c r="AR162" s="76"/>
      <c r="AS162" s="76"/>
      <c r="AT162" s="76"/>
      <c r="AU162" s="76"/>
      <c r="AV162" s="76"/>
      <c r="AW162" s="76"/>
      <c r="AX162" s="76"/>
      <c r="AY162" s="76"/>
      <c r="AZ162" s="76"/>
      <c r="BA162" s="76"/>
      <c r="BB162" s="76"/>
      <c r="BC162" s="76"/>
      <c r="BD162" s="76"/>
      <c r="BE162" s="76"/>
      <c r="BF162" s="76"/>
      <c r="BG162" s="76"/>
      <c r="BH162" s="76"/>
    </row>
    <row r="163" spans="1:60" x14ac:dyDescent="0.25">
      <c r="A163" s="76"/>
      <c r="B163" s="76"/>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c r="AA163" s="76"/>
      <c r="AB163" s="76"/>
      <c r="AC163" s="76"/>
      <c r="AD163" s="76"/>
      <c r="AE163" s="76"/>
      <c r="AF163" s="76"/>
      <c r="AG163" s="76"/>
      <c r="AH163" s="76"/>
      <c r="AI163" s="76"/>
      <c r="AJ163" s="76"/>
      <c r="AK163" s="76"/>
      <c r="AL163" s="76"/>
      <c r="AM163" s="76"/>
      <c r="AN163" s="76"/>
      <c r="AO163" s="76"/>
      <c r="AP163" s="76"/>
      <c r="AQ163" s="76"/>
      <c r="AR163" s="76"/>
      <c r="AS163" s="76"/>
      <c r="AT163" s="76"/>
      <c r="AU163" s="76"/>
      <c r="AV163" s="76"/>
      <c r="AW163" s="76"/>
      <c r="AX163" s="76"/>
      <c r="AY163" s="76"/>
      <c r="AZ163" s="76"/>
      <c r="BA163" s="76"/>
      <c r="BB163" s="76"/>
      <c r="BC163" s="76"/>
      <c r="BD163" s="76"/>
      <c r="BE163" s="76"/>
      <c r="BF163" s="76"/>
      <c r="BG163" s="76"/>
      <c r="BH163" s="76"/>
    </row>
    <row r="164" spans="1:60" x14ac:dyDescent="0.25">
      <c r="A164" s="76"/>
      <c r="B164" s="76"/>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6"/>
      <c r="AM164" s="76"/>
      <c r="AN164" s="76"/>
      <c r="AO164" s="76"/>
      <c r="AP164" s="76"/>
      <c r="AQ164" s="76"/>
      <c r="AR164" s="76"/>
      <c r="AS164" s="76"/>
      <c r="AT164" s="76"/>
      <c r="AU164" s="76"/>
      <c r="AV164" s="76"/>
      <c r="AW164" s="76"/>
      <c r="AX164" s="76"/>
      <c r="AY164" s="76"/>
      <c r="AZ164" s="76"/>
      <c r="BA164" s="76"/>
      <c r="BB164" s="76"/>
      <c r="BC164" s="76"/>
      <c r="BD164" s="76"/>
      <c r="BE164" s="76"/>
      <c r="BF164" s="76"/>
      <c r="BG164" s="76"/>
      <c r="BH164" s="76"/>
    </row>
    <row r="165" spans="1:60" x14ac:dyDescent="0.25">
      <c r="A165" s="76"/>
      <c r="B165" s="76"/>
      <c r="C165" s="76"/>
      <c r="D165" s="76"/>
      <c r="E165" s="76"/>
      <c r="F165" s="76"/>
      <c r="G165" s="76"/>
      <c r="H165" s="76"/>
      <c r="I165" s="76"/>
      <c r="J165" s="76"/>
      <c r="K165" s="76"/>
      <c r="L165" s="76"/>
      <c r="M165" s="76"/>
      <c r="N165" s="76"/>
      <c r="O165" s="76"/>
      <c r="P165" s="76"/>
      <c r="Q165" s="76"/>
      <c r="R165" s="76"/>
      <c r="S165" s="76"/>
      <c r="T165" s="76"/>
      <c r="U165" s="76"/>
      <c r="V165" s="76"/>
      <c r="W165" s="76"/>
      <c r="X165" s="76"/>
      <c r="Y165" s="76"/>
      <c r="Z165" s="76"/>
      <c r="AA165" s="76"/>
      <c r="AB165" s="76"/>
      <c r="AC165" s="76"/>
      <c r="AD165" s="76"/>
      <c r="AE165" s="76"/>
      <c r="AF165" s="76"/>
      <c r="AG165" s="76"/>
      <c r="AH165" s="76"/>
      <c r="AI165" s="76"/>
      <c r="AJ165" s="76"/>
      <c r="AK165" s="76"/>
      <c r="AL165" s="76"/>
      <c r="AM165" s="76"/>
      <c r="AN165" s="76"/>
      <c r="AO165" s="76"/>
      <c r="AP165" s="76"/>
      <c r="AQ165" s="76"/>
      <c r="AR165" s="76"/>
      <c r="AS165" s="76"/>
      <c r="AT165" s="76"/>
      <c r="AU165" s="76"/>
      <c r="AV165" s="76"/>
      <c r="AW165" s="76"/>
      <c r="AX165" s="76"/>
      <c r="AY165" s="76"/>
      <c r="AZ165" s="76"/>
      <c r="BA165" s="76"/>
      <c r="BB165" s="76"/>
      <c r="BC165" s="76"/>
      <c r="BD165" s="76"/>
      <c r="BE165" s="76"/>
      <c r="BF165" s="76"/>
      <c r="BG165" s="76"/>
      <c r="BH165" s="76"/>
    </row>
    <row r="166" spans="1:60" x14ac:dyDescent="0.25">
      <c r="A166" s="76"/>
      <c r="B166" s="76"/>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c r="AA166" s="76"/>
      <c r="AB166" s="76"/>
      <c r="AC166" s="76"/>
      <c r="AD166" s="76"/>
      <c r="AE166" s="76"/>
      <c r="AF166" s="76"/>
      <c r="AG166" s="76"/>
      <c r="AH166" s="76"/>
      <c r="AI166" s="76"/>
      <c r="AJ166" s="76"/>
      <c r="AK166" s="76"/>
      <c r="AL166" s="76"/>
      <c r="AM166" s="76"/>
      <c r="AN166" s="76"/>
      <c r="AO166" s="76"/>
      <c r="AP166" s="76"/>
      <c r="AQ166" s="76"/>
      <c r="AR166" s="76"/>
      <c r="AS166" s="76"/>
      <c r="AT166" s="76"/>
      <c r="AU166" s="76"/>
      <c r="AV166" s="76"/>
      <c r="AW166" s="76"/>
      <c r="AX166" s="76"/>
      <c r="AY166" s="76"/>
      <c r="AZ166" s="76"/>
      <c r="BA166" s="76"/>
      <c r="BB166" s="76"/>
      <c r="BC166" s="76"/>
      <c r="BD166" s="76"/>
      <c r="BE166" s="76"/>
      <c r="BF166" s="76"/>
      <c r="BG166" s="76"/>
      <c r="BH166" s="76"/>
    </row>
    <row r="167" spans="1:60" x14ac:dyDescent="0.25">
      <c r="A167" s="76"/>
      <c r="B167" s="76"/>
      <c r="C167" s="76"/>
      <c r="D167" s="76"/>
      <c r="E167" s="76"/>
      <c r="F167" s="76"/>
      <c r="G167" s="76"/>
      <c r="H167" s="76"/>
      <c r="I167" s="76"/>
      <c r="J167" s="76"/>
      <c r="K167" s="76"/>
      <c r="L167" s="76"/>
      <c r="M167" s="76"/>
      <c r="N167" s="76"/>
      <c r="O167" s="76"/>
      <c r="P167" s="76"/>
      <c r="Q167" s="76"/>
      <c r="R167" s="76"/>
      <c r="S167" s="76"/>
      <c r="T167" s="76"/>
      <c r="U167" s="76"/>
      <c r="V167" s="76"/>
      <c r="W167" s="76"/>
      <c r="X167" s="76"/>
      <c r="Y167" s="76"/>
      <c r="Z167" s="76"/>
      <c r="AA167" s="76"/>
      <c r="AB167" s="76"/>
      <c r="AC167" s="76"/>
      <c r="AD167" s="76"/>
      <c r="AE167" s="76"/>
      <c r="AF167" s="76"/>
      <c r="AG167" s="76"/>
      <c r="AH167" s="76"/>
      <c r="AI167" s="76"/>
      <c r="AJ167" s="76"/>
      <c r="AK167" s="76"/>
      <c r="AL167" s="76"/>
      <c r="AM167" s="76"/>
      <c r="AN167" s="76"/>
      <c r="AO167" s="76"/>
      <c r="AP167" s="76"/>
      <c r="AQ167" s="76"/>
      <c r="AR167" s="76"/>
      <c r="AS167" s="76"/>
      <c r="AT167" s="76"/>
      <c r="AU167" s="76"/>
      <c r="AV167" s="76"/>
      <c r="AW167" s="76"/>
      <c r="AX167" s="76"/>
      <c r="AY167" s="76"/>
      <c r="AZ167" s="76"/>
      <c r="BA167" s="76"/>
      <c r="BB167" s="76"/>
      <c r="BC167" s="76"/>
      <c r="BD167" s="76"/>
      <c r="BE167" s="76"/>
      <c r="BF167" s="76"/>
      <c r="BG167" s="76"/>
      <c r="BH167" s="76"/>
    </row>
    <row r="168" spans="1:60" x14ac:dyDescent="0.25">
      <c r="A168" s="76"/>
      <c r="B168" s="76"/>
      <c r="C168" s="76"/>
      <c r="D168" s="76"/>
      <c r="E168" s="76"/>
      <c r="F168" s="76"/>
      <c r="G168" s="76"/>
      <c r="H168" s="76"/>
      <c r="I168" s="76"/>
      <c r="J168" s="76"/>
      <c r="K168" s="76"/>
      <c r="L168" s="76"/>
      <c r="M168" s="76"/>
      <c r="N168" s="76"/>
      <c r="O168" s="76"/>
      <c r="P168" s="76"/>
      <c r="Q168" s="76"/>
      <c r="R168" s="76"/>
      <c r="S168" s="76"/>
      <c r="T168" s="76"/>
      <c r="U168" s="76"/>
      <c r="V168" s="76"/>
      <c r="W168" s="76"/>
      <c r="X168" s="76"/>
      <c r="Y168" s="76"/>
      <c r="Z168" s="76"/>
      <c r="AA168" s="76"/>
      <c r="AB168" s="76"/>
      <c r="AC168" s="76"/>
      <c r="AD168" s="76"/>
      <c r="AE168" s="76"/>
      <c r="AF168" s="76"/>
      <c r="AG168" s="76"/>
      <c r="AH168" s="76"/>
      <c r="AI168" s="76"/>
      <c r="AJ168" s="76"/>
      <c r="AK168" s="76"/>
      <c r="AL168" s="76"/>
      <c r="AM168" s="76"/>
      <c r="AN168" s="76"/>
      <c r="AO168" s="76"/>
      <c r="AP168" s="76"/>
      <c r="AQ168" s="76"/>
      <c r="AR168" s="76"/>
      <c r="AS168" s="76"/>
      <c r="AT168" s="76"/>
      <c r="AU168" s="76"/>
      <c r="AV168" s="76"/>
      <c r="AW168" s="76"/>
      <c r="AX168" s="76"/>
      <c r="AY168" s="76"/>
      <c r="AZ168" s="76"/>
      <c r="BA168" s="76"/>
      <c r="BB168" s="76"/>
      <c r="BC168" s="76"/>
      <c r="BD168" s="76"/>
      <c r="BE168" s="76"/>
      <c r="BF168" s="76"/>
      <c r="BG168" s="76"/>
      <c r="BH168" s="76"/>
    </row>
    <row r="169" spans="1:60" x14ac:dyDescent="0.25">
      <c r="A169" s="76"/>
      <c r="B169" s="76"/>
      <c r="C169" s="76"/>
      <c r="D169" s="76"/>
      <c r="E169" s="76"/>
      <c r="F169" s="76"/>
      <c r="G169" s="76"/>
      <c r="H169" s="76"/>
      <c r="I169" s="76"/>
      <c r="J169" s="76"/>
      <c r="K169" s="76"/>
      <c r="L169" s="76"/>
      <c r="M169" s="76"/>
      <c r="N169" s="76"/>
      <c r="O169" s="76"/>
      <c r="P169" s="76"/>
      <c r="Q169" s="76"/>
      <c r="R169" s="76"/>
      <c r="S169" s="76"/>
      <c r="T169" s="76"/>
      <c r="U169" s="76"/>
      <c r="V169" s="76"/>
      <c r="W169" s="76"/>
      <c r="X169" s="76"/>
      <c r="Y169" s="76"/>
      <c r="Z169" s="76"/>
      <c r="AA169" s="76"/>
      <c r="AB169" s="76"/>
      <c r="AC169" s="76"/>
      <c r="AD169" s="76"/>
      <c r="AE169" s="76"/>
      <c r="AF169" s="76"/>
      <c r="AG169" s="76"/>
      <c r="AH169" s="76"/>
      <c r="AI169" s="76"/>
      <c r="AJ169" s="76"/>
      <c r="AK169" s="76"/>
      <c r="AL169" s="76"/>
      <c r="AM169" s="76"/>
      <c r="AN169" s="76"/>
      <c r="AO169" s="76"/>
      <c r="AP169" s="76"/>
      <c r="AQ169" s="76"/>
      <c r="AR169" s="76"/>
      <c r="AS169" s="76"/>
      <c r="AT169" s="76"/>
      <c r="AU169" s="76"/>
      <c r="AV169" s="76"/>
      <c r="AW169" s="76"/>
      <c r="AX169" s="76"/>
      <c r="AY169" s="76"/>
      <c r="AZ169" s="76"/>
      <c r="BA169" s="76"/>
      <c r="BB169" s="76"/>
      <c r="BC169" s="76"/>
      <c r="BD169" s="76"/>
      <c r="BE169" s="76"/>
      <c r="BF169" s="76"/>
      <c r="BG169" s="76"/>
      <c r="BH169" s="76"/>
    </row>
    <row r="170" spans="1:60" x14ac:dyDescent="0.25">
      <c r="A170" s="76"/>
      <c r="B170" s="76"/>
      <c r="C170" s="76"/>
      <c r="D170" s="76"/>
      <c r="E170" s="76"/>
      <c r="F170" s="76"/>
      <c r="G170" s="76"/>
      <c r="H170" s="76"/>
      <c r="I170" s="76"/>
      <c r="J170" s="76"/>
      <c r="K170" s="76"/>
      <c r="L170" s="76"/>
      <c r="M170" s="76"/>
      <c r="N170" s="76"/>
      <c r="O170" s="76"/>
      <c r="P170" s="76"/>
      <c r="Q170" s="76"/>
      <c r="R170" s="76"/>
      <c r="S170" s="76"/>
      <c r="T170" s="76"/>
      <c r="U170" s="76"/>
      <c r="V170" s="76"/>
      <c r="W170" s="76"/>
      <c r="X170" s="76"/>
      <c r="Y170" s="76"/>
      <c r="Z170" s="76"/>
      <c r="AA170" s="76"/>
      <c r="AB170" s="76"/>
      <c r="AC170" s="76"/>
      <c r="AD170" s="76"/>
      <c r="AE170" s="76"/>
      <c r="AF170" s="76"/>
      <c r="AG170" s="76"/>
      <c r="AH170" s="76"/>
      <c r="AI170" s="76"/>
      <c r="AJ170" s="76"/>
      <c r="AK170" s="76"/>
      <c r="AL170" s="76"/>
      <c r="AM170" s="76"/>
      <c r="AN170" s="76"/>
      <c r="AO170" s="76"/>
      <c r="AP170" s="76"/>
      <c r="AQ170" s="76"/>
      <c r="AR170" s="76"/>
      <c r="AS170" s="76"/>
      <c r="AT170" s="76"/>
      <c r="AU170" s="76"/>
      <c r="AV170" s="76"/>
      <c r="AW170" s="76"/>
      <c r="AX170" s="76"/>
      <c r="AY170" s="76"/>
      <c r="AZ170" s="76"/>
      <c r="BA170" s="76"/>
      <c r="BB170" s="76"/>
      <c r="BC170" s="76"/>
      <c r="BD170" s="76"/>
      <c r="BE170" s="76"/>
      <c r="BF170" s="76"/>
      <c r="BG170" s="76"/>
      <c r="BH170" s="76"/>
    </row>
    <row r="171" spans="1:60" x14ac:dyDescent="0.25">
      <c r="A171" s="76"/>
      <c r="B171" s="76"/>
      <c r="C171" s="76"/>
      <c r="D171" s="76"/>
      <c r="E171" s="76"/>
      <c r="F171" s="76"/>
      <c r="G171" s="76"/>
      <c r="H171" s="76"/>
      <c r="I171" s="76"/>
      <c r="J171" s="76"/>
      <c r="K171" s="76"/>
      <c r="L171" s="76"/>
      <c r="M171" s="76"/>
      <c r="N171" s="76"/>
      <c r="O171" s="76"/>
      <c r="P171" s="76"/>
      <c r="Q171" s="76"/>
      <c r="R171" s="76"/>
      <c r="S171" s="76"/>
      <c r="T171" s="76"/>
      <c r="U171" s="76"/>
      <c r="V171" s="76"/>
      <c r="W171" s="76"/>
      <c r="X171" s="76"/>
      <c r="Y171" s="76"/>
      <c r="Z171" s="76"/>
      <c r="AA171" s="76"/>
      <c r="AB171" s="76"/>
      <c r="AC171" s="76"/>
      <c r="AD171" s="76"/>
      <c r="AE171" s="76"/>
      <c r="AF171" s="76"/>
      <c r="AG171" s="76"/>
      <c r="AH171" s="76"/>
      <c r="AI171" s="76"/>
      <c r="AJ171" s="76"/>
      <c r="AK171" s="76"/>
      <c r="AL171" s="76"/>
      <c r="AM171" s="76"/>
      <c r="AN171" s="76"/>
      <c r="AO171" s="76"/>
      <c r="AP171" s="76"/>
      <c r="AQ171" s="76"/>
      <c r="AR171" s="76"/>
      <c r="AS171" s="76"/>
      <c r="AT171" s="76"/>
      <c r="AU171" s="76"/>
      <c r="AV171" s="76"/>
      <c r="AW171" s="76"/>
      <c r="AX171" s="76"/>
      <c r="AY171" s="76"/>
      <c r="AZ171" s="76"/>
      <c r="BA171" s="76"/>
      <c r="BB171" s="76"/>
      <c r="BC171" s="76"/>
      <c r="BD171" s="76"/>
      <c r="BE171" s="76"/>
      <c r="BF171" s="76"/>
      <c r="BG171" s="76"/>
      <c r="BH171" s="76"/>
    </row>
    <row r="172" spans="1:60" x14ac:dyDescent="0.25">
      <c r="A172" s="76"/>
      <c r="B172" s="76"/>
      <c r="C172" s="76"/>
      <c r="D172" s="76"/>
      <c r="E172" s="76"/>
      <c r="F172" s="76"/>
      <c r="G172" s="76"/>
      <c r="H172" s="76"/>
      <c r="I172" s="76"/>
      <c r="J172" s="76"/>
      <c r="K172" s="76"/>
      <c r="L172" s="76"/>
      <c r="M172" s="76"/>
      <c r="N172" s="76"/>
      <c r="O172" s="76"/>
      <c r="P172" s="76"/>
      <c r="Q172" s="76"/>
      <c r="R172" s="76"/>
      <c r="S172" s="76"/>
      <c r="T172" s="76"/>
      <c r="U172" s="76"/>
      <c r="V172" s="76"/>
      <c r="W172" s="76"/>
      <c r="X172" s="76"/>
      <c r="Y172" s="76"/>
      <c r="Z172" s="76"/>
      <c r="AA172" s="76"/>
      <c r="AB172" s="76"/>
      <c r="AC172" s="76"/>
      <c r="AD172" s="76"/>
      <c r="AE172" s="76"/>
      <c r="AF172" s="76"/>
      <c r="AG172" s="76"/>
      <c r="AH172" s="76"/>
      <c r="AI172" s="76"/>
      <c r="AJ172" s="76"/>
      <c r="AK172" s="76"/>
      <c r="AL172" s="76"/>
      <c r="AM172" s="76"/>
      <c r="AN172" s="76"/>
      <c r="AO172" s="76"/>
      <c r="AP172" s="76"/>
      <c r="AQ172" s="76"/>
      <c r="AR172" s="76"/>
      <c r="AS172" s="76"/>
      <c r="AT172" s="76"/>
      <c r="AU172" s="76"/>
      <c r="AV172" s="76"/>
      <c r="AW172" s="76"/>
      <c r="AX172" s="76"/>
      <c r="AY172" s="76"/>
      <c r="AZ172" s="76"/>
      <c r="BA172" s="76"/>
      <c r="BB172" s="76"/>
      <c r="BC172" s="76"/>
      <c r="BD172" s="76"/>
      <c r="BE172" s="76"/>
      <c r="BF172" s="76"/>
      <c r="BG172" s="76"/>
      <c r="BH172" s="76"/>
    </row>
    <row r="173" spans="1:60" x14ac:dyDescent="0.25">
      <c r="A173" s="76"/>
      <c r="B173" s="76"/>
      <c r="C173" s="76"/>
      <c r="D173" s="76"/>
      <c r="E173" s="76"/>
      <c r="F173" s="76"/>
      <c r="G173" s="76"/>
      <c r="H173" s="76"/>
      <c r="I173" s="76"/>
      <c r="J173" s="76"/>
      <c r="K173" s="76"/>
      <c r="L173" s="76"/>
      <c r="M173" s="76"/>
      <c r="N173" s="76"/>
      <c r="O173" s="76"/>
      <c r="P173" s="76"/>
      <c r="Q173" s="76"/>
      <c r="R173" s="76"/>
      <c r="S173" s="76"/>
      <c r="T173" s="76"/>
      <c r="U173" s="76"/>
      <c r="V173" s="76"/>
      <c r="W173" s="76"/>
      <c r="X173" s="76"/>
      <c r="Y173" s="76"/>
      <c r="Z173" s="76"/>
      <c r="AA173" s="76"/>
      <c r="AB173" s="76"/>
      <c r="AC173" s="76"/>
      <c r="AD173" s="76"/>
      <c r="AE173" s="76"/>
      <c r="AF173" s="76"/>
      <c r="AG173" s="76"/>
      <c r="AH173" s="76"/>
      <c r="AI173" s="76"/>
      <c r="AJ173" s="76"/>
      <c r="AK173" s="76"/>
      <c r="AL173" s="76"/>
      <c r="AM173" s="76"/>
      <c r="AN173" s="76"/>
      <c r="AO173" s="76"/>
      <c r="AP173" s="76"/>
      <c r="AQ173" s="76"/>
      <c r="AR173" s="76"/>
      <c r="AS173" s="76"/>
      <c r="AT173" s="76"/>
      <c r="AU173" s="76"/>
      <c r="AV173" s="76"/>
      <c r="AW173" s="76"/>
      <c r="AX173" s="76"/>
      <c r="AY173" s="76"/>
      <c r="AZ173" s="76"/>
      <c r="BA173" s="76"/>
      <c r="BB173" s="76"/>
      <c r="BC173" s="76"/>
      <c r="BD173" s="76"/>
      <c r="BE173" s="76"/>
      <c r="BF173" s="76"/>
      <c r="BG173" s="76"/>
      <c r="BH173" s="76"/>
    </row>
    <row r="174" spans="1:60" x14ac:dyDescent="0.25">
      <c r="A174" s="76"/>
      <c r="B174" s="76"/>
      <c r="C174" s="76"/>
      <c r="D174" s="76"/>
      <c r="E174" s="76"/>
      <c r="F174" s="76"/>
      <c r="G174" s="76"/>
      <c r="H174" s="76"/>
      <c r="I174" s="76"/>
      <c r="J174" s="76"/>
      <c r="K174" s="76"/>
      <c r="L174" s="76"/>
      <c r="M174" s="76"/>
      <c r="N174" s="76"/>
      <c r="O174" s="76"/>
      <c r="P174" s="76"/>
      <c r="Q174" s="76"/>
      <c r="R174" s="76"/>
      <c r="S174" s="76"/>
      <c r="T174" s="76"/>
      <c r="U174" s="76"/>
      <c r="V174" s="76"/>
      <c r="W174" s="76"/>
      <c r="X174" s="76"/>
      <c r="Y174" s="76"/>
      <c r="Z174" s="76"/>
      <c r="AA174" s="76"/>
      <c r="AB174" s="76"/>
      <c r="AC174" s="76"/>
      <c r="AD174" s="76"/>
      <c r="AE174" s="76"/>
      <c r="AF174" s="76"/>
      <c r="AG174" s="76"/>
      <c r="AH174" s="76"/>
      <c r="AI174" s="76"/>
      <c r="AJ174" s="76"/>
      <c r="AK174" s="76"/>
      <c r="AL174" s="76"/>
      <c r="AM174" s="76"/>
      <c r="AN174" s="76"/>
      <c r="AO174" s="76"/>
      <c r="AP174" s="76"/>
      <c r="AQ174" s="76"/>
      <c r="AR174" s="76"/>
      <c r="AS174" s="76"/>
      <c r="AT174" s="76"/>
      <c r="AU174" s="76"/>
      <c r="AV174" s="76"/>
      <c r="AW174" s="76"/>
      <c r="AX174" s="76"/>
      <c r="AY174" s="76"/>
      <c r="AZ174" s="76"/>
      <c r="BA174" s="76"/>
      <c r="BB174" s="76"/>
      <c r="BC174" s="76"/>
      <c r="BD174" s="76"/>
      <c r="BE174" s="76"/>
      <c r="BF174" s="76"/>
      <c r="BG174" s="76"/>
      <c r="BH174" s="76"/>
    </row>
    <row r="175" spans="1:60" x14ac:dyDescent="0.25">
      <c r="A175" s="76"/>
      <c r="B175" s="76"/>
      <c r="C175" s="76"/>
      <c r="D175" s="76"/>
      <c r="E175" s="76"/>
      <c r="F175" s="76"/>
      <c r="G175" s="76"/>
      <c r="H175" s="76"/>
      <c r="I175" s="76"/>
      <c r="J175" s="76"/>
      <c r="K175" s="76"/>
      <c r="L175" s="76"/>
      <c r="M175" s="76"/>
      <c r="N175" s="76"/>
      <c r="O175" s="76"/>
      <c r="P175" s="76"/>
      <c r="Q175" s="76"/>
      <c r="R175" s="76"/>
      <c r="S175" s="76"/>
      <c r="T175" s="76"/>
      <c r="U175" s="76"/>
      <c r="V175" s="76"/>
      <c r="W175" s="76"/>
      <c r="X175" s="76"/>
      <c r="Y175" s="76"/>
      <c r="Z175" s="76"/>
      <c r="AA175" s="76"/>
      <c r="AB175" s="76"/>
      <c r="AC175" s="76"/>
      <c r="AD175" s="76"/>
      <c r="AE175" s="76"/>
      <c r="AF175" s="76"/>
      <c r="AG175" s="76"/>
      <c r="AH175" s="76"/>
      <c r="AI175" s="76"/>
      <c r="AJ175" s="76"/>
      <c r="AK175" s="76"/>
      <c r="AL175" s="76"/>
      <c r="AM175" s="76"/>
      <c r="AN175" s="76"/>
      <c r="AO175" s="76"/>
      <c r="AP175" s="76"/>
      <c r="AQ175" s="76"/>
      <c r="AR175" s="76"/>
      <c r="AS175" s="76"/>
      <c r="AT175" s="76"/>
      <c r="AU175" s="76"/>
      <c r="AV175" s="76"/>
      <c r="AW175" s="76"/>
      <c r="AX175" s="76"/>
      <c r="AY175" s="76"/>
      <c r="AZ175" s="76"/>
      <c r="BA175" s="76"/>
      <c r="BB175" s="76"/>
      <c r="BC175" s="76"/>
      <c r="BD175" s="76"/>
      <c r="BE175" s="76"/>
      <c r="BF175" s="76"/>
      <c r="BG175" s="76"/>
      <c r="BH175" s="76"/>
    </row>
    <row r="176" spans="1:60" x14ac:dyDescent="0.25">
      <c r="A176" s="76"/>
      <c r="B176" s="76"/>
      <c r="C176" s="76"/>
      <c r="D176" s="76"/>
      <c r="E176" s="76"/>
      <c r="F176" s="76"/>
      <c r="G176" s="76"/>
      <c r="H176" s="76"/>
      <c r="I176" s="76"/>
      <c r="J176" s="76"/>
      <c r="K176" s="76"/>
      <c r="L176" s="76"/>
      <c r="M176" s="76"/>
      <c r="N176" s="76"/>
      <c r="O176" s="76"/>
      <c r="P176" s="76"/>
      <c r="Q176" s="76"/>
      <c r="R176" s="76"/>
      <c r="S176" s="76"/>
      <c r="T176" s="76"/>
      <c r="U176" s="76"/>
      <c r="V176" s="76"/>
      <c r="W176" s="76"/>
      <c r="X176" s="76"/>
      <c r="Y176" s="76"/>
      <c r="Z176" s="76"/>
      <c r="AA176" s="76"/>
      <c r="AB176" s="76"/>
      <c r="AC176" s="76"/>
      <c r="AD176" s="76"/>
      <c r="AE176" s="76"/>
      <c r="AF176" s="76"/>
      <c r="AG176" s="76"/>
      <c r="AH176" s="76"/>
      <c r="AI176" s="76"/>
      <c r="AJ176" s="76"/>
      <c r="AK176" s="76"/>
      <c r="AL176" s="76"/>
      <c r="AM176" s="76"/>
      <c r="AN176" s="76"/>
      <c r="AO176" s="76"/>
      <c r="AP176" s="76"/>
      <c r="AQ176" s="76"/>
      <c r="AR176" s="76"/>
      <c r="AS176" s="76"/>
      <c r="AT176" s="76"/>
      <c r="AU176" s="76"/>
      <c r="AV176" s="76"/>
      <c r="AW176" s="76"/>
      <c r="AX176" s="76"/>
      <c r="AY176" s="76"/>
      <c r="AZ176" s="76"/>
      <c r="BA176" s="76"/>
      <c r="BB176" s="76"/>
      <c r="BC176" s="76"/>
      <c r="BD176" s="76"/>
      <c r="BE176" s="76"/>
      <c r="BF176" s="76"/>
      <c r="BG176" s="76"/>
      <c r="BH176" s="76"/>
    </row>
    <row r="177" spans="1:60" x14ac:dyDescent="0.25">
      <c r="A177" s="76"/>
      <c r="B177" s="76"/>
      <c r="C177" s="76"/>
      <c r="D177" s="76"/>
      <c r="E177" s="76"/>
      <c r="F177" s="76"/>
      <c r="G177" s="76"/>
      <c r="H177" s="76"/>
      <c r="I177" s="76"/>
      <c r="J177" s="76"/>
      <c r="K177" s="76"/>
      <c r="L177" s="76"/>
      <c r="M177" s="76"/>
      <c r="N177" s="76"/>
      <c r="O177" s="76"/>
      <c r="P177" s="76"/>
      <c r="Q177" s="76"/>
      <c r="R177" s="76"/>
      <c r="S177" s="76"/>
      <c r="T177" s="76"/>
      <c r="U177" s="76"/>
      <c r="V177" s="76"/>
      <c r="W177" s="76"/>
      <c r="X177" s="76"/>
      <c r="Y177" s="76"/>
      <c r="Z177" s="76"/>
      <c r="AA177" s="76"/>
      <c r="AB177" s="76"/>
      <c r="AC177" s="76"/>
      <c r="AD177" s="76"/>
      <c r="AE177" s="76"/>
      <c r="AF177" s="76"/>
      <c r="AG177" s="76"/>
      <c r="AH177" s="76"/>
      <c r="AI177" s="76"/>
      <c r="AJ177" s="76"/>
      <c r="AK177" s="76"/>
      <c r="AL177" s="76"/>
      <c r="AM177" s="76"/>
      <c r="AN177" s="76"/>
      <c r="AO177" s="76"/>
      <c r="AP177" s="76"/>
      <c r="AQ177" s="76"/>
      <c r="AR177" s="76"/>
      <c r="AS177" s="76"/>
      <c r="AT177" s="76"/>
      <c r="AU177" s="76"/>
      <c r="AV177" s="76"/>
      <c r="AW177" s="76"/>
      <c r="AX177" s="76"/>
      <c r="AY177" s="76"/>
      <c r="AZ177" s="76"/>
      <c r="BA177" s="76"/>
      <c r="BB177" s="76"/>
      <c r="BC177" s="76"/>
      <c r="BD177" s="76"/>
      <c r="BE177" s="76"/>
      <c r="BF177" s="76"/>
      <c r="BG177" s="76"/>
      <c r="BH177" s="76"/>
    </row>
    <row r="178" spans="1:60" x14ac:dyDescent="0.25">
      <c r="A178" s="76"/>
      <c r="B178" s="76"/>
      <c r="C178" s="76"/>
      <c r="D178" s="76"/>
      <c r="E178" s="76"/>
      <c r="F178" s="76"/>
      <c r="G178" s="76"/>
      <c r="H178" s="76"/>
      <c r="I178" s="76"/>
      <c r="J178" s="76"/>
      <c r="K178" s="76"/>
      <c r="L178" s="76"/>
      <c r="M178" s="76"/>
      <c r="N178" s="76"/>
      <c r="O178" s="76"/>
      <c r="P178" s="76"/>
      <c r="Q178" s="76"/>
      <c r="R178" s="76"/>
      <c r="S178" s="76"/>
      <c r="T178" s="76"/>
      <c r="U178" s="76"/>
      <c r="V178" s="76"/>
      <c r="W178" s="76"/>
      <c r="X178" s="76"/>
      <c r="Y178" s="76"/>
      <c r="Z178" s="76"/>
      <c r="AA178" s="76"/>
      <c r="AB178" s="76"/>
      <c r="AC178" s="76"/>
      <c r="AD178" s="76"/>
      <c r="AE178" s="76"/>
      <c r="AF178" s="76"/>
      <c r="AG178" s="76"/>
      <c r="AH178" s="76"/>
      <c r="AI178" s="76"/>
      <c r="AJ178" s="76"/>
      <c r="AK178" s="76"/>
      <c r="AL178" s="76"/>
      <c r="AM178" s="76"/>
      <c r="AN178" s="76"/>
      <c r="AO178" s="76"/>
      <c r="AP178" s="76"/>
      <c r="AQ178" s="76"/>
      <c r="AR178" s="76"/>
      <c r="AS178" s="76"/>
      <c r="AT178" s="76"/>
      <c r="AU178" s="76"/>
      <c r="AV178" s="76"/>
      <c r="AW178" s="76"/>
      <c r="AX178" s="76"/>
      <c r="AY178" s="76"/>
      <c r="AZ178" s="76"/>
      <c r="BA178" s="76"/>
      <c r="BB178" s="76"/>
      <c r="BC178" s="76"/>
      <c r="BD178" s="76"/>
      <c r="BE178" s="76"/>
      <c r="BF178" s="76"/>
      <c r="BG178" s="76"/>
      <c r="BH178" s="76"/>
    </row>
    <row r="179" spans="1:60" x14ac:dyDescent="0.25">
      <c r="A179" s="76"/>
      <c r="B179" s="76"/>
      <c r="C179" s="76"/>
      <c r="D179" s="76"/>
      <c r="E179" s="76"/>
      <c r="F179" s="76"/>
      <c r="G179" s="76"/>
      <c r="H179" s="76"/>
      <c r="I179" s="76"/>
      <c r="J179" s="76"/>
      <c r="K179" s="76"/>
      <c r="L179" s="76"/>
      <c r="M179" s="76"/>
      <c r="N179" s="76"/>
      <c r="O179" s="76"/>
      <c r="P179" s="76"/>
      <c r="Q179" s="76"/>
      <c r="R179" s="76"/>
      <c r="S179" s="76"/>
      <c r="T179" s="76"/>
      <c r="U179" s="76"/>
      <c r="V179" s="76"/>
      <c r="W179" s="76"/>
      <c r="X179" s="76"/>
      <c r="Y179" s="76"/>
      <c r="Z179" s="76"/>
      <c r="AA179" s="76"/>
      <c r="AB179" s="76"/>
      <c r="AC179" s="76"/>
      <c r="AD179" s="76"/>
      <c r="AE179" s="76"/>
      <c r="AF179" s="76"/>
      <c r="AG179" s="76"/>
      <c r="AH179" s="76"/>
      <c r="AI179" s="76"/>
      <c r="AJ179" s="76"/>
      <c r="AK179" s="76"/>
      <c r="AL179" s="76"/>
      <c r="AM179" s="76"/>
      <c r="AN179" s="76"/>
      <c r="AO179" s="76"/>
      <c r="AP179" s="76"/>
      <c r="AQ179" s="76"/>
      <c r="AR179" s="76"/>
      <c r="AS179" s="76"/>
      <c r="AT179" s="76"/>
      <c r="AU179" s="76"/>
      <c r="AV179" s="76"/>
      <c r="AW179" s="76"/>
      <c r="AX179" s="76"/>
      <c r="AY179" s="76"/>
      <c r="AZ179" s="76"/>
      <c r="BA179" s="76"/>
      <c r="BB179" s="76"/>
      <c r="BC179" s="76"/>
      <c r="BD179" s="76"/>
      <c r="BE179" s="76"/>
      <c r="BF179" s="76"/>
      <c r="BG179" s="76"/>
      <c r="BH179" s="76"/>
    </row>
    <row r="180" spans="1:60" x14ac:dyDescent="0.25">
      <c r="A180" s="76"/>
      <c r="B180" s="76"/>
      <c r="C180" s="76"/>
      <c r="D180" s="76"/>
      <c r="E180" s="76"/>
      <c r="F180" s="76"/>
      <c r="G180" s="76"/>
      <c r="H180" s="76"/>
      <c r="I180" s="76"/>
      <c r="J180" s="76"/>
      <c r="K180" s="76"/>
      <c r="L180" s="76"/>
      <c r="M180" s="76"/>
      <c r="N180" s="76"/>
      <c r="O180" s="76"/>
      <c r="P180" s="76"/>
      <c r="Q180" s="76"/>
      <c r="R180" s="76"/>
      <c r="S180" s="76"/>
      <c r="T180" s="76"/>
      <c r="U180" s="76"/>
      <c r="V180" s="76"/>
      <c r="W180" s="76"/>
      <c r="X180" s="76"/>
      <c r="Y180" s="76"/>
      <c r="Z180" s="76"/>
      <c r="AA180" s="76"/>
      <c r="AB180" s="76"/>
      <c r="AC180" s="76"/>
      <c r="AD180" s="76"/>
      <c r="AE180" s="76"/>
      <c r="AF180" s="76"/>
      <c r="AG180" s="76"/>
      <c r="AH180" s="76"/>
      <c r="AI180" s="76"/>
      <c r="AJ180" s="76"/>
      <c r="AK180" s="76"/>
      <c r="AL180" s="76"/>
      <c r="AM180" s="76"/>
      <c r="AN180" s="76"/>
      <c r="AO180" s="76"/>
      <c r="AP180" s="76"/>
      <c r="AQ180" s="76"/>
      <c r="AR180" s="76"/>
      <c r="AS180" s="76"/>
      <c r="AT180" s="76"/>
      <c r="AU180" s="76"/>
      <c r="AV180" s="76"/>
      <c r="AW180" s="76"/>
      <c r="AX180" s="76"/>
      <c r="AY180" s="76"/>
      <c r="AZ180" s="76"/>
      <c r="BA180" s="76"/>
      <c r="BB180" s="76"/>
      <c r="BC180" s="76"/>
      <c r="BD180" s="76"/>
      <c r="BE180" s="76"/>
      <c r="BF180" s="76"/>
      <c r="BG180" s="76"/>
      <c r="BH180" s="76"/>
    </row>
    <row r="181" spans="1:60" x14ac:dyDescent="0.25">
      <c r="A181" s="76"/>
      <c r="B181" s="76"/>
      <c r="C181" s="76"/>
      <c r="D181" s="76"/>
      <c r="E181" s="76"/>
      <c r="F181" s="76"/>
      <c r="G181" s="76"/>
      <c r="H181" s="76"/>
      <c r="I181" s="76"/>
      <c r="J181" s="76"/>
      <c r="K181" s="76"/>
      <c r="L181" s="76"/>
      <c r="M181" s="76"/>
      <c r="N181" s="76"/>
      <c r="O181" s="76"/>
      <c r="P181" s="76"/>
      <c r="Q181" s="76"/>
      <c r="R181" s="76"/>
      <c r="S181" s="76"/>
      <c r="T181" s="76"/>
      <c r="U181" s="76"/>
      <c r="V181" s="76"/>
      <c r="W181" s="76"/>
      <c r="X181" s="76"/>
      <c r="Y181" s="76"/>
      <c r="Z181" s="76"/>
      <c r="AA181" s="76"/>
      <c r="AB181" s="76"/>
      <c r="AC181" s="76"/>
      <c r="AD181" s="76"/>
      <c r="AE181" s="76"/>
      <c r="AF181" s="76"/>
      <c r="AG181" s="76"/>
      <c r="AH181" s="76"/>
      <c r="AI181" s="76"/>
      <c r="AJ181" s="76"/>
      <c r="AK181" s="76"/>
      <c r="AL181" s="76"/>
      <c r="AM181" s="76"/>
      <c r="AN181" s="76"/>
      <c r="AO181" s="76"/>
      <c r="AP181" s="76"/>
      <c r="AQ181" s="76"/>
      <c r="AR181" s="76"/>
      <c r="AS181" s="76"/>
      <c r="AT181" s="76"/>
      <c r="AU181" s="76"/>
      <c r="AV181" s="76"/>
      <c r="AW181" s="76"/>
      <c r="AX181" s="76"/>
      <c r="AY181" s="76"/>
      <c r="AZ181" s="76"/>
      <c r="BA181" s="76"/>
      <c r="BB181" s="76"/>
      <c r="BC181" s="76"/>
      <c r="BD181" s="76"/>
      <c r="BE181" s="76"/>
      <c r="BF181" s="76"/>
      <c r="BG181" s="76"/>
      <c r="BH181" s="76"/>
    </row>
    <row r="182" spans="1:60" x14ac:dyDescent="0.25">
      <c r="A182" s="76"/>
      <c r="B182" s="76"/>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c r="AA182" s="76"/>
      <c r="AB182" s="76"/>
      <c r="AC182" s="76"/>
      <c r="AD182" s="76"/>
      <c r="AE182" s="76"/>
      <c r="AF182" s="76"/>
      <c r="AG182" s="76"/>
      <c r="AH182" s="76"/>
      <c r="AI182" s="76"/>
      <c r="AJ182" s="76"/>
      <c r="AK182" s="76"/>
      <c r="AL182" s="76"/>
      <c r="AM182" s="76"/>
      <c r="AN182" s="76"/>
      <c r="AO182" s="76"/>
      <c r="AP182" s="76"/>
      <c r="AQ182" s="76"/>
      <c r="AR182" s="76"/>
      <c r="AS182" s="76"/>
      <c r="AT182" s="76"/>
      <c r="AU182" s="76"/>
      <c r="AV182" s="76"/>
      <c r="AW182" s="76"/>
      <c r="AX182" s="76"/>
      <c r="AY182" s="76"/>
      <c r="AZ182" s="76"/>
      <c r="BA182" s="76"/>
      <c r="BB182" s="76"/>
      <c r="BC182" s="76"/>
      <c r="BD182" s="76"/>
      <c r="BE182" s="76"/>
      <c r="BF182" s="76"/>
      <c r="BG182" s="76"/>
      <c r="BH182" s="76"/>
    </row>
    <row r="183" spans="1:60" x14ac:dyDescent="0.25">
      <c r="A183" s="76"/>
      <c r="B183" s="76"/>
      <c r="C183" s="76"/>
      <c r="D183" s="76"/>
      <c r="E183" s="76"/>
      <c r="F183" s="76"/>
      <c r="G183" s="76"/>
      <c r="H183" s="76"/>
      <c r="I183" s="76"/>
      <c r="J183" s="76"/>
      <c r="K183" s="76"/>
      <c r="L183" s="76"/>
      <c r="M183" s="76"/>
      <c r="N183" s="76"/>
      <c r="O183" s="76"/>
      <c r="P183" s="76"/>
      <c r="Q183" s="76"/>
      <c r="R183" s="76"/>
      <c r="S183" s="76"/>
      <c r="T183" s="76"/>
      <c r="U183" s="76"/>
      <c r="V183" s="76"/>
      <c r="W183" s="76"/>
      <c r="X183" s="76"/>
      <c r="Y183" s="76"/>
      <c r="Z183" s="76"/>
      <c r="AA183" s="76"/>
      <c r="AB183" s="76"/>
      <c r="AC183" s="76"/>
      <c r="AD183" s="76"/>
      <c r="AE183" s="76"/>
      <c r="AF183" s="76"/>
      <c r="AG183" s="76"/>
      <c r="AH183" s="76"/>
      <c r="AI183" s="76"/>
      <c r="AJ183" s="76"/>
      <c r="AK183" s="76"/>
      <c r="AL183" s="76"/>
      <c r="AM183" s="76"/>
      <c r="AN183" s="76"/>
      <c r="AO183" s="76"/>
      <c r="AP183" s="76"/>
      <c r="AQ183" s="76"/>
      <c r="AR183" s="76"/>
      <c r="AS183" s="76"/>
      <c r="AT183" s="76"/>
      <c r="AU183" s="76"/>
      <c r="AV183" s="76"/>
      <c r="AW183" s="76"/>
      <c r="AX183" s="76"/>
      <c r="AY183" s="76"/>
      <c r="AZ183" s="76"/>
      <c r="BA183" s="76"/>
      <c r="BB183" s="76"/>
      <c r="BC183" s="76"/>
      <c r="BD183" s="76"/>
      <c r="BE183" s="76"/>
      <c r="BF183" s="76"/>
      <c r="BG183" s="76"/>
      <c r="BH183" s="76"/>
    </row>
    <row r="184" spans="1:60" x14ac:dyDescent="0.25">
      <c r="A184" s="76"/>
      <c r="B184" s="76"/>
      <c r="C184" s="76"/>
      <c r="D184" s="76"/>
      <c r="E184" s="76"/>
      <c r="F184" s="76"/>
      <c r="G184" s="76"/>
      <c r="H184" s="76"/>
      <c r="I184" s="76"/>
      <c r="J184" s="76"/>
      <c r="K184" s="76"/>
      <c r="L184" s="76"/>
      <c r="M184" s="76"/>
      <c r="N184" s="76"/>
      <c r="O184" s="76"/>
      <c r="P184" s="76"/>
      <c r="Q184" s="76"/>
      <c r="R184" s="76"/>
      <c r="S184" s="76"/>
      <c r="T184" s="76"/>
      <c r="U184" s="76"/>
      <c r="V184" s="76"/>
      <c r="W184" s="76"/>
      <c r="X184" s="76"/>
      <c r="Y184" s="76"/>
      <c r="Z184" s="76"/>
      <c r="AA184" s="76"/>
      <c r="AB184" s="76"/>
      <c r="AC184" s="76"/>
      <c r="AD184" s="76"/>
      <c r="AE184" s="76"/>
      <c r="AF184" s="76"/>
      <c r="AG184" s="76"/>
      <c r="AH184" s="76"/>
      <c r="AI184" s="76"/>
      <c r="AJ184" s="76"/>
      <c r="AK184" s="76"/>
      <c r="AL184" s="76"/>
      <c r="AM184" s="76"/>
      <c r="AN184" s="76"/>
      <c r="AO184" s="76"/>
      <c r="AP184" s="76"/>
      <c r="AQ184" s="76"/>
      <c r="AR184" s="76"/>
      <c r="AS184" s="76"/>
      <c r="AT184" s="76"/>
      <c r="AU184" s="76"/>
      <c r="AV184" s="76"/>
      <c r="AW184" s="76"/>
      <c r="AX184" s="76"/>
      <c r="AY184" s="76"/>
      <c r="AZ184" s="76"/>
      <c r="BA184" s="76"/>
      <c r="BB184" s="76"/>
      <c r="BC184" s="76"/>
      <c r="BD184" s="76"/>
      <c r="BE184" s="76"/>
      <c r="BF184" s="76"/>
      <c r="BG184" s="76"/>
      <c r="BH184" s="76"/>
    </row>
    <row r="185" spans="1:60" x14ac:dyDescent="0.25">
      <c r="A185" s="76"/>
      <c r="B185" s="76"/>
      <c r="C185" s="76"/>
      <c r="D185" s="76"/>
      <c r="E185" s="76"/>
      <c r="F185" s="76"/>
      <c r="G185" s="76"/>
      <c r="H185" s="76"/>
      <c r="I185" s="76"/>
      <c r="J185" s="76"/>
      <c r="K185" s="76"/>
      <c r="L185" s="76"/>
      <c r="M185" s="76"/>
      <c r="N185" s="76"/>
      <c r="O185" s="76"/>
      <c r="P185" s="76"/>
      <c r="Q185" s="76"/>
      <c r="R185" s="76"/>
      <c r="S185" s="76"/>
      <c r="T185" s="76"/>
      <c r="U185" s="76"/>
      <c r="V185" s="76"/>
      <c r="W185" s="76"/>
      <c r="X185" s="76"/>
      <c r="Y185" s="76"/>
      <c r="Z185" s="76"/>
      <c r="AA185" s="76"/>
      <c r="AB185" s="76"/>
      <c r="AC185" s="76"/>
      <c r="AD185" s="76"/>
      <c r="AE185" s="76"/>
      <c r="AF185" s="76"/>
      <c r="AG185" s="76"/>
      <c r="AH185" s="76"/>
      <c r="AI185" s="76"/>
      <c r="AJ185" s="76"/>
      <c r="AK185" s="76"/>
      <c r="AL185" s="76"/>
      <c r="AM185" s="76"/>
      <c r="AN185" s="76"/>
      <c r="AO185" s="76"/>
      <c r="AP185" s="76"/>
      <c r="AQ185" s="76"/>
      <c r="AR185" s="76"/>
      <c r="AS185" s="76"/>
      <c r="AT185" s="76"/>
      <c r="AU185" s="76"/>
      <c r="AV185" s="76"/>
      <c r="AW185" s="76"/>
      <c r="AX185" s="76"/>
      <c r="AY185" s="76"/>
      <c r="AZ185" s="76"/>
      <c r="BA185" s="76"/>
      <c r="BB185" s="76"/>
      <c r="BC185" s="76"/>
      <c r="BD185" s="76"/>
      <c r="BE185" s="76"/>
      <c r="BF185" s="76"/>
      <c r="BG185" s="76"/>
      <c r="BH185" s="76"/>
    </row>
    <row r="186" spans="1:60" x14ac:dyDescent="0.25">
      <c r="A186" s="76"/>
      <c r="B186" s="76"/>
      <c r="C186" s="76"/>
      <c r="D186" s="76"/>
      <c r="E186" s="76"/>
      <c r="F186" s="76"/>
      <c r="G186" s="76"/>
      <c r="H186" s="76"/>
      <c r="I186" s="76"/>
      <c r="J186" s="76"/>
      <c r="K186" s="76"/>
      <c r="L186" s="76"/>
      <c r="M186" s="76"/>
      <c r="N186" s="76"/>
      <c r="O186" s="76"/>
      <c r="P186" s="76"/>
      <c r="Q186" s="76"/>
      <c r="R186" s="76"/>
      <c r="S186" s="76"/>
      <c r="T186" s="76"/>
      <c r="U186" s="76"/>
      <c r="V186" s="76"/>
      <c r="W186" s="76"/>
      <c r="X186" s="76"/>
      <c r="Y186" s="76"/>
      <c r="Z186" s="76"/>
      <c r="AA186" s="76"/>
      <c r="AB186" s="76"/>
      <c r="AC186" s="76"/>
      <c r="AD186" s="76"/>
      <c r="AE186" s="76"/>
      <c r="AF186" s="76"/>
      <c r="AG186" s="76"/>
      <c r="AH186" s="76"/>
      <c r="AI186" s="76"/>
      <c r="AJ186" s="76"/>
      <c r="AK186" s="76"/>
      <c r="AL186" s="76"/>
      <c r="AM186" s="76"/>
      <c r="AN186" s="76"/>
      <c r="AO186" s="76"/>
      <c r="AP186" s="76"/>
      <c r="AQ186" s="76"/>
      <c r="AR186" s="76"/>
      <c r="AS186" s="76"/>
      <c r="AT186" s="76"/>
      <c r="AU186" s="76"/>
      <c r="AV186" s="76"/>
      <c r="AW186" s="76"/>
      <c r="AX186" s="76"/>
      <c r="AY186" s="76"/>
      <c r="AZ186" s="76"/>
      <c r="BA186" s="76"/>
      <c r="BB186" s="76"/>
      <c r="BC186" s="76"/>
      <c r="BD186" s="76"/>
      <c r="BE186" s="76"/>
      <c r="BF186" s="76"/>
      <c r="BG186" s="76"/>
      <c r="BH186" s="76"/>
    </row>
    <row r="187" spans="1:60" x14ac:dyDescent="0.25">
      <c r="A187" s="76"/>
      <c r="B187" s="76"/>
      <c r="C187" s="76"/>
      <c r="D187" s="76"/>
      <c r="E187" s="76"/>
      <c r="F187" s="76"/>
      <c r="G187" s="76"/>
      <c r="H187" s="76"/>
      <c r="I187" s="76"/>
      <c r="J187" s="76"/>
      <c r="K187" s="76"/>
      <c r="L187" s="76"/>
      <c r="M187" s="76"/>
      <c r="N187" s="76"/>
      <c r="O187" s="76"/>
      <c r="P187" s="76"/>
      <c r="Q187" s="76"/>
      <c r="R187" s="76"/>
      <c r="S187" s="76"/>
      <c r="T187" s="76"/>
      <c r="U187" s="76"/>
      <c r="V187" s="76"/>
      <c r="W187" s="76"/>
      <c r="X187" s="76"/>
      <c r="Y187" s="76"/>
      <c r="Z187" s="76"/>
      <c r="AA187" s="76"/>
      <c r="AB187" s="76"/>
      <c r="AC187" s="76"/>
      <c r="AD187" s="76"/>
      <c r="AE187" s="76"/>
      <c r="AF187" s="76"/>
      <c r="AG187" s="76"/>
      <c r="AH187" s="76"/>
      <c r="AI187" s="76"/>
      <c r="AJ187" s="76"/>
      <c r="AK187" s="76"/>
      <c r="AL187" s="76"/>
      <c r="AM187" s="76"/>
      <c r="AN187" s="76"/>
      <c r="AO187" s="76"/>
      <c r="AP187" s="76"/>
      <c r="AQ187" s="76"/>
      <c r="AR187" s="76"/>
      <c r="AS187" s="76"/>
      <c r="AT187" s="76"/>
      <c r="AU187" s="76"/>
      <c r="AV187" s="76"/>
      <c r="AW187" s="76"/>
      <c r="AX187" s="76"/>
      <c r="AY187" s="76"/>
      <c r="AZ187" s="76"/>
      <c r="BA187" s="76"/>
      <c r="BB187" s="76"/>
      <c r="BC187" s="76"/>
      <c r="BD187" s="76"/>
      <c r="BE187" s="76"/>
      <c r="BF187" s="76"/>
      <c r="BG187" s="76"/>
      <c r="BH187" s="76"/>
    </row>
    <row r="188" spans="1:60" x14ac:dyDescent="0.25">
      <c r="A188" s="76"/>
      <c r="B188" s="76"/>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c r="AA188" s="76"/>
      <c r="AB188" s="76"/>
      <c r="AC188" s="76"/>
      <c r="AD188" s="76"/>
      <c r="AE188" s="76"/>
      <c r="AF188" s="76"/>
      <c r="AG188" s="76"/>
      <c r="AH188" s="76"/>
      <c r="AI188" s="76"/>
      <c r="AJ188" s="76"/>
      <c r="AK188" s="76"/>
      <c r="AL188" s="76"/>
      <c r="AM188" s="76"/>
      <c r="AN188" s="76"/>
      <c r="AO188" s="76"/>
      <c r="AP188" s="76"/>
      <c r="AQ188" s="76"/>
      <c r="AR188" s="76"/>
      <c r="AS188" s="76"/>
      <c r="AT188" s="76"/>
      <c r="AU188" s="76"/>
      <c r="AV188" s="76"/>
      <c r="AW188" s="76"/>
      <c r="AX188" s="76"/>
      <c r="AY188" s="76"/>
      <c r="AZ188" s="76"/>
      <c r="BA188" s="76"/>
      <c r="BB188" s="76"/>
      <c r="BC188" s="76"/>
      <c r="BD188" s="76"/>
      <c r="BE188" s="76"/>
      <c r="BF188" s="76"/>
      <c r="BG188" s="76"/>
      <c r="BH188" s="76"/>
    </row>
    <row r="189" spans="1:60" x14ac:dyDescent="0.25">
      <c r="A189" s="76"/>
      <c r="B189" s="76"/>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c r="AA189" s="76"/>
      <c r="AB189" s="76"/>
      <c r="AC189" s="76"/>
      <c r="AD189" s="76"/>
      <c r="AE189" s="76"/>
      <c r="AF189" s="76"/>
      <c r="AG189" s="76"/>
      <c r="AH189" s="76"/>
      <c r="AI189" s="76"/>
      <c r="AJ189" s="76"/>
      <c r="AK189" s="76"/>
      <c r="AL189" s="76"/>
      <c r="AM189" s="76"/>
      <c r="AN189" s="76"/>
      <c r="AO189" s="76"/>
      <c r="AP189" s="76"/>
      <c r="AQ189" s="76"/>
      <c r="AR189" s="76"/>
      <c r="AS189" s="76"/>
      <c r="AT189" s="76"/>
      <c r="AU189" s="76"/>
      <c r="AV189" s="76"/>
      <c r="AW189" s="76"/>
      <c r="AX189" s="76"/>
      <c r="AY189" s="76"/>
      <c r="AZ189" s="76"/>
      <c r="BA189" s="76"/>
      <c r="BB189" s="76"/>
      <c r="BC189" s="76"/>
      <c r="BD189" s="76"/>
      <c r="BE189" s="76"/>
      <c r="BF189" s="76"/>
      <c r="BG189" s="76"/>
      <c r="BH189" s="76"/>
    </row>
    <row r="190" spans="1:60" x14ac:dyDescent="0.25">
      <c r="A190" s="76"/>
      <c r="B190" s="76"/>
      <c r="C190" s="76"/>
      <c r="D190" s="76"/>
      <c r="E190" s="76"/>
      <c r="F190" s="76"/>
      <c r="G190" s="76"/>
      <c r="H190" s="76"/>
      <c r="I190" s="76"/>
      <c r="J190" s="76"/>
      <c r="K190" s="76"/>
      <c r="L190" s="76"/>
      <c r="M190" s="76"/>
      <c r="N190" s="76"/>
      <c r="O190" s="76"/>
      <c r="P190" s="76"/>
      <c r="Q190" s="76"/>
      <c r="R190" s="76"/>
      <c r="S190" s="76"/>
      <c r="T190" s="76"/>
      <c r="U190" s="76"/>
      <c r="V190" s="76"/>
      <c r="W190" s="76"/>
      <c r="X190" s="76"/>
      <c r="Y190" s="76"/>
      <c r="Z190" s="76"/>
      <c r="AA190" s="76"/>
      <c r="AB190" s="76"/>
      <c r="AC190" s="76"/>
      <c r="AD190" s="76"/>
      <c r="AE190" s="76"/>
      <c r="AF190" s="76"/>
      <c r="AG190" s="76"/>
      <c r="AH190" s="76"/>
      <c r="AI190" s="76"/>
      <c r="AJ190" s="76"/>
      <c r="AK190" s="76"/>
      <c r="AL190" s="76"/>
      <c r="AM190" s="76"/>
      <c r="AN190" s="76"/>
      <c r="AO190" s="76"/>
      <c r="AP190" s="76"/>
      <c r="AQ190" s="76"/>
      <c r="AR190" s="76"/>
      <c r="AS190" s="76"/>
      <c r="AT190" s="76"/>
      <c r="AU190" s="76"/>
      <c r="AV190" s="76"/>
      <c r="AW190" s="76"/>
      <c r="AX190" s="76"/>
      <c r="AY190" s="76"/>
      <c r="AZ190" s="76"/>
      <c r="BA190" s="76"/>
      <c r="BB190" s="76"/>
      <c r="BC190" s="76"/>
      <c r="BD190" s="76"/>
      <c r="BE190" s="76"/>
      <c r="BF190" s="76"/>
      <c r="BG190" s="76"/>
      <c r="BH190" s="76"/>
    </row>
    <row r="191" spans="1:60" x14ac:dyDescent="0.25">
      <c r="A191" s="76"/>
      <c r="J191" s="76"/>
      <c r="K191" s="76"/>
      <c r="L191" s="76"/>
      <c r="M191" s="76"/>
      <c r="N191" s="76"/>
      <c r="O191" s="76"/>
      <c r="P191" s="76"/>
      <c r="Q191" s="76"/>
      <c r="R191" s="76"/>
      <c r="S191" s="76"/>
      <c r="T191" s="76"/>
      <c r="U191" s="76"/>
      <c r="V191" s="76"/>
      <c r="W191" s="76"/>
      <c r="X191" s="76"/>
      <c r="Y191" s="76"/>
      <c r="Z191" s="76"/>
      <c r="AA191" s="76"/>
      <c r="AB191" s="76"/>
      <c r="AC191" s="76"/>
      <c r="AD191" s="76"/>
      <c r="AE191" s="76"/>
      <c r="AF191" s="76"/>
      <c r="AG191" s="76"/>
      <c r="AH191" s="76"/>
      <c r="AI191" s="76"/>
      <c r="AJ191" s="76"/>
      <c r="AK191" s="76"/>
      <c r="AL191" s="76"/>
      <c r="AM191" s="76"/>
      <c r="AN191" s="76"/>
      <c r="AO191" s="76"/>
      <c r="AP191" s="76"/>
      <c r="AQ191" s="76"/>
      <c r="AR191" s="76"/>
      <c r="AS191" s="76"/>
      <c r="AT191" s="76"/>
      <c r="AU191" s="76"/>
      <c r="AV191" s="76"/>
      <c r="AW191" s="76"/>
      <c r="AX191" s="76"/>
      <c r="AY191" s="76"/>
      <c r="AZ191" s="76"/>
      <c r="BA191" s="76"/>
      <c r="BB191" s="76"/>
      <c r="BC191" s="76"/>
      <c r="BD191" s="76"/>
      <c r="BE191" s="76"/>
      <c r="BF191" s="76"/>
      <c r="BG191" s="76"/>
      <c r="BH191" s="76"/>
    </row>
    <row r="192" spans="1:60" x14ac:dyDescent="0.25">
      <c r="A192" s="76"/>
      <c r="J192" s="76"/>
      <c r="K192" s="76"/>
      <c r="L192" s="76"/>
      <c r="M192" s="76"/>
      <c r="N192" s="76"/>
      <c r="O192" s="76"/>
      <c r="P192" s="76"/>
      <c r="Q192" s="76"/>
      <c r="R192" s="76"/>
      <c r="S192" s="76"/>
      <c r="T192" s="76"/>
      <c r="U192" s="76"/>
      <c r="V192" s="76"/>
      <c r="W192" s="76"/>
      <c r="X192" s="76"/>
      <c r="Y192" s="76"/>
      <c r="Z192" s="76"/>
      <c r="AA192" s="76"/>
      <c r="AB192" s="76"/>
      <c r="AC192" s="76"/>
      <c r="AD192" s="76"/>
      <c r="AE192" s="76"/>
      <c r="AF192" s="76"/>
      <c r="AG192" s="76"/>
      <c r="AH192" s="76"/>
      <c r="AI192" s="76"/>
      <c r="AJ192" s="76"/>
      <c r="AK192" s="76"/>
      <c r="AL192" s="76"/>
      <c r="AM192" s="76"/>
      <c r="AN192" s="76"/>
      <c r="AO192" s="76"/>
      <c r="AP192" s="76"/>
      <c r="AQ192" s="76"/>
      <c r="AR192" s="76"/>
      <c r="AS192" s="76"/>
      <c r="AT192" s="76"/>
      <c r="AU192" s="76"/>
      <c r="AV192" s="76"/>
      <c r="AW192" s="76"/>
      <c r="AX192" s="76"/>
      <c r="AY192" s="76"/>
      <c r="AZ192" s="76"/>
      <c r="BA192" s="76"/>
      <c r="BB192" s="76"/>
      <c r="BC192" s="76"/>
      <c r="BD192" s="76"/>
      <c r="BE192" s="76"/>
      <c r="BF192" s="76"/>
      <c r="BG192" s="76"/>
      <c r="BH192" s="76"/>
    </row>
    <row r="193" spans="1:60" x14ac:dyDescent="0.25">
      <c r="A193" s="76"/>
      <c r="J193" s="76"/>
      <c r="K193" s="76"/>
      <c r="L193" s="76"/>
      <c r="M193" s="76"/>
      <c r="N193" s="76"/>
      <c r="O193" s="76"/>
      <c r="P193" s="76"/>
      <c r="Q193" s="76"/>
      <c r="R193" s="76"/>
      <c r="S193" s="76"/>
      <c r="T193" s="76"/>
      <c r="U193" s="76"/>
      <c r="V193" s="76"/>
      <c r="W193" s="76"/>
      <c r="X193" s="76"/>
      <c r="Y193" s="76"/>
      <c r="Z193" s="76"/>
      <c r="AA193" s="76"/>
      <c r="AB193" s="76"/>
      <c r="AC193" s="76"/>
      <c r="AD193" s="76"/>
      <c r="AE193" s="76"/>
      <c r="AF193" s="76"/>
      <c r="AG193" s="76"/>
      <c r="AH193" s="76"/>
      <c r="AI193" s="76"/>
      <c r="AJ193" s="76"/>
      <c r="AK193" s="76"/>
      <c r="AL193" s="76"/>
      <c r="AM193" s="76"/>
      <c r="AN193" s="76"/>
      <c r="AO193" s="76"/>
      <c r="AP193" s="76"/>
      <c r="AQ193" s="76"/>
      <c r="AR193" s="76"/>
      <c r="AS193" s="76"/>
      <c r="AT193" s="76"/>
      <c r="AU193" s="76"/>
      <c r="AV193" s="76"/>
      <c r="AW193" s="76"/>
      <c r="AX193" s="76"/>
      <c r="AY193" s="76"/>
      <c r="AZ193" s="76"/>
      <c r="BA193" s="76"/>
      <c r="BB193" s="76"/>
      <c r="BC193" s="76"/>
      <c r="BD193" s="76"/>
      <c r="BE193" s="76"/>
      <c r="BF193" s="76"/>
      <c r="BG193" s="76"/>
      <c r="BH193" s="76"/>
    </row>
    <row r="194" spans="1:60" x14ac:dyDescent="0.25">
      <c r="A194" s="76"/>
      <c r="J194" s="76"/>
      <c r="K194" s="76"/>
      <c r="L194" s="76"/>
      <c r="M194" s="76"/>
      <c r="N194" s="76"/>
      <c r="O194" s="76"/>
      <c r="P194" s="76"/>
      <c r="Q194" s="76"/>
      <c r="R194" s="76"/>
      <c r="S194" s="76"/>
      <c r="T194" s="76"/>
      <c r="U194" s="76"/>
      <c r="V194" s="76"/>
      <c r="W194" s="76"/>
      <c r="X194" s="76"/>
      <c r="Y194" s="76"/>
      <c r="Z194" s="76"/>
      <c r="AA194" s="76"/>
      <c r="AB194" s="76"/>
      <c r="AC194" s="76"/>
      <c r="AD194" s="76"/>
      <c r="AE194" s="76"/>
      <c r="AF194" s="76"/>
      <c r="AG194" s="76"/>
      <c r="AH194" s="76"/>
      <c r="AI194" s="76"/>
      <c r="AJ194" s="76"/>
      <c r="AK194" s="76"/>
      <c r="AL194" s="76"/>
      <c r="AM194" s="76"/>
      <c r="AN194" s="76"/>
      <c r="AO194" s="76"/>
      <c r="AP194" s="76"/>
      <c r="AQ194" s="76"/>
      <c r="AR194" s="76"/>
      <c r="AS194" s="76"/>
      <c r="AT194" s="76"/>
      <c r="AU194" s="76"/>
      <c r="AV194" s="76"/>
      <c r="AW194" s="76"/>
      <c r="AX194" s="76"/>
      <c r="AY194" s="76"/>
      <c r="AZ194" s="76"/>
      <c r="BA194" s="76"/>
      <c r="BB194" s="76"/>
      <c r="BC194" s="76"/>
      <c r="BD194" s="76"/>
      <c r="BE194" s="76"/>
      <c r="BF194" s="76"/>
      <c r="BG194" s="76"/>
      <c r="BH194" s="76"/>
    </row>
    <row r="195" spans="1:60" x14ac:dyDescent="0.25">
      <c r="A195" s="76"/>
      <c r="J195" s="76"/>
      <c r="K195" s="76"/>
      <c r="L195" s="76"/>
      <c r="M195" s="76"/>
      <c r="N195" s="76"/>
      <c r="O195" s="76"/>
      <c r="P195" s="76"/>
      <c r="Q195" s="76"/>
      <c r="R195" s="76"/>
      <c r="S195" s="76"/>
      <c r="T195" s="76"/>
      <c r="U195" s="76"/>
      <c r="V195" s="76"/>
      <c r="W195" s="76"/>
      <c r="X195" s="76"/>
      <c r="Y195" s="76"/>
      <c r="Z195" s="76"/>
      <c r="AA195" s="76"/>
      <c r="AB195" s="76"/>
      <c r="AC195" s="76"/>
      <c r="AD195" s="76"/>
      <c r="AE195" s="76"/>
      <c r="AF195" s="76"/>
      <c r="AG195" s="76"/>
      <c r="AH195" s="76"/>
      <c r="AI195" s="76"/>
      <c r="AJ195" s="76"/>
      <c r="AK195" s="76"/>
      <c r="AL195" s="76"/>
      <c r="AM195" s="76"/>
      <c r="AN195" s="76"/>
      <c r="AO195" s="76"/>
      <c r="AP195" s="76"/>
      <c r="AQ195" s="76"/>
      <c r="AR195" s="76"/>
      <c r="AS195" s="76"/>
      <c r="AT195" s="76"/>
      <c r="AU195" s="76"/>
      <c r="AV195" s="76"/>
      <c r="AW195" s="76"/>
      <c r="AX195" s="76"/>
      <c r="AY195" s="76"/>
      <c r="AZ195" s="76"/>
      <c r="BA195" s="76"/>
      <c r="BB195" s="76"/>
      <c r="BC195" s="76"/>
      <c r="BD195" s="76"/>
      <c r="BE195" s="76"/>
      <c r="BF195" s="76"/>
      <c r="BG195" s="76"/>
      <c r="BH195" s="76"/>
    </row>
    <row r="196" spans="1:60" x14ac:dyDescent="0.25">
      <c r="A196" s="76"/>
      <c r="J196" s="76"/>
      <c r="K196" s="76"/>
      <c r="L196" s="76"/>
      <c r="M196" s="76"/>
      <c r="N196" s="76"/>
      <c r="O196" s="76"/>
      <c r="P196" s="76"/>
      <c r="Q196" s="76"/>
      <c r="R196" s="76"/>
      <c r="S196" s="76"/>
      <c r="T196" s="76"/>
      <c r="U196" s="76"/>
      <c r="V196" s="76"/>
      <c r="W196" s="76"/>
      <c r="X196" s="76"/>
      <c r="Y196" s="76"/>
      <c r="Z196" s="76"/>
      <c r="AA196" s="76"/>
      <c r="AB196" s="76"/>
      <c r="AC196" s="76"/>
      <c r="AD196" s="76"/>
      <c r="AE196" s="76"/>
      <c r="AF196" s="76"/>
      <c r="AG196" s="76"/>
      <c r="AH196" s="76"/>
      <c r="AI196" s="76"/>
      <c r="AJ196" s="76"/>
      <c r="AK196" s="76"/>
      <c r="AL196" s="76"/>
      <c r="AM196" s="76"/>
      <c r="AN196" s="76"/>
      <c r="AO196" s="76"/>
      <c r="AP196" s="76"/>
      <c r="AQ196" s="76"/>
      <c r="AR196" s="76"/>
      <c r="AS196" s="76"/>
      <c r="AT196" s="76"/>
      <c r="AU196" s="76"/>
      <c r="AV196" s="76"/>
      <c r="AW196" s="76"/>
      <c r="AX196" s="76"/>
      <c r="AY196" s="76"/>
      <c r="AZ196" s="76"/>
      <c r="BA196" s="76"/>
      <c r="BB196" s="76"/>
      <c r="BC196" s="76"/>
      <c r="BD196" s="76"/>
      <c r="BE196" s="76"/>
      <c r="BF196" s="76"/>
      <c r="BG196" s="76"/>
      <c r="BH196" s="76"/>
    </row>
    <row r="197" spans="1:60" x14ac:dyDescent="0.25">
      <c r="A197" s="76"/>
      <c r="J197" s="76"/>
      <c r="K197" s="76"/>
      <c r="L197" s="76"/>
      <c r="M197" s="76"/>
      <c r="N197" s="76"/>
      <c r="O197" s="76"/>
      <c r="P197" s="76"/>
      <c r="Q197" s="76"/>
      <c r="R197" s="76"/>
      <c r="S197" s="76"/>
      <c r="T197" s="76"/>
      <c r="U197" s="76"/>
      <c r="V197" s="76"/>
      <c r="W197" s="76"/>
      <c r="X197" s="76"/>
      <c r="Y197" s="76"/>
      <c r="Z197" s="76"/>
      <c r="AA197" s="76"/>
      <c r="AB197" s="76"/>
      <c r="AC197" s="76"/>
      <c r="AD197" s="76"/>
      <c r="AE197" s="76"/>
      <c r="AF197" s="76"/>
      <c r="AG197" s="76"/>
      <c r="AH197" s="76"/>
      <c r="AI197" s="76"/>
      <c r="AJ197" s="76"/>
      <c r="AK197" s="76"/>
      <c r="AL197" s="76"/>
      <c r="AM197" s="76"/>
      <c r="AN197" s="76"/>
      <c r="AO197" s="76"/>
      <c r="AP197" s="76"/>
      <c r="AQ197" s="76"/>
      <c r="AR197" s="76"/>
      <c r="AS197" s="76"/>
      <c r="AT197" s="76"/>
      <c r="AU197" s="76"/>
      <c r="AV197" s="76"/>
      <c r="AW197" s="76"/>
      <c r="AX197" s="76"/>
      <c r="AY197" s="76"/>
      <c r="AZ197" s="76"/>
      <c r="BA197" s="76"/>
      <c r="BB197" s="76"/>
      <c r="BC197" s="76"/>
      <c r="BD197" s="76"/>
      <c r="BE197" s="76"/>
      <c r="BF197" s="76"/>
      <c r="BG197" s="76"/>
      <c r="BH197" s="76"/>
    </row>
    <row r="198" spans="1:60" x14ac:dyDescent="0.25">
      <c r="A198" s="76"/>
      <c r="J198" s="76"/>
      <c r="K198" s="76"/>
      <c r="L198" s="76"/>
      <c r="M198" s="76"/>
      <c r="N198" s="76"/>
      <c r="O198" s="76"/>
      <c r="P198" s="76"/>
      <c r="Q198" s="76"/>
      <c r="R198" s="76"/>
      <c r="S198" s="76"/>
      <c r="T198" s="76"/>
      <c r="U198" s="76"/>
      <c r="V198" s="76"/>
      <c r="W198" s="76"/>
      <c r="X198" s="76"/>
      <c r="Y198" s="76"/>
      <c r="Z198" s="76"/>
      <c r="AA198" s="76"/>
      <c r="AB198" s="76"/>
      <c r="AC198" s="76"/>
      <c r="AD198" s="76"/>
      <c r="AE198" s="76"/>
      <c r="AF198" s="76"/>
      <c r="AG198" s="76"/>
      <c r="AH198" s="76"/>
      <c r="AI198" s="76"/>
      <c r="AJ198" s="76"/>
      <c r="AK198" s="76"/>
      <c r="AL198" s="76"/>
      <c r="AM198" s="76"/>
      <c r="AN198" s="76"/>
      <c r="AO198" s="76"/>
      <c r="AP198" s="76"/>
      <c r="AQ198" s="76"/>
      <c r="AR198" s="76"/>
      <c r="AS198" s="76"/>
      <c r="AT198" s="76"/>
      <c r="AU198" s="76"/>
      <c r="AV198" s="76"/>
      <c r="AW198" s="76"/>
      <c r="AX198" s="76"/>
      <c r="AY198" s="76"/>
      <c r="AZ198" s="76"/>
      <c r="BA198" s="76"/>
      <c r="BB198" s="76"/>
      <c r="BC198" s="76"/>
      <c r="BD198" s="76"/>
      <c r="BE198" s="76"/>
      <c r="BF198" s="76"/>
      <c r="BG198" s="76"/>
      <c r="BH198" s="76"/>
    </row>
    <row r="199" spans="1:60" x14ac:dyDescent="0.25">
      <c r="A199" s="76"/>
      <c r="J199" s="76"/>
      <c r="K199" s="76"/>
      <c r="L199" s="76"/>
      <c r="M199" s="76"/>
      <c r="N199" s="76"/>
      <c r="O199" s="76"/>
      <c r="P199" s="76"/>
      <c r="Q199" s="76"/>
      <c r="R199" s="76"/>
      <c r="S199" s="76"/>
      <c r="T199" s="76"/>
      <c r="U199" s="76"/>
      <c r="V199" s="76"/>
      <c r="W199" s="76"/>
      <c r="X199" s="76"/>
      <c r="Y199" s="76"/>
      <c r="Z199" s="76"/>
      <c r="AA199" s="76"/>
      <c r="AB199" s="76"/>
      <c r="AC199" s="76"/>
      <c r="AD199" s="76"/>
      <c r="AE199" s="76"/>
      <c r="AF199" s="76"/>
      <c r="AG199" s="76"/>
      <c r="AH199" s="76"/>
      <c r="AI199" s="76"/>
      <c r="AJ199" s="76"/>
      <c r="AK199" s="76"/>
      <c r="AL199" s="76"/>
      <c r="AM199" s="76"/>
      <c r="AN199" s="76"/>
      <c r="AO199" s="76"/>
      <c r="AP199" s="76"/>
      <c r="AQ199" s="76"/>
      <c r="AR199" s="76"/>
      <c r="AS199" s="76"/>
      <c r="AT199" s="76"/>
      <c r="AU199" s="76"/>
      <c r="AV199" s="76"/>
      <c r="AW199" s="76"/>
      <c r="AX199" s="76"/>
      <c r="AY199" s="76"/>
      <c r="AZ199" s="76"/>
      <c r="BA199" s="76"/>
      <c r="BB199" s="76"/>
      <c r="BC199" s="76"/>
      <c r="BD199" s="76"/>
      <c r="BE199" s="76"/>
      <c r="BF199" s="76"/>
      <c r="BG199" s="76"/>
      <c r="BH199" s="76"/>
    </row>
    <row r="200" spans="1:60" x14ac:dyDescent="0.25">
      <c r="A200" s="76"/>
      <c r="J200" s="76"/>
      <c r="K200" s="76"/>
      <c r="L200" s="76"/>
      <c r="M200" s="76"/>
      <c r="N200" s="76"/>
      <c r="O200" s="76"/>
      <c r="P200" s="76"/>
      <c r="Q200" s="76"/>
      <c r="R200" s="76"/>
      <c r="S200" s="76"/>
      <c r="T200" s="76"/>
      <c r="U200" s="76"/>
      <c r="V200" s="76"/>
      <c r="W200" s="76"/>
      <c r="X200" s="76"/>
      <c r="Y200" s="76"/>
      <c r="Z200" s="76"/>
      <c r="AA200" s="76"/>
      <c r="AB200" s="76"/>
      <c r="AC200" s="76"/>
      <c r="AD200" s="76"/>
      <c r="AE200" s="76"/>
      <c r="AF200" s="76"/>
      <c r="AG200" s="76"/>
      <c r="AH200" s="76"/>
      <c r="AI200" s="76"/>
      <c r="AJ200" s="76"/>
      <c r="AK200" s="76"/>
      <c r="AL200" s="76"/>
      <c r="AM200" s="76"/>
      <c r="AN200" s="76"/>
      <c r="AO200" s="76"/>
      <c r="AP200" s="76"/>
      <c r="AQ200" s="76"/>
      <c r="AR200" s="76"/>
      <c r="AS200" s="76"/>
      <c r="AT200" s="76"/>
      <c r="AU200" s="76"/>
      <c r="AV200" s="76"/>
      <c r="AW200" s="76"/>
      <c r="AX200" s="76"/>
      <c r="AY200" s="76"/>
      <c r="AZ200" s="76"/>
      <c r="BA200" s="76"/>
      <c r="BB200" s="76"/>
      <c r="BC200" s="76"/>
      <c r="BD200" s="76"/>
      <c r="BE200" s="76"/>
      <c r="BF200" s="76"/>
      <c r="BG200" s="76"/>
      <c r="BH200" s="76"/>
    </row>
    <row r="201" spans="1:60" x14ac:dyDescent="0.25">
      <c r="A201" s="76"/>
      <c r="J201" s="76"/>
      <c r="K201" s="76"/>
      <c r="L201" s="76"/>
      <c r="M201" s="76"/>
      <c r="N201" s="76"/>
      <c r="O201" s="76"/>
      <c r="P201" s="76"/>
      <c r="Q201" s="76"/>
      <c r="R201" s="76"/>
      <c r="S201" s="76"/>
      <c r="T201" s="76"/>
      <c r="U201" s="76"/>
      <c r="V201" s="76"/>
      <c r="W201" s="76"/>
      <c r="X201" s="76"/>
      <c r="Y201" s="76"/>
      <c r="Z201" s="76"/>
      <c r="AA201" s="76"/>
      <c r="AB201" s="76"/>
      <c r="AC201" s="76"/>
      <c r="AD201" s="76"/>
      <c r="AE201" s="76"/>
      <c r="AF201" s="76"/>
      <c r="AG201" s="76"/>
      <c r="AH201" s="76"/>
      <c r="AI201" s="76"/>
      <c r="AJ201" s="76"/>
      <c r="AK201" s="76"/>
      <c r="AL201" s="76"/>
      <c r="AM201" s="76"/>
      <c r="AN201" s="76"/>
      <c r="AO201" s="76"/>
      <c r="AP201" s="76"/>
      <c r="AQ201" s="76"/>
      <c r="AR201" s="76"/>
      <c r="AS201" s="76"/>
      <c r="AT201" s="76"/>
      <c r="AU201" s="76"/>
      <c r="AV201" s="76"/>
      <c r="AW201" s="76"/>
      <c r="AX201" s="76"/>
      <c r="AY201" s="76"/>
      <c r="AZ201" s="76"/>
      <c r="BA201" s="76"/>
      <c r="BB201" s="76"/>
      <c r="BC201" s="76"/>
      <c r="BD201" s="76"/>
      <c r="BE201" s="76"/>
      <c r="BF201" s="76"/>
      <c r="BG201" s="76"/>
      <c r="BH201" s="76"/>
    </row>
    <row r="202" spans="1:60" x14ac:dyDescent="0.25">
      <c r="A202" s="76"/>
      <c r="J202" s="76"/>
      <c r="K202" s="76"/>
      <c r="L202" s="76"/>
      <c r="M202" s="76"/>
      <c r="N202" s="76"/>
      <c r="O202" s="76"/>
      <c r="P202" s="76"/>
      <c r="Q202" s="76"/>
      <c r="R202" s="76"/>
      <c r="S202" s="76"/>
      <c r="T202" s="76"/>
      <c r="U202" s="76"/>
      <c r="V202" s="76"/>
      <c r="W202" s="76"/>
      <c r="X202" s="76"/>
      <c r="Y202" s="76"/>
      <c r="Z202" s="76"/>
      <c r="AA202" s="76"/>
      <c r="AB202" s="76"/>
      <c r="AC202" s="76"/>
      <c r="AD202" s="76"/>
      <c r="AE202" s="76"/>
      <c r="AF202" s="76"/>
      <c r="AG202" s="76"/>
      <c r="AH202" s="76"/>
      <c r="AI202" s="76"/>
      <c r="AJ202" s="76"/>
      <c r="AK202" s="76"/>
      <c r="AL202" s="76"/>
      <c r="AM202" s="76"/>
      <c r="AN202" s="76"/>
      <c r="AO202" s="76"/>
      <c r="AP202" s="76"/>
      <c r="AQ202" s="76"/>
      <c r="AR202" s="76"/>
      <c r="AS202" s="76"/>
      <c r="AT202" s="76"/>
      <c r="AU202" s="76"/>
      <c r="AV202" s="76"/>
      <c r="AW202" s="76"/>
      <c r="AX202" s="76"/>
      <c r="AY202" s="76"/>
      <c r="AZ202" s="76"/>
      <c r="BA202" s="76"/>
      <c r="BB202" s="76"/>
      <c r="BC202" s="76"/>
      <c r="BD202" s="76"/>
      <c r="BE202" s="76"/>
      <c r="BF202" s="76"/>
      <c r="BG202" s="76"/>
      <c r="BH202" s="76"/>
    </row>
    <row r="203" spans="1:60" x14ac:dyDescent="0.25">
      <c r="A203" s="76"/>
      <c r="J203" s="76"/>
      <c r="K203" s="76"/>
      <c r="L203" s="76"/>
      <c r="M203" s="76"/>
      <c r="N203" s="76"/>
      <c r="O203" s="76"/>
      <c r="P203" s="76"/>
      <c r="Q203" s="76"/>
      <c r="R203" s="76"/>
      <c r="S203" s="76"/>
      <c r="T203" s="76"/>
      <c r="U203" s="76"/>
      <c r="V203" s="76"/>
      <c r="W203" s="76"/>
      <c r="X203" s="76"/>
      <c r="Y203" s="76"/>
      <c r="Z203" s="76"/>
      <c r="AA203" s="76"/>
      <c r="AB203" s="76"/>
      <c r="AC203" s="76"/>
      <c r="AD203" s="76"/>
      <c r="AE203" s="76"/>
      <c r="AF203" s="76"/>
      <c r="AG203" s="76"/>
      <c r="AH203" s="76"/>
      <c r="AI203" s="76"/>
      <c r="AJ203" s="76"/>
      <c r="AK203" s="76"/>
      <c r="AL203" s="76"/>
      <c r="AM203" s="76"/>
      <c r="AN203" s="76"/>
      <c r="AO203" s="76"/>
      <c r="AP203" s="76"/>
      <c r="AQ203" s="76"/>
      <c r="AR203" s="76"/>
      <c r="AS203" s="76"/>
      <c r="AT203" s="76"/>
      <c r="AU203" s="76"/>
      <c r="AV203" s="76"/>
      <c r="AW203" s="76"/>
      <c r="AX203" s="76"/>
      <c r="AY203" s="76"/>
      <c r="AZ203" s="76"/>
      <c r="BA203" s="76"/>
      <c r="BB203" s="76"/>
      <c r="BC203" s="76"/>
      <c r="BD203" s="76"/>
      <c r="BE203" s="76"/>
      <c r="BF203" s="76"/>
      <c r="BG203" s="76"/>
      <c r="BH203" s="76"/>
    </row>
    <row r="204" spans="1:60" x14ac:dyDescent="0.25">
      <c r="A204" s="76"/>
      <c r="J204" s="76"/>
      <c r="K204" s="76"/>
      <c r="L204" s="76"/>
      <c r="M204" s="76"/>
      <c r="N204" s="76"/>
      <c r="O204" s="76"/>
      <c r="P204" s="76"/>
      <c r="Q204" s="76"/>
      <c r="R204" s="76"/>
      <c r="S204" s="76"/>
      <c r="T204" s="76"/>
      <c r="U204" s="76"/>
      <c r="V204" s="76"/>
      <c r="W204" s="76"/>
      <c r="X204" s="76"/>
      <c r="Y204" s="76"/>
      <c r="Z204" s="76"/>
      <c r="AA204" s="76"/>
      <c r="AB204" s="76"/>
      <c r="AC204" s="76"/>
      <c r="AD204" s="76"/>
      <c r="AE204" s="76"/>
      <c r="AF204" s="76"/>
      <c r="AG204" s="76"/>
      <c r="AH204" s="76"/>
      <c r="AI204" s="76"/>
      <c r="AJ204" s="76"/>
      <c r="AK204" s="76"/>
      <c r="AL204" s="76"/>
      <c r="AM204" s="76"/>
      <c r="AN204" s="76"/>
      <c r="AO204" s="76"/>
      <c r="AP204" s="76"/>
      <c r="AQ204" s="76"/>
      <c r="AR204" s="76"/>
      <c r="AS204" s="76"/>
      <c r="AT204" s="76"/>
      <c r="AU204" s="76"/>
      <c r="AV204" s="76"/>
      <c r="AW204" s="76"/>
      <c r="AX204" s="76"/>
      <c r="AY204" s="76"/>
      <c r="AZ204" s="76"/>
      <c r="BA204" s="76"/>
      <c r="BB204" s="76"/>
      <c r="BC204" s="76"/>
      <c r="BD204" s="76"/>
      <c r="BE204" s="76"/>
      <c r="BF204" s="76"/>
      <c r="BG204" s="76"/>
      <c r="BH204" s="76"/>
    </row>
    <row r="205" spans="1:60" x14ac:dyDescent="0.25">
      <c r="A205" s="76"/>
      <c r="J205" s="76"/>
      <c r="K205" s="76"/>
      <c r="L205" s="76"/>
      <c r="M205" s="76"/>
      <c r="N205" s="76"/>
      <c r="O205" s="76"/>
      <c r="P205" s="76"/>
      <c r="Q205" s="76"/>
      <c r="R205" s="76"/>
      <c r="S205" s="76"/>
      <c r="T205" s="76"/>
      <c r="U205" s="76"/>
      <c r="V205" s="76"/>
      <c r="W205" s="76"/>
      <c r="X205" s="76"/>
      <c r="Y205" s="76"/>
      <c r="Z205" s="76"/>
      <c r="AA205" s="76"/>
      <c r="AB205" s="76"/>
      <c r="AC205" s="76"/>
      <c r="AD205" s="76"/>
      <c r="AE205" s="76"/>
      <c r="AF205" s="76"/>
      <c r="AG205" s="76"/>
      <c r="AH205" s="76"/>
      <c r="AI205" s="76"/>
      <c r="AJ205" s="76"/>
      <c r="AK205" s="76"/>
      <c r="AL205" s="76"/>
      <c r="AM205" s="76"/>
      <c r="AN205" s="76"/>
      <c r="AO205" s="76"/>
      <c r="AP205" s="76"/>
      <c r="AQ205" s="76"/>
      <c r="AR205" s="76"/>
      <c r="AS205" s="76"/>
      <c r="AT205" s="76"/>
      <c r="AU205" s="76"/>
      <c r="AV205" s="76"/>
      <c r="AW205" s="76"/>
      <c r="AX205" s="76"/>
      <c r="AY205" s="76"/>
      <c r="AZ205" s="76"/>
      <c r="BA205" s="76"/>
      <c r="BB205" s="76"/>
      <c r="BC205" s="76"/>
      <c r="BD205" s="76"/>
      <c r="BE205" s="76"/>
      <c r="BF205" s="76"/>
      <c r="BG205" s="76"/>
      <c r="BH205" s="76"/>
    </row>
    <row r="206" spans="1:60" x14ac:dyDescent="0.25">
      <c r="A206" s="76"/>
      <c r="J206" s="76"/>
      <c r="K206" s="76"/>
      <c r="L206" s="76"/>
      <c r="M206" s="76"/>
      <c r="N206" s="76"/>
      <c r="O206" s="76"/>
      <c r="P206" s="76"/>
      <c r="Q206" s="76"/>
      <c r="R206" s="76"/>
      <c r="S206" s="76"/>
      <c r="T206" s="76"/>
      <c r="U206" s="76"/>
      <c r="V206" s="76"/>
      <c r="W206" s="76"/>
      <c r="X206" s="76"/>
      <c r="Y206" s="76"/>
      <c r="Z206" s="76"/>
      <c r="AA206" s="76"/>
      <c r="AB206" s="76"/>
      <c r="AC206" s="76"/>
      <c r="AD206" s="76"/>
      <c r="AE206" s="76"/>
      <c r="AF206" s="76"/>
      <c r="AG206" s="76"/>
      <c r="AH206" s="76"/>
      <c r="AI206" s="76"/>
      <c r="AJ206" s="76"/>
      <c r="AK206" s="76"/>
      <c r="AL206" s="76"/>
      <c r="AM206" s="76"/>
      <c r="AN206" s="76"/>
      <c r="AO206" s="76"/>
      <c r="AP206" s="76"/>
      <c r="AQ206" s="76"/>
      <c r="AR206" s="76"/>
      <c r="AS206" s="76"/>
      <c r="AT206" s="76"/>
      <c r="AU206" s="76"/>
      <c r="AV206" s="76"/>
      <c r="AW206" s="76"/>
      <c r="AX206" s="76"/>
      <c r="AY206" s="76"/>
      <c r="AZ206" s="76"/>
      <c r="BA206" s="76"/>
      <c r="BB206" s="76"/>
      <c r="BC206" s="76"/>
      <c r="BD206" s="76"/>
      <c r="BE206" s="76"/>
      <c r="BF206" s="76"/>
      <c r="BG206" s="76"/>
      <c r="BH206" s="76"/>
    </row>
    <row r="207" spans="1:60" x14ac:dyDescent="0.25">
      <c r="A207" s="76"/>
      <c r="J207" s="76"/>
      <c r="K207" s="76"/>
      <c r="L207" s="76"/>
      <c r="M207" s="76"/>
      <c r="N207" s="76"/>
      <c r="O207" s="76"/>
      <c r="P207" s="76"/>
      <c r="Q207" s="76"/>
      <c r="R207" s="76"/>
      <c r="S207" s="76"/>
      <c r="T207" s="76"/>
      <c r="U207" s="76"/>
      <c r="V207" s="76"/>
      <c r="W207" s="76"/>
      <c r="X207" s="76"/>
      <c r="Y207" s="76"/>
      <c r="Z207" s="76"/>
      <c r="AA207" s="76"/>
      <c r="AB207" s="76"/>
      <c r="AC207" s="76"/>
      <c r="AD207" s="76"/>
      <c r="AE207" s="76"/>
      <c r="AF207" s="76"/>
      <c r="AG207" s="76"/>
      <c r="AH207" s="76"/>
      <c r="AI207" s="76"/>
      <c r="AJ207" s="76"/>
      <c r="AK207" s="76"/>
      <c r="AL207" s="76"/>
      <c r="AM207" s="76"/>
      <c r="AN207" s="76"/>
      <c r="AO207" s="76"/>
      <c r="AP207" s="76"/>
      <c r="AQ207" s="76"/>
      <c r="AR207" s="76"/>
      <c r="AS207" s="76"/>
      <c r="AT207" s="76"/>
      <c r="AU207" s="76"/>
      <c r="AV207" s="76"/>
      <c r="AW207" s="76"/>
      <c r="AX207" s="76"/>
      <c r="AY207" s="76"/>
      <c r="AZ207" s="76"/>
      <c r="BA207" s="76"/>
      <c r="BB207" s="76"/>
      <c r="BC207" s="76"/>
      <c r="BD207" s="76"/>
      <c r="BE207" s="76"/>
      <c r="BF207" s="76"/>
      <c r="BG207" s="76"/>
      <c r="BH207" s="76"/>
    </row>
    <row r="208" spans="1:60" x14ac:dyDescent="0.25">
      <c r="A208" s="76"/>
      <c r="J208" s="76"/>
      <c r="K208" s="76"/>
      <c r="L208" s="76"/>
      <c r="M208" s="76"/>
      <c r="N208" s="76"/>
      <c r="O208" s="76"/>
      <c r="P208" s="76"/>
      <c r="Q208" s="76"/>
      <c r="R208" s="76"/>
      <c r="S208" s="76"/>
      <c r="T208" s="76"/>
      <c r="U208" s="76"/>
      <c r="V208" s="76"/>
      <c r="W208" s="76"/>
      <c r="X208" s="76"/>
      <c r="Y208" s="76"/>
      <c r="Z208" s="76"/>
      <c r="AA208" s="76"/>
      <c r="AB208" s="76"/>
      <c r="AC208" s="76"/>
      <c r="AD208" s="76"/>
      <c r="AE208" s="76"/>
      <c r="AF208" s="76"/>
      <c r="AG208" s="76"/>
      <c r="AH208" s="76"/>
      <c r="AI208" s="76"/>
      <c r="AJ208" s="76"/>
      <c r="AK208" s="76"/>
      <c r="AL208" s="76"/>
      <c r="AM208" s="76"/>
      <c r="AN208" s="76"/>
      <c r="AO208" s="76"/>
      <c r="AP208" s="76"/>
      <c r="AQ208" s="76"/>
      <c r="AR208" s="76"/>
      <c r="AS208" s="76"/>
      <c r="AT208" s="76"/>
      <c r="AU208" s="76"/>
      <c r="AV208" s="76"/>
      <c r="AW208" s="76"/>
      <c r="AX208" s="76"/>
      <c r="AY208" s="76"/>
      <c r="AZ208" s="76"/>
      <c r="BA208" s="76"/>
      <c r="BB208" s="76"/>
      <c r="BC208" s="76"/>
      <c r="BD208" s="76"/>
      <c r="BE208" s="76"/>
      <c r="BF208" s="76"/>
      <c r="BG208" s="76"/>
      <c r="BH208" s="76"/>
    </row>
    <row r="209" spans="1:60" x14ac:dyDescent="0.25">
      <c r="A209" s="76"/>
      <c r="J209" s="76"/>
      <c r="K209" s="76"/>
      <c r="L209" s="76"/>
      <c r="M209" s="76"/>
      <c r="N209" s="76"/>
      <c r="O209" s="76"/>
      <c r="P209" s="76"/>
      <c r="Q209" s="76"/>
      <c r="R209" s="76"/>
      <c r="S209" s="76"/>
      <c r="T209" s="76"/>
      <c r="U209" s="76"/>
      <c r="V209" s="76"/>
      <c r="W209" s="76"/>
      <c r="X209" s="76"/>
      <c r="Y209" s="76"/>
      <c r="Z209" s="76"/>
      <c r="AA209" s="76"/>
      <c r="AB209" s="76"/>
      <c r="AC209" s="76"/>
      <c r="AD209" s="76"/>
      <c r="AE209" s="76"/>
      <c r="AF209" s="76"/>
      <c r="AG209" s="76"/>
      <c r="AH209" s="76"/>
      <c r="AI209" s="76"/>
      <c r="AJ209" s="76"/>
      <c r="AK209" s="76"/>
      <c r="AL209" s="76"/>
      <c r="AM209" s="76"/>
      <c r="AN209" s="76"/>
      <c r="AO209" s="76"/>
      <c r="AP209" s="76"/>
      <c r="AQ209" s="76"/>
      <c r="AR209" s="76"/>
      <c r="AS209" s="76"/>
      <c r="AT209" s="76"/>
      <c r="AU209" s="76"/>
      <c r="AV209" s="76"/>
      <c r="AW209" s="76"/>
      <c r="AX209" s="76"/>
      <c r="AY209" s="76"/>
      <c r="AZ209" s="76"/>
      <c r="BA209" s="76"/>
      <c r="BB209" s="76"/>
      <c r="BC209" s="76"/>
      <c r="BD209" s="76"/>
      <c r="BE209" s="76"/>
      <c r="BF209" s="76"/>
      <c r="BG209" s="76"/>
      <c r="BH209" s="76"/>
    </row>
    <row r="210" spans="1:60" x14ac:dyDescent="0.25">
      <c r="A210" s="76"/>
      <c r="J210" s="76"/>
      <c r="K210" s="76"/>
      <c r="L210" s="76"/>
      <c r="M210" s="76"/>
      <c r="N210" s="76"/>
      <c r="O210" s="76"/>
      <c r="P210" s="76"/>
      <c r="Q210" s="76"/>
      <c r="R210" s="76"/>
      <c r="S210" s="76"/>
      <c r="T210" s="76"/>
      <c r="U210" s="76"/>
      <c r="V210" s="76"/>
      <c r="W210" s="76"/>
      <c r="X210" s="76"/>
      <c r="Y210" s="76"/>
      <c r="Z210" s="76"/>
      <c r="AA210" s="76"/>
      <c r="AB210" s="76"/>
      <c r="AC210" s="76"/>
      <c r="AD210" s="76"/>
      <c r="AE210" s="76"/>
      <c r="AF210" s="76"/>
      <c r="AG210" s="76"/>
      <c r="AH210" s="76"/>
      <c r="AI210" s="76"/>
      <c r="AJ210" s="76"/>
      <c r="AK210" s="76"/>
      <c r="AL210" s="76"/>
      <c r="AM210" s="76"/>
      <c r="AN210" s="76"/>
      <c r="AO210" s="76"/>
      <c r="AP210" s="76"/>
      <c r="AQ210" s="76"/>
      <c r="AR210" s="76"/>
      <c r="AS210" s="76"/>
      <c r="AT210" s="76"/>
      <c r="AU210" s="76"/>
      <c r="AV210" s="76"/>
      <c r="AW210" s="76"/>
      <c r="AX210" s="76"/>
      <c r="AY210" s="76"/>
      <c r="AZ210" s="76"/>
      <c r="BA210" s="76"/>
      <c r="BB210" s="76"/>
      <c r="BC210" s="76"/>
      <c r="BD210" s="76"/>
      <c r="BE210" s="76"/>
      <c r="BF210" s="76"/>
      <c r="BG210" s="76"/>
      <c r="BH210" s="76"/>
    </row>
    <row r="211" spans="1:60" x14ac:dyDescent="0.25">
      <c r="A211" s="76"/>
      <c r="J211" s="76"/>
      <c r="K211" s="76"/>
      <c r="L211" s="76"/>
      <c r="M211" s="76"/>
      <c r="N211" s="76"/>
      <c r="O211" s="76"/>
      <c r="P211" s="76"/>
      <c r="Q211" s="76"/>
      <c r="R211" s="76"/>
      <c r="S211" s="76"/>
      <c r="T211" s="76"/>
      <c r="U211" s="76"/>
      <c r="V211" s="76"/>
      <c r="W211" s="76"/>
      <c r="X211" s="76"/>
      <c r="Y211" s="76"/>
      <c r="Z211" s="76"/>
      <c r="AA211" s="76"/>
      <c r="AB211" s="76"/>
      <c r="AC211" s="76"/>
      <c r="AD211" s="76"/>
      <c r="AE211" s="76"/>
      <c r="AF211" s="76"/>
      <c r="AG211" s="76"/>
      <c r="AH211" s="76"/>
      <c r="AI211" s="76"/>
      <c r="AJ211" s="76"/>
      <c r="AK211" s="76"/>
      <c r="AL211" s="76"/>
      <c r="AM211" s="76"/>
      <c r="AN211" s="76"/>
      <c r="AO211" s="76"/>
      <c r="AP211" s="76"/>
      <c r="AQ211" s="76"/>
      <c r="AR211" s="76"/>
      <c r="AS211" s="76"/>
      <c r="AT211" s="76"/>
      <c r="AU211" s="76"/>
      <c r="AV211" s="76"/>
      <c r="AW211" s="76"/>
      <c r="AX211" s="76"/>
      <c r="AY211" s="76"/>
      <c r="AZ211" s="76"/>
      <c r="BA211" s="76"/>
      <c r="BB211" s="76"/>
      <c r="BC211" s="76"/>
      <c r="BD211" s="76"/>
      <c r="BE211" s="76"/>
      <c r="BF211" s="76"/>
      <c r="BG211" s="76"/>
      <c r="BH211" s="76"/>
    </row>
    <row r="212" spans="1:60" x14ac:dyDescent="0.25">
      <c r="A212" s="76"/>
      <c r="J212" s="76"/>
      <c r="K212" s="76"/>
      <c r="L212" s="76"/>
      <c r="M212" s="76"/>
      <c r="N212" s="76"/>
      <c r="O212" s="76"/>
      <c r="P212" s="76"/>
      <c r="Q212" s="76"/>
      <c r="R212" s="76"/>
      <c r="S212" s="76"/>
      <c r="T212" s="76"/>
      <c r="U212" s="76"/>
      <c r="V212" s="76"/>
      <c r="W212" s="76"/>
      <c r="X212" s="76"/>
      <c r="Y212" s="76"/>
      <c r="Z212" s="76"/>
      <c r="AA212" s="76"/>
      <c r="AB212" s="76"/>
      <c r="AC212" s="76"/>
      <c r="AD212" s="76"/>
      <c r="AE212" s="76"/>
      <c r="AF212" s="76"/>
      <c r="AG212" s="76"/>
      <c r="AH212" s="76"/>
      <c r="AI212" s="76"/>
      <c r="AJ212" s="76"/>
      <c r="AK212" s="76"/>
      <c r="AL212" s="76"/>
      <c r="AM212" s="76"/>
      <c r="AN212" s="76"/>
      <c r="AO212" s="76"/>
      <c r="AP212" s="76"/>
      <c r="AQ212" s="76"/>
      <c r="AR212" s="76"/>
      <c r="AS212" s="76"/>
      <c r="AT212" s="76"/>
      <c r="AU212" s="76"/>
      <c r="AV212" s="76"/>
      <c r="AW212" s="76"/>
      <c r="AX212" s="76"/>
      <c r="AY212" s="76"/>
      <c r="AZ212" s="76"/>
      <c r="BA212" s="76"/>
      <c r="BB212" s="76"/>
      <c r="BC212" s="76"/>
      <c r="BD212" s="76"/>
      <c r="BE212" s="76"/>
      <c r="BF212" s="76"/>
      <c r="BG212" s="76"/>
      <c r="BH212" s="76"/>
    </row>
    <row r="213" spans="1:60" x14ac:dyDescent="0.25">
      <c r="A213" s="76"/>
      <c r="J213" s="76"/>
      <c r="K213" s="76"/>
      <c r="L213" s="76"/>
      <c r="M213" s="76"/>
      <c r="N213" s="76"/>
      <c r="O213" s="76"/>
      <c r="P213" s="76"/>
      <c r="Q213" s="76"/>
      <c r="R213" s="76"/>
      <c r="S213" s="76"/>
      <c r="T213" s="76"/>
      <c r="U213" s="76"/>
      <c r="V213" s="76"/>
      <c r="W213" s="76"/>
      <c r="X213" s="76"/>
      <c r="Y213" s="76"/>
      <c r="Z213" s="76"/>
      <c r="AA213" s="76"/>
      <c r="AB213" s="76"/>
      <c r="AC213" s="76"/>
      <c r="AD213" s="76"/>
      <c r="AE213" s="76"/>
      <c r="AF213" s="76"/>
      <c r="AG213" s="76"/>
      <c r="AH213" s="76"/>
      <c r="AI213" s="76"/>
      <c r="AJ213" s="76"/>
      <c r="AK213" s="76"/>
      <c r="AL213" s="76"/>
      <c r="AM213" s="76"/>
      <c r="AN213" s="76"/>
      <c r="AO213" s="76"/>
      <c r="AP213" s="76"/>
      <c r="AQ213" s="76"/>
      <c r="AR213" s="76"/>
      <c r="AS213" s="76"/>
      <c r="AT213" s="76"/>
      <c r="AU213" s="76"/>
      <c r="AV213" s="76"/>
      <c r="AW213" s="76"/>
      <c r="AX213" s="76"/>
      <c r="AY213" s="76"/>
      <c r="AZ213" s="76"/>
      <c r="BA213" s="76"/>
      <c r="BB213" s="76"/>
      <c r="BC213" s="76"/>
      <c r="BD213" s="76"/>
      <c r="BE213" s="76"/>
      <c r="BF213" s="76"/>
      <c r="BG213" s="76"/>
      <c r="BH213" s="76"/>
    </row>
    <row r="214" spans="1:60" x14ac:dyDescent="0.25">
      <c r="A214" s="76"/>
      <c r="J214" s="76"/>
      <c r="K214" s="76"/>
      <c r="L214" s="76"/>
      <c r="M214" s="76"/>
      <c r="N214" s="76"/>
      <c r="O214" s="76"/>
      <c r="P214" s="76"/>
      <c r="Q214" s="76"/>
      <c r="R214" s="76"/>
      <c r="S214" s="76"/>
      <c r="T214" s="76"/>
      <c r="U214" s="76"/>
      <c r="V214" s="76"/>
      <c r="W214" s="76"/>
      <c r="X214" s="76"/>
      <c r="Y214" s="76"/>
      <c r="Z214" s="76"/>
      <c r="AA214" s="76"/>
      <c r="AB214" s="76"/>
      <c r="AC214" s="76"/>
      <c r="AD214" s="76"/>
      <c r="AE214" s="76"/>
      <c r="AF214" s="76"/>
      <c r="AG214" s="76"/>
      <c r="AH214" s="76"/>
      <c r="AI214" s="76"/>
      <c r="AJ214" s="76"/>
      <c r="AK214" s="76"/>
      <c r="AL214" s="76"/>
      <c r="AM214" s="76"/>
      <c r="AN214" s="76"/>
      <c r="AO214" s="76"/>
      <c r="AP214" s="76"/>
      <c r="AQ214" s="76"/>
      <c r="AR214" s="76"/>
      <c r="AS214" s="76"/>
      <c r="AT214" s="76"/>
      <c r="AU214" s="76"/>
      <c r="AV214" s="76"/>
      <c r="AW214" s="76"/>
      <c r="AX214" s="76"/>
      <c r="AY214" s="76"/>
      <c r="AZ214" s="76"/>
      <c r="BA214" s="76"/>
      <c r="BB214" s="76"/>
      <c r="BC214" s="76"/>
      <c r="BD214" s="76"/>
      <c r="BE214" s="76"/>
      <c r="BF214" s="76"/>
      <c r="BG214" s="76"/>
      <c r="BH214" s="76"/>
    </row>
    <row r="215" spans="1:60" x14ac:dyDescent="0.25">
      <c r="A215" s="76"/>
      <c r="J215" s="76"/>
      <c r="K215" s="76"/>
      <c r="L215" s="76"/>
      <c r="M215" s="76"/>
      <c r="N215" s="76"/>
      <c r="O215" s="76"/>
      <c r="P215" s="76"/>
      <c r="Q215" s="76"/>
      <c r="R215" s="76"/>
      <c r="S215" s="76"/>
      <c r="T215" s="76"/>
      <c r="U215" s="76"/>
      <c r="V215" s="76"/>
      <c r="W215" s="76"/>
      <c r="X215" s="76"/>
      <c r="Y215" s="76"/>
      <c r="Z215" s="76"/>
      <c r="AA215" s="76"/>
      <c r="AB215" s="76"/>
      <c r="AC215" s="76"/>
      <c r="AD215" s="76"/>
      <c r="AE215" s="76"/>
      <c r="AF215" s="76"/>
      <c r="AG215" s="76"/>
      <c r="AH215" s="76"/>
      <c r="AI215" s="76"/>
      <c r="AJ215" s="76"/>
      <c r="AK215" s="76"/>
      <c r="AL215" s="76"/>
      <c r="AM215" s="76"/>
      <c r="AN215" s="76"/>
      <c r="AO215" s="76"/>
      <c r="AP215" s="76"/>
      <c r="AQ215" s="76"/>
      <c r="AR215" s="76"/>
      <c r="AS215" s="76"/>
      <c r="AT215" s="76"/>
      <c r="AU215" s="76"/>
      <c r="AV215" s="76"/>
      <c r="AW215" s="76"/>
      <c r="AX215" s="76"/>
      <c r="AY215" s="76"/>
      <c r="AZ215" s="76"/>
      <c r="BA215" s="76"/>
      <c r="BB215" s="76"/>
      <c r="BC215" s="76"/>
      <c r="BD215" s="76"/>
      <c r="BE215" s="76"/>
      <c r="BF215" s="76"/>
      <c r="BG215" s="76"/>
      <c r="BH215" s="76"/>
    </row>
    <row r="216" spans="1:60" x14ac:dyDescent="0.25">
      <c r="A216" s="76"/>
      <c r="J216" s="76"/>
      <c r="K216" s="76"/>
      <c r="L216" s="76"/>
      <c r="M216" s="76"/>
      <c r="N216" s="76"/>
      <c r="O216" s="76"/>
      <c r="P216" s="76"/>
      <c r="Q216" s="76"/>
      <c r="R216" s="76"/>
      <c r="S216" s="76"/>
      <c r="T216" s="76"/>
      <c r="U216" s="76"/>
      <c r="V216" s="76"/>
      <c r="W216" s="76"/>
      <c r="X216" s="76"/>
      <c r="Y216" s="76"/>
      <c r="Z216" s="76"/>
      <c r="AA216" s="76"/>
      <c r="AB216" s="76"/>
      <c r="AC216" s="76"/>
      <c r="AD216" s="76"/>
      <c r="AE216" s="76"/>
      <c r="AF216" s="76"/>
      <c r="AG216" s="76"/>
      <c r="AH216" s="76"/>
      <c r="AI216" s="76"/>
      <c r="AJ216" s="76"/>
      <c r="AK216" s="76"/>
      <c r="AL216" s="76"/>
      <c r="AM216" s="76"/>
      <c r="AN216" s="76"/>
      <c r="AO216" s="76"/>
      <c r="AP216" s="76"/>
      <c r="AQ216" s="76"/>
      <c r="AR216" s="76"/>
      <c r="AS216" s="76"/>
      <c r="AT216" s="76"/>
      <c r="AU216" s="76"/>
      <c r="AV216" s="76"/>
      <c r="AW216" s="76"/>
      <c r="AX216" s="76"/>
      <c r="AY216" s="76"/>
      <c r="AZ216" s="76"/>
      <c r="BA216" s="76"/>
      <c r="BB216" s="76"/>
      <c r="BC216" s="76"/>
      <c r="BD216" s="76"/>
      <c r="BE216" s="76"/>
      <c r="BF216" s="76"/>
      <c r="BG216" s="76"/>
      <c r="BH216" s="76"/>
    </row>
    <row r="217" spans="1:60" x14ac:dyDescent="0.25">
      <c r="A217" s="76"/>
      <c r="J217" s="76"/>
      <c r="K217" s="76"/>
      <c r="L217" s="76"/>
      <c r="M217" s="76"/>
      <c r="N217" s="76"/>
      <c r="O217" s="76"/>
      <c r="P217" s="76"/>
      <c r="Q217" s="76"/>
      <c r="R217" s="76"/>
      <c r="S217" s="76"/>
      <c r="T217" s="76"/>
      <c r="U217" s="76"/>
      <c r="V217" s="76"/>
      <c r="W217" s="76"/>
      <c r="X217" s="76"/>
      <c r="Y217" s="76"/>
      <c r="Z217" s="76"/>
      <c r="AA217" s="76"/>
      <c r="AB217" s="76"/>
      <c r="AC217" s="76"/>
      <c r="AD217" s="76"/>
      <c r="AE217" s="76"/>
      <c r="AF217" s="76"/>
      <c r="AG217" s="76"/>
      <c r="AH217" s="76"/>
      <c r="AI217" s="76"/>
      <c r="AJ217" s="76"/>
      <c r="AK217" s="76"/>
      <c r="AL217" s="76"/>
      <c r="AM217" s="76"/>
      <c r="AN217" s="76"/>
      <c r="AO217" s="76"/>
      <c r="AP217" s="76"/>
      <c r="AQ217" s="76"/>
      <c r="AR217" s="76"/>
      <c r="AS217" s="76"/>
      <c r="AT217" s="76"/>
      <c r="AU217" s="76"/>
      <c r="AV217" s="76"/>
      <c r="AW217" s="76"/>
      <c r="AX217" s="76"/>
      <c r="AY217" s="76"/>
      <c r="AZ217" s="76"/>
      <c r="BA217" s="76"/>
      <c r="BB217" s="76"/>
      <c r="BC217" s="76"/>
      <c r="BD217" s="76"/>
      <c r="BE217" s="76"/>
      <c r="BF217" s="76"/>
      <c r="BG217" s="76"/>
      <c r="BH217" s="76"/>
    </row>
    <row r="218" spans="1:60" x14ac:dyDescent="0.25">
      <c r="A218" s="76"/>
      <c r="J218" s="76"/>
      <c r="K218" s="76"/>
      <c r="L218" s="76"/>
      <c r="M218" s="76"/>
      <c r="N218" s="76"/>
      <c r="O218" s="76"/>
      <c r="P218" s="76"/>
      <c r="Q218" s="76"/>
      <c r="R218" s="76"/>
      <c r="S218" s="76"/>
      <c r="T218" s="76"/>
      <c r="U218" s="76"/>
      <c r="V218" s="76"/>
      <c r="W218" s="76"/>
      <c r="X218" s="76"/>
      <c r="Y218" s="76"/>
      <c r="Z218" s="76"/>
      <c r="AA218" s="76"/>
      <c r="AB218" s="76"/>
      <c r="AC218" s="76"/>
      <c r="AD218" s="76"/>
      <c r="AE218" s="76"/>
      <c r="AF218" s="76"/>
      <c r="AG218" s="76"/>
      <c r="AH218" s="76"/>
      <c r="AI218" s="76"/>
      <c r="AJ218" s="76"/>
      <c r="AK218" s="76"/>
      <c r="AL218" s="76"/>
      <c r="AM218" s="76"/>
      <c r="AN218" s="76"/>
      <c r="AO218" s="76"/>
      <c r="AP218" s="76"/>
      <c r="AQ218" s="76"/>
      <c r="AR218" s="76"/>
      <c r="AS218" s="76"/>
      <c r="AT218" s="76"/>
      <c r="AU218" s="76"/>
      <c r="AV218" s="76"/>
      <c r="AW218" s="76"/>
      <c r="AX218" s="76"/>
      <c r="AY218" s="76"/>
      <c r="AZ218" s="76"/>
      <c r="BA218" s="76"/>
      <c r="BB218" s="76"/>
      <c r="BC218" s="76"/>
      <c r="BD218" s="76"/>
      <c r="BE218" s="76"/>
      <c r="BF218" s="76"/>
      <c r="BG218" s="76"/>
      <c r="BH218" s="76"/>
    </row>
    <row r="219" spans="1:60" x14ac:dyDescent="0.25">
      <c r="A219" s="76"/>
      <c r="J219" s="76"/>
      <c r="K219" s="76"/>
      <c r="L219" s="76"/>
      <c r="M219" s="76"/>
      <c r="N219" s="76"/>
      <c r="O219" s="76"/>
      <c r="P219" s="76"/>
      <c r="Q219" s="76"/>
      <c r="R219" s="76"/>
      <c r="S219" s="76"/>
      <c r="T219" s="76"/>
      <c r="U219" s="76"/>
      <c r="V219" s="76"/>
      <c r="W219" s="76"/>
      <c r="X219" s="76"/>
      <c r="Y219" s="76"/>
      <c r="Z219" s="76"/>
      <c r="AA219" s="76"/>
      <c r="AB219" s="76"/>
      <c r="AC219" s="76"/>
      <c r="AD219" s="76"/>
      <c r="AE219" s="76"/>
      <c r="AF219" s="76"/>
      <c r="AG219" s="76"/>
      <c r="AH219" s="76"/>
      <c r="AI219" s="76"/>
      <c r="AJ219" s="76"/>
      <c r="AK219" s="76"/>
      <c r="AL219" s="76"/>
      <c r="AM219" s="76"/>
      <c r="AN219" s="76"/>
      <c r="AO219" s="76"/>
      <c r="AP219" s="76"/>
      <c r="AQ219" s="76"/>
      <c r="AR219" s="76"/>
      <c r="AS219" s="76"/>
      <c r="AT219" s="76"/>
      <c r="AU219" s="76"/>
      <c r="AV219" s="76"/>
      <c r="AW219" s="76"/>
      <c r="AX219" s="76"/>
      <c r="AY219" s="76"/>
      <c r="AZ219" s="76"/>
      <c r="BA219" s="76"/>
      <c r="BB219" s="76"/>
      <c r="BC219" s="76"/>
      <c r="BD219" s="76"/>
      <c r="BE219" s="76"/>
      <c r="BF219" s="76"/>
      <c r="BG219" s="76"/>
      <c r="BH219" s="76"/>
    </row>
    <row r="220" spans="1:60" x14ac:dyDescent="0.25">
      <c r="A220" s="76"/>
      <c r="J220" s="76"/>
      <c r="K220" s="76"/>
      <c r="L220" s="76"/>
      <c r="M220" s="76"/>
      <c r="N220" s="76"/>
      <c r="O220" s="76"/>
      <c r="P220" s="76"/>
      <c r="Q220" s="76"/>
      <c r="R220" s="76"/>
      <c r="S220" s="76"/>
      <c r="T220" s="76"/>
      <c r="U220" s="76"/>
      <c r="V220" s="76"/>
      <c r="W220" s="76"/>
      <c r="X220" s="76"/>
      <c r="Y220" s="76"/>
      <c r="Z220" s="76"/>
      <c r="AA220" s="76"/>
      <c r="AB220" s="76"/>
      <c r="AC220" s="76"/>
      <c r="AD220" s="76"/>
      <c r="AE220" s="76"/>
      <c r="AF220" s="76"/>
      <c r="AG220" s="76"/>
      <c r="AH220" s="76"/>
      <c r="AI220" s="76"/>
      <c r="AJ220" s="76"/>
      <c r="AK220" s="76"/>
      <c r="AL220" s="76"/>
      <c r="AM220" s="76"/>
      <c r="AN220" s="76"/>
      <c r="AO220" s="76"/>
      <c r="AP220" s="76"/>
      <c r="AQ220" s="76"/>
      <c r="AR220" s="76"/>
      <c r="AS220" s="76"/>
      <c r="AT220" s="76"/>
      <c r="AU220" s="76"/>
      <c r="AV220" s="76"/>
      <c r="AW220" s="76"/>
      <c r="AX220" s="76"/>
      <c r="AY220" s="76"/>
      <c r="AZ220" s="76"/>
      <c r="BA220" s="76"/>
      <c r="BB220" s="76"/>
      <c r="BC220" s="76"/>
      <c r="BD220" s="76"/>
      <c r="BE220" s="76"/>
      <c r="BF220" s="76"/>
      <c r="BG220" s="76"/>
      <c r="BH220" s="76"/>
    </row>
    <row r="221" spans="1:60" x14ac:dyDescent="0.25">
      <c r="A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c r="AN221" s="76"/>
      <c r="AO221" s="76"/>
      <c r="AP221" s="76"/>
      <c r="AQ221" s="76"/>
      <c r="AR221" s="76"/>
      <c r="AS221" s="76"/>
      <c r="AT221" s="76"/>
      <c r="AU221" s="76"/>
      <c r="AV221" s="76"/>
      <c r="AW221" s="76"/>
      <c r="AX221" s="76"/>
      <c r="AY221" s="76"/>
      <c r="AZ221" s="76"/>
      <c r="BA221" s="76"/>
      <c r="BB221" s="76"/>
      <c r="BC221" s="76"/>
      <c r="BD221" s="76"/>
      <c r="BE221" s="76"/>
      <c r="BF221" s="76"/>
      <c r="BG221" s="76"/>
      <c r="BH221" s="76"/>
    </row>
    <row r="222" spans="1:60" x14ac:dyDescent="0.25">
      <c r="A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c r="AN222" s="76"/>
      <c r="AO222" s="76"/>
      <c r="AP222" s="76"/>
      <c r="AQ222" s="76"/>
      <c r="AR222" s="76"/>
      <c r="AS222" s="76"/>
      <c r="AT222" s="76"/>
      <c r="AU222" s="76"/>
      <c r="AV222" s="76"/>
      <c r="AW222" s="76"/>
      <c r="AX222" s="76"/>
      <c r="AY222" s="76"/>
      <c r="AZ222" s="76"/>
      <c r="BA222" s="76"/>
      <c r="BB222" s="76"/>
      <c r="BC222" s="76"/>
      <c r="BD222" s="76"/>
      <c r="BE222" s="76"/>
      <c r="BF222" s="76"/>
      <c r="BG222" s="76"/>
      <c r="BH222" s="76"/>
    </row>
    <row r="223" spans="1:60" x14ac:dyDescent="0.25">
      <c r="A223" s="76"/>
      <c r="J223" s="76"/>
      <c r="K223" s="76"/>
      <c r="L223" s="76"/>
      <c r="M223" s="76"/>
      <c r="N223" s="76"/>
      <c r="O223" s="76"/>
      <c r="P223" s="76"/>
      <c r="Q223" s="76"/>
      <c r="R223" s="76"/>
      <c r="S223" s="76"/>
      <c r="T223" s="76"/>
      <c r="U223" s="76"/>
      <c r="V223" s="76"/>
      <c r="W223" s="76"/>
      <c r="X223" s="76"/>
      <c r="Y223" s="76"/>
      <c r="Z223" s="76"/>
      <c r="AA223" s="76"/>
      <c r="AB223" s="76"/>
      <c r="AC223" s="76"/>
      <c r="AD223" s="76"/>
      <c r="AE223" s="76"/>
      <c r="AF223" s="76"/>
      <c r="AG223" s="76"/>
      <c r="AH223" s="76"/>
      <c r="AI223" s="76"/>
      <c r="AJ223" s="76"/>
      <c r="AK223" s="76"/>
      <c r="AL223" s="76"/>
      <c r="AM223" s="76"/>
      <c r="AN223" s="76"/>
      <c r="AO223" s="76"/>
      <c r="AP223" s="76"/>
      <c r="AQ223" s="76"/>
      <c r="AR223" s="76"/>
      <c r="AS223" s="76"/>
      <c r="AT223" s="76"/>
      <c r="AU223" s="76"/>
      <c r="AV223" s="76"/>
      <c r="AW223" s="76"/>
      <c r="AX223" s="76"/>
      <c r="AY223" s="76"/>
      <c r="AZ223" s="76"/>
      <c r="BA223" s="76"/>
      <c r="BB223" s="76"/>
      <c r="BC223" s="76"/>
      <c r="BD223" s="76"/>
      <c r="BE223" s="76"/>
      <c r="BF223" s="76"/>
      <c r="BG223" s="76"/>
      <c r="BH223" s="76"/>
    </row>
    <row r="224" spans="1:60" x14ac:dyDescent="0.25">
      <c r="A224" s="76"/>
      <c r="J224" s="76"/>
      <c r="K224" s="76"/>
      <c r="L224" s="76"/>
      <c r="M224" s="76"/>
      <c r="N224" s="76"/>
      <c r="O224" s="76"/>
      <c r="P224" s="76"/>
      <c r="Q224" s="76"/>
      <c r="R224" s="76"/>
      <c r="S224" s="76"/>
      <c r="T224" s="76"/>
      <c r="U224" s="76"/>
      <c r="V224" s="76"/>
      <c r="W224" s="76"/>
      <c r="X224" s="76"/>
      <c r="Y224" s="76"/>
      <c r="Z224" s="76"/>
      <c r="AA224" s="76"/>
      <c r="AB224" s="76"/>
      <c r="AC224" s="76"/>
      <c r="AD224" s="76"/>
      <c r="AE224" s="76"/>
      <c r="AF224" s="76"/>
      <c r="AG224" s="76"/>
      <c r="AH224" s="76"/>
      <c r="AI224" s="76"/>
      <c r="AJ224" s="76"/>
      <c r="AK224" s="76"/>
      <c r="AL224" s="76"/>
      <c r="AM224" s="76"/>
      <c r="AN224" s="76"/>
      <c r="AO224" s="76"/>
      <c r="AP224" s="76"/>
      <c r="AQ224" s="76"/>
      <c r="AR224" s="76"/>
      <c r="AS224" s="76"/>
      <c r="AT224" s="76"/>
      <c r="AU224" s="76"/>
      <c r="AV224" s="76"/>
      <c r="AW224" s="76"/>
      <c r="AX224" s="76"/>
      <c r="AY224" s="76"/>
      <c r="AZ224" s="76"/>
      <c r="BA224" s="76"/>
      <c r="BB224" s="76"/>
      <c r="BC224" s="76"/>
      <c r="BD224" s="76"/>
      <c r="BE224" s="76"/>
      <c r="BF224" s="76"/>
      <c r="BG224" s="76"/>
      <c r="BH224" s="76"/>
    </row>
    <row r="225" spans="1:60" x14ac:dyDescent="0.25">
      <c r="A225" s="76"/>
      <c r="J225" s="76"/>
      <c r="K225" s="76"/>
      <c r="L225" s="76"/>
      <c r="M225" s="76"/>
      <c r="N225" s="76"/>
      <c r="O225" s="76"/>
      <c r="P225" s="76"/>
      <c r="Q225" s="76"/>
      <c r="R225" s="76"/>
      <c r="S225" s="76"/>
      <c r="T225" s="76"/>
      <c r="U225" s="76"/>
      <c r="V225" s="76"/>
      <c r="W225" s="76"/>
      <c r="X225" s="76"/>
      <c r="Y225" s="76"/>
      <c r="Z225" s="76"/>
      <c r="AA225" s="76"/>
      <c r="AB225" s="76"/>
      <c r="AC225" s="76"/>
      <c r="AD225" s="76"/>
      <c r="AE225" s="76"/>
      <c r="AF225" s="76"/>
      <c r="AG225" s="76"/>
      <c r="AH225" s="76"/>
      <c r="AI225" s="76"/>
      <c r="AJ225" s="76"/>
      <c r="AK225" s="76"/>
      <c r="AL225" s="76"/>
      <c r="AM225" s="76"/>
      <c r="AN225" s="76"/>
      <c r="AO225" s="76"/>
      <c r="AP225" s="76"/>
      <c r="AQ225" s="76"/>
      <c r="AR225" s="76"/>
      <c r="AS225" s="76"/>
      <c r="AT225" s="76"/>
      <c r="AU225" s="76"/>
      <c r="AV225" s="76"/>
      <c r="AW225" s="76"/>
      <c r="AX225" s="76"/>
      <c r="AY225" s="76"/>
      <c r="AZ225" s="76"/>
      <c r="BA225" s="76"/>
      <c r="BB225" s="76"/>
      <c r="BC225" s="76"/>
      <c r="BD225" s="76"/>
      <c r="BE225" s="76"/>
      <c r="BF225" s="76"/>
      <c r="BG225" s="76"/>
      <c r="BH225" s="76"/>
    </row>
    <row r="226" spans="1:60" x14ac:dyDescent="0.25">
      <c r="A226" s="76"/>
      <c r="J226" s="76"/>
      <c r="K226" s="76"/>
      <c r="L226" s="76"/>
      <c r="M226" s="76"/>
      <c r="N226" s="76"/>
      <c r="O226" s="76"/>
      <c r="P226" s="76"/>
      <c r="Q226" s="76"/>
      <c r="R226" s="76"/>
      <c r="S226" s="76"/>
      <c r="T226" s="76"/>
      <c r="U226" s="76"/>
      <c r="V226" s="76"/>
      <c r="W226" s="76"/>
      <c r="X226" s="76"/>
      <c r="Y226" s="76"/>
      <c r="Z226" s="76"/>
      <c r="AA226" s="76"/>
      <c r="AB226" s="76"/>
      <c r="AC226" s="76"/>
      <c r="AD226" s="76"/>
      <c r="AE226" s="76"/>
      <c r="AF226" s="76"/>
      <c r="AG226" s="76"/>
      <c r="AH226" s="76"/>
      <c r="AI226" s="76"/>
      <c r="AJ226" s="76"/>
      <c r="AK226" s="76"/>
      <c r="AL226" s="76"/>
      <c r="AM226" s="76"/>
      <c r="AN226" s="76"/>
      <c r="AO226" s="76"/>
      <c r="AP226" s="76"/>
      <c r="AQ226" s="76"/>
      <c r="AR226" s="76"/>
      <c r="AS226" s="76"/>
      <c r="AT226" s="76"/>
      <c r="AU226" s="76"/>
      <c r="AV226" s="76"/>
      <c r="AW226" s="76"/>
      <c r="AX226" s="76"/>
      <c r="AY226" s="76"/>
      <c r="AZ226" s="76"/>
      <c r="BA226" s="76"/>
      <c r="BB226" s="76"/>
      <c r="BC226" s="76"/>
      <c r="BD226" s="76"/>
      <c r="BE226" s="76"/>
      <c r="BF226" s="76"/>
      <c r="BG226" s="76"/>
      <c r="BH226" s="76"/>
    </row>
    <row r="227" spans="1:60" x14ac:dyDescent="0.25">
      <c r="A227" s="76"/>
      <c r="J227" s="76"/>
      <c r="K227" s="76"/>
      <c r="L227" s="76"/>
      <c r="M227" s="76"/>
      <c r="N227" s="76"/>
      <c r="O227" s="76"/>
      <c r="P227" s="76"/>
      <c r="Q227" s="76"/>
      <c r="R227" s="76"/>
      <c r="S227" s="76"/>
      <c r="T227" s="76"/>
      <c r="U227" s="76"/>
      <c r="V227" s="76"/>
      <c r="W227" s="76"/>
      <c r="X227" s="76"/>
      <c r="Y227" s="76"/>
      <c r="Z227" s="76"/>
      <c r="AA227" s="76"/>
      <c r="AB227" s="76"/>
      <c r="AC227" s="76"/>
      <c r="AD227" s="76"/>
      <c r="AE227" s="76"/>
      <c r="AF227" s="76"/>
      <c r="AG227" s="76"/>
      <c r="AH227" s="76"/>
      <c r="AI227" s="76"/>
      <c r="AJ227" s="76"/>
      <c r="AK227" s="76"/>
      <c r="AL227" s="76"/>
      <c r="AM227" s="76"/>
      <c r="AN227" s="76"/>
      <c r="AO227" s="76"/>
      <c r="AP227" s="76"/>
      <c r="AQ227" s="76"/>
      <c r="AR227" s="76"/>
      <c r="AS227" s="76"/>
      <c r="AT227" s="76"/>
      <c r="AU227" s="76"/>
      <c r="AV227" s="76"/>
      <c r="AW227" s="76"/>
      <c r="AX227" s="76"/>
      <c r="AY227" s="76"/>
      <c r="AZ227" s="76"/>
      <c r="BA227" s="76"/>
      <c r="BB227" s="76"/>
      <c r="BC227" s="76"/>
      <c r="BD227" s="76"/>
      <c r="BE227" s="76"/>
      <c r="BF227" s="76"/>
      <c r="BG227" s="76"/>
      <c r="BH227" s="76"/>
    </row>
    <row r="228" spans="1:60" x14ac:dyDescent="0.25">
      <c r="A228" s="76"/>
      <c r="J228" s="76"/>
      <c r="K228" s="76"/>
      <c r="L228" s="76"/>
      <c r="M228" s="76"/>
      <c r="N228" s="76"/>
      <c r="O228" s="76"/>
      <c r="P228" s="76"/>
      <c r="Q228" s="76"/>
      <c r="R228" s="76"/>
      <c r="S228" s="76"/>
      <c r="T228" s="76"/>
      <c r="U228" s="76"/>
      <c r="V228" s="76"/>
      <c r="W228" s="76"/>
      <c r="X228" s="76"/>
      <c r="Y228" s="76"/>
      <c r="Z228" s="76"/>
      <c r="AA228" s="76"/>
      <c r="AB228" s="76"/>
      <c r="AC228" s="76"/>
      <c r="AD228" s="76"/>
      <c r="AE228" s="76"/>
      <c r="AF228" s="76"/>
      <c r="AG228" s="76"/>
      <c r="AH228" s="76"/>
      <c r="AI228" s="76"/>
      <c r="AJ228" s="76"/>
      <c r="AK228" s="76"/>
      <c r="AL228" s="76"/>
      <c r="AM228" s="76"/>
      <c r="AN228" s="76"/>
      <c r="AO228" s="76"/>
      <c r="AP228" s="76"/>
      <c r="AQ228" s="76"/>
      <c r="AR228" s="76"/>
      <c r="AS228" s="76"/>
      <c r="AT228" s="76"/>
      <c r="AU228" s="76"/>
      <c r="AV228" s="76"/>
      <c r="AW228" s="76"/>
      <c r="AX228" s="76"/>
      <c r="AY228" s="76"/>
      <c r="AZ228" s="76"/>
      <c r="BA228" s="76"/>
      <c r="BB228" s="76"/>
      <c r="BC228" s="76"/>
      <c r="BD228" s="76"/>
      <c r="BE228" s="76"/>
      <c r="BF228" s="76"/>
      <c r="BG228" s="76"/>
      <c r="BH228" s="76"/>
    </row>
    <row r="229" spans="1:60" x14ac:dyDescent="0.25">
      <c r="A229" s="76"/>
      <c r="J229" s="76"/>
      <c r="K229" s="76"/>
      <c r="L229" s="76"/>
      <c r="M229" s="76"/>
      <c r="N229" s="76"/>
      <c r="O229" s="76"/>
      <c r="P229" s="76"/>
      <c r="Q229" s="76"/>
      <c r="R229" s="76"/>
      <c r="S229" s="76"/>
      <c r="T229" s="76"/>
      <c r="U229" s="76"/>
      <c r="V229" s="76"/>
      <c r="W229" s="76"/>
      <c r="X229" s="76"/>
      <c r="Y229" s="76"/>
      <c r="Z229" s="76"/>
      <c r="AA229" s="76"/>
      <c r="AB229" s="76"/>
      <c r="AC229" s="76"/>
      <c r="AD229" s="76"/>
      <c r="AE229" s="76"/>
      <c r="AF229" s="76"/>
      <c r="AG229" s="76"/>
      <c r="AH229" s="76"/>
      <c r="AI229" s="76"/>
      <c r="AJ229" s="76"/>
      <c r="AK229" s="76"/>
      <c r="AL229" s="76"/>
      <c r="AM229" s="76"/>
      <c r="AN229" s="76"/>
      <c r="AO229" s="76"/>
      <c r="AP229" s="76"/>
      <c r="AQ229" s="76"/>
      <c r="AR229" s="76"/>
      <c r="AS229" s="76"/>
      <c r="AT229" s="76"/>
      <c r="AU229" s="76"/>
      <c r="AV229" s="76"/>
      <c r="AW229" s="76"/>
      <c r="AX229" s="76"/>
      <c r="AY229" s="76"/>
      <c r="AZ229" s="76"/>
      <c r="BA229" s="76"/>
      <c r="BB229" s="76"/>
      <c r="BC229" s="76"/>
      <c r="BD229" s="76"/>
      <c r="BE229" s="76"/>
      <c r="BF229" s="76"/>
      <c r="BG229" s="76"/>
      <c r="BH229" s="76"/>
    </row>
    <row r="230" spans="1:60" x14ac:dyDescent="0.25">
      <c r="A230" s="76"/>
      <c r="J230" s="76"/>
      <c r="K230" s="76"/>
      <c r="L230" s="76"/>
      <c r="M230" s="76"/>
      <c r="N230" s="76"/>
      <c r="O230" s="76"/>
      <c r="P230" s="76"/>
      <c r="Q230" s="76"/>
      <c r="R230" s="76"/>
      <c r="S230" s="76"/>
      <c r="T230" s="76"/>
      <c r="U230" s="76"/>
      <c r="V230" s="76"/>
      <c r="W230" s="76"/>
      <c r="X230" s="76"/>
      <c r="Y230" s="76"/>
      <c r="Z230" s="76"/>
      <c r="AA230" s="76"/>
      <c r="AB230" s="76"/>
      <c r="AC230" s="76"/>
      <c r="AD230" s="76"/>
      <c r="AE230" s="76"/>
      <c r="AF230" s="76"/>
      <c r="AG230" s="76"/>
      <c r="AH230" s="76"/>
      <c r="AI230" s="76"/>
      <c r="AJ230" s="76"/>
      <c r="AK230" s="76"/>
      <c r="AL230" s="76"/>
      <c r="AM230" s="76"/>
      <c r="AN230" s="76"/>
      <c r="AO230" s="76"/>
      <c r="AP230" s="76"/>
      <c r="AQ230" s="76"/>
      <c r="AR230" s="76"/>
      <c r="AS230" s="76"/>
      <c r="AT230" s="76"/>
      <c r="AU230" s="76"/>
      <c r="AV230" s="76"/>
      <c r="AW230" s="76"/>
      <c r="AX230" s="76"/>
      <c r="AY230" s="76"/>
      <c r="AZ230" s="76"/>
      <c r="BA230" s="76"/>
      <c r="BB230" s="76"/>
      <c r="BC230" s="76"/>
      <c r="BD230" s="76"/>
      <c r="BE230" s="76"/>
      <c r="BF230" s="76"/>
      <c r="BG230" s="76"/>
      <c r="BH230" s="76"/>
    </row>
    <row r="231" spans="1:60" x14ac:dyDescent="0.25">
      <c r="A231" s="76"/>
      <c r="J231" s="76"/>
      <c r="K231" s="76"/>
      <c r="L231" s="76"/>
      <c r="M231" s="76"/>
      <c r="N231" s="76"/>
      <c r="O231" s="76"/>
      <c r="P231" s="76"/>
      <c r="Q231" s="76"/>
      <c r="R231" s="76"/>
      <c r="S231" s="76"/>
      <c r="T231" s="76"/>
      <c r="U231" s="76"/>
      <c r="V231" s="76"/>
      <c r="W231" s="76"/>
      <c r="X231" s="76"/>
      <c r="Y231" s="76"/>
      <c r="Z231" s="76"/>
      <c r="AA231" s="76"/>
      <c r="AB231" s="76"/>
      <c r="AC231" s="76"/>
      <c r="AD231" s="76"/>
      <c r="AE231" s="76"/>
      <c r="AF231" s="76"/>
      <c r="AG231" s="76"/>
      <c r="AH231" s="76"/>
      <c r="AI231" s="76"/>
      <c r="AJ231" s="76"/>
      <c r="AK231" s="76"/>
      <c r="AL231" s="76"/>
      <c r="AM231" s="76"/>
      <c r="AN231" s="76"/>
      <c r="AO231" s="76"/>
      <c r="AP231" s="76"/>
      <c r="AQ231" s="76"/>
      <c r="AR231" s="76"/>
      <c r="AS231" s="76"/>
      <c r="AT231" s="76"/>
      <c r="AU231" s="76"/>
      <c r="AV231" s="76"/>
      <c r="AW231" s="76"/>
      <c r="AX231" s="76"/>
      <c r="AY231" s="76"/>
      <c r="AZ231" s="76"/>
      <c r="BA231" s="76"/>
      <c r="BB231" s="76"/>
      <c r="BC231" s="76"/>
      <c r="BD231" s="76"/>
      <c r="BE231" s="76"/>
      <c r="BF231" s="76"/>
      <c r="BG231" s="76"/>
      <c r="BH231" s="76"/>
    </row>
    <row r="232" spans="1:60" x14ac:dyDescent="0.25">
      <c r="A232" s="76"/>
      <c r="J232" s="76"/>
      <c r="K232" s="76"/>
      <c r="L232" s="76"/>
      <c r="M232" s="76"/>
      <c r="N232" s="76"/>
      <c r="O232" s="76"/>
      <c r="P232" s="76"/>
      <c r="Q232" s="76"/>
      <c r="R232" s="76"/>
      <c r="S232" s="76"/>
      <c r="T232" s="76"/>
      <c r="U232" s="76"/>
      <c r="V232" s="76"/>
      <c r="W232" s="76"/>
      <c r="X232" s="76"/>
      <c r="Y232" s="76"/>
      <c r="Z232" s="76"/>
      <c r="AA232" s="76"/>
      <c r="AB232" s="76"/>
      <c r="AC232" s="76"/>
      <c r="AD232" s="76"/>
      <c r="AE232" s="76"/>
      <c r="AF232" s="76"/>
      <c r="AG232" s="76"/>
      <c r="AH232" s="76"/>
      <c r="AI232" s="76"/>
      <c r="AJ232" s="76"/>
      <c r="AK232" s="76"/>
      <c r="AL232" s="76"/>
      <c r="AM232" s="76"/>
      <c r="AN232" s="76"/>
      <c r="AO232" s="76"/>
      <c r="AP232" s="76"/>
      <c r="AQ232" s="76"/>
      <c r="AR232" s="76"/>
      <c r="AS232" s="76"/>
      <c r="AT232" s="76"/>
      <c r="AU232" s="76"/>
      <c r="AV232" s="76"/>
      <c r="AW232" s="76"/>
      <c r="AX232" s="76"/>
      <c r="AY232" s="76"/>
      <c r="AZ232" s="76"/>
      <c r="BA232" s="76"/>
      <c r="BB232" s="76"/>
      <c r="BC232" s="76"/>
      <c r="BD232" s="76"/>
      <c r="BE232" s="76"/>
      <c r="BF232" s="76"/>
      <c r="BG232" s="76"/>
      <c r="BH232" s="76"/>
    </row>
    <row r="233" spans="1:60" x14ac:dyDescent="0.25">
      <c r="A233" s="76"/>
      <c r="J233" s="76"/>
      <c r="K233" s="76"/>
      <c r="L233" s="76"/>
      <c r="M233" s="76"/>
      <c r="N233" s="76"/>
      <c r="O233" s="76"/>
      <c r="P233" s="76"/>
      <c r="Q233" s="76"/>
      <c r="R233" s="76"/>
      <c r="S233" s="76"/>
      <c r="T233" s="76"/>
      <c r="U233" s="76"/>
      <c r="V233" s="76"/>
      <c r="W233" s="76"/>
      <c r="X233" s="76"/>
      <c r="Y233" s="76"/>
      <c r="Z233" s="76"/>
      <c r="AA233" s="76"/>
      <c r="AB233" s="76"/>
      <c r="AC233" s="76"/>
      <c r="AD233" s="76"/>
      <c r="AE233" s="76"/>
      <c r="AF233" s="76"/>
      <c r="AG233" s="76"/>
      <c r="AH233" s="76"/>
      <c r="AI233" s="76"/>
      <c r="AJ233" s="76"/>
      <c r="AK233" s="76"/>
      <c r="AL233" s="76"/>
      <c r="AM233" s="76"/>
      <c r="AN233" s="76"/>
      <c r="AO233" s="76"/>
      <c r="AP233" s="76"/>
      <c r="AQ233" s="76"/>
      <c r="AR233" s="76"/>
      <c r="AS233" s="76"/>
      <c r="AT233" s="76"/>
      <c r="AU233" s="76"/>
      <c r="AV233" s="76"/>
      <c r="AW233" s="76"/>
      <c r="AX233" s="76"/>
      <c r="AY233" s="76"/>
      <c r="AZ233" s="76"/>
      <c r="BA233" s="76"/>
      <c r="BB233" s="76"/>
      <c r="BC233" s="76"/>
      <c r="BD233" s="76"/>
      <c r="BE233" s="76"/>
      <c r="BF233" s="76"/>
      <c r="BG233" s="76"/>
      <c r="BH233" s="76"/>
    </row>
    <row r="234" spans="1:60" x14ac:dyDescent="0.25">
      <c r="A234" s="76"/>
      <c r="J234" s="76"/>
      <c r="K234" s="76"/>
      <c r="L234" s="76"/>
      <c r="M234" s="76"/>
      <c r="N234" s="76"/>
      <c r="O234" s="76"/>
      <c r="P234" s="76"/>
      <c r="Q234" s="76"/>
      <c r="R234" s="76"/>
      <c r="S234" s="76"/>
      <c r="T234" s="76"/>
      <c r="U234" s="76"/>
      <c r="V234" s="76"/>
      <c r="W234" s="76"/>
      <c r="X234" s="76"/>
      <c r="Y234" s="76"/>
      <c r="Z234" s="76"/>
      <c r="AA234" s="76"/>
      <c r="AB234" s="76"/>
      <c r="AC234" s="76"/>
      <c r="AD234" s="76"/>
      <c r="AE234" s="76"/>
      <c r="AF234" s="76"/>
      <c r="AG234" s="76"/>
      <c r="AH234" s="76"/>
      <c r="AI234" s="76"/>
      <c r="AJ234" s="76"/>
      <c r="AK234" s="76"/>
      <c r="AL234" s="76"/>
      <c r="AM234" s="76"/>
      <c r="AN234" s="76"/>
      <c r="AO234" s="76"/>
      <c r="AP234" s="76"/>
      <c r="AQ234" s="76"/>
      <c r="AR234" s="76"/>
      <c r="AS234" s="76"/>
      <c r="AT234" s="76"/>
      <c r="AU234" s="76"/>
      <c r="AV234" s="76"/>
      <c r="AW234" s="76"/>
      <c r="AX234" s="76"/>
      <c r="AY234" s="76"/>
      <c r="AZ234" s="76"/>
      <c r="BA234" s="76"/>
      <c r="BB234" s="76"/>
      <c r="BC234" s="76"/>
      <c r="BD234" s="76"/>
      <c r="BE234" s="76"/>
      <c r="BF234" s="76"/>
      <c r="BG234" s="76"/>
      <c r="BH234" s="76"/>
    </row>
    <row r="235" spans="1:60" x14ac:dyDescent="0.25">
      <c r="A235" s="76"/>
      <c r="J235" s="76"/>
      <c r="K235" s="76"/>
      <c r="L235" s="76"/>
      <c r="M235" s="76"/>
      <c r="N235" s="76"/>
      <c r="O235" s="76"/>
      <c r="P235" s="76"/>
      <c r="Q235" s="76"/>
      <c r="R235" s="76"/>
      <c r="S235" s="76"/>
      <c r="T235" s="76"/>
      <c r="U235" s="76"/>
      <c r="V235" s="76"/>
      <c r="W235" s="76"/>
      <c r="X235" s="76"/>
      <c r="Y235" s="76"/>
      <c r="Z235" s="76"/>
      <c r="AA235" s="76"/>
      <c r="AB235" s="76"/>
      <c r="AC235" s="76"/>
      <c r="AD235" s="76"/>
      <c r="AE235" s="76"/>
      <c r="AF235" s="76"/>
      <c r="AG235" s="76"/>
      <c r="AH235" s="76"/>
      <c r="AI235" s="76"/>
      <c r="AJ235" s="76"/>
      <c r="AK235" s="76"/>
      <c r="AL235" s="76"/>
      <c r="AM235" s="76"/>
      <c r="AN235" s="76"/>
      <c r="AO235" s="76"/>
      <c r="AP235" s="76"/>
      <c r="AQ235" s="76"/>
      <c r="AR235" s="76"/>
      <c r="AS235" s="76"/>
      <c r="AT235" s="76"/>
      <c r="AU235" s="76"/>
      <c r="AV235" s="76"/>
      <c r="AW235" s="76"/>
      <c r="AX235" s="76"/>
      <c r="AY235" s="76"/>
      <c r="AZ235" s="76"/>
      <c r="BA235" s="76"/>
      <c r="BB235" s="76"/>
      <c r="BC235" s="76"/>
      <c r="BD235" s="76"/>
      <c r="BE235" s="76"/>
      <c r="BF235" s="76"/>
      <c r="BG235" s="76"/>
      <c r="BH235" s="76"/>
    </row>
    <row r="236" spans="1:60" x14ac:dyDescent="0.25">
      <c r="A236" s="76"/>
      <c r="J236" s="76"/>
      <c r="K236" s="76"/>
      <c r="L236" s="76"/>
      <c r="M236" s="76"/>
      <c r="N236" s="76"/>
      <c r="O236" s="76"/>
      <c r="P236" s="76"/>
      <c r="Q236" s="76"/>
      <c r="R236" s="76"/>
      <c r="S236" s="76"/>
      <c r="T236" s="76"/>
      <c r="U236" s="76"/>
      <c r="V236" s="76"/>
      <c r="W236" s="76"/>
      <c r="X236" s="76"/>
      <c r="Y236" s="76"/>
      <c r="Z236" s="76"/>
      <c r="AA236" s="76"/>
      <c r="AB236" s="76"/>
      <c r="AC236" s="76"/>
      <c r="AD236" s="76"/>
      <c r="AE236" s="76"/>
      <c r="AF236" s="76"/>
      <c r="AG236" s="76"/>
      <c r="AH236" s="76"/>
      <c r="AI236" s="76"/>
      <c r="AJ236" s="76"/>
      <c r="AK236" s="76"/>
      <c r="AL236" s="76"/>
      <c r="AM236" s="76"/>
      <c r="AN236" s="76"/>
      <c r="AO236" s="76"/>
      <c r="AP236" s="76"/>
      <c r="AQ236" s="76"/>
      <c r="AR236" s="76"/>
      <c r="AS236" s="76"/>
      <c r="AT236" s="76"/>
      <c r="AU236" s="76"/>
      <c r="AV236" s="76"/>
      <c r="AW236" s="76"/>
      <c r="AX236" s="76"/>
      <c r="AY236" s="76"/>
      <c r="AZ236" s="76"/>
      <c r="BA236" s="76"/>
      <c r="BB236" s="76"/>
      <c r="BC236" s="76"/>
      <c r="BD236" s="76"/>
      <c r="BE236" s="76"/>
      <c r="BF236" s="76"/>
      <c r="BG236" s="76"/>
      <c r="BH236" s="76"/>
    </row>
    <row r="237" spans="1:60" x14ac:dyDescent="0.25">
      <c r="A237" s="76"/>
      <c r="J237" s="76"/>
      <c r="K237" s="76"/>
      <c r="L237" s="76"/>
      <c r="M237" s="76"/>
      <c r="N237" s="76"/>
      <c r="O237" s="76"/>
      <c r="P237" s="76"/>
      <c r="Q237" s="76"/>
      <c r="R237" s="76"/>
      <c r="S237" s="76"/>
      <c r="T237" s="76"/>
      <c r="U237" s="76"/>
      <c r="V237" s="76"/>
      <c r="W237" s="76"/>
      <c r="X237" s="76"/>
      <c r="Y237" s="76"/>
      <c r="Z237" s="76"/>
      <c r="AA237" s="76"/>
      <c r="AB237" s="76"/>
      <c r="AC237" s="76"/>
      <c r="AD237" s="76"/>
      <c r="AE237" s="76"/>
      <c r="AF237" s="76"/>
      <c r="AG237" s="76"/>
      <c r="AH237" s="76"/>
      <c r="AI237" s="76"/>
      <c r="AJ237" s="76"/>
      <c r="AK237" s="76"/>
      <c r="AL237" s="76"/>
      <c r="AM237" s="76"/>
      <c r="AN237" s="76"/>
      <c r="AO237" s="76"/>
      <c r="AP237" s="76"/>
      <c r="AQ237" s="76"/>
      <c r="AR237" s="76"/>
      <c r="AS237" s="76"/>
      <c r="AT237" s="76"/>
      <c r="AU237" s="76"/>
      <c r="AV237" s="76"/>
      <c r="AW237" s="76"/>
      <c r="AX237" s="76"/>
      <c r="AY237" s="76"/>
      <c r="AZ237" s="76"/>
      <c r="BA237" s="76"/>
      <c r="BB237" s="76"/>
      <c r="BC237" s="76"/>
      <c r="BD237" s="76"/>
      <c r="BE237" s="76"/>
      <c r="BF237" s="76"/>
      <c r="BG237" s="76"/>
      <c r="BH237" s="76"/>
    </row>
    <row r="238" spans="1:60" x14ac:dyDescent="0.25">
      <c r="A238" s="76"/>
      <c r="J238" s="76"/>
      <c r="K238" s="76"/>
      <c r="L238" s="76"/>
      <c r="M238" s="76"/>
      <c r="N238" s="76"/>
      <c r="O238" s="76"/>
      <c r="P238" s="76"/>
      <c r="Q238" s="76"/>
      <c r="R238" s="76"/>
      <c r="S238" s="76"/>
      <c r="T238" s="76"/>
      <c r="U238" s="76"/>
      <c r="V238" s="76"/>
      <c r="W238" s="76"/>
      <c r="X238" s="76"/>
      <c r="Y238" s="76"/>
      <c r="Z238" s="76"/>
      <c r="AA238" s="76"/>
      <c r="AB238" s="76"/>
      <c r="AC238" s="76"/>
      <c r="AD238" s="76"/>
      <c r="AE238" s="76"/>
      <c r="AF238" s="76"/>
      <c r="AG238" s="76"/>
      <c r="AH238" s="76"/>
      <c r="AI238" s="76"/>
      <c r="AJ238" s="76"/>
      <c r="AK238" s="76"/>
      <c r="AL238" s="76"/>
      <c r="AM238" s="76"/>
      <c r="AN238" s="76"/>
      <c r="AO238" s="76"/>
      <c r="AP238" s="76"/>
      <c r="AQ238" s="76"/>
      <c r="AR238" s="76"/>
      <c r="AS238" s="76"/>
      <c r="AT238" s="76"/>
      <c r="AU238" s="76"/>
      <c r="AV238" s="76"/>
      <c r="AW238" s="76"/>
      <c r="AX238" s="76"/>
      <c r="AY238" s="76"/>
      <c r="AZ238" s="76"/>
      <c r="BA238" s="76"/>
      <c r="BB238" s="76"/>
      <c r="BC238" s="76"/>
      <c r="BD238" s="76"/>
      <c r="BE238" s="76"/>
      <c r="BF238" s="76"/>
      <c r="BG238" s="76"/>
      <c r="BH238" s="76"/>
    </row>
    <row r="239" spans="1:60" x14ac:dyDescent="0.25">
      <c r="A239" s="76"/>
      <c r="J239" s="76"/>
      <c r="K239" s="76"/>
      <c r="L239" s="76"/>
      <c r="M239" s="76"/>
      <c r="N239" s="76"/>
      <c r="O239" s="76"/>
      <c r="P239" s="76"/>
      <c r="Q239" s="76"/>
      <c r="R239" s="76"/>
      <c r="S239" s="76"/>
      <c r="T239" s="76"/>
      <c r="U239" s="76"/>
      <c r="V239" s="76"/>
      <c r="W239" s="76"/>
      <c r="X239" s="76"/>
      <c r="Y239" s="76"/>
      <c r="Z239" s="76"/>
      <c r="AA239" s="76"/>
      <c r="AB239" s="76"/>
      <c r="AC239" s="76"/>
      <c r="AD239" s="76"/>
      <c r="AE239" s="76"/>
      <c r="AF239" s="76"/>
      <c r="AG239" s="76"/>
      <c r="AH239" s="76"/>
      <c r="AI239" s="76"/>
      <c r="AJ239" s="76"/>
      <c r="AK239" s="76"/>
      <c r="AL239" s="76"/>
      <c r="AM239" s="76"/>
      <c r="AN239" s="76"/>
      <c r="AO239" s="76"/>
      <c r="AP239" s="76"/>
      <c r="AQ239" s="76"/>
      <c r="AR239" s="76"/>
      <c r="AS239" s="76"/>
      <c r="AT239" s="76"/>
      <c r="AU239" s="76"/>
      <c r="AV239" s="76"/>
      <c r="AW239" s="76"/>
      <c r="AX239" s="76"/>
      <c r="AY239" s="76"/>
      <c r="AZ239" s="76"/>
      <c r="BA239" s="76"/>
      <c r="BB239" s="76"/>
      <c r="BC239" s="76"/>
      <c r="BD239" s="76"/>
      <c r="BE239" s="76"/>
      <c r="BF239" s="76"/>
      <c r="BG239" s="76"/>
      <c r="BH239" s="76"/>
    </row>
    <row r="240" spans="1:60" x14ac:dyDescent="0.25">
      <c r="A240" s="76"/>
      <c r="J240" s="76"/>
      <c r="K240" s="76"/>
      <c r="L240" s="76"/>
      <c r="M240" s="76"/>
      <c r="N240" s="76"/>
      <c r="O240" s="76"/>
      <c r="P240" s="76"/>
      <c r="Q240" s="76"/>
      <c r="R240" s="76"/>
      <c r="S240" s="76"/>
      <c r="T240" s="76"/>
      <c r="U240" s="76"/>
      <c r="V240" s="76"/>
      <c r="W240" s="76"/>
      <c r="X240" s="76"/>
      <c r="Y240" s="76"/>
      <c r="Z240" s="76"/>
      <c r="AA240" s="76"/>
      <c r="AB240" s="76"/>
      <c r="AC240" s="76"/>
      <c r="AD240" s="76"/>
      <c r="AE240" s="76"/>
      <c r="AF240" s="76"/>
      <c r="AG240" s="76"/>
      <c r="AH240" s="76"/>
      <c r="AI240" s="76"/>
      <c r="AJ240" s="76"/>
      <c r="AK240" s="76"/>
      <c r="AL240" s="76"/>
      <c r="AM240" s="76"/>
      <c r="AN240" s="76"/>
      <c r="AO240" s="76"/>
      <c r="AP240" s="76"/>
      <c r="AQ240" s="76"/>
      <c r="AR240" s="76"/>
      <c r="AS240" s="76"/>
      <c r="AT240" s="76"/>
      <c r="AU240" s="76"/>
      <c r="AV240" s="76"/>
      <c r="AW240" s="76"/>
      <c r="AX240" s="76"/>
      <c r="AY240" s="76"/>
      <c r="AZ240" s="76"/>
      <c r="BA240" s="76"/>
      <c r="BB240" s="76"/>
      <c r="BC240" s="76"/>
      <c r="BD240" s="76"/>
      <c r="BE240" s="76"/>
      <c r="BF240" s="76"/>
      <c r="BG240" s="76"/>
      <c r="BH240" s="76"/>
    </row>
    <row r="241" spans="1:60" x14ac:dyDescent="0.25">
      <c r="A241" s="76"/>
      <c r="J241" s="76"/>
      <c r="K241" s="76"/>
      <c r="L241" s="76"/>
      <c r="M241" s="76"/>
      <c r="N241" s="76"/>
      <c r="O241" s="76"/>
      <c r="P241" s="76"/>
      <c r="Q241" s="76"/>
      <c r="R241" s="76"/>
      <c r="S241" s="76"/>
      <c r="T241" s="76"/>
      <c r="U241" s="76"/>
      <c r="V241" s="76"/>
      <c r="W241" s="76"/>
      <c r="X241" s="76"/>
      <c r="Y241" s="76"/>
      <c r="Z241" s="76"/>
      <c r="AA241" s="76"/>
      <c r="AB241" s="76"/>
      <c r="AC241" s="76"/>
      <c r="AD241" s="76"/>
      <c r="AE241" s="76"/>
      <c r="AF241" s="76"/>
      <c r="AG241" s="76"/>
      <c r="AH241" s="76"/>
      <c r="AI241" s="76"/>
      <c r="AJ241" s="76"/>
      <c r="AK241" s="76"/>
      <c r="AL241" s="76"/>
      <c r="AM241" s="76"/>
      <c r="AN241" s="76"/>
      <c r="AO241" s="76"/>
      <c r="AP241" s="76"/>
      <c r="AQ241" s="76"/>
      <c r="AR241" s="76"/>
      <c r="AS241" s="76"/>
      <c r="AT241" s="76"/>
      <c r="AU241" s="76"/>
      <c r="AV241" s="76"/>
      <c r="AW241" s="76"/>
      <c r="AX241" s="76"/>
      <c r="AY241" s="76"/>
      <c r="AZ241" s="76"/>
      <c r="BA241" s="76"/>
      <c r="BB241" s="76"/>
      <c r="BC241" s="76"/>
      <c r="BD241" s="76"/>
      <c r="BE241" s="76"/>
      <c r="BF241" s="76"/>
      <c r="BG241" s="76"/>
      <c r="BH241" s="76"/>
    </row>
    <row r="242" spans="1:60" x14ac:dyDescent="0.25">
      <c r="A242" s="76"/>
      <c r="J242" s="76"/>
      <c r="K242" s="76"/>
      <c r="L242" s="76"/>
      <c r="M242" s="76"/>
      <c r="N242" s="76"/>
      <c r="O242" s="76"/>
      <c r="P242" s="76"/>
      <c r="Q242" s="76"/>
      <c r="R242" s="76"/>
      <c r="S242" s="76"/>
      <c r="T242" s="76"/>
      <c r="U242" s="76"/>
      <c r="V242" s="76"/>
      <c r="W242" s="76"/>
      <c r="X242" s="76"/>
      <c r="Y242" s="76"/>
      <c r="Z242" s="76"/>
      <c r="AA242" s="76"/>
      <c r="AB242" s="76"/>
      <c r="AC242" s="76"/>
      <c r="AD242" s="76"/>
      <c r="AE242" s="76"/>
      <c r="AF242" s="76"/>
      <c r="AG242" s="76"/>
      <c r="AH242" s="76"/>
      <c r="AI242" s="76"/>
      <c r="AJ242" s="76"/>
      <c r="AK242" s="76"/>
      <c r="AL242" s="76"/>
      <c r="AM242" s="76"/>
      <c r="AN242" s="76"/>
      <c r="AO242" s="76"/>
      <c r="AP242" s="76"/>
      <c r="AQ242" s="76"/>
      <c r="AR242" s="76"/>
      <c r="AS242" s="76"/>
      <c r="AT242" s="76"/>
      <c r="AU242" s="76"/>
      <c r="AV242" s="76"/>
      <c r="AW242" s="76"/>
      <c r="AX242" s="76"/>
      <c r="AY242" s="76"/>
      <c r="AZ242" s="76"/>
      <c r="BA242" s="76"/>
      <c r="BB242" s="76"/>
      <c r="BC242" s="76"/>
      <c r="BD242" s="76"/>
      <c r="BE242" s="76"/>
      <c r="BF242" s="76"/>
      <c r="BG242" s="76"/>
      <c r="BH242" s="76"/>
    </row>
    <row r="243" spans="1:60" x14ac:dyDescent="0.25">
      <c r="A243" s="76"/>
      <c r="J243" s="76"/>
      <c r="K243" s="76"/>
      <c r="L243" s="76"/>
      <c r="M243" s="76"/>
      <c r="N243" s="76"/>
      <c r="O243" s="76"/>
      <c r="P243" s="76"/>
      <c r="Q243" s="76"/>
      <c r="R243" s="76"/>
      <c r="S243" s="76"/>
      <c r="T243" s="76"/>
      <c r="U243" s="76"/>
      <c r="V243" s="76"/>
      <c r="W243" s="76"/>
      <c r="X243" s="76"/>
      <c r="Y243" s="76"/>
      <c r="Z243" s="76"/>
      <c r="AA243" s="76"/>
      <c r="AB243" s="76"/>
      <c r="AC243" s="76"/>
      <c r="AD243" s="76"/>
      <c r="AE243" s="76"/>
      <c r="AF243" s="76"/>
      <c r="AG243" s="76"/>
      <c r="AH243" s="76"/>
      <c r="AI243" s="76"/>
      <c r="AJ243" s="76"/>
      <c r="AK243" s="76"/>
      <c r="AL243" s="76"/>
      <c r="AM243" s="76"/>
      <c r="AN243" s="76"/>
      <c r="AO243" s="76"/>
      <c r="AP243" s="76"/>
      <c r="AQ243" s="76"/>
      <c r="AR243" s="76"/>
      <c r="AS243" s="76"/>
      <c r="AT243" s="76"/>
      <c r="AU243" s="76"/>
      <c r="AV243" s="76"/>
      <c r="AW243" s="76"/>
      <c r="AX243" s="76"/>
      <c r="AY243" s="76"/>
      <c r="AZ243" s="76"/>
      <c r="BA243" s="76"/>
      <c r="BB243" s="76"/>
      <c r="BC243" s="76"/>
      <c r="BD243" s="76"/>
      <c r="BE243" s="76"/>
      <c r="BF243" s="76"/>
      <c r="BG243" s="76"/>
      <c r="BH243" s="76"/>
    </row>
    <row r="244" spans="1:60" x14ac:dyDescent="0.25">
      <c r="A244" s="76"/>
      <c r="J244" s="76"/>
      <c r="K244" s="76"/>
      <c r="L244" s="76"/>
      <c r="M244" s="76"/>
      <c r="N244" s="76"/>
      <c r="O244" s="76"/>
      <c r="P244" s="76"/>
      <c r="Q244" s="76"/>
      <c r="R244" s="76"/>
      <c r="S244" s="76"/>
      <c r="T244" s="76"/>
      <c r="U244" s="76"/>
      <c r="V244" s="76"/>
      <c r="W244" s="76"/>
      <c r="X244" s="76"/>
      <c r="Y244" s="76"/>
      <c r="Z244" s="76"/>
      <c r="AA244" s="76"/>
      <c r="AB244" s="76"/>
      <c r="AC244" s="76"/>
      <c r="AD244" s="76"/>
      <c r="AE244" s="76"/>
      <c r="AF244" s="76"/>
      <c r="AG244" s="76"/>
      <c r="AH244" s="76"/>
      <c r="AI244" s="76"/>
      <c r="AJ244" s="76"/>
      <c r="AK244" s="76"/>
      <c r="AL244" s="76"/>
      <c r="AM244" s="76"/>
      <c r="AN244" s="76"/>
      <c r="AO244" s="76"/>
      <c r="AP244" s="76"/>
      <c r="AQ244" s="76"/>
      <c r="AR244" s="76"/>
      <c r="AS244" s="76"/>
      <c r="AT244" s="76"/>
      <c r="AU244" s="76"/>
      <c r="AV244" s="76"/>
      <c r="AW244" s="76"/>
      <c r="AX244" s="76"/>
      <c r="AY244" s="76"/>
      <c r="AZ244" s="76"/>
      <c r="BA244" s="76"/>
      <c r="BB244" s="76"/>
      <c r="BC244" s="76"/>
      <c r="BD244" s="76"/>
      <c r="BE244" s="76"/>
      <c r="BF244" s="76"/>
      <c r="BG244" s="76"/>
      <c r="BH244" s="76"/>
    </row>
    <row r="245" spans="1:60" x14ac:dyDescent="0.25">
      <c r="A245" s="76"/>
    </row>
    <row r="246" spans="1:60" x14ac:dyDescent="0.25">
      <c r="A246" s="76"/>
    </row>
    <row r="247" spans="1:60" x14ac:dyDescent="0.25">
      <c r="A247" s="76"/>
    </row>
    <row r="248" spans="1:60" x14ac:dyDescent="0.25">
      <c r="A248" s="76"/>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8" sqref="C8"/>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76"/>
      <c r="B1" s="398" t="s">
        <v>54</v>
      </c>
      <c r="C1" s="398"/>
      <c r="D1" s="398"/>
      <c r="E1" s="76"/>
      <c r="F1" s="76"/>
      <c r="G1" s="76"/>
      <c r="H1" s="76"/>
      <c r="I1" s="76"/>
      <c r="J1" s="76"/>
      <c r="K1" s="76"/>
      <c r="L1" s="76"/>
      <c r="M1" s="76"/>
      <c r="N1" s="76"/>
      <c r="O1" s="76"/>
      <c r="P1" s="76"/>
      <c r="Q1" s="76"/>
      <c r="R1" s="76"/>
      <c r="S1" s="76"/>
      <c r="T1" s="76"/>
      <c r="U1" s="76"/>
      <c r="V1" s="76"/>
      <c r="W1" s="76"/>
      <c r="X1" s="76"/>
      <c r="Y1" s="76"/>
      <c r="Z1" s="76"/>
      <c r="AA1" s="76"/>
      <c r="AB1" s="76"/>
      <c r="AC1" s="76"/>
      <c r="AD1" s="76"/>
      <c r="AE1" s="76"/>
    </row>
    <row r="2" spans="1:37" x14ac:dyDescent="0.25">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row>
    <row r="3" spans="1:37" ht="25.5" x14ac:dyDescent="0.25">
      <c r="A3" s="76"/>
      <c r="B3" s="8"/>
      <c r="C3" s="9" t="s">
        <v>51</v>
      </c>
      <c r="D3" s="9" t="s">
        <v>4</v>
      </c>
      <c r="E3" s="76"/>
      <c r="F3" s="76"/>
      <c r="G3" s="76"/>
      <c r="H3" s="76"/>
      <c r="I3" s="76"/>
      <c r="J3" s="76"/>
      <c r="K3" s="76"/>
      <c r="L3" s="76"/>
      <c r="M3" s="76"/>
      <c r="N3" s="76"/>
      <c r="O3" s="76"/>
      <c r="P3" s="76"/>
      <c r="Q3" s="76"/>
      <c r="R3" s="76"/>
      <c r="S3" s="76"/>
      <c r="T3" s="76"/>
      <c r="U3" s="76"/>
      <c r="V3" s="76"/>
      <c r="W3" s="76"/>
      <c r="X3" s="76"/>
      <c r="Y3" s="76"/>
      <c r="Z3" s="76"/>
      <c r="AA3" s="76"/>
      <c r="AB3" s="76"/>
      <c r="AC3" s="76"/>
      <c r="AD3" s="76"/>
      <c r="AE3" s="76"/>
    </row>
    <row r="4" spans="1:37" ht="51" x14ac:dyDescent="0.25">
      <c r="A4" s="76"/>
      <c r="B4" s="10" t="s">
        <v>50</v>
      </c>
      <c r="C4" s="11" t="s">
        <v>101</v>
      </c>
      <c r="D4" s="12">
        <v>0.2</v>
      </c>
      <c r="E4" s="76"/>
      <c r="F4" s="76"/>
      <c r="G4" s="76"/>
      <c r="H4" s="76"/>
      <c r="I4" s="76"/>
      <c r="J4" s="76"/>
      <c r="K4" s="76"/>
      <c r="L4" s="76"/>
      <c r="M4" s="76"/>
      <c r="N4" s="76"/>
      <c r="O4" s="76"/>
      <c r="P4" s="76"/>
      <c r="Q4" s="76"/>
      <c r="R4" s="76"/>
      <c r="S4" s="76"/>
      <c r="T4" s="76"/>
      <c r="U4" s="76"/>
      <c r="V4" s="76"/>
      <c r="W4" s="76"/>
      <c r="X4" s="76"/>
      <c r="Y4" s="76"/>
      <c r="Z4" s="76"/>
      <c r="AA4" s="76"/>
      <c r="AB4" s="76"/>
      <c r="AC4" s="76"/>
      <c r="AD4" s="76"/>
      <c r="AE4" s="76"/>
    </row>
    <row r="5" spans="1:37" ht="51" x14ac:dyDescent="0.25">
      <c r="A5" s="76"/>
      <c r="B5" s="13" t="s">
        <v>52</v>
      </c>
      <c r="C5" s="14" t="s">
        <v>102</v>
      </c>
      <c r="D5" s="15">
        <v>0.4</v>
      </c>
      <c r="E5" s="76"/>
      <c r="F5" s="76"/>
      <c r="G5" s="76"/>
      <c r="H5" s="76"/>
      <c r="I5" s="76"/>
      <c r="J5" s="76"/>
      <c r="K5" s="76"/>
      <c r="L5" s="76"/>
      <c r="M5" s="76"/>
      <c r="N5" s="76"/>
      <c r="O5" s="76"/>
      <c r="P5" s="76"/>
      <c r="Q5" s="76"/>
      <c r="R5" s="76"/>
      <c r="S5" s="76"/>
      <c r="T5" s="76"/>
      <c r="U5" s="76"/>
      <c r="V5" s="76"/>
      <c r="W5" s="76"/>
      <c r="X5" s="76"/>
      <c r="Y5" s="76"/>
      <c r="Z5" s="76"/>
      <c r="AA5" s="76"/>
      <c r="AB5" s="76"/>
      <c r="AC5" s="76"/>
      <c r="AD5" s="76"/>
      <c r="AE5" s="76"/>
    </row>
    <row r="6" spans="1:37" ht="51" x14ac:dyDescent="0.25">
      <c r="A6" s="76"/>
      <c r="B6" s="16" t="s">
        <v>106</v>
      </c>
      <c r="C6" s="14" t="s">
        <v>103</v>
      </c>
      <c r="D6" s="15">
        <v>0.6</v>
      </c>
      <c r="E6" s="76"/>
      <c r="F6" s="76"/>
      <c r="G6" s="76"/>
      <c r="H6" s="76"/>
      <c r="I6" s="76"/>
      <c r="J6" s="76"/>
      <c r="K6" s="76"/>
      <c r="L6" s="76"/>
      <c r="M6" s="76"/>
      <c r="N6" s="76"/>
      <c r="O6" s="76"/>
      <c r="P6" s="76"/>
      <c r="Q6" s="76"/>
      <c r="R6" s="76"/>
      <c r="S6" s="76"/>
      <c r="T6" s="76"/>
      <c r="U6" s="76"/>
      <c r="V6" s="76"/>
      <c r="W6" s="76"/>
      <c r="X6" s="76"/>
      <c r="Y6" s="76"/>
      <c r="Z6" s="76"/>
      <c r="AA6" s="76"/>
      <c r="AB6" s="76"/>
      <c r="AC6" s="76"/>
      <c r="AD6" s="76"/>
      <c r="AE6" s="76"/>
    </row>
    <row r="7" spans="1:37" ht="76.5" x14ac:dyDescent="0.25">
      <c r="A7" s="76"/>
      <c r="B7" s="17" t="s">
        <v>6</v>
      </c>
      <c r="C7" s="14" t="s">
        <v>104</v>
      </c>
      <c r="D7" s="15">
        <v>0.8</v>
      </c>
      <c r="E7" s="76"/>
      <c r="F7" s="76"/>
      <c r="G7" s="76"/>
      <c r="H7" s="76"/>
      <c r="I7" s="76"/>
      <c r="J7" s="76"/>
      <c r="K7" s="76"/>
      <c r="L7" s="76"/>
      <c r="M7" s="76"/>
      <c r="N7" s="76"/>
      <c r="O7" s="76"/>
      <c r="P7" s="76"/>
      <c r="Q7" s="76"/>
      <c r="R7" s="76"/>
      <c r="S7" s="76"/>
      <c r="T7" s="76"/>
      <c r="U7" s="76"/>
      <c r="V7" s="76"/>
      <c r="W7" s="76"/>
      <c r="X7" s="76"/>
      <c r="Y7" s="76"/>
      <c r="Z7" s="76"/>
      <c r="AA7" s="76"/>
      <c r="AB7" s="76"/>
      <c r="AC7" s="76"/>
      <c r="AD7" s="76"/>
      <c r="AE7" s="76"/>
    </row>
    <row r="8" spans="1:37" ht="51" x14ac:dyDescent="0.25">
      <c r="A8" s="76"/>
      <c r="B8" s="18" t="s">
        <v>53</v>
      </c>
      <c r="C8" s="14" t="s">
        <v>105</v>
      </c>
      <c r="D8" s="15">
        <v>1</v>
      </c>
      <c r="E8" s="76"/>
      <c r="F8" s="76"/>
      <c r="G8" s="76"/>
      <c r="H8" s="76"/>
      <c r="I8" s="76"/>
      <c r="J8" s="76"/>
      <c r="K8" s="76"/>
      <c r="L8" s="76"/>
      <c r="M8" s="76"/>
      <c r="N8" s="76"/>
      <c r="O8" s="76"/>
      <c r="P8" s="76"/>
      <c r="Q8" s="76"/>
      <c r="R8" s="76"/>
      <c r="S8" s="76"/>
      <c r="T8" s="76"/>
      <c r="U8" s="76"/>
      <c r="V8" s="76"/>
      <c r="W8" s="76"/>
      <c r="X8" s="76"/>
      <c r="Y8" s="76"/>
      <c r="Z8" s="76"/>
      <c r="AA8" s="76"/>
      <c r="AB8" s="76"/>
      <c r="AC8" s="76"/>
      <c r="AD8" s="76"/>
      <c r="AE8" s="76"/>
    </row>
    <row r="9" spans="1:37" x14ac:dyDescent="0.25">
      <c r="A9" s="76"/>
      <c r="B9" s="100"/>
      <c r="C9" s="100"/>
      <c r="D9" s="100"/>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row>
    <row r="10" spans="1:37" ht="16.5" x14ac:dyDescent="0.25">
      <c r="A10" s="76"/>
      <c r="B10" s="101"/>
      <c r="C10" s="100"/>
      <c r="D10" s="100"/>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row>
    <row r="11" spans="1:37" x14ac:dyDescent="0.25">
      <c r="A11" s="76"/>
      <c r="B11" s="100"/>
      <c r="C11" s="100"/>
      <c r="D11" s="100"/>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row>
    <row r="12" spans="1:37" x14ac:dyDescent="0.25">
      <c r="A12" s="76"/>
      <c r="B12" s="100"/>
      <c r="C12" s="100"/>
      <c r="D12" s="100"/>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row>
    <row r="13" spans="1:37" x14ac:dyDescent="0.25">
      <c r="A13" s="76"/>
      <c r="B13" s="100"/>
      <c r="C13" s="100"/>
      <c r="D13" s="100"/>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row>
    <row r="14" spans="1:37" x14ac:dyDescent="0.25">
      <c r="A14" s="76"/>
      <c r="B14" s="100"/>
      <c r="C14" s="100"/>
      <c r="D14" s="100"/>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row>
    <row r="15" spans="1:37" x14ac:dyDescent="0.25">
      <c r="A15" s="76"/>
      <c r="B15" s="100"/>
      <c r="C15" s="100"/>
      <c r="D15" s="100"/>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row>
    <row r="16" spans="1:37" x14ac:dyDescent="0.25">
      <c r="A16" s="76"/>
      <c r="B16" s="100"/>
      <c r="C16" s="100"/>
      <c r="D16" s="100"/>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row>
    <row r="17" spans="1:37" x14ac:dyDescent="0.25">
      <c r="A17" s="76"/>
      <c r="B17" s="100"/>
      <c r="C17" s="100"/>
      <c r="D17" s="100"/>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row>
    <row r="18" spans="1:37" x14ac:dyDescent="0.25">
      <c r="A18" s="76"/>
      <c r="B18" s="100"/>
      <c r="C18" s="100"/>
      <c r="D18" s="100"/>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row>
    <row r="19" spans="1:37" x14ac:dyDescent="0.25">
      <c r="A19" s="76"/>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row>
    <row r="20" spans="1:37" x14ac:dyDescent="0.25">
      <c r="A20" s="76"/>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row>
    <row r="21" spans="1:37" x14ac:dyDescent="0.25">
      <c r="A21" s="76"/>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row>
    <row r="22" spans="1:37" x14ac:dyDescent="0.25">
      <c r="A22" s="76"/>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row>
    <row r="23" spans="1:37" x14ac:dyDescent="0.25">
      <c r="A23" s="76"/>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row>
    <row r="24" spans="1:37" x14ac:dyDescent="0.25">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row>
    <row r="25" spans="1:37" x14ac:dyDescent="0.25">
      <c r="A25" s="76"/>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row>
    <row r="26" spans="1:37" x14ac:dyDescent="0.25">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row>
    <row r="27" spans="1:37" x14ac:dyDescent="0.25">
      <c r="A27" s="76"/>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row>
    <row r="28" spans="1:37" x14ac:dyDescent="0.25">
      <c r="A28" s="76"/>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row>
    <row r="29" spans="1:37" x14ac:dyDescent="0.25">
      <c r="A29" s="76"/>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row>
    <row r="30" spans="1:37" x14ac:dyDescent="0.25">
      <c r="A30" s="76"/>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row>
    <row r="31" spans="1:37" x14ac:dyDescent="0.25">
      <c r="A31" s="76"/>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row>
    <row r="32" spans="1:37" x14ac:dyDescent="0.25">
      <c r="A32" s="76"/>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row>
    <row r="33" spans="1:31" x14ac:dyDescent="0.25">
      <c r="A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row>
    <row r="34" spans="1:31" x14ac:dyDescent="0.25">
      <c r="A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row>
    <row r="35" spans="1:31" x14ac:dyDescent="0.25">
      <c r="A35" s="76"/>
    </row>
    <row r="36" spans="1:31" x14ac:dyDescent="0.25">
      <c r="A36" s="76"/>
    </row>
    <row r="37" spans="1:31" x14ac:dyDescent="0.25">
      <c r="A37" s="76"/>
    </row>
    <row r="38" spans="1:31" x14ac:dyDescent="0.25">
      <c r="A38" s="76"/>
    </row>
    <row r="39" spans="1:31" x14ac:dyDescent="0.25">
      <c r="A39" s="76"/>
    </row>
    <row r="40" spans="1:31" x14ac:dyDescent="0.25">
      <c r="A40" s="76"/>
    </row>
    <row r="41" spans="1:31" x14ac:dyDescent="0.25">
      <c r="A41" s="76"/>
    </row>
    <row r="42" spans="1:31" x14ac:dyDescent="0.25">
      <c r="A42" s="76"/>
    </row>
    <row r="43" spans="1:31" x14ac:dyDescent="0.25">
      <c r="A43" s="76"/>
    </row>
    <row r="44" spans="1:31" x14ac:dyDescent="0.25">
      <c r="A44" s="76"/>
    </row>
    <row r="45" spans="1:31" x14ac:dyDescent="0.25">
      <c r="A45" s="76"/>
    </row>
    <row r="46" spans="1:31" x14ac:dyDescent="0.25">
      <c r="A46" s="76"/>
    </row>
    <row r="47" spans="1:31" x14ac:dyDescent="0.25">
      <c r="A47" s="76"/>
    </row>
    <row r="48" spans="1:31" x14ac:dyDescent="0.25">
      <c r="A48" s="76"/>
    </row>
    <row r="49" spans="1:1" x14ac:dyDescent="0.25">
      <c r="A49" s="76"/>
    </row>
    <row r="50" spans="1:1" x14ac:dyDescent="0.25">
      <c r="A50" s="76"/>
    </row>
    <row r="51" spans="1:1" x14ac:dyDescent="0.25">
      <c r="A51" s="76"/>
    </row>
    <row r="52" spans="1:1" x14ac:dyDescent="0.25">
      <c r="A52" s="76"/>
    </row>
    <row r="53" spans="1:1" x14ac:dyDescent="0.25">
      <c r="A53" s="76"/>
    </row>
    <row r="54" spans="1:1" x14ac:dyDescent="0.25">
      <c r="A54" s="76"/>
    </row>
    <row r="55" spans="1:1" x14ac:dyDescent="0.25">
      <c r="A55" s="76"/>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6"/>
      <c r="B1" s="399" t="s">
        <v>62</v>
      </c>
      <c r="C1" s="399"/>
      <c r="D1" s="399"/>
      <c r="E1" s="76"/>
      <c r="F1" s="76"/>
      <c r="G1" s="76"/>
      <c r="H1" s="76"/>
      <c r="I1" s="76"/>
      <c r="J1" s="76"/>
      <c r="K1" s="76"/>
      <c r="L1" s="76"/>
      <c r="M1" s="76"/>
      <c r="N1" s="76"/>
      <c r="O1" s="76"/>
      <c r="P1" s="76"/>
      <c r="Q1" s="76"/>
      <c r="R1" s="76"/>
      <c r="S1" s="76"/>
      <c r="T1" s="76"/>
      <c r="U1" s="76"/>
    </row>
    <row r="2" spans="1:21" x14ac:dyDescent="0.25">
      <c r="A2" s="76"/>
      <c r="B2" s="76"/>
      <c r="C2" s="76"/>
      <c r="D2" s="76"/>
      <c r="E2" s="76"/>
      <c r="F2" s="76"/>
      <c r="G2" s="76"/>
      <c r="H2" s="76"/>
      <c r="I2" s="76"/>
      <c r="J2" s="76"/>
      <c r="K2" s="76"/>
      <c r="L2" s="76"/>
      <c r="M2" s="76"/>
      <c r="N2" s="76"/>
      <c r="O2" s="76"/>
      <c r="P2" s="76"/>
      <c r="Q2" s="76"/>
      <c r="R2" s="76"/>
      <c r="S2" s="76"/>
      <c r="T2" s="76"/>
      <c r="U2" s="76"/>
    </row>
    <row r="3" spans="1:21" ht="30" x14ac:dyDescent="0.25">
      <c r="A3" s="76"/>
      <c r="B3" s="97"/>
      <c r="C3" s="28" t="s">
        <v>55</v>
      </c>
      <c r="D3" s="28" t="s">
        <v>56</v>
      </c>
      <c r="E3" s="76"/>
      <c r="F3" s="76"/>
      <c r="G3" s="76"/>
      <c r="H3" s="76"/>
      <c r="I3" s="76"/>
      <c r="J3" s="76"/>
      <c r="K3" s="76"/>
      <c r="L3" s="76"/>
      <c r="M3" s="76"/>
      <c r="N3" s="76"/>
      <c r="O3" s="76"/>
      <c r="P3" s="76"/>
      <c r="Q3" s="76"/>
      <c r="R3" s="76"/>
      <c r="S3" s="76"/>
      <c r="T3" s="76"/>
      <c r="U3" s="76"/>
    </row>
    <row r="4" spans="1:21" ht="33.75" x14ac:dyDescent="0.25">
      <c r="A4" s="96" t="s">
        <v>82</v>
      </c>
      <c r="B4" s="31" t="s">
        <v>100</v>
      </c>
      <c r="C4" s="36" t="s">
        <v>155</v>
      </c>
      <c r="D4" s="29" t="s">
        <v>96</v>
      </c>
      <c r="E4" s="76"/>
      <c r="F4" s="76"/>
      <c r="G4" s="76"/>
      <c r="H4" s="76"/>
      <c r="I4" s="76"/>
      <c r="J4" s="76"/>
      <c r="K4" s="76"/>
      <c r="L4" s="76"/>
      <c r="M4" s="76"/>
      <c r="N4" s="76"/>
      <c r="O4" s="76"/>
      <c r="P4" s="76"/>
      <c r="Q4" s="76"/>
      <c r="R4" s="76"/>
      <c r="S4" s="76"/>
      <c r="T4" s="76"/>
      <c r="U4" s="76"/>
    </row>
    <row r="5" spans="1:21" ht="67.5" x14ac:dyDescent="0.25">
      <c r="A5" s="96" t="s">
        <v>83</v>
      </c>
      <c r="B5" s="32" t="s">
        <v>58</v>
      </c>
      <c r="C5" s="37" t="s">
        <v>92</v>
      </c>
      <c r="D5" s="30" t="s">
        <v>97</v>
      </c>
      <c r="E5" s="76"/>
      <c r="F5" s="76"/>
      <c r="G5" s="76"/>
      <c r="H5" s="76"/>
      <c r="I5" s="76"/>
      <c r="J5" s="76"/>
      <c r="K5" s="76"/>
      <c r="L5" s="76"/>
      <c r="M5" s="76"/>
      <c r="N5" s="76"/>
      <c r="O5" s="76"/>
      <c r="P5" s="76"/>
      <c r="Q5" s="76"/>
      <c r="R5" s="76"/>
      <c r="S5" s="76"/>
      <c r="T5" s="76"/>
      <c r="U5" s="76"/>
    </row>
    <row r="6" spans="1:21" ht="67.5" x14ac:dyDescent="0.25">
      <c r="A6" s="96" t="s">
        <v>80</v>
      </c>
      <c r="B6" s="33" t="s">
        <v>59</v>
      </c>
      <c r="C6" s="37" t="s">
        <v>93</v>
      </c>
      <c r="D6" s="30" t="s">
        <v>99</v>
      </c>
      <c r="E6" s="76"/>
      <c r="F6" s="76"/>
      <c r="G6" s="76"/>
      <c r="H6" s="76"/>
      <c r="I6" s="76"/>
      <c r="J6" s="76"/>
      <c r="K6" s="76"/>
      <c r="L6" s="76"/>
      <c r="M6" s="76"/>
      <c r="N6" s="76"/>
      <c r="O6" s="76"/>
      <c r="P6" s="76"/>
      <c r="Q6" s="76"/>
      <c r="R6" s="76"/>
      <c r="S6" s="76"/>
      <c r="T6" s="76"/>
      <c r="U6" s="76"/>
    </row>
    <row r="7" spans="1:21" ht="101.25" x14ac:dyDescent="0.25">
      <c r="A7" s="96" t="s">
        <v>7</v>
      </c>
      <c r="B7" s="34" t="s">
        <v>60</v>
      </c>
      <c r="C7" s="37" t="s">
        <v>94</v>
      </c>
      <c r="D7" s="30" t="s">
        <v>211</v>
      </c>
      <c r="E7" s="76"/>
      <c r="F7" s="76"/>
      <c r="G7" s="76"/>
      <c r="H7" s="76"/>
      <c r="I7" s="76"/>
      <c r="J7" s="76"/>
      <c r="K7" s="76"/>
      <c r="L7" s="76"/>
      <c r="M7" s="76"/>
      <c r="N7" s="76"/>
      <c r="O7" s="76"/>
      <c r="P7" s="76"/>
      <c r="Q7" s="76"/>
      <c r="R7" s="76"/>
      <c r="S7" s="76"/>
      <c r="T7" s="76"/>
      <c r="U7" s="76"/>
    </row>
    <row r="8" spans="1:21" ht="67.5" x14ac:dyDescent="0.25">
      <c r="A8" s="96" t="s">
        <v>84</v>
      </c>
      <c r="B8" s="35" t="s">
        <v>61</v>
      </c>
      <c r="C8" s="37" t="s">
        <v>95</v>
      </c>
      <c r="D8" s="30" t="s">
        <v>117</v>
      </c>
      <c r="E8" s="76"/>
      <c r="F8" s="76"/>
      <c r="G8" s="76"/>
      <c r="H8" s="76"/>
      <c r="I8" s="76"/>
      <c r="J8" s="76"/>
      <c r="K8" s="76"/>
      <c r="L8" s="76"/>
      <c r="M8" s="76"/>
      <c r="N8" s="76"/>
      <c r="O8" s="76"/>
      <c r="P8" s="76"/>
      <c r="Q8" s="76"/>
      <c r="R8" s="76"/>
      <c r="S8" s="76"/>
      <c r="T8" s="76"/>
      <c r="U8" s="76"/>
    </row>
    <row r="9" spans="1:21" ht="20.25" x14ac:dyDescent="0.25">
      <c r="A9" s="96"/>
      <c r="B9" s="96"/>
      <c r="C9" s="98"/>
      <c r="D9" s="98"/>
      <c r="E9" s="76"/>
      <c r="F9" s="76"/>
      <c r="G9" s="76"/>
      <c r="H9" s="76"/>
      <c r="I9" s="76"/>
      <c r="J9" s="76"/>
      <c r="K9" s="76"/>
      <c r="L9" s="76"/>
      <c r="M9" s="76"/>
      <c r="N9" s="76"/>
      <c r="O9" s="76"/>
      <c r="P9" s="76"/>
      <c r="Q9" s="76"/>
      <c r="R9" s="76"/>
      <c r="S9" s="76"/>
      <c r="T9" s="76"/>
      <c r="U9" s="76"/>
    </row>
    <row r="10" spans="1:21" ht="16.5" x14ac:dyDescent="0.25">
      <c r="A10" s="96"/>
      <c r="B10" s="99"/>
      <c r="C10" s="99"/>
      <c r="D10" s="99"/>
      <c r="E10" s="76"/>
      <c r="F10" s="76"/>
      <c r="G10" s="76"/>
      <c r="H10" s="76"/>
      <c r="I10" s="76"/>
      <c r="J10" s="76"/>
      <c r="K10" s="76"/>
      <c r="L10" s="76"/>
      <c r="M10" s="76"/>
      <c r="N10" s="76"/>
      <c r="O10" s="76"/>
      <c r="P10" s="76"/>
      <c r="Q10" s="76"/>
      <c r="R10" s="76"/>
      <c r="S10" s="76"/>
      <c r="T10" s="76"/>
      <c r="U10" s="76"/>
    </row>
    <row r="11" spans="1:21" x14ac:dyDescent="0.25">
      <c r="A11" s="96"/>
      <c r="B11" s="96" t="s">
        <v>90</v>
      </c>
      <c r="C11" s="96" t="s">
        <v>143</v>
      </c>
      <c r="D11" s="96" t="s">
        <v>150</v>
      </c>
      <c r="E11" s="76"/>
      <c r="F11" s="76"/>
      <c r="G11" s="76"/>
      <c r="H11" s="76"/>
      <c r="I11" s="76"/>
      <c r="J11" s="76"/>
      <c r="K11" s="76"/>
      <c r="L11" s="76"/>
      <c r="M11" s="76"/>
      <c r="N11" s="76"/>
      <c r="O11" s="76"/>
      <c r="P11" s="76"/>
      <c r="Q11" s="76"/>
      <c r="R11" s="76"/>
      <c r="S11" s="76"/>
      <c r="T11" s="76"/>
      <c r="U11" s="76"/>
    </row>
    <row r="12" spans="1:21" x14ac:dyDescent="0.25">
      <c r="A12" s="96"/>
      <c r="B12" s="96" t="s">
        <v>88</v>
      </c>
      <c r="C12" s="96" t="s">
        <v>147</v>
      </c>
      <c r="D12" s="96" t="s">
        <v>151</v>
      </c>
      <c r="E12" s="76"/>
      <c r="F12" s="76"/>
      <c r="G12" s="76"/>
      <c r="H12" s="76"/>
      <c r="I12" s="76"/>
      <c r="J12" s="76"/>
      <c r="K12" s="76"/>
      <c r="L12" s="76"/>
      <c r="M12" s="76"/>
      <c r="N12" s="76"/>
      <c r="O12" s="76"/>
      <c r="P12" s="76"/>
      <c r="Q12" s="76"/>
      <c r="R12" s="76"/>
      <c r="S12" s="76"/>
      <c r="T12" s="76"/>
      <c r="U12" s="76"/>
    </row>
    <row r="13" spans="1:21" x14ac:dyDescent="0.25">
      <c r="A13" s="96"/>
      <c r="B13" s="96"/>
      <c r="C13" s="96" t="s">
        <v>146</v>
      </c>
      <c r="D13" s="96" t="s">
        <v>152</v>
      </c>
      <c r="E13" s="76"/>
      <c r="F13" s="76"/>
      <c r="G13" s="76"/>
      <c r="H13" s="76"/>
      <c r="I13" s="76"/>
      <c r="J13" s="76"/>
      <c r="K13" s="76"/>
      <c r="L13" s="76"/>
      <c r="M13" s="76"/>
      <c r="N13" s="76"/>
      <c r="O13" s="76"/>
      <c r="P13" s="76"/>
      <c r="Q13" s="76"/>
      <c r="R13" s="76"/>
      <c r="S13" s="76"/>
      <c r="T13" s="76"/>
      <c r="U13" s="76"/>
    </row>
    <row r="14" spans="1:21" x14ac:dyDescent="0.25">
      <c r="A14" s="96"/>
      <c r="B14" s="96"/>
      <c r="C14" s="96" t="s">
        <v>148</v>
      </c>
      <c r="D14" s="96" t="s">
        <v>153</v>
      </c>
      <c r="E14" s="76"/>
      <c r="F14" s="76"/>
      <c r="G14" s="76"/>
      <c r="H14" s="76"/>
      <c r="I14" s="76"/>
      <c r="J14" s="76"/>
      <c r="K14" s="76"/>
      <c r="L14" s="76"/>
      <c r="M14" s="76"/>
      <c r="N14" s="76"/>
      <c r="O14" s="76"/>
      <c r="P14" s="76"/>
      <c r="Q14" s="76"/>
      <c r="R14" s="76"/>
      <c r="S14" s="76"/>
      <c r="T14" s="76"/>
      <c r="U14" s="76"/>
    </row>
    <row r="15" spans="1:21" x14ac:dyDescent="0.25">
      <c r="A15" s="96"/>
      <c r="B15" s="96"/>
      <c r="C15" s="96" t="s">
        <v>149</v>
      </c>
      <c r="D15" s="96" t="s">
        <v>154</v>
      </c>
      <c r="E15" s="76"/>
      <c r="F15" s="76"/>
      <c r="G15" s="76"/>
      <c r="H15" s="76"/>
      <c r="I15" s="76"/>
      <c r="J15" s="76"/>
      <c r="K15" s="76"/>
      <c r="L15" s="76"/>
      <c r="M15" s="76"/>
      <c r="N15" s="76"/>
      <c r="O15" s="76"/>
      <c r="P15" s="76"/>
      <c r="Q15" s="76"/>
      <c r="R15" s="76"/>
      <c r="S15" s="76"/>
      <c r="T15" s="76"/>
      <c r="U15" s="76"/>
    </row>
    <row r="16" spans="1:21" x14ac:dyDescent="0.25">
      <c r="A16" s="96"/>
      <c r="B16" s="96"/>
      <c r="C16" s="96"/>
      <c r="D16" s="96"/>
      <c r="E16" s="76"/>
      <c r="F16" s="76"/>
      <c r="G16" s="76"/>
      <c r="H16" s="76"/>
      <c r="I16" s="76"/>
      <c r="J16" s="76"/>
      <c r="K16" s="76"/>
      <c r="L16" s="76"/>
      <c r="M16" s="76"/>
      <c r="N16" s="76"/>
      <c r="O16" s="76"/>
    </row>
    <row r="17" spans="1:15" x14ac:dyDescent="0.25">
      <c r="A17" s="96"/>
      <c r="B17" s="96"/>
      <c r="C17" s="96"/>
      <c r="D17" s="96"/>
      <c r="E17" s="76"/>
      <c r="F17" s="76"/>
      <c r="G17" s="76"/>
      <c r="H17" s="76"/>
      <c r="I17" s="76"/>
      <c r="J17" s="76"/>
      <c r="K17" s="76"/>
      <c r="L17" s="76"/>
      <c r="M17" s="76"/>
      <c r="N17" s="76"/>
      <c r="O17" s="76"/>
    </row>
    <row r="18" spans="1:15" x14ac:dyDescent="0.25">
      <c r="A18" s="96"/>
      <c r="B18" s="100"/>
      <c r="C18" s="100"/>
      <c r="D18" s="100"/>
      <c r="E18" s="76"/>
      <c r="F18" s="76"/>
      <c r="G18" s="76"/>
      <c r="H18" s="76"/>
      <c r="I18" s="76"/>
      <c r="J18" s="76"/>
      <c r="K18" s="76"/>
      <c r="L18" s="76"/>
      <c r="M18" s="76"/>
      <c r="N18" s="76"/>
      <c r="O18" s="76"/>
    </row>
    <row r="19" spans="1:15" x14ac:dyDescent="0.25">
      <c r="A19" s="96"/>
      <c r="B19" s="100"/>
      <c r="C19" s="100"/>
      <c r="D19" s="100"/>
      <c r="E19" s="76"/>
      <c r="F19" s="76"/>
      <c r="G19" s="76"/>
      <c r="H19" s="76"/>
      <c r="I19" s="76"/>
      <c r="J19" s="76"/>
      <c r="K19" s="76"/>
      <c r="L19" s="76"/>
      <c r="M19" s="76"/>
      <c r="N19" s="76"/>
      <c r="O19" s="76"/>
    </row>
    <row r="20" spans="1:15" x14ac:dyDescent="0.25">
      <c r="A20" s="96"/>
      <c r="B20" s="100"/>
      <c r="C20" s="100"/>
      <c r="D20" s="100"/>
      <c r="E20" s="76"/>
      <c r="F20" s="76"/>
      <c r="G20" s="76"/>
      <c r="H20" s="76"/>
      <c r="I20" s="76"/>
      <c r="J20" s="76"/>
      <c r="K20" s="76"/>
      <c r="L20" s="76"/>
      <c r="M20" s="76"/>
      <c r="N20" s="76"/>
      <c r="O20" s="76"/>
    </row>
    <row r="21" spans="1:15" x14ac:dyDescent="0.25">
      <c r="A21" s="96"/>
      <c r="B21" s="100"/>
      <c r="C21" s="100"/>
      <c r="D21" s="100"/>
      <c r="E21" s="76"/>
      <c r="F21" s="76"/>
      <c r="G21" s="76"/>
      <c r="H21" s="76"/>
      <c r="I21" s="76"/>
      <c r="J21" s="76"/>
      <c r="K21" s="76"/>
      <c r="L21" s="76"/>
      <c r="M21" s="76"/>
      <c r="N21" s="76"/>
      <c r="O21" s="76"/>
    </row>
    <row r="22" spans="1:15" ht="20.25" x14ac:dyDescent="0.25">
      <c r="A22" s="96"/>
      <c r="B22" s="96"/>
      <c r="C22" s="98"/>
      <c r="D22" s="98"/>
      <c r="E22" s="76"/>
      <c r="F22" s="76"/>
      <c r="G22" s="76"/>
      <c r="H22" s="76"/>
      <c r="I22" s="76"/>
      <c r="J22" s="76"/>
      <c r="K22" s="76"/>
      <c r="L22" s="76"/>
      <c r="M22" s="76"/>
      <c r="N22" s="76"/>
      <c r="O22" s="76"/>
    </row>
    <row r="23" spans="1:15" ht="20.25" x14ac:dyDescent="0.25">
      <c r="A23" s="96"/>
      <c r="B23" s="96"/>
      <c r="C23" s="98"/>
      <c r="D23" s="98"/>
      <c r="E23" s="76"/>
      <c r="F23" s="76"/>
      <c r="G23" s="76"/>
      <c r="H23" s="76"/>
      <c r="I23" s="76"/>
      <c r="J23" s="76"/>
      <c r="K23" s="76"/>
      <c r="L23" s="76"/>
      <c r="M23" s="76"/>
      <c r="N23" s="76"/>
      <c r="O23" s="76"/>
    </row>
    <row r="24" spans="1:15" ht="20.25" x14ac:dyDescent="0.25">
      <c r="A24" s="96"/>
      <c r="B24" s="96"/>
      <c r="C24" s="98"/>
      <c r="D24" s="98"/>
      <c r="E24" s="76"/>
      <c r="F24" s="76"/>
      <c r="G24" s="76"/>
      <c r="H24" s="76"/>
      <c r="I24" s="76"/>
      <c r="J24" s="76"/>
      <c r="K24" s="76"/>
      <c r="L24" s="76"/>
      <c r="M24" s="76"/>
      <c r="N24" s="76"/>
      <c r="O24" s="76"/>
    </row>
    <row r="25" spans="1:15" ht="20.25" x14ac:dyDescent="0.25">
      <c r="A25" s="96"/>
      <c r="B25" s="96"/>
      <c r="C25" s="98"/>
      <c r="D25" s="98"/>
      <c r="E25" s="76"/>
      <c r="F25" s="76"/>
      <c r="G25" s="76"/>
      <c r="H25" s="76"/>
      <c r="I25" s="76"/>
      <c r="J25" s="76"/>
      <c r="K25" s="76"/>
      <c r="L25" s="76"/>
      <c r="M25" s="76"/>
      <c r="N25" s="76"/>
      <c r="O25" s="76"/>
    </row>
    <row r="26" spans="1:15" ht="20.25" x14ac:dyDescent="0.25">
      <c r="A26" s="96"/>
      <c r="B26" s="96"/>
      <c r="C26" s="98"/>
      <c r="D26" s="98"/>
      <c r="E26" s="76"/>
      <c r="F26" s="76"/>
      <c r="G26" s="76"/>
      <c r="H26" s="76"/>
      <c r="I26" s="76"/>
      <c r="J26" s="76"/>
      <c r="K26" s="76"/>
      <c r="L26" s="76"/>
      <c r="M26" s="76"/>
      <c r="N26" s="76"/>
      <c r="O26" s="76"/>
    </row>
    <row r="27" spans="1:15" ht="20.25" x14ac:dyDescent="0.25">
      <c r="A27" s="96"/>
      <c r="B27" s="96"/>
      <c r="C27" s="98"/>
      <c r="D27" s="98"/>
      <c r="E27" s="76"/>
      <c r="F27" s="76"/>
      <c r="G27" s="76"/>
      <c r="H27" s="76"/>
      <c r="I27" s="76"/>
      <c r="J27" s="76"/>
      <c r="K27" s="76"/>
      <c r="L27" s="76"/>
      <c r="M27" s="76"/>
      <c r="N27" s="76"/>
      <c r="O27" s="76"/>
    </row>
    <row r="28" spans="1:15" ht="20.25" x14ac:dyDescent="0.25">
      <c r="A28" s="96"/>
      <c r="B28" s="96"/>
      <c r="C28" s="98"/>
      <c r="D28" s="98"/>
      <c r="E28" s="76"/>
      <c r="F28" s="76"/>
      <c r="G28" s="76"/>
      <c r="H28" s="76"/>
      <c r="I28" s="76"/>
      <c r="J28" s="76"/>
      <c r="K28" s="76"/>
      <c r="L28" s="76"/>
      <c r="M28" s="76"/>
      <c r="N28" s="76"/>
      <c r="O28" s="76"/>
    </row>
    <row r="29" spans="1:15" ht="20.25" x14ac:dyDescent="0.25">
      <c r="A29" s="96"/>
      <c r="B29" s="96"/>
      <c r="C29" s="98"/>
      <c r="D29" s="98"/>
      <c r="E29" s="76"/>
      <c r="F29" s="76"/>
      <c r="G29" s="76"/>
      <c r="H29" s="76"/>
      <c r="I29" s="76"/>
      <c r="J29" s="76"/>
      <c r="K29" s="76"/>
      <c r="L29" s="76"/>
      <c r="M29" s="76"/>
      <c r="N29" s="76"/>
      <c r="O29" s="76"/>
    </row>
    <row r="30" spans="1:15" ht="20.25" x14ac:dyDescent="0.25">
      <c r="A30" s="96"/>
      <c r="B30" s="96"/>
      <c r="C30" s="98"/>
      <c r="D30" s="98"/>
      <c r="E30" s="76"/>
      <c r="F30" s="76"/>
      <c r="G30" s="76"/>
      <c r="H30" s="76"/>
      <c r="I30" s="76"/>
      <c r="J30" s="76"/>
      <c r="K30" s="76"/>
      <c r="L30" s="76"/>
      <c r="M30" s="76"/>
      <c r="N30" s="76"/>
      <c r="O30" s="76"/>
    </row>
    <row r="31" spans="1:15" ht="20.25" x14ac:dyDescent="0.25">
      <c r="A31" s="96"/>
      <c r="B31" s="96"/>
      <c r="C31" s="98"/>
      <c r="D31" s="98"/>
      <c r="E31" s="76"/>
      <c r="F31" s="76"/>
      <c r="G31" s="76"/>
      <c r="H31" s="76"/>
      <c r="I31" s="76"/>
      <c r="J31" s="76"/>
      <c r="K31" s="76"/>
      <c r="L31" s="76"/>
      <c r="M31" s="76"/>
      <c r="N31" s="76"/>
      <c r="O31" s="76"/>
    </row>
    <row r="32" spans="1:15" ht="20.25" x14ac:dyDescent="0.25">
      <c r="A32" s="96"/>
      <c r="B32" s="96"/>
      <c r="C32" s="98"/>
      <c r="D32" s="98"/>
      <c r="E32" s="76"/>
      <c r="F32" s="76"/>
      <c r="G32" s="76"/>
      <c r="H32" s="76"/>
      <c r="I32" s="76"/>
      <c r="J32" s="76"/>
      <c r="K32" s="76"/>
      <c r="L32" s="76"/>
      <c r="M32" s="76"/>
      <c r="N32" s="76"/>
      <c r="O32" s="76"/>
    </row>
    <row r="33" spans="1:15" ht="20.25" x14ac:dyDescent="0.25">
      <c r="A33" s="96"/>
      <c r="B33" s="96"/>
      <c r="C33" s="98"/>
      <c r="D33" s="98"/>
      <c r="E33" s="76"/>
      <c r="F33" s="76"/>
      <c r="G33" s="76"/>
      <c r="H33" s="76"/>
      <c r="I33" s="76"/>
      <c r="J33" s="76"/>
      <c r="K33" s="76"/>
      <c r="L33" s="76"/>
      <c r="M33" s="76"/>
      <c r="N33" s="76"/>
      <c r="O33" s="76"/>
    </row>
    <row r="34" spans="1:15" ht="20.25" x14ac:dyDescent="0.25">
      <c r="A34" s="96"/>
      <c r="B34" s="96"/>
      <c r="C34" s="98"/>
      <c r="D34" s="98"/>
      <c r="E34" s="76"/>
      <c r="F34" s="76"/>
      <c r="G34" s="76"/>
      <c r="H34" s="76"/>
      <c r="I34" s="76"/>
      <c r="J34" s="76"/>
      <c r="K34" s="76"/>
      <c r="L34" s="76"/>
      <c r="M34" s="76"/>
      <c r="N34" s="76"/>
      <c r="O34" s="76"/>
    </row>
    <row r="35" spans="1:15" ht="20.25" x14ac:dyDescent="0.25">
      <c r="A35" s="96"/>
      <c r="B35" s="96"/>
      <c r="C35" s="98"/>
      <c r="D35" s="98"/>
      <c r="E35" s="76"/>
      <c r="F35" s="76"/>
      <c r="G35" s="76"/>
      <c r="H35" s="76"/>
      <c r="I35" s="76"/>
      <c r="J35" s="76"/>
      <c r="K35" s="76"/>
      <c r="L35" s="76"/>
      <c r="M35" s="76"/>
      <c r="N35" s="76"/>
      <c r="O35" s="76"/>
    </row>
    <row r="36" spans="1:15" ht="20.25" x14ac:dyDescent="0.25">
      <c r="A36" s="96"/>
      <c r="B36" s="96"/>
      <c r="C36" s="98"/>
      <c r="D36" s="98"/>
      <c r="E36" s="76"/>
      <c r="F36" s="76"/>
      <c r="G36" s="76"/>
      <c r="H36" s="76"/>
      <c r="I36" s="76"/>
      <c r="J36" s="76"/>
      <c r="K36" s="76"/>
      <c r="L36" s="76"/>
      <c r="M36" s="76"/>
      <c r="N36" s="76"/>
      <c r="O36" s="76"/>
    </row>
    <row r="37" spans="1:15" ht="20.25" x14ac:dyDescent="0.25">
      <c r="A37" s="96"/>
      <c r="B37" s="96"/>
      <c r="C37" s="98"/>
      <c r="D37" s="98"/>
      <c r="E37" s="76"/>
      <c r="F37" s="76"/>
      <c r="G37" s="76"/>
      <c r="H37" s="76"/>
      <c r="I37" s="76"/>
      <c r="J37" s="76"/>
      <c r="K37" s="76"/>
      <c r="L37" s="76"/>
      <c r="M37" s="76"/>
      <c r="N37" s="76"/>
      <c r="O37" s="76"/>
    </row>
    <row r="38" spans="1:15" ht="20.25" x14ac:dyDescent="0.25">
      <c r="A38" s="96"/>
      <c r="B38" s="96"/>
      <c r="C38" s="98"/>
      <c r="D38" s="98"/>
      <c r="E38" s="76"/>
      <c r="F38" s="76"/>
      <c r="G38" s="76"/>
      <c r="H38" s="76"/>
      <c r="I38" s="76"/>
      <c r="J38" s="76"/>
      <c r="K38" s="76"/>
      <c r="L38" s="76"/>
      <c r="M38" s="76"/>
      <c r="N38" s="76"/>
      <c r="O38" s="76"/>
    </row>
    <row r="39" spans="1:15" ht="20.25" x14ac:dyDescent="0.25">
      <c r="A39" s="96"/>
      <c r="B39" s="96"/>
      <c r="C39" s="98"/>
      <c r="D39" s="98"/>
      <c r="E39" s="76"/>
      <c r="F39" s="76"/>
      <c r="G39" s="76"/>
      <c r="H39" s="76"/>
      <c r="I39" s="76"/>
      <c r="J39" s="76"/>
      <c r="K39" s="76"/>
      <c r="L39" s="76"/>
      <c r="M39" s="76"/>
      <c r="N39" s="76"/>
      <c r="O39" s="76"/>
    </row>
    <row r="40" spans="1:15" ht="20.25" x14ac:dyDescent="0.25">
      <c r="A40" s="96"/>
      <c r="B40" s="96"/>
      <c r="C40" s="98"/>
      <c r="D40" s="98"/>
      <c r="E40" s="76"/>
      <c r="F40" s="76"/>
      <c r="G40" s="76"/>
      <c r="H40" s="76"/>
      <c r="I40" s="76"/>
      <c r="J40" s="76"/>
      <c r="K40" s="76"/>
      <c r="L40" s="76"/>
      <c r="M40" s="76"/>
      <c r="N40" s="76"/>
      <c r="O40" s="76"/>
    </row>
    <row r="41" spans="1:15" ht="20.25" x14ac:dyDescent="0.25">
      <c r="A41" s="96"/>
      <c r="B41" s="96"/>
      <c r="C41" s="98"/>
      <c r="D41" s="98"/>
      <c r="E41" s="76"/>
      <c r="F41" s="76"/>
      <c r="G41" s="76"/>
      <c r="H41" s="76"/>
      <c r="I41" s="76"/>
      <c r="J41" s="76"/>
      <c r="K41" s="76"/>
      <c r="L41" s="76"/>
      <c r="M41" s="76"/>
      <c r="N41" s="76"/>
      <c r="O41" s="76"/>
    </row>
    <row r="42" spans="1:15" ht="20.25" x14ac:dyDescent="0.25">
      <c r="A42" s="96"/>
      <c r="B42" s="96"/>
      <c r="C42" s="98"/>
      <c r="D42" s="98"/>
      <c r="E42" s="76"/>
      <c r="F42" s="76"/>
      <c r="G42" s="76"/>
      <c r="H42" s="76"/>
      <c r="I42" s="76"/>
      <c r="J42" s="76"/>
      <c r="K42" s="76"/>
      <c r="L42" s="76"/>
      <c r="M42" s="76"/>
      <c r="N42" s="76"/>
      <c r="O42" s="76"/>
    </row>
    <row r="43" spans="1:15" ht="20.25" x14ac:dyDescent="0.25">
      <c r="A43" s="96"/>
      <c r="B43" s="96"/>
      <c r="C43" s="98"/>
      <c r="D43" s="98"/>
      <c r="E43" s="76"/>
      <c r="F43" s="76"/>
      <c r="G43" s="76"/>
      <c r="H43" s="76"/>
      <c r="I43" s="76"/>
      <c r="J43" s="76"/>
      <c r="K43" s="76"/>
      <c r="L43" s="76"/>
      <c r="M43" s="76"/>
      <c r="N43" s="76"/>
      <c r="O43" s="76"/>
    </row>
    <row r="44" spans="1:15" ht="20.25" x14ac:dyDescent="0.25">
      <c r="A44" s="96"/>
      <c r="B44" s="96"/>
      <c r="C44" s="98"/>
      <c r="D44" s="98"/>
      <c r="E44" s="76"/>
      <c r="F44" s="76"/>
      <c r="G44" s="76"/>
      <c r="H44" s="76"/>
      <c r="I44" s="76"/>
      <c r="J44" s="76"/>
      <c r="K44" s="76"/>
      <c r="L44" s="76"/>
      <c r="M44" s="76"/>
      <c r="N44" s="76"/>
      <c r="O44" s="76"/>
    </row>
    <row r="45" spans="1:15" ht="20.25" x14ac:dyDescent="0.25">
      <c r="A45" s="96"/>
      <c r="B45" s="96"/>
      <c r="C45" s="98"/>
      <c r="D45" s="98"/>
      <c r="E45" s="76"/>
      <c r="F45" s="76"/>
      <c r="G45" s="76"/>
      <c r="H45" s="76"/>
      <c r="I45" s="76"/>
      <c r="J45" s="76"/>
      <c r="K45" s="76"/>
      <c r="L45" s="76"/>
      <c r="M45" s="76"/>
      <c r="N45" s="76"/>
      <c r="O45" s="76"/>
    </row>
    <row r="46" spans="1:15" ht="20.25" x14ac:dyDescent="0.25">
      <c r="A46" s="96"/>
      <c r="B46" s="96"/>
      <c r="C46" s="98"/>
      <c r="D46" s="98"/>
      <c r="E46" s="76"/>
      <c r="F46" s="76"/>
      <c r="G46" s="76"/>
      <c r="H46" s="76"/>
      <c r="I46" s="76"/>
      <c r="J46" s="76"/>
      <c r="K46" s="76"/>
      <c r="L46" s="76"/>
      <c r="M46" s="76"/>
      <c r="N46" s="76"/>
      <c r="O46" s="76"/>
    </row>
    <row r="47" spans="1:15" ht="20.25" x14ac:dyDescent="0.25">
      <c r="A47" s="96"/>
      <c r="B47" s="96"/>
      <c r="C47" s="98"/>
      <c r="D47" s="98"/>
      <c r="E47" s="76"/>
      <c r="F47" s="76"/>
      <c r="G47" s="76"/>
      <c r="H47" s="76"/>
      <c r="I47" s="76"/>
      <c r="J47" s="76"/>
      <c r="K47" s="76"/>
      <c r="L47" s="76"/>
      <c r="M47" s="76"/>
      <c r="N47" s="76"/>
      <c r="O47" s="76"/>
    </row>
    <row r="48" spans="1:15" ht="20.25" x14ac:dyDescent="0.25">
      <c r="A48" s="96"/>
      <c r="B48" s="96"/>
      <c r="C48" s="98"/>
      <c r="D48" s="98"/>
      <c r="E48" s="76"/>
      <c r="F48" s="76"/>
      <c r="G48" s="76"/>
      <c r="H48" s="76"/>
      <c r="I48" s="76"/>
      <c r="J48" s="76"/>
      <c r="K48" s="76"/>
      <c r="L48" s="76"/>
      <c r="M48" s="76"/>
      <c r="N48" s="76"/>
      <c r="O48" s="76"/>
    </row>
    <row r="49" spans="1:15" ht="20.25" x14ac:dyDescent="0.25">
      <c r="A49" s="96"/>
      <c r="B49" s="96"/>
      <c r="C49" s="98"/>
      <c r="D49" s="98"/>
      <c r="E49" s="76"/>
      <c r="F49" s="76"/>
      <c r="G49" s="76"/>
      <c r="H49" s="76"/>
      <c r="I49" s="76"/>
      <c r="J49" s="76"/>
      <c r="K49" s="76"/>
      <c r="L49" s="76"/>
      <c r="M49" s="76"/>
      <c r="N49" s="76"/>
      <c r="O49" s="76"/>
    </row>
    <row r="50" spans="1:15" ht="20.25" x14ac:dyDescent="0.25">
      <c r="A50" s="96"/>
      <c r="B50" s="96"/>
      <c r="C50" s="98"/>
      <c r="D50" s="98"/>
      <c r="E50" s="76"/>
      <c r="F50" s="76"/>
      <c r="G50" s="76"/>
      <c r="H50" s="76"/>
      <c r="I50" s="76"/>
      <c r="J50" s="76"/>
      <c r="K50" s="76"/>
      <c r="L50" s="76"/>
      <c r="M50" s="76"/>
      <c r="N50" s="76"/>
      <c r="O50" s="76"/>
    </row>
    <row r="51" spans="1:15" ht="20.25" x14ac:dyDescent="0.25">
      <c r="A51" s="96"/>
      <c r="B51" s="96"/>
      <c r="C51" s="98"/>
      <c r="D51" s="98"/>
      <c r="E51" s="76"/>
      <c r="F51" s="76"/>
      <c r="G51" s="76"/>
      <c r="H51" s="76"/>
      <c r="I51" s="76"/>
      <c r="J51" s="76"/>
      <c r="K51" s="76"/>
      <c r="L51" s="76"/>
      <c r="M51" s="76"/>
      <c r="N51" s="76"/>
      <c r="O51" s="76"/>
    </row>
    <row r="52" spans="1:15" ht="20.25" x14ac:dyDescent="0.25">
      <c r="A52" s="96"/>
      <c r="B52" s="20"/>
      <c r="C52" s="26"/>
      <c r="D52" s="26"/>
    </row>
    <row r="53" spans="1:15" ht="20.25" x14ac:dyDescent="0.25">
      <c r="A53" s="96"/>
      <c r="B53" s="20"/>
      <c r="C53" s="26"/>
      <c r="D53" s="26"/>
    </row>
    <row r="54" spans="1:15" ht="20.25" x14ac:dyDescent="0.25">
      <c r="A54" s="96"/>
      <c r="B54" s="20"/>
      <c r="C54" s="26"/>
      <c r="D54" s="26"/>
    </row>
    <row r="55" spans="1:15" ht="20.25" x14ac:dyDescent="0.25">
      <c r="A55" s="96"/>
      <c r="B55" s="20"/>
      <c r="C55" s="26"/>
      <c r="D55" s="26"/>
    </row>
    <row r="56" spans="1:15" ht="20.25" x14ac:dyDescent="0.25">
      <c r="A56" s="96"/>
      <c r="B56" s="20"/>
      <c r="C56" s="26"/>
      <c r="D56" s="26"/>
    </row>
    <row r="57" spans="1:15" ht="20.25" x14ac:dyDescent="0.25">
      <c r="A57" s="96"/>
      <c r="B57" s="20"/>
      <c r="C57" s="26"/>
      <c r="D57" s="26"/>
    </row>
    <row r="58" spans="1:15" ht="20.25" x14ac:dyDescent="0.25">
      <c r="A58" s="96"/>
      <c r="B58" s="20"/>
      <c r="C58" s="26"/>
      <c r="D58" s="26"/>
    </row>
    <row r="59" spans="1:15" ht="20.25" x14ac:dyDescent="0.25">
      <c r="A59" s="96"/>
      <c r="B59" s="20"/>
      <c r="C59" s="26"/>
      <c r="D59" s="26"/>
    </row>
    <row r="60" spans="1:15" ht="20.25" x14ac:dyDescent="0.25">
      <c r="A60" s="96"/>
      <c r="B60" s="20"/>
      <c r="C60" s="26"/>
      <c r="D60" s="26"/>
    </row>
    <row r="61" spans="1:15" ht="20.25" x14ac:dyDescent="0.25">
      <c r="A61" s="96"/>
      <c r="B61" s="20"/>
      <c r="C61" s="26"/>
      <c r="D61" s="26"/>
    </row>
    <row r="62" spans="1:15" ht="20.25" x14ac:dyDescent="0.25">
      <c r="A62" s="96"/>
      <c r="B62" s="20"/>
      <c r="C62" s="26"/>
      <c r="D62" s="26"/>
    </row>
    <row r="63" spans="1:15" ht="20.25" x14ac:dyDescent="0.25">
      <c r="A63" s="96"/>
      <c r="B63" s="20"/>
      <c r="C63" s="26"/>
      <c r="D63" s="26"/>
    </row>
    <row r="64" spans="1:15" ht="20.25" x14ac:dyDescent="0.25">
      <c r="A64" s="96"/>
      <c r="B64" s="20"/>
      <c r="C64" s="26"/>
      <c r="D64" s="26"/>
    </row>
    <row r="65" spans="1:4" ht="20.25" x14ac:dyDescent="0.25">
      <c r="A65" s="96"/>
      <c r="B65" s="20"/>
      <c r="C65" s="26"/>
      <c r="D65" s="26"/>
    </row>
    <row r="66" spans="1:4" ht="20.25" x14ac:dyDescent="0.25">
      <c r="A66" s="96"/>
      <c r="B66" s="20"/>
      <c r="C66" s="26"/>
      <c r="D66" s="26"/>
    </row>
    <row r="67" spans="1:4" ht="20.25" x14ac:dyDescent="0.25">
      <c r="A67" s="96"/>
      <c r="B67" s="20"/>
      <c r="C67" s="26"/>
      <c r="D67" s="26"/>
    </row>
    <row r="68" spans="1:4" ht="20.25" x14ac:dyDescent="0.25">
      <c r="A68" s="96"/>
      <c r="B68" s="20"/>
      <c r="C68" s="26"/>
      <c r="D68" s="26"/>
    </row>
    <row r="69" spans="1:4" ht="20.25" x14ac:dyDescent="0.25">
      <c r="A69" s="96"/>
      <c r="B69" s="20"/>
      <c r="C69" s="26"/>
      <c r="D69" s="26"/>
    </row>
    <row r="70" spans="1:4" ht="20.25" x14ac:dyDescent="0.25">
      <c r="A70" s="96"/>
      <c r="B70" s="20"/>
      <c r="C70" s="26"/>
      <c r="D70" s="26"/>
    </row>
    <row r="71" spans="1:4" ht="20.25" x14ac:dyDescent="0.25">
      <c r="A71" s="96"/>
      <c r="B71" s="20"/>
      <c r="C71" s="26"/>
      <c r="D71" s="26"/>
    </row>
    <row r="72" spans="1:4" ht="20.25" x14ac:dyDescent="0.25">
      <c r="A72" s="96"/>
      <c r="B72" s="20"/>
      <c r="C72" s="26"/>
      <c r="D72" s="26"/>
    </row>
    <row r="73" spans="1:4" ht="20.25" x14ac:dyDescent="0.25">
      <c r="A73" s="96"/>
      <c r="B73" s="20"/>
      <c r="C73" s="26"/>
      <c r="D73" s="26"/>
    </row>
    <row r="74" spans="1:4" ht="20.25" x14ac:dyDescent="0.25">
      <c r="A74" s="96"/>
      <c r="B74" s="20"/>
      <c r="C74" s="26"/>
      <c r="D74" s="26"/>
    </row>
    <row r="75" spans="1:4" ht="20.25" x14ac:dyDescent="0.25">
      <c r="A75" s="96"/>
      <c r="B75" s="20"/>
      <c r="C75" s="26"/>
      <c r="D75" s="26"/>
    </row>
    <row r="76" spans="1:4" ht="20.25" x14ac:dyDescent="0.25">
      <c r="A76" s="96"/>
      <c r="B76" s="20"/>
      <c r="C76" s="26"/>
      <c r="D76" s="26"/>
    </row>
    <row r="77" spans="1:4" ht="20.25" x14ac:dyDescent="0.25">
      <c r="A77" s="96"/>
      <c r="B77" s="20"/>
      <c r="C77" s="26"/>
      <c r="D77" s="26"/>
    </row>
    <row r="78" spans="1:4" ht="20.25" x14ac:dyDescent="0.25">
      <c r="A78" s="96"/>
      <c r="B78" s="20"/>
      <c r="C78" s="26"/>
      <c r="D78" s="26"/>
    </row>
    <row r="79" spans="1:4" ht="20.25" x14ac:dyDescent="0.25">
      <c r="A79" s="96"/>
      <c r="B79" s="20"/>
      <c r="C79" s="26"/>
      <c r="D79" s="26"/>
    </row>
    <row r="80" spans="1:4" ht="20.25" x14ac:dyDescent="0.25">
      <c r="A80" s="96"/>
      <c r="B80" s="20"/>
      <c r="C80" s="26"/>
      <c r="D80" s="26"/>
    </row>
    <row r="81" spans="1:4" ht="20.25" x14ac:dyDescent="0.25">
      <c r="A81" s="96"/>
      <c r="B81" s="20"/>
      <c r="C81" s="26"/>
      <c r="D81" s="26"/>
    </row>
    <row r="82" spans="1:4" ht="20.25" x14ac:dyDescent="0.25">
      <c r="A82" s="96"/>
      <c r="B82" s="20"/>
      <c r="C82" s="26"/>
      <c r="D82" s="26"/>
    </row>
    <row r="83" spans="1:4" ht="20.25" x14ac:dyDescent="0.25">
      <c r="A83" s="96"/>
      <c r="B83" s="20"/>
      <c r="C83" s="26"/>
      <c r="D83" s="26"/>
    </row>
    <row r="84" spans="1:4" ht="20.25" x14ac:dyDescent="0.25">
      <c r="A84" s="96"/>
      <c r="B84" s="20"/>
      <c r="C84" s="26"/>
      <c r="D84" s="26"/>
    </row>
    <row r="85" spans="1:4" ht="20.25" x14ac:dyDescent="0.25">
      <c r="A85" s="96"/>
      <c r="B85" s="20"/>
      <c r="C85" s="26"/>
      <c r="D85" s="26"/>
    </row>
    <row r="86" spans="1:4" ht="20.25" x14ac:dyDescent="0.25">
      <c r="A86" s="96"/>
      <c r="B86" s="20"/>
      <c r="C86" s="26"/>
      <c r="D86" s="26"/>
    </row>
    <row r="87" spans="1:4" ht="20.25" x14ac:dyDescent="0.25">
      <c r="A87" s="96"/>
      <c r="B87" s="20"/>
      <c r="C87" s="26"/>
      <c r="D87" s="26"/>
    </row>
    <row r="88" spans="1:4" ht="20.25" x14ac:dyDescent="0.25">
      <c r="A88" s="96"/>
      <c r="B88" s="20"/>
      <c r="C88" s="26"/>
      <c r="D88" s="26"/>
    </row>
    <row r="89" spans="1:4" ht="20.25" x14ac:dyDescent="0.25">
      <c r="A89" s="96"/>
      <c r="B89" s="20"/>
      <c r="C89" s="26"/>
      <c r="D89" s="26"/>
    </row>
    <row r="90" spans="1:4" ht="20.25" x14ac:dyDescent="0.25">
      <c r="A90" s="96"/>
      <c r="B90" s="20"/>
      <c r="C90" s="26"/>
      <c r="D90" s="26"/>
    </row>
    <row r="91" spans="1:4" ht="20.25" x14ac:dyDescent="0.25">
      <c r="A91" s="96"/>
      <c r="B91" s="20"/>
      <c r="C91" s="26"/>
      <c r="D91" s="26"/>
    </row>
    <row r="92" spans="1:4" ht="20.25" x14ac:dyDescent="0.25">
      <c r="A92" s="96"/>
      <c r="B92" s="20"/>
      <c r="C92" s="26"/>
      <c r="D92" s="26"/>
    </row>
    <row r="93" spans="1:4" ht="20.25" x14ac:dyDescent="0.25">
      <c r="A93" s="96"/>
      <c r="B93" s="20"/>
      <c r="C93" s="26"/>
      <c r="D93" s="26"/>
    </row>
    <row r="94" spans="1:4" ht="20.25" x14ac:dyDescent="0.25">
      <c r="A94" s="96"/>
      <c r="B94" s="20"/>
      <c r="C94" s="26"/>
      <c r="D94" s="26"/>
    </row>
    <row r="95" spans="1:4" ht="20.25" x14ac:dyDescent="0.25">
      <c r="A95" s="96"/>
      <c r="B95" s="20"/>
      <c r="C95" s="26"/>
      <c r="D95" s="26"/>
    </row>
    <row r="96" spans="1:4" ht="20.25" x14ac:dyDescent="0.25">
      <c r="A96" s="96"/>
      <c r="B96" s="20"/>
      <c r="C96" s="26"/>
      <c r="D96" s="26"/>
    </row>
    <row r="97" spans="1:4" ht="20.25" x14ac:dyDescent="0.25">
      <c r="A97" s="96"/>
      <c r="B97" s="20"/>
      <c r="C97" s="26"/>
      <c r="D97" s="26"/>
    </row>
    <row r="98" spans="1:4" ht="20.25" x14ac:dyDescent="0.25">
      <c r="A98" s="96"/>
      <c r="B98" s="20"/>
      <c r="C98" s="26"/>
      <c r="D98" s="26"/>
    </row>
    <row r="99" spans="1:4" ht="20.25" x14ac:dyDescent="0.25">
      <c r="A99" s="96"/>
      <c r="B99" s="20"/>
      <c r="C99" s="26"/>
      <c r="D99" s="26"/>
    </row>
    <row r="100" spans="1:4" ht="20.25" x14ac:dyDescent="0.25">
      <c r="A100" s="96"/>
      <c r="B100" s="20"/>
      <c r="C100" s="26"/>
      <c r="D100" s="26"/>
    </row>
    <row r="101" spans="1:4" ht="20.25" x14ac:dyDescent="0.25">
      <c r="A101" s="96"/>
      <c r="B101" s="20"/>
      <c r="C101" s="26"/>
      <c r="D101" s="26"/>
    </row>
    <row r="102" spans="1:4" ht="20.25" x14ac:dyDescent="0.25">
      <c r="A102" s="96"/>
      <c r="B102" s="20"/>
      <c r="C102" s="26"/>
      <c r="D102" s="26"/>
    </row>
    <row r="103" spans="1:4" ht="20.25" x14ac:dyDescent="0.25">
      <c r="A103" s="96"/>
      <c r="B103" s="20"/>
      <c r="C103" s="26"/>
      <c r="D103" s="26"/>
    </row>
    <row r="104" spans="1:4" ht="20.25" x14ac:dyDescent="0.25">
      <c r="A104" s="96"/>
      <c r="B104" s="20"/>
      <c r="C104" s="26"/>
      <c r="D104" s="26"/>
    </row>
    <row r="105" spans="1:4" ht="20.25" x14ac:dyDescent="0.25">
      <c r="A105" s="96"/>
      <c r="B105" s="20"/>
      <c r="C105" s="26"/>
      <c r="D105" s="26"/>
    </row>
    <row r="106" spans="1:4" ht="20.25" x14ac:dyDescent="0.25">
      <c r="A106" s="96"/>
      <c r="B106" s="20"/>
      <c r="C106" s="26"/>
      <c r="D106" s="26"/>
    </row>
    <row r="107" spans="1:4" ht="20.25" x14ac:dyDescent="0.25">
      <c r="A107" s="96"/>
      <c r="B107" s="20"/>
      <c r="C107" s="26"/>
      <c r="D107" s="26"/>
    </row>
    <row r="108" spans="1:4" ht="20.25" x14ac:dyDescent="0.25">
      <c r="A108" s="96"/>
      <c r="B108" s="20"/>
      <c r="C108" s="26"/>
      <c r="D108" s="26"/>
    </row>
    <row r="109" spans="1:4" ht="20.25" x14ac:dyDescent="0.25">
      <c r="A109" s="96"/>
      <c r="B109" s="20"/>
      <c r="C109" s="26"/>
      <c r="D109" s="26"/>
    </row>
    <row r="110" spans="1:4" ht="20.25" x14ac:dyDescent="0.25">
      <c r="A110" s="96"/>
      <c r="B110" s="20"/>
      <c r="C110" s="26"/>
      <c r="D110" s="26"/>
    </row>
    <row r="111" spans="1:4" ht="20.25" x14ac:dyDescent="0.25">
      <c r="A111" s="96"/>
      <c r="B111" s="20"/>
      <c r="C111" s="26"/>
      <c r="D111" s="26"/>
    </row>
    <row r="112" spans="1:4" ht="20.25" x14ac:dyDescent="0.25">
      <c r="A112" s="96"/>
      <c r="B112" s="20"/>
      <c r="C112" s="26"/>
      <c r="D112" s="26"/>
    </row>
    <row r="113" spans="1:4" ht="20.25" x14ac:dyDescent="0.25">
      <c r="A113" s="96"/>
      <c r="B113" s="20"/>
      <c r="C113" s="26"/>
      <c r="D113" s="26"/>
    </row>
    <row r="114" spans="1:4" ht="20.25" x14ac:dyDescent="0.25">
      <c r="A114" s="96"/>
      <c r="B114" s="20"/>
      <c r="C114" s="26"/>
      <c r="D114" s="26"/>
    </row>
    <row r="115" spans="1:4" ht="20.25" x14ac:dyDescent="0.25">
      <c r="A115" s="96"/>
      <c r="B115" s="20"/>
      <c r="C115" s="26"/>
      <c r="D115" s="26"/>
    </row>
    <row r="116" spans="1:4" ht="20.25" x14ac:dyDescent="0.25">
      <c r="A116" s="96"/>
      <c r="B116" s="20"/>
      <c r="C116" s="26"/>
      <c r="D116" s="26"/>
    </row>
    <row r="117" spans="1:4" ht="20.25" x14ac:dyDescent="0.25">
      <c r="A117" s="96"/>
      <c r="B117" s="20"/>
      <c r="C117" s="26"/>
      <c r="D117" s="26"/>
    </row>
    <row r="118" spans="1:4" ht="20.25" x14ac:dyDescent="0.25">
      <c r="A118" s="96"/>
      <c r="B118" s="20"/>
      <c r="C118" s="26"/>
      <c r="D118" s="26"/>
    </row>
    <row r="119" spans="1:4" ht="20.25" x14ac:dyDescent="0.25">
      <c r="A119" s="96"/>
      <c r="B119" s="20"/>
      <c r="C119" s="26"/>
      <c r="D119" s="26"/>
    </row>
    <row r="120" spans="1:4" ht="20.25" x14ac:dyDescent="0.25">
      <c r="A120" s="96"/>
      <c r="B120" s="20"/>
      <c r="C120" s="26"/>
      <c r="D120" s="26"/>
    </row>
    <row r="121" spans="1:4" ht="20.25" x14ac:dyDescent="0.25">
      <c r="A121" s="96"/>
      <c r="B121" s="20"/>
      <c r="C121" s="26"/>
      <c r="D121" s="26"/>
    </row>
    <row r="122" spans="1:4" ht="20.25" x14ac:dyDescent="0.25">
      <c r="A122" s="96"/>
      <c r="B122" s="20"/>
      <c r="C122" s="26"/>
      <c r="D122" s="26"/>
    </row>
    <row r="123" spans="1:4" ht="20.25" x14ac:dyDescent="0.25">
      <c r="A123" s="96"/>
      <c r="B123" s="20"/>
      <c r="C123" s="26"/>
      <c r="D123" s="26"/>
    </row>
    <row r="124" spans="1:4" ht="20.25" x14ac:dyDescent="0.25">
      <c r="A124" s="96"/>
      <c r="B124" s="20"/>
      <c r="C124" s="26"/>
      <c r="D124" s="26"/>
    </row>
    <row r="125" spans="1:4" ht="20.25" x14ac:dyDescent="0.25">
      <c r="A125" s="96"/>
      <c r="B125" s="20"/>
      <c r="C125" s="26"/>
      <c r="D125" s="26"/>
    </row>
    <row r="126" spans="1:4" ht="20.25" x14ac:dyDescent="0.25">
      <c r="A126" s="96"/>
      <c r="B126" s="20"/>
      <c r="C126" s="26"/>
      <c r="D126" s="26"/>
    </row>
    <row r="127" spans="1:4" ht="20.25" x14ac:dyDescent="0.25">
      <c r="A127" s="96"/>
      <c r="B127" s="20"/>
      <c r="C127" s="26"/>
      <c r="D127" s="26"/>
    </row>
    <row r="128" spans="1:4" ht="20.25" x14ac:dyDescent="0.25">
      <c r="A128" s="96"/>
      <c r="B128" s="20"/>
      <c r="C128" s="26"/>
      <c r="D128" s="26"/>
    </row>
    <row r="129" spans="1:4" ht="20.25" x14ac:dyDescent="0.25">
      <c r="A129" s="96"/>
      <c r="B129" s="20"/>
      <c r="C129" s="26"/>
      <c r="D129" s="26"/>
    </row>
    <row r="130" spans="1:4" ht="20.25" x14ac:dyDescent="0.25">
      <c r="A130" s="96"/>
      <c r="B130" s="20"/>
      <c r="C130" s="26"/>
      <c r="D130" s="26"/>
    </row>
    <row r="131" spans="1:4" ht="20.25" x14ac:dyDescent="0.25">
      <c r="A131" s="96"/>
      <c r="B131" s="20"/>
      <c r="C131" s="26"/>
      <c r="D131" s="26"/>
    </row>
    <row r="132" spans="1:4" ht="20.25" x14ac:dyDescent="0.25">
      <c r="A132" s="96"/>
      <c r="B132" s="20"/>
      <c r="C132" s="26"/>
      <c r="D132" s="26"/>
    </row>
    <row r="133" spans="1:4" ht="20.25" x14ac:dyDescent="0.25">
      <c r="A133" s="96"/>
      <c r="B133" s="20"/>
      <c r="C133" s="26"/>
      <c r="D133" s="26"/>
    </row>
    <row r="134" spans="1:4" ht="20.25" x14ac:dyDescent="0.25">
      <c r="A134" s="96"/>
      <c r="B134" s="20"/>
      <c r="C134" s="26"/>
      <c r="D134" s="26"/>
    </row>
    <row r="135" spans="1:4" ht="20.25" x14ac:dyDescent="0.25">
      <c r="A135" s="96"/>
      <c r="B135" s="20"/>
      <c r="C135" s="26"/>
      <c r="D135" s="26"/>
    </row>
    <row r="136" spans="1:4" ht="20.25" x14ac:dyDescent="0.25">
      <c r="A136" s="96"/>
      <c r="B136" s="20"/>
      <c r="C136" s="26"/>
      <c r="D136" s="26"/>
    </row>
    <row r="137" spans="1:4" ht="20.25" x14ac:dyDescent="0.25">
      <c r="A137" s="96"/>
      <c r="B137" s="20"/>
      <c r="C137" s="26"/>
      <c r="D137" s="26"/>
    </row>
    <row r="138" spans="1:4" ht="20.25" x14ac:dyDescent="0.25">
      <c r="A138" s="96"/>
      <c r="B138" s="20"/>
      <c r="C138" s="26"/>
      <c r="D138" s="26"/>
    </row>
    <row r="139" spans="1:4" ht="20.25" x14ac:dyDescent="0.25">
      <c r="A139" s="96"/>
      <c r="B139" s="20"/>
      <c r="C139" s="26"/>
      <c r="D139" s="26"/>
    </row>
    <row r="140" spans="1:4" ht="20.25" x14ac:dyDescent="0.25">
      <c r="A140" s="96"/>
      <c r="B140" s="20"/>
      <c r="C140" s="26"/>
      <c r="D140" s="26"/>
    </row>
    <row r="141" spans="1:4" ht="20.25" x14ac:dyDescent="0.25">
      <c r="A141" s="96"/>
      <c r="B141" s="20"/>
      <c r="C141" s="26"/>
      <c r="D141" s="26"/>
    </row>
    <row r="142" spans="1:4" ht="20.25" x14ac:dyDescent="0.25">
      <c r="A142" s="96"/>
      <c r="B142" s="20"/>
      <c r="C142" s="26"/>
      <c r="D142" s="26"/>
    </row>
    <row r="143" spans="1:4" ht="20.25" x14ac:dyDescent="0.25">
      <c r="A143" s="96"/>
      <c r="B143" s="20"/>
      <c r="C143" s="26"/>
      <c r="D143" s="26"/>
    </row>
    <row r="144" spans="1:4" ht="20.25" x14ac:dyDescent="0.25">
      <c r="A144" s="96"/>
      <c r="B144" s="20"/>
      <c r="C144" s="26"/>
      <c r="D144" s="26"/>
    </row>
    <row r="145" spans="1:4" ht="20.25" x14ac:dyDescent="0.25">
      <c r="A145" s="96"/>
      <c r="B145" s="20"/>
      <c r="C145" s="26"/>
      <c r="D145" s="26"/>
    </row>
    <row r="146" spans="1:4" ht="20.25" x14ac:dyDescent="0.25">
      <c r="A146" s="96"/>
      <c r="B146" s="20"/>
      <c r="C146" s="26"/>
      <c r="D146" s="26"/>
    </row>
    <row r="147" spans="1:4" ht="20.25" x14ac:dyDescent="0.25">
      <c r="A147" s="96"/>
      <c r="B147" s="20"/>
      <c r="C147" s="26"/>
      <c r="D147" s="26"/>
    </row>
    <row r="148" spans="1:4" ht="20.25" x14ac:dyDescent="0.25">
      <c r="A148" s="96"/>
      <c r="B148" s="20"/>
      <c r="C148" s="26"/>
      <c r="D148" s="26"/>
    </row>
    <row r="149" spans="1:4" ht="20.25" x14ac:dyDescent="0.25">
      <c r="A149" s="96"/>
      <c r="B149" s="20"/>
      <c r="C149" s="26"/>
      <c r="D149" s="26"/>
    </row>
    <row r="150" spans="1:4" ht="20.25" x14ac:dyDescent="0.25">
      <c r="A150" s="96"/>
      <c r="B150" s="20"/>
      <c r="C150" s="26"/>
      <c r="D150" s="26"/>
    </row>
    <row r="151" spans="1:4" ht="20.25" x14ac:dyDescent="0.25">
      <c r="A151" s="96"/>
      <c r="B151" s="20"/>
      <c r="C151" s="26"/>
      <c r="D151" s="26"/>
    </row>
    <row r="152" spans="1:4" ht="20.25" x14ac:dyDescent="0.25">
      <c r="A152" s="96"/>
      <c r="B152" s="20"/>
      <c r="C152" s="26"/>
      <c r="D152" s="26"/>
    </row>
    <row r="153" spans="1:4" ht="20.25" x14ac:dyDescent="0.25">
      <c r="A153" s="96"/>
      <c r="B153" s="20"/>
      <c r="C153" s="26"/>
      <c r="D153" s="26"/>
    </row>
    <row r="154" spans="1:4" ht="20.25" x14ac:dyDescent="0.25">
      <c r="A154" s="96"/>
      <c r="B154" s="20"/>
      <c r="C154" s="26"/>
      <c r="D154" s="26"/>
    </row>
    <row r="155" spans="1:4" ht="20.25" x14ac:dyDescent="0.25">
      <c r="A155" s="96"/>
      <c r="B155" s="20"/>
      <c r="C155" s="26"/>
      <c r="D155" s="26"/>
    </row>
    <row r="156" spans="1:4" ht="20.25" x14ac:dyDescent="0.25">
      <c r="A156" s="96"/>
      <c r="B156" s="20"/>
      <c r="C156" s="26"/>
      <c r="D156" s="26"/>
    </row>
    <row r="157" spans="1:4" ht="20.25" x14ac:dyDescent="0.25">
      <c r="A157" s="96"/>
      <c r="B157" s="20"/>
      <c r="C157" s="26"/>
      <c r="D157" s="26"/>
    </row>
    <row r="158" spans="1:4" ht="20.25" x14ac:dyDescent="0.25">
      <c r="A158" s="96"/>
      <c r="B158" s="20"/>
      <c r="C158" s="26"/>
      <c r="D158" s="26"/>
    </row>
    <row r="159" spans="1:4" ht="20.25" x14ac:dyDescent="0.25">
      <c r="A159" s="96"/>
      <c r="B159" s="20"/>
      <c r="C159" s="26"/>
      <c r="D159" s="26"/>
    </row>
    <row r="160" spans="1:4" ht="20.25" x14ac:dyDescent="0.25">
      <c r="A160" s="96"/>
      <c r="B160" s="20"/>
      <c r="C160" s="26"/>
      <c r="D160" s="26"/>
    </row>
    <row r="161" spans="1:4" ht="20.25" x14ac:dyDescent="0.25">
      <c r="A161" s="96"/>
      <c r="B161" s="20"/>
      <c r="C161" s="26"/>
      <c r="D161" s="26"/>
    </row>
    <row r="162" spans="1:4" ht="20.25" x14ac:dyDescent="0.25">
      <c r="A162" s="96"/>
      <c r="B162" s="20"/>
      <c r="C162" s="26"/>
      <c r="D162" s="26"/>
    </row>
    <row r="163" spans="1:4" ht="20.25" x14ac:dyDescent="0.25">
      <c r="A163" s="96"/>
      <c r="B163" s="20"/>
      <c r="C163" s="26"/>
      <c r="D163" s="26"/>
    </row>
    <row r="164" spans="1:4" ht="20.25" x14ac:dyDescent="0.25">
      <c r="A164" s="96"/>
      <c r="B164" s="20"/>
      <c r="C164" s="26"/>
      <c r="D164" s="26"/>
    </row>
    <row r="165" spans="1:4" ht="20.25" x14ac:dyDescent="0.25">
      <c r="A165" s="96"/>
      <c r="B165" s="20"/>
      <c r="C165" s="26"/>
      <c r="D165" s="26"/>
    </row>
    <row r="166" spans="1:4" ht="20.25" x14ac:dyDescent="0.25">
      <c r="A166" s="96"/>
      <c r="B166" s="20"/>
      <c r="C166" s="26"/>
      <c r="D166" s="26"/>
    </row>
    <row r="167" spans="1:4" ht="20.25" x14ac:dyDescent="0.25">
      <c r="A167" s="96"/>
      <c r="B167" s="20"/>
      <c r="C167" s="26"/>
      <c r="D167" s="26"/>
    </row>
    <row r="168" spans="1:4" ht="20.25" x14ac:dyDescent="0.25">
      <c r="A168" s="96"/>
      <c r="B168" s="20"/>
      <c r="C168" s="26"/>
      <c r="D168" s="26"/>
    </row>
    <row r="169" spans="1:4" ht="20.25" x14ac:dyDescent="0.25">
      <c r="A169" s="96"/>
      <c r="B169" s="20"/>
      <c r="C169" s="26"/>
      <c r="D169" s="26"/>
    </row>
    <row r="170" spans="1:4" ht="20.25" x14ac:dyDescent="0.25">
      <c r="A170" s="96"/>
      <c r="B170" s="20"/>
      <c r="C170" s="26"/>
      <c r="D170" s="26"/>
    </row>
    <row r="171" spans="1:4" ht="20.25" x14ac:dyDescent="0.25">
      <c r="A171" s="96"/>
      <c r="B171" s="20"/>
      <c r="C171" s="26"/>
      <c r="D171" s="26"/>
    </row>
    <row r="172" spans="1:4" ht="20.25" x14ac:dyDescent="0.25">
      <c r="A172" s="96"/>
      <c r="B172" s="20"/>
      <c r="C172" s="26"/>
      <c r="D172" s="26"/>
    </row>
    <row r="173" spans="1:4" ht="20.25" x14ac:dyDescent="0.25">
      <c r="A173" s="96"/>
      <c r="B173" s="20"/>
      <c r="C173" s="26"/>
      <c r="D173" s="26"/>
    </row>
    <row r="174" spans="1:4" ht="20.25" x14ac:dyDescent="0.25">
      <c r="A174" s="96"/>
      <c r="B174" s="20"/>
      <c r="C174" s="26"/>
      <c r="D174" s="26"/>
    </row>
    <row r="175" spans="1:4" ht="20.25" x14ac:dyDescent="0.25">
      <c r="A175" s="96"/>
      <c r="B175" s="20"/>
      <c r="C175" s="26"/>
      <c r="D175" s="26"/>
    </row>
    <row r="176" spans="1:4" ht="20.25" x14ac:dyDescent="0.25">
      <c r="A176" s="96"/>
      <c r="B176" s="20"/>
      <c r="C176" s="26"/>
      <c r="D176" s="26"/>
    </row>
    <row r="177" spans="1:4" ht="20.25" x14ac:dyDescent="0.25">
      <c r="A177" s="96"/>
      <c r="B177" s="20"/>
      <c r="C177" s="26"/>
      <c r="D177" s="26"/>
    </row>
    <row r="178" spans="1:4" ht="20.25" x14ac:dyDescent="0.25">
      <c r="A178" s="96"/>
      <c r="B178" s="20"/>
      <c r="C178" s="26"/>
      <c r="D178" s="26"/>
    </row>
    <row r="179" spans="1:4" ht="20.25" x14ac:dyDescent="0.25">
      <c r="A179" s="96"/>
      <c r="B179" s="20"/>
      <c r="C179" s="26"/>
      <c r="D179" s="26"/>
    </row>
    <row r="180" spans="1:4" ht="20.25" x14ac:dyDescent="0.25">
      <c r="A180" s="96"/>
      <c r="B180" s="20"/>
      <c r="C180" s="26"/>
      <c r="D180" s="26"/>
    </row>
    <row r="181" spans="1:4" ht="20.25" x14ac:dyDescent="0.25">
      <c r="A181" s="96"/>
      <c r="B181" s="20"/>
      <c r="C181" s="26"/>
      <c r="D181" s="26"/>
    </row>
    <row r="182" spans="1:4" ht="20.25" x14ac:dyDescent="0.25">
      <c r="A182" s="96"/>
      <c r="B182" s="20"/>
      <c r="C182" s="26"/>
      <c r="D182" s="26"/>
    </row>
    <row r="183" spans="1:4" ht="20.25" x14ac:dyDescent="0.25">
      <c r="A183" s="96"/>
      <c r="B183" s="20"/>
      <c r="C183" s="26"/>
      <c r="D183" s="26"/>
    </row>
    <row r="184" spans="1:4" ht="20.25" x14ac:dyDescent="0.25">
      <c r="A184" s="96"/>
      <c r="B184" s="20"/>
      <c r="C184" s="26"/>
      <c r="D184" s="26"/>
    </row>
    <row r="185" spans="1:4" ht="20.25" x14ac:dyDescent="0.25">
      <c r="A185" s="96"/>
      <c r="B185" s="20"/>
      <c r="C185" s="26"/>
      <c r="D185" s="26"/>
    </row>
    <row r="186" spans="1:4" ht="20.25" x14ac:dyDescent="0.25">
      <c r="A186" s="96"/>
      <c r="B186" s="20"/>
      <c r="C186" s="26"/>
      <c r="D186" s="26"/>
    </row>
    <row r="187" spans="1:4" ht="20.25" x14ac:dyDescent="0.25">
      <c r="A187" s="96"/>
      <c r="B187" s="20"/>
      <c r="C187" s="26"/>
      <c r="D187" s="26"/>
    </row>
    <row r="188" spans="1:4" ht="20.25" x14ac:dyDescent="0.25">
      <c r="A188" s="96"/>
      <c r="B188" s="20"/>
      <c r="C188" s="26"/>
      <c r="D188" s="26"/>
    </row>
    <row r="189" spans="1:4" ht="20.25" x14ac:dyDescent="0.25">
      <c r="A189" s="96"/>
      <c r="B189" s="20"/>
      <c r="C189" s="26"/>
      <c r="D189" s="26"/>
    </row>
    <row r="190" spans="1:4" ht="20.25" x14ac:dyDescent="0.25">
      <c r="A190" s="96"/>
      <c r="B190" s="20"/>
      <c r="C190" s="26"/>
      <c r="D190" s="26"/>
    </row>
    <row r="191" spans="1:4" ht="20.25" x14ac:dyDescent="0.25">
      <c r="A191" s="96"/>
      <c r="B191" s="20"/>
      <c r="C191" s="26"/>
      <c r="D191" s="26"/>
    </row>
    <row r="192" spans="1:4" ht="20.25" x14ac:dyDescent="0.25">
      <c r="A192" s="96"/>
      <c r="B192" s="20"/>
      <c r="C192" s="26"/>
      <c r="D192" s="26"/>
    </row>
    <row r="193" spans="1:4" ht="20.25" x14ac:dyDescent="0.25">
      <c r="A193" s="96"/>
      <c r="B193" s="20"/>
      <c r="C193" s="26"/>
      <c r="D193" s="26"/>
    </row>
    <row r="194" spans="1:4" ht="20.25" x14ac:dyDescent="0.25">
      <c r="A194" s="96"/>
      <c r="B194" s="20"/>
      <c r="C194" s="26"/>
      <c r="D194" s="26"/>
    </row>
    <row r="195" spans="1:4" ht="20.25" x14ac:dyDescent="0.25">
      <c r="A195" s="96"/>
      <c r="B195" s="20"/>
      <c r="C195" s="26"/>
      <c r="D195" s="26"/>
    </row>
    <row r="196" spans="1:4" ht="20.25" x14ac:dyDescent="0.25">
      <c r="A196" s="96"/>
      <c r="B196" s="20"/>
      <c r="C196" s="26"/>
      <c r="D196" s="26"/>
    </row>
    <row r="197" spans="1:4" ht="20.25" x14ac:dyDescent="0.25">
      <c r="A197" s="96"/>
      <c r="B197" s="20"/>
      <c r="C197" s="26"/>
      <c r="D197" s="26"/>
    </row>
    <row r="198" spans="1:4" ht="20.25" x14ac:dyDescent="0.25">
      <c r="A198" s="96"/>
      <c r="B198" s="20"/>
      <c r="C198" s="26"/>
      <c r="D198" s="26"/>
    </row>
    <row r="199" spans="1:4" ht="20.25" x14ac:dyDescent="0.25">
      <c r="A199" s="96"/>
      <c r="B199" s="20"/>
      <c r="C199" s="26"/>
      <c r="D199" s="26"/>
    </row>
    <row r="200" spans="1:4" ht="20.25" x14ac:dyDescent="0.25">
      <c r="A200" s="96"/>
      <c r="B200" s="20"/>
      <c r="C200" s="26"/>
      <c r="D200" s="26"/>
    </row>
    <row r="201" spans="1:4" ht="20.25" x14ac:dyDescent="0.25">
      <c r="A201" s="96"/>
      <c r="B201" s="20"/>
      <c r="C201" s="26"/>
      <c r="D201" s="26"/>
    </row>
    <row r="202" spans="1:4" ht="20.25" x14ac:dyDescent="0.25">
      <c r="A202" s="96"/>
      <c r="B202" s="20"/>
      <c r="C202" s="26"/>
      <c r="D202" s="26"/>
    </row>
    <row r="203" spans="1:4" ht="20.25" x14ac:dyDescent="0.25">
      <c r="A203" s="96"/>
      <c r="B203" s="20"/>
      <c r="C203" s="26"/>
      <c r="D203" s="26"/>
    </row>
    <row r="204" spans="1:4" ht="20.25" x14ac:dyDescent="0.25">
      <c r="A204" s="96"/>
      <c r="B204" s="20"/>
      <c r="C204" s="26"/>
      <c r="D204" s="26"/>
    </row>
    <row r="205" spans="1:4" ht="20.25" x14ac:dyDescent="0.25">
      <c r="A205" s="96"/>
      <c r="B205" s="20"/>
      <c r="C205" s="26"/>
      <c r="D205" s="26"/>
    </row>
    <row r="206" spans="1:4" ht="20.25" x14ac:dyDescent="0.25">
      <c r="A206" s="96"/>
      <c r="B206" s="20"/>
      <c r="C206" s="26"/>
      <c r="D206" s="26"/>
    </row>
    <row r="207" spans="1:4" ht="20.25" x14ac:dyDescent="0.25">
      <c r="A207" s="96"/>
      <c r="B207" s="20"/>
      <c r="C207" s="26"/>
      <c r="D207" s="26"/>
    </row>
    <row r="208" spans="1:4" x14ac:dyDescent="0.25">
      <c r="A208" s="76"/>
      <c r="B208" s="20"/>
      <c r="C208" s="20"/>
      <c r="D208" s="20"/>
    </row>
    <row r="209" spans="1:8" ht="20.25" x14ac:dyDescent="0.25">
      <c r="A209" s="76"/>
      <c r="B209" s="22" t="s">
        <v>87</v>
      </c>
      <c r="C209" s="22" t="s">
        <v>142</v>
      </c>
      <c r="D209" s="25" t="s">
        <v>87</v>
      </c>
      <c r="E209" s="25" t="s">
        <v>142</v>
      </c>
    </row>
    <row r="210" spans="1:8" ht="21" x14ac:dyDescent="0.35">
      <c r="A210" s="76"/>
      <c r="B210" s="23" t="s">
        <v>89</v>
      </c>
      <c r="C210" s="23"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76"/>
      <c r="B211" s="23" t="s">
        <v>89</v>
      </c>
      <c r="C211" s="23" t="s">
        <v>92</v>
      </c>
      <c r="E211" t="s">
        <v>57</v>
      </c>
      <c r="F211" t="str">
        <f t="shared" ref="F211:F221" si="0">IF(NOT(ISBLANK(D211)),D211,IF(NOT(ISBLANK(E211)),"     "&amp;E211,FALSE))</f>
        <v xml:space="preserve">     Afectación menor a 10 SMLMV .</v>
      </c>
    </row>
    <row r="212" spans="1:8" ht="21" x14ac:dyDescent="0.35">
      <c r="A212" s="76"/>
      <c r="B212" s="23" t="s">
        <v>89</v>
      </c>
      <c r="C212" s="23" t="s">
        <v>93</v>
      </c>
      <c r="E212" t="s">
        <v>92</v>
      </c>
      <c r="F212" t="str">
        <f t="shared" si="0"/>
        <v xml:space="preserve">     Entre 10 y 50 SMLMV </v>
      </c>
    </row>
    <row r="213" spans="1:8" ht="21" x14ac:dyDescent="0.35">
      <c r="A213" s="76"/>
      <c r="B213" s="23" t="s">
        <v>89</v>
      </c>
      <c r="C213" s="23" t="s">
        <v>94</v>
      </c>
      <c r="E213" t="s">
        <v>93</v>
      </c>
      <c r="F213" t="str">
        <f t="shared" si="0"/>
        <v xml:space="preserve">     Entre 50 y 100 SMLMV </v>
      </c>
    </row>
    <row r="214" spans="1:8" ht="21" x14ac:dyDescent="0.35">
      <c r="A214" s="76"/>
      <c r="B214" s="23" t="s">
        <v>89</v>
      </c>
      <c r="C214" s="23" t="s">
        <v>95</v>
      </c>
      <c r="E214" t="s">
        <v>94</v>
      </c>
      <c r="F214" t="str">
        <f t="shared" si="0"/>
        <v xml:space="preserve">     Entre 100 y 500 SMLMV </v>
      </c>
    </row>
    <row r="215" spans="1:8" ht="21" x14ac:dyDescent="0.35">
      <c r="A215" s="76"/>
      <c r="B215" s="23" t="s">
        <v>56</v>
      </c>
      <c r="C215" s="23" t="s">
        <v>96</v>
      </c>
      <c r="E215" t="s">
        <v>95</v>
      </c>
      <c r="F215" t="str">
        <f t="shared" si="0"/>
        <v xml:space="preserve">     Mayor a 500 SMLMV </v>
      </c>
    </row>
    <row r="216" spans="1:8" ht="21" x14ac:dyDescent="0.35">
      <c r="A216" s="76"/>
      <c r="B216" s="23" t="s">
        <v>56</v>
      </c>
      <c r="C216" s="23" t="s">
        <v>97</v>
      </c>
      <c r="D216" t="s">
        <v>56</v>
      </c>
      <c r="F216" t="str">
        <f t="shared" si="0"/>
        <v>Pérdida Reputacional</v>
      </c>
    </row>
    <row r="217" spans="1:8" ht="21" x14ac:dyDescent="0.35">
      <c r="A217" s="76"/>
      <c r="B217" s="23" t="s">
        <v>56</v>
      </c>
      <c r="C217" s="23" t="s">
        <v>99</v>
      </c>
      <c r="E217" t="s">
        <v>96</v>
      </c>
      <c r="F217" t="str">
        <f t="shared" si="0"/>
        <v xml:space="preserve">     El riesgo afecta la imagen de alguna área de la organización</v>
      </c>
    </row>
    <row r="218" spans="1:8" ht="21" x14ac:dyDescent="0.35">
      <c r="A218" s="76"/>
      <c r="B218" s="23" t="s">
        <v>56</v>
      </c>
      <c r="C218" s="23" t="s">
        <v>98</v>
      </c>
      <c r="E218" t="s">
        <v>97</v>
      </c>
      <c r="F218" t="str">
        <f t="shared" si="0"/>
        <v xml:space="preserve">     El riesgo afecta la imagen de la entidad internamente, de conocimiento general, nivel interno, de junta dircetiva y accionistas y/o de provedores</v>
      </c>
    </row>
    <row r="219" spans="1:8" ht="21" x14ac:dyDescent="0.35">
      <c r="A219" s="76"/>
      <c r="B219" s="23" t="s">
        <v>56</v>
      </c>
      <c r="C219" s="23" t="s">
        <v>117</v>
      </c>
      <c r="E219" t="s">
        <v>99</v>
      </c>
      <c r="F219" t="str">
        <f t="shared" si="0"/>
        <v xml:space="preserve">     El riesgo afecta la imagen de la entidad con algunos usuarios de relevancia frente al logro de los objetivos</v>
      </c>
    </row>
    <row r="220" spans="1:8" x14ac:dyDescent="0.25">
      <c r="A220" s="76"/>
      <c r="B220" s="24"/>
      <c r="C220" s="24"/>
      <c r="E220" t="s">
        <v>98</v>
      </c>
      <c r="F220" t="str">
        <f t="shared" si="0"/>
        <v xml:space="preserve">     El riesgo afecta la imagen de de la entidad con efecto publicitario sostenido a nivel de sector administrativo, nivel departamental o municipal</v>
      </c>
    </row>
    <row r="221" spans="1:8" x14ac:dyDescent="0.25">
      <c r="A221" s="76"/>
      <c r="B221" s="24" t="str" cm="1">
        <f t="array" ref="B221:B223">_xlfn.UNIQUE(Tabla1[[#All],[Criterios]])</f>
        <v>Criterios</v>
      </c>
      <c r="C221" s="24"/>
      <c r="E221" t="s">
        <v>117</v>
      </c>
      <c r="F221" t="str">
        <f t="shared" si="0"/>
        <v xml:space="preserve">     El riesgo afecta la imagen de la entidad a nivel nacional, con efecto publicitarios sostenible a nivel país</v>
      </c>
    </row>
    <row r="222" spans="1:8" x14ac:dyDescent="0.25">
      <c r="A222" s="76"/>
      <c r="B222" s="24" t="str">
        <v>Afectación Económica o presupuestal</v>
      </c>
      <c r="C222" s="24"/>
    </row>
    <row r="223" spans="1:8" x14ac:dyDescent="0.25">
      <c r="B223" s="24" t="str">
        <v>Pérdida Reputacional</v>
      </c>
      <c r="C223" s="24"/>
      <c r="F223" s="27" t="s">
        <v>144</v>
      </c>
    </row>
    <row r="224" spans="1:8" x14ac:dyDescent="0.25">
      <c r="B224" s="19"/>
      <c r="C224" s="19"/>
      <c r="F224" s="27" t="s">
        <v>145</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1"/>
    <col min="3" max="3" width="17" style="81" customWidth="1"/>
    <col min="4" max="4" width="14.28515625" style="81"/>
    <col min="5" max="5" width="46" style="81" customWidth="1"/>
    <col min="6" max="16384" width="14.28515625" style="81"/>
  </cols>
  <sheetData>
    <row r="1" spans="2:6" ht="24" customHeight="1" thickBot="1" x14ac:dyDescent="0.25">
      <c r="B1" s="400" t="s">
        <v>77</v>
      </c>
      <c r="C1" s="401"/>
      <c r="D1" s="401"/>
      <c r="E1" s="401"/>
      <c r="F1" s="402"/>
    </row>
    <row r="2" spans="2:6" ht="16.5" thickBot="1" x14ac:dyDescent="0.3">
      <c r="B2" s="82"/>
      <c r="C2" s="82"/>
      <c r="D2" s="82"/>
      <c r="E2" s="82"/>
      <c r="F2" s="82"/>
    </row>
    <row r="3" spans="2:6" ht="16.5" thickBot="1" x14ac:dyDescent="0.25">
      <c r="B3" s="404" t="s">
        <v>63</v>
      </c>
      <c r="C3" s="405"/>
      <c r="D3" s="405"/>
      <c r="E3" s="94" t="s">
        <v>64</v>
      </c>
      <c r="F3" s="95" t="s">
        <v>65</v>
      </c>
    </row>
    <row r="4" spans="2:6" ht="31.5" x14ac:dyDescent="0.2">
      <c r="B4" s="406" t="s">
        <v>66</v>
      </c>
      <c r="C4" s="408" t="s">
        <v>13</v>
      </c>
      <c r="D4" s="83" t="s">
        <v>14</v>
      </c>
      <c r="E4" s="84" t="s">
        <v>67</v>
      </c>
      <c r="F4" s="85">
        <v>0.25</v>
      </c>
    </row>
    <row r="5" spans="2:6" ht="47.25" x14ac:dyDescent="0.2">
      <c r="B5" s="407"/>
      <c r="C5" s="409"/>
      <c r="D5" s="86" t="s">
        <v>15</v>
      </c>
      <c r="E5" s="87" t="s">
        <v>68</v>
      </c>
      <c r="F5" s="88">
        <v>0.15</v>
      </c>
    </row>
    <row r="6" spans="2:6" ht="47.25" x14ac:dyDescent="0.2">
      <c r="B6" s="407"/>
      <c r="C6" s="409"/>
      <c r="D6" s="86" t="s">
        <v>16</v>
      </c>
      <c r="E6" s="87" t="s">
        <v>69</v>
      </c>
      <c r="F6" s="88">
        <v>0.1</v>
      </c>
    </row>
    <row r="7" spans="2:6" ht="63" x14ac:dyDescent="0.2">
      <c r="B7" s="407"/>
      <c r="C7" s="409" t="s">
        <v>17</v>
      </c>
      <c r="D7" s="86" t="s">
        <v>10</v>
      </c>
      <c r="E7" s="87" t="s">
        <v>70</v>
      </c>
      <c r="F7" s="88">
        <v>0.25</v>
      </c>
    </row>
    <row r="8" spans="2:6" ht="31.5" x14ac:dyDescent="0.2">
      <c r="B8" s="407"/>
      <c r="C8" s="409"/>
      <c r="D8" s="86" t="s">
        <v>9</v>
      </c>
      <c r="E8" s="87" t="s">
        <v>71</v>
      </c>
      <c r="F8" s="88">
        <v>0.15</v>
      </c>
    </row>
    <row r="9" spans="2:6" ht="47.25" x14ac:dyDescent="0.2">
      <c r="B9" s="407" t="s">
        <v>159</v>
      </c>
      <c r="C9" s="409" t="s">
        <v>18</v>
      </c>
      <c r="D9" s="86" t="s">
        <v>19</v>
      </c>
      <c r="E9" s="87" t="s">
        <v>72</v>
      </c>
      <c r="F9" s="89" t="s">
        <v>73</v>
      </c>
    </row>
    <row r="10" spans="2:6" ht="63" x14ac:dyDescent="0.2">
      <c r="B10" s="407"/>
      <c r="C10" s="409"/>
      <c r="D10" s="86" t="s">
        <v>20</v>
      </c>
      <c r="E10" s="87" t="s">
        <v>74</v>
      </c>
      <c r="F10" s="89" t="s">
        <v>73</v>
      </c>
    </row>
    <row r="11" spans="2:6" ht="47.25" x14ac:dyDescent="0.2">
      <c r="B11" s="407"/>
      <c r="C11" s="409" t="s">
        <v>21</v>
      </c>
      <c r="D11" s="86" t="s">
        <v>22</v>
      </c>
      <c r="E11" s="87" t="s">
        <v>75</v>
      </c>
      <c r="F11" s="89" t="s">
        <v>73</v>
      </c>
    </row>
    <row r="12" spans="2:6" ht="47.25" x14ac:dyDescent="0.2">
      <c r="B12" s="407"/>
      <c r="C12" s="409"/>
      <c r="D12" s="86" t="s">
        <v>23</v>
      </c>
      <c r="E12" s="87" t="s">
        <v>76</v>
      </c>
      <c r="F12" s="89" t="s">
        <v>73</v>
      </c>
    </row>
    <row r="13" spans="2:6" ht="31.5" x14ac:dyDescent="0.2">
      <c r="B13" s="407"/>
      <c r="C13" s="409" t="s">
        <v>24</v>
      </c>
      <c r="D13" s="86" t="s">
        <v>118</v>
      </c>
      <c r="E13" s="87" t="s">
        <v>121</v>
      </c>
      <c r="F13" s="89" t="s">
        <v>73</v>
      </c>
    </row>
    <row r="14" spans="2:6" ht="32.25" thickBot="1" x14ac:dyDescent="0.25">
      <c r="B14" s="410"/>
      <c r="C14" s="411"/>
      <c r="D14" s="90" t="s">
        <v>119</v>
      </c>
      <c r="E14" s="91" t="s">
        <v>120</v>
      </c>
      <c r="F14" s="92" t="s">
        <v>73</v>
      </c>
    </row>
    <row r="15" spans="2:6" ht="49.5" customHeight="1" x14ac:dyDescent="0.2">
      <c r="B15" s="403" t="s">
        <v>156</v>
      </c>
      <c r="C15" s="403"/>
      <c r="D15" s="403"/>
      <c r="E15" s="403"/>
      <c r="F15" s="403"/>
    </row>
    <row r="16" spans="2:6" ht="27" customHeight="1" x14ac:dyDescent="0.25">
      <c r="B16" s="93"/>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3C1F21C6993B14A8B53F261172598CF" ma:contentTypeVersion="12" ma:contentTypeDescription="Create a new document." ma:contentTypeScope="" ma:versionID="2283c9a22e7d51dcc4ce9ce11d898f9f">
  <xsd:schema xmlns:xsd="http://www.w3.org/2001/XMLSchema" xmlns:xs="http://www.w3.org/2001/XMLSchema" xmlns:p="http://schemas.microsoft.com/office/2006/metadata/properties" xmlns:ns3="1127acbe-e978-470f-969f-333cb0dcd145" xmlns:ns4="b55ffc4c-b392-4610-b856-514911c59727" targetNamespace="http://schemas.microsoft.com/office/2006/metadata/properties" ma:root="true" ma:fieldsID="67ee3f37c04cf7cd8c2ba8a105d54741" ns3:_="" ns4:_="">
    <xsd:import namespace="1127acbe-e978-470f-969f-333cb0dcd145"/>
    <xsd:import namespace="b55ffc4c-b392-4610-b856-514911c5972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27acbe-e978-470f-969f-333cb0dcd14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5ffc4c-b392-4610-b856-514911c5972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5D1493-199D-434E-8F05-8B4565D298F3}">
  <ds:schemaRefs>
    <ds:schemaRef ds:uri="http://purl.org/dc/dcmitype/"/>
    <ds:schemaRef ds:uri="http://schemas.microsoft.com/office/2006/documentManagement/types"/>
    <ds:schemaRef ds:uri="http://schemas.microsoft.com/office/2006/metadata/properties"/>
    <ds:schemaRef ds:uri="1127acbe-e978-470f-969f-333cb0dcd145"/>
    <ds:schemaRef ds:uri="http://www.w3.org/XML/1998/namespace"/>
    <ds:schemaRef ds:uri="http://schemas.microsoft.com/office/infopath/2007/PartnerControls"/>
    <ds:schemaRef ds:uri="b55ffc4c-b392-4610-b856-514911c59727"/>
    <ds:schemaRef ds:uri="http://purl.org/dc/elements/1.1/"/>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BF68E3DB-6857-4370-9896-811DBE2E90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27acbe-e978-470f-969f-333cb0dcd145"/>
    <ds:schemaRef ds:uri="b55ffc4c-b392-4610-b856-514911c597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84ED3E-9BFE-44A8-8929-3C6D8A31E6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Apoyo Control Interno ETITC</cp:lastModifiedBy>
  <cp:lastPrinted>2020-05-13T01:12:22Z</cp:lastPrinted>
  <dcterms:created xsi:type="dcterms:W3CDTF">2020-03-24T23:12:47Z</dcterms:created>
  <dcterms:modified xsi:type="dcterms:W3CDTF">2023-02-24T00:26:48Z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0x01010013C1F21C6993B14A8B53F261172598CF</vt:lpwstr>
  </property>
</Properties>
</file>