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24226"/>
  <mc:AlternateContent xmlns:mc="http://schemas.openxmlformats.org/markup-compatibility/2006">
    <mc:Choice Requires="x15">
      <x15ac:absPath xmlns:x15ac="http://schemas.microsoft.com/office/spreadsheetml/2010/11/ac" url="C:\Users\seguridaddigital\Desktop\"/>
    </mc:Choice>
  </mc:AlternateContent>
  <xr:revisionPtr revIDLastSave="0" documentId="8_{5BB39B45-CD41-4DC8-B264-7853BA1B1775}" xr6:coauthVersionLast="47" xr6:coauthVersionMax="47" xr10:uidLastSave="{00000000-0000-0000-0000-000000000000}"/>
  <bookViews>
    <workbookView xWindow="-120" yWindow="-120" windowWidth="29040" windowHeight="15840" tabRatio="882" firstSheet="1" activeTab="1" xr2:uid="{00000000-000D-0000-FFFF-FFFF00000000}"/>
  </bookViews>
  <sheets>
    <sheet name="Ins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No Eliminar" sheetId="22" r:id="rId9"/>
    <sheet name="Opciones Tratamiento" sheetId="16" state="hidden" r:id="rId10"/>
    <sheet name="Hoja1" sheetId="11" state="hidden" r:id="rId11"/>
  </sheets>
  <calcPr calcId="191029"/>
  <pivotCaches>
    <pivotCache cacheId="0"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5" i="1" l="1"/>
  <c r="L21" i="1" l="1"/>
  <c r="M21" i="1"/>
  <c r="Y21" i="1"/>
  <c r="AC21" i="1"/>
  <c r="AD21" i="1" s="1"/>
  <c r="AE21" i="1"/>
  <c r="AB27" i="19"/>
  <c r="L20" i="1"/>
  <c r="L18" i="1"/>
  <c r="L17" i="1"/>
  <c r="L16" i="1"/>
  <c r="L12" i="1"/>
  <c r="AH12" i="1"/>
  <c r="AH14" i="18"/>
  <c r="AL14" i="18"/>
  <c r="AH16" i="18"/>
  <c r="AJ16" i="18"/>
  <c r="AL16" i="18"/>
  <c r="AJ18" i="18"/>
  <c r="AL18" i="18"/>
  <c r="AH20" i="18"/>
  <c r="AJ20" i="18"/>
  <c r="AL20" i="18"/>
  <c r="AH22" i="18"/>
  <c r="AJ22" i="18"/>
  <c r="AL22" i="18"/>
  <c r="AH24" i="18"/>
  <c r="AJ24" i="18"/>
  <c r="AL24" i="18"/>
  <c r="AH26" i="18"/>
  <c r="AJ26" i="18"/>
  <c r="AL26" i="18"/>
  <c r="AH28" i="18"/>
  <c r="AJ28" i="18"/>
  <c r="AL28" i="18"/>
  <c r="AH30" i="18"/>
  <c r="AJ30" i="18"/>
  <c r="AL30" i="18"/>
  <c r="AH32" i="18"/>
  <c r="AJ32" i="18"/>
  <c r="AL32" i="18"/>
  <c r="AH34" i="18"/>
  <c r="AJ34" i="18"/>
  <c r="AL34" i="18"/>
  <c r="AH36" i="18"/>
  <c r="AJ36" i="18"/>
  <c r="AL36" i="18"/>
  <c r="AH38" i="18"/>
  <c r="AJ38" i="18"/>
  <c r="AL38" i="18"/>
  <c r="AH40" i="18"/>
  <c r="AJ40" i="18"/>
  <c r="AL40" i="18"/>
  <c r="AH42" i="18"/>
  <c r="AJ42" i="18"/>
  <c r="AL42" i="18"/>
  <c r="AH44" i="18"/>
  <c r="AJ44" i="18"/>
  <c r="AL44" i="18"/>
  <c r="AH8" i="18"/>
  <c r="AH10" i="18"/>
  <c r="AH12" i="18"/>
  <c r="AJ6" i="18"/>
  <c r="AL6" i="18"/>
  <c r="AJ8" i="18"/>
  <c r="AL8" i="18"/>
  <c r="AJ10" i="18"/>
  <c r="AL10" i="18"/>
  <c r="P38" i="18"/>
  <c r="R38" i="18"/>
  <c r="T38" i="18"/>
  <c r="P40" i="18"/>
  <c r="R40" i="18"/>
  <c r="T40" i="18"/>
  <c r="P42" i="18"/>
  <c r="R42" i="18"/>
  <c r="T42" i="18"/>
  <c r="P44" i="18"/>
  <c r="R44" i="18"/>
  <c r="T44" i="18"/>
  <c r="J38" i="18"/>
  <c r="L38" i="18"/>
  <c r="N38" i="18"/>
  <c r="J40" i="18"/>
  <c r="L40" i="18"/>
  <c r="N40" i="18"/>
  <c r="J42" i="18"/>
  <c r="L42" i="18"/>
  <c r="N42" i="18"/>
  <c r="J44" i="18"/>
  <c r="L44" i="18"/>
  <c r="N44" i="18"/>
  <c r="J30" i="18"/>
  <c r="L30" i="18"/>
  <c r="N30" i="18"/>
  <c r="J32" i="18"/>
  <c r="L32" i="18"/>
  <c r="N32" i="18"/>
  <c r="J34" i="18"/>
  <c r="L34" i="18"/>
  <c r="N34" i="18"/>
  <c r="J36" i="18"/>
  <c r="V38" i="18"/>
  <c r="X38" i="18"/>
  <c r="Z38" i="18"/>
  <c r="V40" i="18"/>
  <c r="X40" i="18"/>
  <c r="Z40" i="18"/>
  <c r="V42" i="18"/>
  <c r="X42" i="18"/>
  <c r="Z42" i="18"/>
  <c r="V44" i="18"/>
  <c r="X44" i="18"/>
  <c r="Z44" i="18"/>
  <c r="P30" i="18"/>
  <c r="R30" i="18"/>
  <c r="T30" i="18"/>
  <c r="V30" i="18"/>
  <c r="X30" i="18"/>
  <c r="Z30" i="18"/>
  <c r="P32" i="18"/>
  <c r="R32" i="18"/>
  <c r="T32" i="18"/>
  <c r="V32" i="18"/>
  <c r="X32" i="18"/>
  <c r="Z32" i="18"/>
  <c r="P34" i="18"/>
  <c r="R34" i="18"/>
  <c r="T34" i="18"/>
  <c r="V34" i="18"/>
  <c r="X34" i="18"/>
  <c r="Z34" i="18"/>
  <c r="P36" i="18"/>
  <c r="R36" i="18"/>
  <c r="T36" i="18"/>
  <c r="V36" i="18"/>
  <c r="X36" i="18"/>
  <c r="Z36" i="18"/>
  <c r="V22" i="18"/>
  <c r="X22" i="18"/>
  <c r="Z22" i="18"/>
  <c r="V24" i="18"/>
  <c r="X24" i="18"/>
  <c r="Z24" i="18"/>
  <c r="V26" i="18"/>
  <c r="X26" i="18"/>
  <c r="Z26" i="18"/>
  <c r="V28" i="18"/>
  <c r="X28" i="18"/>
  <c r="Z28" i="18"/>
  <c r="J22" i="18"/>
  <c r="L22" i="18"/>
  <c r="N22" i="18"/>
  <c r="P22" i="18"/>
  <c r="R22" i="18"/>
  <c r="T22" i="18"/>
  <c r="J24" i="18"/>
  <c r="L24" i="18"/>
  <c r="N24" i="18"/>
  <c r="P24" i="18"/>
  <c r="R24" i="18"/>
  <c r="T24" i="18"/>
  <c r="J26" i="18"/>
  <c r="L26" i="18"/>
  <c r="N26" i="18"/>
  <c r="P26" i="18"/>
  <c r="R26" i="18"/>
  <c r="T26" i="18"/>
  <c r="J28" i="18"/>
  <c r="L28" i="18"/>
  <c r="N28" i="18"/>
  <c r="P28" i="18"/>
  <c r="R28" i="18"/>
  <c r="T28" i="18"/>
  <c r="P14" i="18"/>
  <c r="R14" i="18"/>
  <c r="T14" i="18"/>
  <c r="P16" i="18"/>
  <c r="R16" i="18"/>
  <c r="T16" i="18"/>
  <c r="P18" i="18"/>
  <c r="R18" i="18"/>
  <c r="T18" i="18"/>
  <c r="P20" i="18"/>
  <c r="R20" i="18"/>
  <c r="T20" i="18"/>
  <c r="J14" i="18"/>
  <c r="J16" i="18"/>
  <c r="J18" i="18"/>
  <c r="J20" i="18"/>
  <c r="L14" i="18"/>
  <c r="N14" i="18"/>
  <c r="L16" i="18"/>
  <c r="N16" i="18"/>
  <c r="L18" i="18"/>
  <c r="N18" i="18"/>
  <c r="AD22" i="18"/>
  <c r="AF22" i="18"/>
  <c r="AB24" i="18"/>
  <c r="AD24" i="18"/>
  <c r="AF24" i="18"/>
  <c r="AB26" i="18"/>
  <c r="AD26" i="18"/>
  <c r="AF26" i="18"/>
  <c r="AB28" i="18"/>
  <c r="AD28" i="18"/>
  <c r="AF28" i="18"/>
  <c r="AB30" i="18"/>
  <c r="AD30" i="18"/>
  <c r="AF30" i="18"/>
  <c r="AB32" i="18"/>
  <c r="AD32" i="18"/>
  <c r="AF32" i="18"/>
  <c r="AB34" i="18"/>
  <c r="AD34" i="18"/>
  <c r="AF34" i="18"/>
  <c r="AB36" i="18"/>
  <c r="AD36" i="18"/>
  <c r="AF36" i="18"/>
  <c r="AB38" i="18"/>
  <c r="AD38" i="18"/>
  <c r="AF38" i="18"/>
  <c r="AB40" i="18"/>
  <c r="AD40" i="18"/>
  <c r="AF40" i="18"/>
  <c r="AB42" i="18"/>
  <c r="AD42" i="18"/>
  <c r="AF42" i="18"/>
  <c r="AB44" i="18"/>
  <c r="AD44" i="18"/>
  <c r="AF44" i="18"/>
  <c r="V14" i="18"/>
  <c r="X14" i="18"/>
  <c r="Z14" i="18"/>
  <c r="AB14" i="18"/>
  <c r="AD14" i="18"/>
  <c r="AF14" i="18"/>
  <c r="V16" i="18"/>
  <c r="X16" i="18"/>
  <c r="Z16" i="18"/>
  <c r="AB16" i="18"/>
  <c r="AD16" i="18"/>
  <c r="AF16" i="18"/>
  <c r="V18" i="18"/>
  <c r="X18" i="18"/>
  <c r="Z18" i="18"/>
  <c r="AB18" i="18"/>
  <c r="AD18" i="18"/>
  <c r="AF18" i="18"/>
  <c r="V20" i="18"/>
  <c r="X20" i="18"/>
  <c r="Z20" i="18"/>
  <c r="AB20" i="18"/>
  <c r="AD20" i="18"/>
  <c r="AF20" i="18"/>
  <c r="P6" i="18"/>
  <c r="R6" i="18"/>
  <c r="T6" i="18"/>
  <c r="V6" i="18"/>
  <c r="X6" i="18"/>
  <c r="Z6" i="18"/>
  <c r="AB6" i="18"/>
  <c r="AD6" i="18"/>
  <c r="AF6" i="18"/>
  <c r="P8" i="18"/>
  <c r="R8" i="18"/>
  <c r="T8" i="18"/>
  <c r="V8" i="18"/>
  <c r="X8" i="18"/>
  <c r="Z8" i="18"/>
  <c r="AD8" i="18"/>
  <c r="AF8" i="18"/>
  <c r="P10" i="18"/>
  <c r="R10" i="18"/>
  <c r="T10" i="18"/>
  <c r="V10" i="18"/>
  <c r="X10" i="18"/>
  <c r="Z10" i="18"/>
  <c r="AB10" i="18"/>
  <c r="AD10" i="18"/>
  <c r="AF10" i="18"/>
  <c r="P12" i="18"/>
  <c r="R12" i="18"/>
  <c r="T12" i="18"/>
  <c r="V12" i="18"/>
  <c r="X12" i="18"/>
  <c r="Z12" i="18"/>
  <c r="AB12" i="18"/>
  <c r="AD12" i="18"/>
  <c r="AF12" i="18"/>
  <c r="J6" i="18"/>
  <c r="J8" i="18"/>
  <c r="J10" i="18"/>
  <c r="J12" i="18"/>
  <c r="L6" i="18"/>
  <c r="N6" i="18"/>
  <c r="L8" i="18"/>
  <c r="N8" i="18"/>
  <c r="L10" i="18"/>
  <c r="N10" i="18"/>
  <c r="P46" i="19"/>
  <c r="Q46" i="19"/>
  <c r="R46" i="19"/>
  <c r="S46" i="19"/>
  <c r="T46" i="19"/>
  <c r="U46" i="19"/>
  <c r="P47" i="19"/>
  <c r="Q47" i="19"/>
  <c r="R47" i="19"/>
  <c r="S47" i="19"/>
  <c r="T47" i="19"/>
  <c r="U47" i="19"/>
  <c r="P48" i="19"/>
  <c r="Q48" i="19"/>
  <c r="R48" i="19"/>
  <c r="S48" i="19"/>
  <c r="T48" i="19"/>
  <c r="U48" i="19"/>
  <c r="P49" i="19"/>
  <c r="Q49" i="19"/>
  <c r="R49" i="19"/>
  <c r="S49" i="19"/>
  <c r="T49" i="19"/>
  <c r="U49" i="19"/>
  <c r="P50" i="19"/>
  <c r="Q50" i="19"/>
  <c r="R50" i="19"/>
  <c r="S50" i="19"/>
  <c r="T50" i="19"/>
  <c r="U50" i="19"/>
  <c r="P51" i="19"/>
  <c r="Q51" i="19"/>
  <c r="R51" i="19"/>
  <c r="S51" i="19"/>
  <c r="T51" i="19"/>
  <c r="U51" i="19"/>
  <c r="P52" i="19"/>
  <c r="Q52" i="19"/>
  <c r="R52" i="19"/>
  <c r="S52" i="19"/>
  <c r="T52" i="19"/>
  <c r="U52" i="19"/>
  <c r="P53" i="19"/>
  <c r="Q53" i="19"/>
  <c r="R53" i="19"/>
  <c r="S53" i="19"/>
  <c r="T53" i="19"/>
  <c r="U53" i="19"/>
  <c r="P54" i="19"/>
  <c r="Q54" i="19"/>
  <c r="R54" i="19"/>
  <c r="S54" i="19"/>
  <c r="T54" i="19"/>
  <c r="U54" i="19"/>
  <c r="P55" i="19"/>
  <c r="Q55" i="19"/>
  <c r="R55" i="19"/>
  <c r="S55" i="19"/>
  <c r="T55" i="19"/>
  <c r="U55" i="19"/>
  <c r="J46" i="19"/>
  <c r="K46" i="19"/>
  <c r="L46" i="19"/>
  <c r="M46" i="19"/>
  <c r="N46" i="19"/>
  <c r="O46" i="19"/>
  <c r="J47" i="19"/>
  <c r="K47" i="19"/>
  <c r="L47" i="19"/>
  <c r="M47" i="19"/>
  <c r="N47" i="19"/>
  <c r="O47" i="19"/>
  <c r="J48" i="19"/>
  <c r="K48" i="19"/>
  <c r="L48" i="19"/>
  <c r="M48" i="19"/>
  <c r="N48" i="19"/>
  <c r="O48" i="19"/>
  <c r="J49" i="19"/>
  <c r="K49" i="19"/>
  <c r="L49" i="19"/>
  <c r="M49" i="19"/>
  <c r="N49" i="19"/>
  <c r="O49" i="19"/>
  <c r="J50" i="19"/>
  <c r="K50" i="19"/>
  <c r="L50" i="19"/>
  <c r="M50" i="19"/>
  <c r="N50" i="19"/>
  <c r="O50" i="19"/>
  <c r="J51" i="19"/>
  <c r="K51" i="19"/>
  <c r="L51" i="19"/>
  <c r="M51" i="19"/>
  <c r="N51" i="19"/>
  <c r="O51" i="19"/>
  <c r="J52" i="19"/>
  <c r="K52" i="19"/>
  <c r="L52" i="19"/>
  <c r="M52" i="19"/>
  <c r="N52" i="19"/>
  <c r="O52" i="19"/>
  <c r="J53" i="19"/>
  <c r="K53" i="19"/>
  <c r="L53" i="19"/>
  <c r="M53" i="19"/>
  <c r="N53" i="19"/>
  <c r="O53" i="19"/>
  <c r="J54" i="19"/>
  <c r="K54" i="19"/>
  <c r="L54" i="19"/>
  <c r="M54" i="19"/>
  <c r="N54" i="19"/>
  <c r="O54" i="19"/>
  <c r="J55" i="19"/>
  <c r="K55" i="19"/>
  <c r="L55" i="19"/>
  <c r="M55" i="19"/>
  <c r="N55" i="19"/>
  <c r="O55" i="19"/>
  <c r="J37" i="19"/>
  <c r="K37" i="19"/>
  <c r="L37" i="19"/>
  <c r="M37" i="19"/>
  <c r="N37" i="19"/>
  <c r="O37" i="19"/>
  <c r="J38" i="19"/>
  <c r="K38" i="19"/>
  <c r="L38" i="19"/>
  <c r="M38" i="19"/>
  <c r="N38" i="19"/>
  <c r="O38" i="19"/>
  <c r="J39" i="19"/>
  <c r="K39" i="19"/>
  <c r="L39" i="19"/>
  <c r="M39" i="19"/>
  <c r="N39" i="19"/>
  <c r="O39" i="19"/>
  <c r="J40" i="19"/>
  <c r="K40" i="19"/>
  <c r="L40" i="19"/>
  <c r="M40" i="19"/>
  <c r="N40" i="19"/>
  <c r="O40" i="19"/>
  <c r="J41" i="19"/>
  <c r="K41" i="19"/>
  <c r="L41" i="19"/>
  <c r="M41" i="19"/>
  <c r="N41" i="19"/>
  <c r="O41" i="19"/>
  <c r="J42" i="19"/>
  <c r="K42" i="19"/>
  <c r="L42" i="19"/>
  <c r="M42" i="19"/>
  <c r="N42" i="19"/>
  <c r="O42" i="19"/>
  <c r="J43" i="19"/>
  <c r="K43" i="19"/>
  <c r="L43" i="19"/>
  <c r="M43" i="19"/>
  <c r="N43" i="19"/>
  <c r="O43" i="19"/>
  <c r="J44" i="19"/>
  <c r="K44" i="19"/>
  <c r="L44" i="19"/>
  <c r="M44" i="19"/>
  <c r="N44" i="19"/>
  <c r="O44" i="19"/>
  <c r="J45" i="19"/>
  <c r="K45" i="19"/>
  <c r="L45" i="19"/>
  <c r="M45" i="19"/>
  <c r="N45" i="19"/>
  <c r="O45" i="19"/>
  <c r="K36" i="19"/>
  <c r="L36" i="19"/>
  <c r="M36" i="19"/>
  <c r="N36" i="19"/>
  <c r="O36" i="19"/>
  <c r="J36" i="19"/>
  <c r="AH16" i="19"/>
  <c r="AI16" i="19"/>
  <c r="AJ16" i="19"/>
  <c r="AK16" i="19"/>
  <c r="AL16" i="19"/>
  <c r="AM16" i="19"/>
  <c r="AH17" i="19"/>
  <c r="AI17" i="19"/>
  <c r="AJ17" i="19"/>
  <c r="AK17" i="19"/>
  <c r="AL17" i="19"/>
  <c r="AM17" i="19"/>
  <c r="AH18" i="19"/>
  <c r="AI18" i="19"/>
  <c r="AJ18" i="19"/>
  <c r="AK18" i="19"/>
  <c r="AL18" i="19"/>
  <c r="AM18" i="19"/>
  <c r="AH19" i="19"/>
  <c r="AI19" i="19"/>
  <c r="AJ19" i="19"/>
  <c r="AK19" i="19"/>
  <c r="AL19" i="19"/>
  <c r="AM19" i="19"/>
  <c r="AH20" i="19"/>
  <c r="AI20" i="19"/>
  <c r="AJ20" i="19"/>
  <c r="AK20" i="19"/>
  <c r="AL20" i="19"/>
  <c r="AM20" i="19"/>
  <c r="AH21" i="19"/>
  <c r="AI21" i="19"/>
  <c r="AJ21" i="19"/>
  <c r="AK21" i="19"/>
  <c r="AL21" i="19"/>
  <c r="AM21" i="19"/>
  <c r="AH22" i="19"/>
  <c r="AI22" i="19"/>
  <c r="AJ22" i="19"/>
  <c r="AK22" i="19"/>
  <c r="AL22" i="19"/>
  <c r="AM22" i="19"/>
  <c r="AH23" i="19"/>
  <c r="AI23" i="19"/>
  <c r="AJ23" i="19"/>
  <c r="AK23" i="19"/>
  <c r="AL23" i="19"/>
  <c r="AM23" i="19"/>
  <c r="AH24" i="19"/>
  <c r="AI24" i="19"/>
  <c r="AJ24" i="19"/>
  <c r="AK24" i="19"/>
  <c r="AL24" i="19"/>
  <c r="AM24" i="19"/>
  <c r="AH25" i="19"/>
  <c r="AI25" i="19"/>
  <c r="AJ25" i="19"/>
  <c r="AK25" i="19"/>
  <c r="AL25" i="19"/>
  <c r="AM25" i="19"/>
  <c r="AH26" i="19"/>
  <c r="AI26" i="19"/>
  <c r="AJ26" i="19"/>
  <c r="AK26" i="19"/>
  <c r="AL26" i="19"/>
  <c r="AM26" i="19"/>
  <c r="AH27" i="19"/>
  <c r="AI27" i="19"/>
  <c r="AJ27" i="19"/>
  <c r="AK27" i="19"/>
  <c r="AL27" i="19"/>
  <c r="AM27" i="19"/>
  <c r="AH28" i="19"/>
  <c r="AI28" i="19"/>
  <c r="AJ28" i="19"/>
  <c r="AK28" i="19"/>
  <c r="AL28" i="19"/>
  <c r="AM28" i="19"/>
  <c r="AH29" i="19"/>
  <c r="AI29" i="19"/>
  <c r="AK29" i="19"/>
  <c r="AL29" i="19"/>
  <c r="AM29" i="19"/>
  <c r="AH30" i="19"/>
  <c r="AI30" i="19"/>
  <c r="AJ30" i="19"/>
  <c r="AK30" i="19"/>
  <c r="AL30" i="19"/>
  <c r="AM30" i="19"/>
  <c r="AH31" i="19"/>
  <c r="AI31" i="19"/>
  <c r="AJ31" i="19"/>
  <c r="AK31" i="19"/>
  <c r="AL31" i="19"/>
  <c r="AM31" i="19"/>
  <c r="AH32" i="19"/>
  <c r="AI32" i="19"/>
  <c r="AJ32" i="19"/>
  <c r="AK32" i="19"/>
  <c r="AL32" i="19"/>
  <c r="AM32" i="19"/>
  <c r="AH33" i="19"/>
  <c r="AI33" i="19"/>
  <c r="AJ33" i="19"/>
  <c r="AK33" i="19"/>
  <c r="AL33" i="19"/>
  <c r="AM33" i="19"/>
  <c r="AH34" i="19"/>
  <c r="AI34" i="19"/>
  <c r="AJ34" i="19"/>
  <c r="AK34" i="19"/>
  <c r="AL34" i="19"/>
  <c r="AM34" i="19"/>
  <c r="AH35" i="19"/>
  <c r="AI35" i="19"/>
  <c r="AJ35" i="19"/>
  <c r="AK35" i="19"/>
  <c r="AL35" i="19"/>
  <c r="AM35" i="19"/>
  <c r="AH36" i="19"/>
  <c r="AI36" i="19"/>
  <c r="AJ36" i="19"/>
  <c r="AK36" i="19"/>
  <c r="AL36" i="19"/>
  <c r="AM36" i="19"/>
  <c r="AH37" i="19"/>
  <c r="AI37" i="19"/>
  <c r="AJ37" i="19"/>
  <c r="AK37" i="19"/>
  <c r="AL37" i="19"/>
  <c r="AM37" i="19"/>
  <c r="AH38" i="19"/>
  <c r="AI38" i="19"/>
  <c r="AJ38" i="19"/>
  <c r="AK38" i="19"/>
  <c r="AL38" i="19"/>
  <c r="AM38" i="19"/>
  <c r="AH39" i="19"/>
  <c r="AI39" i="19"/>
  <c r="AJ39" i="19"/>
  <c r="AK39" i="19"/>
  <c r="AL39" i="19"/>
  <c r="AM39" i="19"/>
  <c r="AH40" i="19"/>
  <c r="AI40" i="19"/>
  <c r="AJ40" i="19"/>
  <c r="AK40" i="19"/>
  <c r="AL40" i="19"/>
  <c r="AM40" i="19"/>
  <c r="AH41" i="19"/>
  <c r="AI41" i="19"/>
  <c r="AJ41" i="19"/>
  <c r="AK41" i="19"/>
  <c r="AL41" i="19"/>
  <c r="AM41" i="19"/>
  <c r="AH42" i="19"/>
  <c r="AI42" i="19"/>
  <c r="AJ42" i="19"/>
  <c r="AK42" i="19"/>
  <c r="AL42" i="19"/>
  <c r="AM42" i="19"/>
  <c r="AH43" i="19"/>
  <c r="AI43" i="19"/>
  <c r="AJ43" i="19"/>
  <c r="AK43" i="19"/>
  <c r="AL43" i="19"/>
  <c r="AM43" i="19"/>
  <c r="AH44" i="19"/>
  <c r="AI44" i="19"/>
  <c r="AJ44" i="19"/>
  <c r="AK44" i="19"/>
  <c r="AL44" i="19"/>
  <c r="AM44" i="19"/>
  <c r="AH45" i="19"/>
  <c r="AI45" i="19"/>
  <c r="AJ45" i="19"/>
  <c r="AK45" i="19"/>
  <c r="AL45" i="19"/>
  <c r="AM45" i="19"/>
  <c r="AH46" i="19"/>
  <c r="AI46" i="19"/>
  <c r="AJ46" i="19"/>
  <c r="AK46" i="19"/>
  <c r="AL46" i="19"/>
  <c r="AM46" i="19"/>
  <c r="AH47" i="19"/>
  <c r="AI47" i="19"/>
  <c r="AJ47" i="19"/>
  <c r="AK47" i="19"/>
  <c r="AL47" i="19"/>
  <c r="AM47" i="19"/>
  <c r="AH48" i="19"/>
  <c r="AI48" i="19"/>
  <c r="AJ48" i="19"/>
  <c r="AK48" i="19"/>
  <c r="AL48" i="19"/>
  <c r="AM48" i="19"/>
  <c r="AH49" i="19"/>
  <c r="AI49" i="19"/>
  <c r="AJ49" i="19"/>
  <c r="AK49" i="19"/>
  <c r="AL49" i="19"/>
  <c r="AM49" i="19"/>
  <c r="AH50" i="19"/>
  <c r="AI50" i="19"/>
  <c r="AJ50" i="19"/>
  <c r="AK50" i="19"/>
  <c r="AL50" i="19"/>
  <c r="AM50" i="19"/>
  <c r="AH51" i="19"/>
  <c r="AI51" i="19"/>
  <c r="AJ51" i="19"/>
  <c r="AK51" i="19"/>
  <c r="AL51" i="19"/>
  <c r="AM51" i="19"/>
  <c r="AH52" i="19"/>
  <c r="AI52" i="19"/>
  <c r="AJ52" i="19"/>
  <c r="AK52" i="19"/>
  <c r="AL52" i="19"/>
  <c r="AM52" i="19"/>
  <c r="AH53" i="19"/>
  <c r="AI53" i="19"/>
  <c r="AJ53" i="19"/>
  <c r="AK53" i="19"/>
  <c r="AL53" i="19"/>
  <c r="AM53" i="19"/>
  <c r="AH54" i="19"/>
  <c r="AI54" i="19"/>
  <c r="AJ54" i="19"/>
  <c r="AK54" i="19"/>
  <c r="AL54" i="19"/>
  <c r="AM54" i="19"/>
  <c r="AH55" i="19"/>
  <c r="AI55" i="19"/>
  <c r="AJ55" i="19"/>
  <c r="AK55" i="19"/>
  <c r="AL55" i="19"/>
  <c r="AM55" i="19"/>
  <c r="AH7" i="19"/>
  <c r="AI7" i="19"/>
  <c r="AJ7" i="19"/>
  <c r="AK7" i="19"/>
  <c r="AL7" i="19"/>
  <c r="AM7" i="19"/>
  <c r="AH8" i="19"/>
  <c r="AI8" i="19"/>
  <c r="AJ8" i="19"/>
  <c r="AK8" i="19"/>
  <c r="AL8" i="19"/>
  <c r="AM8" i="19"/>
  <c r="AH9" i="19"/>
  <c r="AI9" i="19"/>
  <c r="AJ9" i="19"/>
  <c r="AK9" i="19"/>
  <c r="AL9" i="19"/>
  <c r="AM9" i="19"/>
  <c r="AH10" i="19"/>
  <c r="AI10" i="19"/>
  <c r="AJ10" i="19"/>
  <c r="AK10" i="19"/>
  <c r="AL10" i="19"/>
  <c r="AM10" i="19"/>
  <c r="AH11" i="19"/>
  <c r="AI11" i="19"/>
  <c r="AJ11" i="19"/>
  <c r="AK11" i="19"/>
  <c r="AL11" i="19"/>
  <c r="AM11" i="19"/>
  <c r="AH12" i="19"/>
  <c r="AI12" i="19"/>
  <c r="AJ12" i="19"/>
  <c r="AK12" i="19"/>
  <c r="AL12" i="19"/>
  <c r="AM12" i="19"/>
  <c r="AH13" i="19"/>
  <c r="AI13" i="19"/>
  <c r="AJ13" i="19"/>
  <c r="AK13" i="19"/>
  <c r="AL13" i="19"/>
  <c r="AM13" i="19"/>
  <c r="AH14" i="19"/>
  <c r="AI14" i="19"/>
  <c r="AJ14" i="19"/>
  <c r="AK14" i="19"/>
  <c r="AL14" i="19"/>
  <c r="AM14" i="19"/>
  <c r="AH15" i="19"/>
  <c r="AI15" i="19"/>
  <c r="AJ15" i="19"/>
  <c r="AK15" i="19"/>
  <c r="AL15" i="19"/>
  <c r="AM15" i="19"/>
  <c r="AM6" i="19"/>
  <c r="AI6" i="19"/>
  <c r="AJ6" i="19"/>
  <c r="AK6" i="19"/>
  <c r="AL6" i="19"/>
  <c r="AH6" i="19"/>
  <c r="V46" i="19"/>
  <c r="W46" i="19"/>
  <c r="X46" i="19"/>
  <c r="Y46" i="19"/>
  <c r="Z46" i="19"/>
  <c r="AA46" i="19"/>
  <c r="V47" i="19"/>
  <c r="W47" i="19"/>
  <c r="X47" i="19"/>
  <c r="Y47" i="19"/>
  <c r="Z47" i="19"/>
  <c r="AA47" i="19"/>
  <c r="V48" i="19"/>
  <c r="W48" i="19"/>
  <c r="X48" i="19"/>
  <c r="Y48" i="19"/>
  <c r="Z48" i="19"/>
  <c r="AA48" i="19"/>
  <c r="V49" i="19"/>
  <c r="W49" i="19"/>
  <c r="X49" i="19"/>
  <c r="Y49" i="19"/>
  <c r="Z49" i="19"/>
  <c r="AA49" i="19"/>
  <c r="V50" i="19"/>
  <c r="W50" i="19"/>
  <c r="X50" i="19"/>
  <c r="Y50" i="19"/>
  <c r="Z50" i="19"/>
  <c r="AA50" i="19"/>
  <c r="V51" i="19"/>
  <c r="W51" i="19"/>
  <c r="X51" i="19"/>
  <c r="Y51" i="19"/>
  <c r="Z51" i="19"/>
  <c r="AA51" i="19"/>
  <c r="V52" i="19"/>
  <c r="W52" i="19"/>
  <c r="X52" i="19"/>
  <c r="Y52" i="19"/>
  <c r="Z52" i="19"/>
  <c r="AA52" i="19"/>
  <c r="V53" i="19"/>
  <c r="W53" i="19"/>
  <c r="X53" i="19"/>
  <c r="Y53" i="19"/>
  <c r="Z53" i="19"/>
  <c r="AA53" i="19"/>
  <c r="V54" i="19"/>
  <c r="W54" i="19"/>
  <c r="X54" i="19"/>
  <c r="Y54" i="19"/>
  <c r="Z54" i="19"/>
  <c r="AA54" i="19"/>
  <c r="V55" i="19"/>
  <c r="W55" i="19"/>
  <c r="X55" i="19"/>
  <c r="Y55" i="19"/>
  <c r="Z55" i="19"/>
  <c r="AA55" i="19"/>
  <c r="P36" i="19"/>
  <c r="Q36" i="19"/>
  <c r="R36" i="19"/>
  <c r="S36" i="19"/>
  <c r="T36" i="19"/>
  <c r="U36" i="19"/>
  <c r="V36" i="19"/>
  <c r="W36" i="19"/>
  <c r="X36" i="19"/>
  <c r="Y36" i="19"/>
  <c r="Z36" i="19"/>
  <c r="AA36" i="19"/>
  <c r="P37" i="19"/>
  <c r="Q37" i="19"/>
  <c r="R37" i="19"/>
  <c r="S37" i="19"/>
  <c r="T37" i="19"/>
  <c r="U37" i="19"/>
  <c r="V37" i="19"/>
  <c r="W37" i="19"/>
  <c r="X37" i="19"/>
  <c r="Y37" i="19"/>
  <c r="Z37" i="19"/>
  <c r="AA37" i="19"/>
  <c r="P38" i="19"/>
  <c r="Q38" i="19"/>
  <c r="R38" i="19"/>
  <c r="S38" i="19"/>
  <c r="T38" i="19"/>
  <c r="U38" i="19"/>
  <c r="V38" i="19"/>
  <c r="W38" i="19"/>
  <c r="X38" i="19"/>
  <c r="Y38" i="19"/>
  <c r="Z38" i="19"/>
  <c r="AA38" i="19"/>
  <c r="P39" i="19"/>
  <c r="Q39" i="19"/>
  <c r="R39" i="19"/>
  <c r="S39" i="19"/>
  <c r="T39" i="19"/>
  <c r="U39" i="19"/>
  <c r="V39" i="19"/>
  <c r="W39" i="19"/>
  <c r="X39" i="19"/>
  <c r="Y39" i="19"/>
  <c r="Z39" i="19"/>
  <c r="AA39" i="19"/>
  <c r="P40" i="19"/>
  <c r="Q40" i="19"/>
  <c r="R40" i="19"/>
  <c r="S40" i="19"/>
  <c r="T40" i="19"/>
  <c r="U40" i="19"/>
  <c r="V40" i="19"/>
  <c r="W40" i="19"/>
  <c r="X40" i="19"/>
  <c r="Y40" i="19"/>
  <c r="Z40" i="19"/>
  <c r="AA40" i="19"/>
  <c r="P41" i="19"/>
  <c r="Q41" i="19"/>
  <c r="R41" i="19"/>
  <c r="S41" i="19"/>
  <c r="T41" i="19"/>
  <c r="U41" i="19"/>
  <c r="V41" i="19"/>
  <c r="W41" i="19"/>
  <c r="X41" i="19"/>
  <c r="Y41" i="19"/>
  <c r="Z41" i="19"/>
  <c r="AA41" i="19"/>
  <c r="P42" i="19"/>
  <c r="Q42" i="19"/>
  <c r="R42" i="19"/>
  <c r="S42" i="19"/>
  <c r="T42" i="19"/>
  <c r="U42" i="19"/>
  <c r="V42" i="19"/>
  <c r="W42" i="19"/>
  <c r="X42" i="19"/>
  <c r="Y42" i="19"/>
  <c r="Z42" i="19"/>
  <c r="AA42" i="19"/>
  <c r="P43" i="19"/>
  <c r="Q43" i="19"/>
  <c r="R43" i="19"/>
  <c r="S43" i="19"/>
  <c r="T43" i="19"/>
  <c r="U43" i="19"/>
  <c r="V43" i="19"/>
  <c r="W43" i="19"/>
  <c r="X43" i="19"/>
  <c r="Y43" i="19"/>
  <c r="Z43" i="19"/>
  <c r="AA43" i="19"/>
  <c r="P44" i="19"/>
  <c r="Q44" i="19"/>
  <c r="R44" i="19"/>
  <c r="S44" i="19"/>
  <c r="T44" i="19"/>
  <c r="U44" i="19"/>
  <c r="V44" i="19"/>
  <c r="W44" i="19"/>
  <c r="X44" i="19"/>
  <c r="Y44" i="19"/>
  <c r="Z44" i="19"/>
  <c r="AA44" i="19"/>
  <c r="P45" i="19"/>
  <c r="Q45" i="19"/>
  <c r="R45" i="19"/>
  <c r="S45" i="19"/>
  <c r="T45" i="19"/>
  <c r="U45" i="19"/>
  <c r="V45" i="19"/>
  <c r="W45" i="19"/>
  <c r="X45" i="19"/>
  <c r="Y45" i="19"/>
  <c r="Z45" i="19"/>
  <c r="AA45" i="19"/>
  <c r="V26" i="19"/>
  <c r="W26" i="19"/>
  <c r="X26" i="19"/>
  <c r="Y26" i="19"/>
  <c r="Z26" i="19"/>
  <c r="AA26" i="19"/>
  <c r="V27" i="19"/>
  <c r="W27" i="19"/>
  <c r="X27" i="19"/>
  <c r="Y27" i="19"/>
  <c r="Z27" i="19"/>
  <c r="AA27" i="19"/>
  <c r="V28" i="19"/>
  <c r="W28" i="19"/>
  <c r="X28" i="19"/>
  <c r="Y28" i="19"/>
  <c r="Z28" i="19"/>
  <c r="AA28" i="19"/>
  <c r="V29" i="19"/>
  <c r="W29" i="19"/>
  <c r="X29" i="19"/>
  <c r="Y29" i="19"/>
  <c r="Z29" i="19"/>
  <c r="AA29" i="19"/>
  <c r="V30" i="19"/>
  <c r="W30" i="19"/>
  <c r="X30" i="19"/>
  <c r="Y30" i="19"/>
  <c r="Z30" i="19"/>
  <c r="AA30" i="19"/>
  <c r="V31" i="19"/>
  <c r="W31" i="19"/>
  <c r="X31" i="19"/>
  <c r="Y31" i="19"/>
  <c r="Z31" i="19"/>
  <c r="AA31" i="19"/>
  <c r="V32" i="19"/>
  <c r="W32" i="19"/>
  <c r="X32" i="19"/>
  <c r="Y32" i="19"/>
  <c r="Z32" i="19"/>
  <c r="AA32" i="19"/>
  <c r="V33" i="19"/>
  <c r="W33" i="19"/>
  <c r="X33" i="19"/>
  <c r="Y33" i="19"/>
  <c r="Z33" i="19"/>
  <c r="AA33" i="19"/>
  <c r="V34" i="19"/>
  <c r="W34" i="19"/>
  <c r="X34" i="19"/>
  <c r="Y34" i="19"/>
  <c r="Z34" i="19"/>
  <c r="AA34" i="19"/>
  <c r="V35" i="19"/>
  <c r="W35" i="19"/>
  <c r="X35" i="19"/>
  <c r="Y35" i="19"/>
  <c r="Z35" i="19"/>
  <c r="AA35" i="19"/>
  <c r="J26" i="19"/>
  <c r="K26" i="19"/>
  <c r="L26" i="19"/>
  <c r="M26" i="19"/>
  <c r="N26" i="19"/>
  <c r="O26" i="19"/>
  <c r="P26" i="19"/>
  <c r="Q26" i="19"/>
  <c r="R26" i="19"/>
  <c r="S26" i="19"/>
  <c r="T26" i="19"/>
  <c r="U26" i="19"/>
  <c r="J27" i="19"/>
  <c r="K27" i="19"/>
  <c r="L27" i="19"/>
  <c r="M27" i="19"/>
  <c r="N27" i="19"/>
  <c r="O27" i="19"/>
  <c r="P27" i="19"/>
  <c r="Q27" i="19"/>
  <c r="R27" i="19"/>
  <c r="S27" i="19"/>
  <c r="T27" i="19"/>
  <c r="U27" i="19"/>
  <c r="J28" i="19"/>
  <c r="K28" i="19"/>
  <c r="L28" i="19"/>
  <c r="M28" i="19"/>
  <c r="N28" i="19"/>
  <c r="O28" i="19"/>
  <c r="P28" i="19"/>
  <c r="Q28" i="19"/>
  <c r="R28" i="19"/>
  <c r="S28" i="19"/>
  <c r="T28" i="19"/>
  <c r="U28" i="19"/>
  <c r="J29" i="19"/>
  <c r="K29" i="19"/>
  <c r="L29" i="19"/>
  <c r="M29" i="19"/>
  <c r="N29" i="19"/>
  <c r="O29" i="19"/>
  <c r="P29" i="19"/>
  <c r="Q29" i="19"/>
  <c r="R29" i="19"/>
  <c r="S29" i="19"/>
  <c r="T29" i="19"/>
  <c r="U29" i="19"/>
  <c r="J30" i="19"/>
  <c r="K30" i="19"/>
  <c r="L30" i="19"/>
  <c r="M30" i="19"/>
  <c r="N30" i="19"/>
  <c r="O30" i="19"/>
  <c r="P30" i="19"/>
  <c r="Q30" i="19"/>
  <c r="R30" i="19"/>
  <c r="S30" i="19"/>
  <c r="T30" i="19"/>
  <c r="U30" i="19"/>
  <c r="J31" i="19"/>
  <c r="K31" i="19"/>
  <c r="L31" i="19"/>
  <c r="M31" i="19"/>
  <c r="N31" i="19"/>
  <c r="O31" i="19"/>
  <c r="P31" i="19"/>
  <c r="Q31" i="19"/>
  <c r="R31" i="19"/>
  <c r="S31" i="19"/>
  <c r="T31" i="19"/>
  <c r="U31" i="19"/>
  <c r="J32" i="19"/>
  <c r="K32" i="19"/>
  <c r="L32" i="19"/>
  <c r="M32" i="19"/>
  <c r="N32" i="19"/>
  <c r="O32" i="19"/>
  <c r="P32" i="19"/>
  <c r="Q32" i="19"/>
  <c r="R32" i="19"/>
  <c r="S32" i="19"/>
  <c r="T32" i="19"/>
  <c r="U32" i="19"/>
  <c r="J33" i="19"/>
  <c r="K33" i="19"/>
  <c r="L33" i="19"/>
  <c r="M33" i="19"/>
  <c r="N33" i="19"/>
  <c r="O33" i="19"/>
  <c r="P33" i="19"/>
  <c r="Q33" i="19"/>
  <c r="R33" i="19"/>
  <c r="S33" i="19"/>
  <c r="T33" i="19"/>
  <c r="U33" i="19"/>
  <c r="J34" i="19"/>
  <c r="K34" i="19"/>
  <c r="L34" i="19"/>
  <c r="M34" i="19"/>
  <c r="N34" i="19"/>
  <c r="O34" i="19"/>
  <c r="P34" i="19"/>
  <c r="Q34" i="19"/>
  <c r="R34" i="19"/>
  <c r="S34" i="19"/>
  <c r="T34" i="19"/>
  <c r="U34" i="19"/>
  <c r="J35" i="19"/>
  <c r="K35" i="19"/>
  <c r="L35" i="19"/>
  <c r="M35" i="19"/>
  <c r="N35" i="19"/>
  <c r="O35" i="19"/>
  <c r="P35" i="19"/>
  <c r="Q35" i="19"/>
  <c r="R35" i="19"/>
  <c r="S35" i="19"/>
  <c r="T35" i="19"/>
  <c r="U35" i="19"/>
  <c r="J17" i="19"/>
  <c r="K17" i="19"/>
  <c r="L17" i="19"/>
  <c r="M17" i="19"/>
  <c r="N17" i="19"/>
  <c r="O17" i="19"/>
  <c r="P17" i="19"/>
  <c r="Q17" i="19"/>
  <c r="R17" i="19"/>
  <c r="S17" i="19"/>
  <c r="T17" i="19"/>
  <c r="U17" i="19"/>
  <c r="J18" i="19"/>
  <c r="K18" i="19"/>
  <c r="L18" i="19"/>
  <c r="M18" i="19"/>
  <c r="N18" i="19"/>
  <c r="O18" i="19"/>
  <c r="P18" i="19"/>
  <c r="Q18" i="19"/>
  <c r="R18" i="19"/>
  <c r="S18" i="19"/>
  <c r="T18" i="19"/>
  <c r="U18" i="19"/>
  <c r="J19" i="19"/>
  <c r="K19" i="19"/>
  <c r="L19" i="19"/>
  <c r="M19" i="19"/>
  <c r="N19" i="19"/>
  <c r="O19" i="19"/>
  <c r="P19" i="19"/>
  <c r="Q19" i="19"/>
  <c r="R19" i="19"/>
  <c r="S19" i="19"/>
  <c r="T19" i="19"/>
  <c r="U19" i="19"/>
  <c r="J20" i="19"/>
  <c r="K20" i="19"/>
  <c r="L20" i="19"/>
  <c r="M20" i="19"/>
  <c r="N20" i="19"/>
  <c r="O20" i="19"/>
  <c r="P20" i="19"/>
  <c r="Q20" i="19"/>
  <c r="R20" i="19"/>
  <c r="S20" i="19"/>
  <c r="T20" i="19"/>
  <c r="U20" i="19"/>
  <c r="J21" i="19"/>
  <c r="K21" i="19"/>
  <c r="L21" i="19"/>
  <c r="M21" i="19"/>
  <c r="N21" i="19"/>
  <c r="O21" i="19"/>
  <c r="P21" i="19"/>
  <c r="Q21" i="19"/>
  <c r="R21" i="19"/>
  <c r="S21" i="19"/>
  <c r="T21" i="19"/>
  <c r="U21" i="19"/>
  <c r="J22" i="19"/>
  <c r="K22" i="19"/>
  <c r="L22" i="19"/>
  <c r="M22" i="19"/>
  <c r="N22" i="19"/>
  <c r="O22" i="19"/>
  <c r="P22" i="19"/>
  <c r="Q22" i="19"/>
  <c r="R22" i="19"/>
  <c r="S22" i="19"/>
  <c r="T22" i="19"/>
  <c r="U22" i="19"/>
  <c r="J23" i="19"/>
  <c r="K23" i="19"/>
  <c r="L23" i="19"/>
  <c r="M23" i="19"/>
  <c r="N23" i="19"/>
  <c r="O23" i="19"/>
  <c r="P23" i="19"/>
  <c r="Q23" i="19"/>
  <c r="R23" i="19"/>
  <c r="S23" i="19"/>
  <c r="T23" i="19"/>
  <c r="U23" i="19"/>
  <c r="J24" i="19"/>
  <c r="K24" i="19"/>
  <c r="L24" i="19"/>
  <c r="M24" i="19"/>
  <c r="N24" i="19"/>
  <c r="O24" i="19"/>
  <c r="P24" i="19"/>
  <c r="Q24" i="19"/>
  <c r="R24" i="19"/>
  <c r="S24" i="19"/>
  <c r="T24" i="19"/>
  <c r="U24" i="19"/>
  <c r="J25" i="19"/>
  <c r="K25" i="19"/>
  <c r="L25" i="19"/>
  <c r="M25" i="19"/>
  <c r="N25" i="19"/>
  <c r="O25" i="19"/>
  <c r="P25" i="19"/>
  <c r="Q25" i="19"/>
  <c r="R25" i="19"/>
  <c r="S25" i="19"/>
  <c r="T25" i="19"/>
  <c r="U25" i="19"/>
  <c r="K16" i="19"/>
  <c r="L16" i="19"/>
  <c r="M16" i="19"/>
  <c r="N16" i="19"/>
  <c r="O16" i="19"/>
  <c r="P16" i="19"/>
  <c r="Q16" i="19"/>
  <c r="R16" i="19"/>
  <c r="S16" i="19"/>
  <c r="T16" i="19"/>
  <c r="U16" i="19"/>
  <c r="J16" i="19"/>
  <c r="AB26" i="19"/>
  <c r="AC26" i="19"/>
  <c r="AD26" i="19"/>
  <c r="AE26" i="19"/>
  <c r="AF26" i="19"/>
  <c r="AG26" i="19"/>
  <c r="AC27" i="19"/>
  <c r="AD27" i="19"/>
  <c r="AE27" i="19"/>
  <c r="AF27" i="19"/>
  <c r="AG27" i="19"/>
  <c r="AB28" i="19"/>
  <c r="AC28" i="19"/>
  <c r="AD28" i="19"/>
  <c r="AE28" i="19"/>
  <c r="AF28" i="19"/>
  <c r="AG28" i="19"/>
  <c r="AB29" i="19"/>
  <c r="AC29" i="19"/>
  <c r="AD29" i="19"/>
  <c r="AE29" i="19"/>
  <c r="AF29" i="19"/>
  <c r="AG29" i="19"/>
  <c r="AB30" i="19"/>
  <c r="AC30" i="19"/>
  <c r="AE30" i="19"/>
  <c r="AF30" i="19"/>
  <c r="AG30" i="19"/>
  <c r="AB31" i="19"/>
  <c r="AC31" i="19"/>
  <c r="AD31" i="19"/>
  <c r="AE31" i="19"/>
  <c r="AF31" i="19"/>
  <c r="AG31" i="19"/>
  <c r="AB32" i="19"/>
  <c r="AC32" i="19"/>
  <c r="AD32" i="19"/>
  <c r="AE32" i="19"/>
  <c r="AF32" i="19"/>
  <c r="AG32" i="19"/>
  <c r="AB33" i="19"/>
  <c r="AC33" i="19"/>
  <c r="AD33" i="19"/>
  <c r="AE33" i="19"/>
  <c r="AF33" i="19"/>
  <c r="AG33" i="19"/>
  <c r="AB34" i="19"/>
  <c r="AC34" i="19"/>
  <c r="AD34" i="19"/>
  <c r="AE34" i="19"/>
  <c r="AF34" i="19"/>
  <c r="AG34" i="19"/>
  <c r="AB35" i="19"/>
  <c r="AC35" i="19"/>
  <c r="AD35" i="19"/>
  <c r="AE35" i="19"/>
  <c r="AF35" i="19"/>
  <c r="AG35" i="19"/>
  <c r="AB36" i="19"/>
  <c r="AC36" i="19"/>
  <c r="AD36" i="19"/>
  <c r="AE36" i="19"/>
  <c r="AF36" i="19"/>
  <c r="AG36" i="19"/>
  <c r="AB37" i="19"/>
  <c r="AC37" i="19"/>
  <c r="AD37" i="19"/>
  <c r="AE37" i="19"/>
  <c r="AF37" i="19"/>
  <c r="AG37" i="19"/>
  <c r="AB38" i="19"/>
  <c r="AD38" i="19"/>
  <c r="AE38" i="19"/>
  <c r="AF38" i="19"/>
  <c r="AG38" i="19"/>
  <c r="AB39" i="19"/>
  <c r="AC39" i="19"/>
  <c r="AD39" i="19"/>
  <c r="AE39" i="19"/>
  <c r="AF39" i="19"/>
  <c r="AG39" i="19"/>
  <c r="AB40" i="19"/>
  <c r="AC40" i="19"/>
  <c r="AD40" i="19"/>
  <c r="AE40" i="19"/>
  <c r="AF40" i="19"/>
  <c r="AG40" i="19"/>
  <c r="AB41" i="19"/>
  <c r="AC41" i="19"/>
  <c r="AD41" i="19"/>
  <c r="AE41" i="19"/>
  <c r="AF41" i="19"/>
  <c r="AG41" i="19"/>
  <c r="AB42" i="19"/>
  <c r="AC42" i="19"/>
  <c r="AD42" i="19"/>
  <c r="AE42" i="19"/>
  <c r="AF42" i="19"/>
  <c r="AG42" i="19"/>
  <c r="AB43" i="19"/>
  <c r="AC43" i="19"/>
  <c r="AD43" i="19"/>
  <c r="AE43" i="19"/>
  <c r="AF43" i="19"/>
  <c r="AG43" i="19"/>
  <c r="AB44" i="19"/>
  <c r="AC44" i="19"/>
  <c r="AD44" i="19"/>
  <c r="AE44" i="19"/>
  <c r="AF44" i="19"/>
  <c r="AG44" i="19"/>
  <c r="AB45" i="19"/>
  <c r="AC45" i="19"/>
  <c r="AD45" i="19"/>
  <c r="AE45" i="19"/>
  <c r="AF45" i="19"/>
  <c r="AG45" i="19"/>
  <c r="AB46" i="19"/>
  <c r="AC46" i="19"/>
  <c r="AD46" i="19"/>
  <c r="AE46" i="19"/>
  <c r="AF46" i="19"/>
  <c r="AG46" i="19"/>
  <c r="AB47" i="19"/>
  <c r="AC47" i="19"/>
  <c r="AD47" i="19"/>
  <c r="AE47" i="19"/>
  <c r="AF47" i="19"/>
  <c r="AG47" i="19"/>
  <c r="AB48" i="19"/>
  <c r="AC48" i="19"/>
  <c r="AD48" i="19"/>
  <c r="AE48" i="19"/>
  <c r="AF48" i="19"/>
  <c r="AG48" i="19"/>
  <c r="AB49" i="19"/>
  <c r="AC49" i="19"/>
  <c r="AD49" i="19"/>
  <c r="AE49" i="19"/>
  <c r="AF49" i="19"/>
  <c r="AG49" i="19"/>
  <c r="AB50" i="19"/>
  <c r="AC50" i="19"/>
  <c r="AD50" i="19"/>
  <c r="AE50" i="19"/>
  <c r="AF50" i="19"/>
  <c r="AG50" i="19"/>
  <c r="AB51" i="19"/>
  <c r="AC51" i="19"/>
  <c r="AD51" i="19"/>
  <c r="AE51" i="19"/>
  <c r="AF51" i="19"/>
  <c r="AG51" i="19"/>
  <c r="AB52" i="19"/>
  <c r="AC52" i="19"/>
  <c r="AD52" i="19"/>
  <c r="AE52" i="19"/>
  <c r="AF52" i="19"/>
  <c r="AG52" i="19"/>
  <c r="AB53" i="19"/>
  <c r="AC53" i="19"/>
  <c r="AD53" i="19"/>
  <c r="AE53" i="19"/>
  <c r="AF53" i="19"/>
  <c r="AG53" i="19"/>
  <c r="AB54" i="19"/>
  <c r="AC54" i="19"/>
  <c r="AD54" i="19"/>
  <c r="AE54" i="19"/>
  <c r="AF54" i="19"/>
  <c r="AG54" i="19"/>
  <c r="AB55" i="19"/>
  <c r="AC55" i="19"/>
  <c r="AD55" i="19"/>
  <c r="AE55" i="19"/>
  <c r="AF55" i="19"/>
  <c r="AG55" i="19"/>
  <c r="V16" i="19"/>
  <c r="W16" i="19"/>
  <c r="X16" i="19"/>
  <c r="Y16" i="19"/>
  <c r="Z16" i="19"/>
  <c r="AA16" i="19"/>
  <c r="AB16" i="19"/>
  <c r="AC16" i="19"/>
  <c r="AD16" i="19"/>
  <c r="AE16" i="19"/>
  <c r="AF16" i="19"/>
  <c r="AG16" i="19"/>
  <c r="V17" i="19"/>
  <c r="W17" i="19"/>
  <c r="X17" i="19"/>
  <c r="Y17" i="19"/>
  <c r="Z17" i="19"/>
  <c r="AA17" i="19"/>
  <c r="AB17" i="19"/>
  <c r="AC17" i="19"/>
  <c r="AD17" i="19"/>
  <c r="AE17" i="19"/>
  <c r="AF17" i="19"/>
  <c r="AG17" i="19"/>
  <c r="V18" i="19"/>
  <c r="W18" i="19"/>
  <c r="X18" i="19"/>
  <c r="Y18" i="19"/>
  <c r="Z18" i="19"/>
  <c r="AA18" i="19"/>
  <c r="AB18" i="19"/>
  <c r="AC18" i="19"/>
  <c r="AD18" i="19"/>
  <c r="AE18" i="19"/>
  <c r="AF18" i="19"/>
  <c r="AG18" i="19"/>
  <c r="V19" i="19"/>
  <c r="W19" i="19"/>
  <c r="X19" i="19"/>
  <c r="Y19" i="19"/>
  <c r="Z19" i="19"/>
  <c r="AA19" i="19"/>
  <c r="AB19" i="19"/>
  <c r="AC19" i="19"/>
  <c r="AD19" i="19"/>
  <c r="AE19" i="19"/>
  <c r="AF19" i="19"/>
  <c r="AG19" i="19"/>
  <c r="V20" i="19"/>
  <c r="W20" i="19"/>
  <c r="X20" i="19"/>
  <c r="Y20" i="19"/>
  <c r="Z20" i="19"/>
  <c r="AA20" i="19"/>
  <c r="AB20" i="19"/>
  <c r="AC20" i="19"/>
  <c r="AD20" i="19"/>
  <c r="AE20" i="19"/>
  <c r="AF20" i="19"/>
  <c r="AG20" i="19"/>
  <c r="V21" i="19"/>
  <c r="W21" i="19"/>
  <c r="X21" i="19"/>
  <c r="Y21" i="19"/>
  <c r="Z21" i="19"/>
  <c r="AA21" i="19"/>
  <c r="AB21" i="19"/>
  <c r="AC21" i="19"/>
  <c r="AD21" i="19"/>
  <c r="AE21" i="19"/>
  <c r="AF21" i="19"/>
  <c r="AG21" i="19"/>
  <c r="V22" i="19"/>
  <c r="W22" i="19"/>
  <c r="X22" i="19"/>
  <c r="Y22" i="19"/>
  <c r="Z22" i="19"/>
  <c r="AA22" i="19"/>
  <c r="AB22" i="19"/>
  <c r="AC22" i="19"/>
  <c r="AD22" i="19"/>
  <c r="AE22" i="19"/>
  <c r="AF22" i="19"/>
  <c r="AG22" i="19"/>
  <c r="V23" i="19"/>
  <c r="W23" i="19"/>
  <c r="X23" i="19"/>
  <c r="Y23" i="19"/>
  <c r="Z23" i="19"/>
  <c r="AA23" i="19"/>
  <c r="AB23" i="19"/>
  <c r="AC23" i="19"/>
  <c r="AD23" i="19"/>
  <c r="AE23" i="19"/>
  <c r="AF23" i="19"/>
  <c r="AG23" i="19"/>
  <c r="V24" i="19"/>
  <c r="W24" i="19"/>
  <c r="X24" i="19"/>
  <c r="Y24" i="19"/>
  <c r="Z24" i="19"/>
  <c r="AA24" i="19"/>
  <c r="AB24" i="19"/>
  <c r="AC24" i="19"/>
  <c r="AD24" i="19"/>
  <c r="AE24" i="19"/>
  <c r="AF24" i="19"/>
  <c r="AG24" i="19"/>
  <c r="V25" i="19"/>
  <c r="W25" i="19"/>
  <c r="X25" i="19"/>
  <c r="Y25" i="19"/>
  <c r="Z25" i="19"/>
  <c r="AA25" i="19"/>
  <c r="AB25" i="19"/>
  <c r="AC25" i="19"/>
  <c r="AD25" i="19"/>
  <c r="AE25" i="19"/>
  <c r="AF25" i="19"/>
  <c r="AG25" i="19"/>
  <c r="P6" i="19"/>
  <c r="Q6" i="19"/>
  <c r="R6" i="19"/>
  <c r="S6" i="19"/>
  <c r="T6" i="19"/>
  <c r="U6" i="19"/>
  <c r="V6" i="19"/>
  <c r="W6" i="19"/>
  <c r="X6" i="19"/>
  <c r="Y6" i="19"/>
  <c r="Z6" i="19"/>
  <c r="AA6" i="19"/>
  <c r="AB6" i="19"/>
  <c r="AC6" i="19"/>
  <c r="AD6" i="19"/>
  <c r="AE6" i="19"/>
  <c r="AF6" i="19"/>
  <c r="AG6" i="19"/>
  <c r="P7" i="19"/>
  <c r="Q7" i="19"/>
  <c r="R7" i="19"/>
  <c r="S7" i="19"/>
  <c r="T7" i="19"/>
  <c r="U7" i="19"/>
  <c r="V7" i="19"/>
  <c r="W7" i="19"/>
  <c r="X7" i="19"/>
  <c r="Y7" i="19"/>
  <c r="Z7" i="19"/>
  <c r="AA7" i="19"/>
  <c r="AB7" i="19"/>
  <c r="AC7" i="19"/>
  <c r="AD7" i="19"/>
  <c r="AE7" i="19"/>
  <c r="AF7" i="19"/>
  <c r="AG7" i="19"/>
  <c r="P8" i="19"/>
  <c r="Q8" i="19"/>
  <c r="R8" i="19"/>
  <c r="S8" i="19"/>
  <c r="T8" i="19"/>
  <c r="U8" i="19"/>
  <c r="V8" i="19"/>
  <c r="W8" i="19"/>
  <c r="X8" i="19"/>
  <c r="Y8" i="19"/>
  <c r="Z8" i="19"/>
  <c r="AA8" i="19"/>
  <c r="AB8" i="19"/>
  <c r="AC8" i="19"/>
  <c r="AD8" i="19"/>
  <c r="AE8" i="19"/>
  <c r="AF8" i="19"/>
  <c r="AG8" i="19"/>
  <c r="P9" i="19"/>
  <c r="Q9" i="19"/>
  <c r="R9" i="19"/>
  <c r="S9" i="19"/>
  <c r="T9" i="19"/>
  <c r="U9" i="19"/>
  <c r="V9" i="19"/>
  <c r="W9" i="19"/>
  <c r="X9" i="19"/>
  <c r="Y9" i="19"/>
  <c r="Z9" i="19"/>
  <c r="AA9" i="19"/>
  <c r="AB9" i="19"/>
  <c r="AC9" i="19"/>
  <c r="AD9" i="19"/>
  <c r="AE9" i="19"/>
  <c r="AF9" i="19"/>
  <c r="AG9" i="19"/>
  <c r="P10" i="19"/>
  <c r="Q10" i="19"/>
  <c r="R10" i="19"/>
  <c r="S10" i="19"/>
  <c r="T10" i="19"/>
  <c r="U10" i="19"/>
  <c r="V10" i="19"/>
  <c r="W10" i="19"/>
  <c r="X10" i="19"/>
  <c r="Y10" i="19"/>
  <c r="Z10" i="19"/>
  <c r="AA10" i="19"/>
  <c r="AB10" i="19"/>
  <c r="AC10" i="19"/>
  <c r="AD10" i="19"/>
  <c r="AE10" i="19"/>
  <c r="AF10" i="19"/>
  <c r="AG10" i="19"/>
  <c r="P11" i="19"/>
  <c r="Q11" i="19"/>
  <c r="R11" i="19"/>
  <c r="S11" i="19"/>
  <c r="T11" i="19"/>
  <c r="U11" i="19"/>
  <c r="V11" i="19"/>
  <c r="W11" i="19"/>
  <c r="X11" i="19"/>
  <c r="Y11" i="19"/>
  <c r="Z11" i="19"/>
  <c r="AA11" i="19"/>
  <c r="AB11" i="19"/>
  <c r="AD11" i="19"/>
  <c r="AE11" i="19"/>
  <c r="AF11" i="19"/>
  <c r="AG11" i="19"/>
  <c r="P12" i="19"/>
  <c r="Q12" i="19"/>
  <c r="R12" i="19"/>
  <c r="S12" i="19"/>
  <c r="T12" i="19"/>
  <c r="U12" i="19"/>
  <c r="V12" i="19"/>
  <c r="W12" i="19"/>
  <c r="X12" i="19"/>
  <c r="Y12" i="19"/>
  <c r="Z12" i="19"/>
  <c r="AA12" i="19"/>
  <c r="AB12" i="19"/>
  <c r="AC12" i="19"/>
  <c r="AD12" i="19"/>
  <c r="AE12" i="19"/>
  <c r="AF12" i="19"/>
  <c r="AG12" i="19"/>
  <c r="P13" i="19"/>
  <c r="Q13" i="19"/>
  <c r="R13" i="19"/>
  <c r="S13" i="19"/>
  <c r="T13" i="19"/>
  <c r="U13" i="19"/>
  <c r="V13" i="19"/>
  <c r="W13" i="19"/>
  <c r="X13" i="19"/>
  <c r="Y13" i="19"/>
  <c r="Z13" i="19"/>
  <c r="AA13" i="19"/>
  <c r="AB13" i="19"/>
  <c r="AC13" i="19"/>
  <c r="AD13" i="19"/>
  <c r="AE13" i="19"/>
  <c r="AF13" i="19"/>
  <c r="AG13" i="19"/>
  <c r="P14" i="19"/>
  <c r="Q14" i="19"/>
  <c r="R14" i="19"/>
  <c r="S14" i="19"/>
  <c r="T14" i="19"/>
  <c r="U14" i="19"/>
  <c r="V14" i="19"/>
  <c r="W14" i="19"/>
  <c r="X14" i="19"/>
  <c r="Y14" i="19"/>
  <c r="Z14" i="19"/>
  <c r="AA14" i="19"/>
  <c r="AB14" i="19"/>
  <c r="AC14" i="19"/>
  <c r="AD14" i="19"/>
  <c r="AE14" i="19"/>
  <c r="AF14" i="19"/>
  <c r="AG14" i="19"/>
  <c r="P15" i="19"/>
  <c r="Q15" i="19"/>
  <c r="R15" i="19"/>
  <c r="S15" i="19"/>
  <c r="T15" i="19"/>
  <c r="U15" i="19"/>
  <c r="V15" i="19"/>
  <c r="W15" i="19"/>
  <c r="X15" i="19"/>
  <c r="Y15" i="19"/>
  <c r="Z15" i="19"/>
  <c r="AA15" i="19"/>
  <c r="AB15" i="19"/>
  <c r="AC15" i="19"/>
  <c r="AD15" i="19"/>
  <c r="AE15" i="19"/>
  <c r="AF15" i="19"/>
  <c r="AG15" i="19"/>
  <c r="J7" i="19"/>
  <c r="K7" i="19"/>
  <c r="L7" i="19"/>
  <c r="M7" i="19"/>
  <c r="N7" i="19"/>
  <c r="O7" i="19"/>
  <c r="J8" i="19"/>
  <c r="K8" i="19"/>
  <c r="L8" i="19"/>
  <c r="M8" i="19"/>
  <c r="N8" i="19"/>
  <c r="O8" i="19"/>
  <c r="J9" i="19"/>
  <c r="K9" i="19"/>
  <c r="L9" i="19"/>
  <c r="M9" i="19"/>
  <c r="N9" i="19"/>
  <c r="O9" i="19"/>
  <c r="J10" i="19"/>
  <c r="K10" i="19"/>
  <c r="L10" i="19"/>
  <c r="M10" i="19"/>
  <c r="N10" i="19"/>
  <c r="O10" i="19"/>
  <c r="J11" i="19"/>
  <c r="K11" i="19"/>
  <c r="L11" i="19"/>
  <c r="M11" i="19"/>
  <c r="N11" i="19"/>
  <c r="O11" i="19"/>
  <c r="J12" i="19"/>
  <c r="K12" i="19"/>
  <c r="L12" i="19"/>
  <c r="M12" i="19"/>
  <c r="N12" i="19"/>
  <c r="O12" i="19"/>
  <c r="J13" i="19"/>
  <c r="K13" i="19"/>
  <c r="L13" i="19"/>
  <c r="M13" i="19"/>
  <c r="N13" i="19"/>
  <c r="O13" i="19"/>
  <c r="J14" i="19"/>
  <c r="K14" i="19"/>
  <c r="L14" i="19"/>
  <c r="M14" i="19"/>
  <c r="N14" i="19"/>
  <c r="O14" i="19"/>
  <c r="J15" i="19"/>
  <c r="K15" i="19"/>
  <c r="L15" i="19"/>
  <c r="M15" i="19"/>
  <c r="N15" i="19"/>
  <c r="O15" i="19"/>
  <c r="K6" i="19"/>
  <c r="L6" i="19"/>
  <c r="M6" i="19"/>
  <c r="N6" i="19"/>
  <c r="O6" i="19"/>
  <c r="J6" i="19"/>
  <c r="Y18" i="1"/>
  <c r="V18" i="1"/>
  <c r="V17" i="1"/>
  <c r="Y17" i="1"/>
  <c r="AC17" i="1" s="1"/>
  <c r="Y16" i="1"/>
  <c r="M18" i="1"/>
  <c r="M16" i="1"/>
  <c r="AC16" i="1" s="1"/>
  <c r="M12" i="1"/>
  <c r="Y20" i="1"/>
  <c r="M20" i="1"/>
  <c r="AC20" i="1" s="1"/>
  <c r="M17" i="1"/>
  <c r="Y12" i="1"/>
  <c r="L26" i="1"/>
  <c r="F221" i="13"/>
  <c r="F211" i="13"/>
  <c r="F212" i="13"/>
  <c r="F213" i="13"/>
  <c r="F214" i="13"/>
  <c r="F215" i="13"/>
  <c r="F216" i="13"/>
  <c r="F217" i="13"/>
  <c r="F218" i="13"/>
  <c r="F219" i="13"/>
  <c r="F220" i="13"/>
  <c r="F210" i="13"/>
  <c r="B221" i="13" a="1"/>
  <c r="B221" i="13" s="1"/>
  <c r="H210" i="13" s="1"/>
  <c r="N36" i="18"/>
  <c r="L36" i="18"/>
  <c r="N20" i="18"/>
  <c r="L20" i="18"/>
  <c r="AL12" i="18"/>
  <c r="AJ12" i="18"/>
  <c r="N12" i="18"/>
  <c r="L12" i="18"/>
  <c r="R12" i="1"/>
  <c r="AB8" i="18"/>
  <c r="AC19" i="1"/>
  <c r="AC18" i="1"/>
  <c r="AE18" i="1" s="1"/>
  <c r="AD18" i="1"/>
  <c r="R17" i="1"/>
  <c r="Q17" i="1"/>
  <c r="AG17" i="1"/>
  <c r="AF17" i="1" s="1"/>
  <c r="B223" i="13"/>
  <c r="B222" i="13"/>
  <c r="AE17" i="1" l="1"/>
  <c r="AD17" i="1"/>
  <c r="Q16" i="1"/>
  <c r="AG16" i="1" s="1"/>
  <c r="AF16" i="1" s="1"/>
  <c r="R16" i="1"/>
  <c r="AB22" i="18"/>
  <c r="R20" i="1"/>
  <c r="AH6" i="18"/>
  <c r="Q20" i="1"/>
  <c r="AG20" i="1" s="1"/>
  <c r="AF20" i="1" s="1"/>
  <c r="R21" i="1"/>
  <c r="Q21" i="1"/>
  <c r="AG21" i="1" s="1"/>
  <c r="AF21" i="1" s="1"/>
  <c r="AH21" i="1"/>
  <c r="AE20" i="1"/>
  <c r="AD20" i="1"/>
  <c r="AD16" i="1"/>
  <c r="AE16" i="1"/>
  <c r="R18" i="1"/>
  <c r="Q18" i="1"/>
  <c r="AG18" i="1" s="1"/>
  <c r="AF18" i="1" s="1"/>
  <c r="AH18" i="1" s="1"/>
  <c r="AH18" i="18"/>
  <c r="Q12" i="1"/>
  <c r="AJ14" i="18"/>
  <c r="AJ29" i="19"/>
  <c r="AD30" i="19" l="1"/>
  <c r="AH17" i="1"/>
  <c r="AC38" i="19"/>
  <c r="AH16" i="1"/>
  <c r="AC11" i="19"/>
  <c r="AH20" i="1"/>
</calcChain>
</file>

<file path=xl/sharedStrings.xml><?xml version="1.0" encoding="utf-8"?>
<sst xmlns="http://schemas.openxmlformats.org/spreadsheetml/2006/main" count="615" uniqueCount="371">
  <si>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</si>
  <si>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</si>
  <si>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</si>
  <si>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</si>
  <si>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</si>
  <si>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</si>
  <si>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</si>
  <si>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</si>
  <si>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</si>
  <si>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</si>
  <si>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</si>
  <si>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</si>
  <si>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</si>
  <si>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</si>
  <si>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</si>
  <si>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</si>
  <si>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</si>
  <si>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</si>
  <si>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</si>
  <si>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</si>
  <si>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</si>
  <si>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</si>
  <si>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</si>
  <si>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</si>
  <si>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</si>
  <si>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</si>
  <si>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</si>
  <si>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</si>
  <si>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</si>
  <si>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</si>
  <si>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</si>
  <si>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Circular-sensibilización y capacitaciones - Análisis de Vulnerabilidades - Antivirus - Aplicación de actualización de Ser vidores - Certificados SSL - Firewall - SE ASOCIA CON LA CAUSA RAIZ</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</si>
  <si>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</si>
  <si>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</si>
  <si>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</si>
  <si>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</si>
  <si>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</si>
  <si>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</si>
  <si>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</si>
  <si>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</si>
  <si>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</si>
  <si>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</si>
  <si>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</si>
  <si>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</si>
  <si>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</si>
  <si>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</si>
  <si>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</si>
  <si>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</si>
  <si>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</si>
  <si>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</si>
  <si>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</si>
  <si>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</si>
  <si>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</si>
  <si>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</si>
  <si>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</si>
  <si>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</si>
  <si>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</si>
  <si>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</si>
  <si>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</si>
  <si>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</si>
  <si>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MAPA Y PLAN DE TRATAMIENTO DE RIESGOS</t>
  </si>
  <si>
    <t>CÓDIGO:   GDC-FO-09</t>
  </si>
  <si>
    <t>VERSIÓN:  7</t>
  </si>
  <si>
    <t>VIGENCIA: ENERO 25 DE 2022</t>
  </si>
  <si>
    <t>PÁGINA:    1 de 1</t>
  </si>
  <si>
    <t>Proceso:</t>
  </si>
  <si>
    <t>SISTEMA DE GESTION DE SEGURIDAD DE LA INFORMACION</t>
  </si>
  <si>
    <t>Objetivo:</t>
  </si>
  <si>
    <t>Planear, implementar, evaluar y mejorar continuamente el Sistema de Gestión de Seguridad de la Información (SGSI) y el Modelo de Seguridad y Privacidad de la Información (MSPI), de Gobierno en Línea (GEL), garantizando con esto, la preservación de la
confidencialidad, integridad y disponibilidad de los activos de información de la Escuela Tecnológica Instituto Técnico Central (ETITC), mediante actividades de análisis y valoración de riesgos.</t>
  </si>
  <si>
    <t>Alcance:</t>
  </si>
  <si>
    <t>Aplica para todos los procesos misionales, estratégicos, de apoyo y evaluación, definidos y aprobados por el Sistema de Gestión de Calidad (SGC) de la ETITC.</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</si>
  <si>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</si>
  <si>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</si>
  <si>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</si>
  <si>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</si>
  <si>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</si>
  <si>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</si>
  <si>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</si>
  <si>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</si>
  <si>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CAUSA (VULNERABILIDADES)</t>
  </si>
  <si>
    <t>Amenazas</t>
  </si>
  <si>
    <t>Activo de información afectado</t>
  </si>
  <si>
    <t>Criterio afectado</t>
  </si>
  <si>
    <t>Frecuencia con la cual se realiza la actividad</t>
  </si>
  <si>
    <t>Probabilidad Inherente</t>
  </si>
  <si>
    <t>%</t>
  </si>
  <si>
    <t>Criterios de impacto</t>
  </si>
  <si>
    <t>Observación de criterio</t>
  </si>
  <si>
    <t>Impacto 
Inherente</t>
  </si>
  <si>
    <t>No. Control</t>
  </si>
  <si>
    <t>Descripción del Control</t>
  </si>
  <si>
    <t>Soportes del Control</t>
  </si>
  <si>
    <t>Atributos</t>
  </si>
  <si>
    <t>Probabilidad Residual</t>
  </si>
  <si>
    <t>Probabilidad Residual Final</t>
  </si>
  <si>
    <t>Impacto Residual Final</t>
  </si>
  <si>
    <t>Zona de Riesgo Final</t>
  </si>
  <si>
    <t xml:space="preserve">Plan de Contingencia </t>
  </si>
  <si>
    <t>Responsable</t>
  </si>
  <si>
    <t>Fecha Implementación</t>
  </si>
  <si>
    <t>Fecha Seguimiento</t>
  </si>
  <si>
    <t>Seguimiento
1º línea de defensa
(Abril)</t>
  </si>
  <si>
    <t>Seguimiento
2º línea de defensa
(Agosto)</t>
  </si>
  <si>
    <t>Evidencia</t>
  </si>
  <si>
    <t>Seguimiento
3º línea de defensa
(Noviembre)</t>
  </si>
  <si>
    <t>Implementación</t>
  </si>
  <si>
    <t>Calificación</t>
  </si>
  <si>
    <t>Documentación</t>
  </si>
  <si>
    <t>Frecuencia</t>
  </si>
  <si>
    <t>Seguridad digital</t>
  </si>
  <si>
    <t>Tecnología</t>
  </si>
  <si>
    <t>Afectación Económica o Presupuestal y Pérdida Reputacional</t>
  </si>
  <si>
    <r>
      <rPr>
        <b/>
        <sz val="11"/>
        <color theme="1"/>
        <rFont val="Arial"/>
        <family val="2"/>
      </rPr>
      <t>D3 -</t>
    </r>
    <r>
      <rPr>
        <sz val="11"/>
        <color theme="1"/>
        <rFont val="Arial"/>
        <family val="2"/>
      </rPr>
      <t xml:space="preserve"> Falta de software especializado que permitan hacer seguimiento de análisis de vulnerabilidades, realizar pruebas de penetración, auditoría de redes y a sistemas de información.
</t>
    </r>
    <r>
      <rPr>
        <b/>
        <sz val="11"/>
        <color theme="1"/>
        <rFont val="Arial"/>
        <family val="2"/>
      </rPr>
      <t xml:space="preserve">D16 - </t>
    </r>
    <r>
      <rPr>
        <sz val="11"/>
        <color theme="1"/>
        <rFont val="Arial"/>
        <family val="2"/>
      </rPr>
      <t>Falta de presupuesto para la renovación de la infraestructura tecnológica, lo que genera contar con infraestructura obsoleta e incompatibilidad con nuevas tecnologías.</t>
    </r>
  </si>
  <si>
    <t xml:space="preserve">Ataques  o denegación de servicios - sabotaje 
</t>
  </si>
  <si>
    <t>Posibilidad de afectación económica y pérdida reputacional por indisponibilidad de la infraestructura que soporta los servicios y activos de información de TI de la ETITC, debido a ataques cibernéticos o denegación de servicios - sabotaje</t>
  </si>
  <si>
    <t xml:space="preserve">Fallas Tecnológicas </t>
  </si>
  <si>
    <t>Servicios</t>
  </si>
  <si>
    <t>Disponibilidad</t>
  </si>
  <si>
    <t>De 500 veces al año y máximo 5000 veces por año</t>
  </si>
  <si>
    <t xml:space="preserve">     El riesgo afecta la imagen de la entidad a nivel nacional, con efecto publicitarios sostenible a nivel país</t>
  </si>
  <si>
    <r>
      <t xml:space="preserve">1. El profesional de Seguridad de la Información incluirá en su Plan Anual de Adquisiciones herramientas y/o renovaciones de software especializado.
</t>
    </r>
    <r>
      <rPr>
        <b/>
        <sz val="11"/>
        <color theme="1"/>
        <rFont val="Arial"/>
        <family val="2"/>
      </rPr>
      <t xml:space="preserve">
DESVIACION DEL CONTROL
</t>
    </r>
    <r>
      <rPr>
        <sz val="11"/>
        <color theme="1"/>
        <rFont val="Arial"/>
        <family val="2"/>
      </rPr>
      <t>Recomendar a la Alta Dirección la adquisición de software especializado.</t>
    </r>
  </si>
  <si>
    <t>Probabilidad</t>
  </si>
  <si>
    <t>Preventivo</t>
  </si>
  <si>
    <t>Manual</t>
  </si>
  <si>
    <t>Documentado</t>
  </si>
  <si>
    <t>Continua</t>
  </si>
  <si>
    <t>Con Registro</t>
  </si>
  <si>
    <t>Media</t>
  </si>
  <si>
    <t>Mayor</t>
  </si>
  <si>
    <t>Evitar el riesgo</t>
  </si>
  <si>
    <t xml:space="preserve">
1. Reestablecer el servicio en el menor tiempo posible.
2. Realizar el análisis técnico con el fin de identificar la causa raíz.
3. Documentar las acciones y lecciones aprendidas.
4. Socialización y retroalimentación al equipo responsable con el fin de sensibilizar las causas de la materialización del riesgo.</t>
  </si>
  <si>
    <t xml:space="preserve">1. Ver la viabilidad de incluir en el plan anual de adquisición (PAA)  un  software especializado que permita hacer seguimiento de análisis de vulnerabilidades, realizar pruebas de penetración, auditoría de redes y a sistemas de información.
</t>
  </si>
  <si>
    <t xml:space="preserve"> Líder de Seguridad de la Información</t>
  </si>
  <si>
    <t>Para mitigar ataques cibernéticos, especialmente los de denegación de servicios (DDoS) o sabotaje, incluimos dentro del plan operativo de seguridad de la información:
- Implementación de medidas de seguridad robustas, esto incluye firewalls, sistemas de detección de intrusiones, sistemas de prevención de intrusiones, antivirus y antispyware actualizados, y controles de acceso adecuados.
- Actualizar regularmente el software y los sistemas con el fin de mantener todos los sistemas operativos, aplicaciones y software de seguridad actualizados con las últimas parches y actualizaciones de seguridad.
- En la ETITC, utilizamos autenticación multifactorial, contraseñas fuertes y políticas de acceso basadas en el principio de privilegio mínimo para limitar el acceso a sistemas críticos y datos sensibles.
- Respaldamos datos regularmente bajo copias de seguridad periódicas de todos los datos importantes almacenadas de manera segura fuera de línea para protegerlos de ataques de ransomware u otras formas de sabotaje.
Fomentamos concienciación a nuestros docentes, estudiantes, administrativos y padres de familia sobre prácticas de seguridad informática, concientizar sobre la importancia de mantener la seguridad en línea y cómo identificar posibles amenazas.</t>
  </si>
  <si>
    <t>En curso</t>
  </si>
  <si>
    <r>
      <rPr>
        <b/>
        <sz val="11"/>
        <color theme="1"/>
        <rFont val="Arial"/>
        <family val="2"/>
      </rPr>
      <t>D5 -</t>
    </r>
    <r>
      <rPr>
        <sz val="11"/>
        <color theme="1"/>
        <rFont val="Arial"/>
        <family val="2"/>
      </rPr>
      <t xml:space="preserve"> Falta de conocimientos del personal de Gestión de Informática y Comunicaciones que aporta a la implementación de controles técnicos de Seguridad de la Información.
</t>
    </r>
    <r>
      <rPr>
        <b/>
        <sz val="11"/>
        <color theme="1"/>
        <rFont val="Arial"/>
        <family val="2"/>
      </rPr>
      <t>D8 -</t>
    </r>
    <r>
      <rPr>
        <sz val="11"/>
        <color theme="1"/>
        <rFont val="Arial"/>
        <family val="2"/>
      </rPr>
      <t xml:space="preserve"> Desconocimiento por parte de los servidores públicos y contratistas en las técnicas de Ingeniería social (spam, phishing, fakemailing, entre otros.)</t>
    </r>
  </si>
  <si>
    <t>2. Realizar actividades de toma de conciencia, educación y formación en la seguridad de la información a los funcionarios ETITC.
3.  Sensibilizar al personal de Gestión de Informática y Comunicaciones que aporta a la implementación de los controles técnicos de Seguridad de la Información.</t>
  </si>
  <si>
    <r>
      <rPr>
        <b/>
        <sz val="11"/>
        <color theme="1"/>
        <rFont val="Arial"/>
        <family val="2"/>
      </rPr>
      <t>A8 -</t>
    </r>
    <r>
      <rPr>
        <sz val="11"/>
        <color theme="1"/>
        <rFont val="Arial"/>
        <family val="2"/>
      </rPr>
      <t xml:space="preserve"> Ataques informáticos a infraestructura tecnológica debido a puertos de comunicación TCP/UDP no autorizados en estado abierto (sin filtrar)
</t>
    </r>
  </si>
  <si>
    <r>
      <t xml:space="preserve">3. El profesional del proceso de  Gestión de Informática y comunicaciones, realiza seguimiento al Plan de Mantenimiento  del DataCenter, ejecutando las actividades necesarias para mantener correctamente su disponibilidad e integridad continua de la infraestructura tecnológica.
</t>
    </r>
    <r>
      <rPr>
        <b/>
        <sz val="11"/>
        <color theme="1"/>
        <rFont val="Arial"/>
        <family val="2"/>
      </rPr>
      <t>DESVIACION DEL CONTROL</t>
    </r>
    <r>
      <rPr>
        <sz val="11"/>
        <color theme="1"/>
        <rFont val="Arial"/>
        <family val="2"/>
      </rPr>
      <t xml:space="preserve">
Solicitar a los proveedores de servicio, incluir entrenamiento para fortalecimiento de las competencias.</t>
    </r>
  </si>
  <si>
    <t xml:space="preserve">
4. Realizar actividades de vulnerabilidad técnica aplicando buenas practicas OWAS y NIST y actualizar las políticas a cada unos de los sistemas de información.
</t>
  </si>
  <si>
    <r>
      <rPr>
        <b/>
        <sz val="11"/>
        <color theme="1"/>
        <rFont val="Arial"/>
        <family val="2"/>
      </rPr>
      <t>A4 -</t>
    </r>
    <r>
      <rPr>
        <sz val="11"/>
        <color theme="1"/>
        <rFont val="Arial"/>
        <family val="2"/>
      </rPr>
      <t xml:space="preserve"> Incremento en la fabricación y diseminación de virus en el internet.
</t>
    </r>
    <r>
      <rPr>
        <b/>
        <sz val="11"/>
        <color theme="1"/>
        <rFont val="Arial"/>
        <family val="2"/>
      </rPr>
      <t>A3 -</t>
    </r>
    <r>
      <rPr>
        <sz val="11"/>
        <color theme="1"/>
        <rFont val="Arial"/>
        <family val="2"/>
      </rPr>
      <t xml:space="preserve"> Incremento en la presencia de ataques de ramsonware de alto perfil en Colombia.</t>
    </r>
  </si>
  <si>
    <r>
      <t xml:space="preserve">4. El profesional de Seguridad de la Información desarrolla actividades de vulnerabilidad técnica a la infraestructura tecnológica para encontrar vulnerabilidades y fallos de seguridad, mitigarlos a la brevedad posible y evitar fugas de información y ataques informáticos.
</t>
    </r>
    <r>
      <rPr>
        <b/>
        <sz val="11"/>
        <color theme="1"/>
        <rFont val="Arial"/>
        <family val="2"/>
      </rPr>
      <t>DESVIACION DEL CONTROL</t>
    </r>
    <r>
      <rPr>
        <sz val="11"/>
        <color theme="1"/>
        <rFont val="Arial"/>
        <family val="2"/>
      </rPr>
      <t xml:space="preserve">
Solicitar a los proveedores de servicio, incluir entrenamiento para fortalecimiento de las competencias.</t>
    </r>
  </si>
  <si>
    <t>Evento externo</t>
  </si>
  <si>
    <r>
      <rPr>
        <b/>
        <sz val="11"/>
        <rFont val="Arial"/>
        <family val="2"/>
      </rPr>
      <t xml:space="preserve">D14 - </t>
    </r>
    <r>
      <rPr>
        <sz val="11"/>
        <rFont val="Arial"/>
        <family val="2"/>
      </rPr>
      <t xml:space="preserve">Ausencia y/o desactualización del Plan de Contingencia, Planes de Recuperación de Desastres (DRP), Objetivo de punto de recuperación (RPO) y de objetivo de tiempo de recuperación (RTO) y Retorno a la normalidad
</t>
    </r>
    <r>
      <rPr>
        <b/>
        <sz val="11"/>
        <rFont val="Arial"/>
        <family val="2"/>
      </rPr>
      <t>D4 -</t>
    </r>
    <r>
      <rPr>
        <sz val="11"/>
        <rFont val="Arial"/>
        <family val="2"/>
      </rPr>
      <t xml:space="preserve"> Falta de mantenimiento a la Infraestructura Crítica y Física: Cableado Estructurado, Racks, Aires Acondicionados, Sistemas de Extinción de Incendios, Sistema de Alerta Sísmica, UPS y Plantas eléctricas y Sistema de Protección contra descargas Eléctricas Atmosféricas
</t>
    </r>
    <r>
      <rPr>
        <b/>
        <sz val="11"/>
        <rFont val="Arial"/>
        <family val="2"/>
      </rPr>
      <t>D12 -</t>
    </r>
    <r>
      <rPr>
        <sz val="11"/>
        <rFont val="Arial"/>
        <family val="2"/>
      </rPr>
      <t xml:space="preserve"> Falta de respaldo de personas para el desarrollo de actividades críticas en los casos que se presente incapacidades, vacaciones, muerte, licencias, entre otros
</t>
    </r>
    <r>
      <rPr>
        <b/>
        <sz val="11"/>
        <rFont val="Arial"/>
        <family val="2"/>
      </rPr>
      <t>D11 -</t>
    </r>
    <r>
      <rPr>
        <sz val="11"/>
        <rFont val="Arial"/>
        <family val="2"/>
      </rPr>
      <t xml:space="preserve"> Falta de apropiación de los procesos, procedimientos y uso de los sistemas de información de la Escuela por parte de los servidores públicos y contratistas.
</t>
    </r>
    <r>
      <rPr>
        <b/>
        <sz val="11"/>
        <rFont val="Arial"/>
        <family val="2"/>
      </rPr>
      <t>A9 -</t>
    </r>
    <r>
      <rPr>
        <sz val="11"/>
        <rFont val="Arial"/>
        <family val="2"/>
      </rPr>
      <t xml:space="preserve"> Falta de respuesta ante una interrupción en la prestación del servicios de proveedores hacia la ETITC.</t>
    </r>
  </si>
  <si>
    <t>Desastre natural y/o Desastre causado por el hombre</t>
  </si>
  <si>
    <t>Posibilidad de afectación económica y pérdida  reputacional por indisponibilidad de los procesos críticos de la ETITC, debido a interrupciones del servicio por cortes de electricidad, fallos de hardware, daños  de los sistemas de climatización del datacenter y daño y/o descarga de las baterías del equipo UPS, daños provocados por mal funcionamiento de los equipos tecnológicos, ataques cibernéticos, desastres naturales, hurto de infraestructura y actos de vandalismo contra las redes de telecomunicaciones.</t>
  </si>
  <si>
    <t xml:space="preserve">Servicios, Software, Hardware </t>
  </si>
  <si>
    <t xml:space="preserve">Integridad </t>
  </si>
  <si>
    <t>De 24 a 500 veces por año</t>
  </si>
  <si>
    <t xml:space="preserve">     El riesgo afecta la imagen de de la entidad con efecto publicitario sostenido a nivel de sector administrativo, nivel departamental o municipal</t>
  </si>
  <si>
    <r>
      <t xml:space="preserve">1. El profesional de  continuidad de servicio controla las medidas concretas para restablecer la disponibilidad de la información en unos plazos identificados mediante unos planes de respuesta ante emergencias que tengan en cuenta la organización y sus recursos en el marco del Plan de continuidad del servicio.
</t>
    </r>
    <r>
      <rPr>
        <b/>
        <sz val="11"/>
        <color theme="1"/>
        <rFont val="Arial"/>
        <family val="2"/>
      </rPr>
      <t xml:space="preserve">DESVIACIÓN DEL CONTROL
</t>
    </r>
    <r>
      <rPr>
        <sz val="11"/>
        <color theme="1"/>
        <rFont val="Arial"/>
        <family val="2"/>
      </rPr>
      <t xml:space="preserve">Activar planes de contingencia por parte del responsable </t>
    </r>
    <r>
      <rPr>
        <b/>
        <sz val="11"/>
        <color theme="1"/>
        <rFont val="Arial"/>
        <family val="2"/>
      </rPr>
      <t xml:space="preserve">
</t>
    </r>
    <r>
      <rPr>
        <sz val="11"/>
        <color theme="1"/>
        <rFont val="Arial"/>
        <family val="2"/>
      </rPr>
      <t xml:space="preserve">
2. El profesional de seguridad de la información realiza auditorías a la Infraestructura tecnológica Crítica, y realiza el control de cumplimiento a través de programa de auditorías </t>
    </r>
    <r>
      <rPr>
        <b/>
        <sz val="11"/>
        <color rgb="FF0070C0"/>
        <rFont val="Arial"/>
        <family val="2"/>
      </rPr>
      <t xml:space="preserve">
</t>
    </r>
    <r>
      <rPr>
        <b/>
        <sz val="11"/>
        <rFont val="Arial"/>
        <family val="2"/>
      </rPr>
      <t xml:space="preserve">
DESVIACIÓN DEL CONTROL
</t>
    </r>
    <r>
      <rPr>
        <sz val="11"/>
        <color theme="1"/>
        <rFont val="Arial"/>
        <family val="2"/>
      </rPr>
      <t xml:space="preserve">El líder de informática y telecomunicaicones realiza seguimiento al plan de mantenimiento a la infraestructura tecnológica </t>
    </r>
  </si>
  <si>
    <t>Automático</t>
  </si>
  <si>
    <t>Aleatoria</t>
  </si>
  <si>
    <t>Reducir (mitigar)</t>
  </si>
  <si>
    <t xml:space="preserve">
1. Reestablecer el servicio en el menor tiempo posible. 
2. Realizar el análisis técnico con el fin de identificar la causa raíz. 
3. Documentar las acciones y lecciones aprendidas. 
4. Socialización y retroalimentación al equipo responsable con el fin de sensibilizar las causas de la materialización del riesgo.</t>
  </si>
  <si>
    <t xml:space="preserve">1. Actualizar  e implementar el Plan de Contingencia, Recuperación y Retorno a la normalidad.(profesional de continuidad)
2. Realizar auditorias de acuerdo con el programa anual de auditorias de inspección técnica del SGSI.
3. Generar roles y responsabilidades frente a una ante una interrupción.
4. Realizar actividades de toma de conciencia, educación y formación en la seguridad de la información - uso de los sistemas de información en la  ETITC.
5.  Generar y socializar las estrategias y/o actividades de respuesta ante una interrupción en la prestación del servicios de la ETITC.(profesional de continuidad.)
</t>
  </si>
  <si>
    <r>
      <rPr>
        <b/>
        <sz val="11"/>
        <color theme="1"/>
        <rFont val="Arial"/>
        <family val="2"/>
      </rPr>
      <t>D10 -</t>
    </r>
    <r>
      <rPr>
        <sz val="11"/>
        <color theme="1"/>
        <rFont val="Arial"/>
        <family val="2"/>
      </rPr>
      <t xml:space="preserve"> Falta de lineamientos para la asignación de roles y responsabilidades para gestión de usuarios en los sistemas de información.
</t>
    </r>
    <r>
      <rPr>
        <b/>
        <sz val="11"/>
        <color theme="1"/>
        <rFont val="Arial"/>
        <family val="2"/>
      </rPr>
      <t xml:space="preserve">D13 - </t>
    </r>
    <r>
      <rPr>
        <sz val="11"/>
        <color theme="1"/>
        <rFont val="Arial"/>
        <family val="2"/>
      </rPr>
      <t xml:space="preserve">Notificación inoportuna de novedades de usuario de servidores públicos y contratistas (Retiro, vacaciones, muerte, licencias, terminación de contrato, cesión de contrato, rotación de dependencias) al área de Informática y Comunicaciones.
</t>
    </r>
    <r>
      <rPr>
        <b/>
        <sz val="11"/>
        <color theme="1"/>
        <rFont val="Arial"/>
        <family val="2"/>
      </rPr>
      <t>D8 -</t>
    </r>
    <r>
      <rPr>
        <sz val="11"/>
        <color theme="1"/>
        <rFont val="Arial"/>
        <family val="2"/>
      </rPr>
      <t xml:space="preserve"> Desconocimiento por parte de los servidores públicos y contratistas en las técnicas de Ingeniería social (spam, phishing, fakemailing, entre otros.)
</t>
    </r>
    <r>
      <rPr>
        <b/>
        <sz val="11"/>
        <color theme="1"/>
        <rFont val="Arial"/>
        <family val="2"/>
      </rPr>
      <t xml:space="preserve">D15 - </t>
    </r>
    <r>
      <rPr>
        <sz val="11"/>
        <color theme="1"/>
        <rFont val="Arial"/>
        <family val="2"/>
      </rPr>
      <t xml:space="preserve">Manejo inadecuado de contraseñas.
</t>
    </r>
    <r>
      <rPr>
        <b/>
        <sz val="11"/>
        <color theme="1"/>
        <rFont val="Arial"/>
        <family val="2"/>
      </rPr>
      <t>A8 -</t>
    </r>
    <r>
      <rPr>
        <sz val="11"/>
        <color theme="1"/>
        <rFont val="Arial"/>
        <family val="2"/>
      </rPr>
      <t xml:space="preserve"> Ataques informáticos a infraestructura tecnológica debido a puertos de comunicación TCP/UDP no autorizados en estado abierto (sin filtrar)
</t>
    </r>
    <r>
      <rPr>
        <b/>
        <sz val="11"/>
        <color theme="1"/>
        <rFont val="Arial"/>
        <family val="2"/>
      </rPr>
      <t xml:space="preserve">D6 - </t>
    </r>
    <r>
      <rPr>
        <sz val="11"/>
        <color theme="1"/>
        <rFont val="Arial"/>
        <family val="2"/>
      </rPr>
      <t>Existencia de infraestructura tecnológica sin apoyo y/o custodia del proceso de informática y comunicaciones</t>
    </r>
  </si>
  <si>
    <t>Aumento de los niveles del crimen organizado a través de internet.</t>
  </si>
  <si>
    <t>Posibilidad de afectación económica y pérdida  reputacional por acceso indebido o mal intencionado a  los sistemas de información de los procesos y áreas seguras de la ETITC, generando pérdida o alteración de información, debido al aumento de los niveles del crimen organizado a través de accesos físicos y lógicos.</t>
  </si>
  <si>
    <t xml:space="preserve">Servicios, Software, Documental </t>
  </si>
  <si>
    <t>Confidencialidad</t>
  </si>
  <si>
    <t>Más de 5000 veces por año</t>
  </si>
  <si>
    <r>
      <t xml:space="preserve">1.  El profesional de Seguridad de la Información valida la desconexión de usuarios (retirados y/o depuración de correos) con el fin de controlar permisos de acceso o denegación de servicio.
</t>
    </r>
    <r>
      <rPr>
        <b/>
        <sz val="11"/>
        <color theme="1"/>
        <rFont val="Arial"/>
        <family val="2"/>
      </rPr>
      <t xml:space="preserve">DESVIACION DEL CONTROL
</t>
    </r>
    <r>
      <rPr>
        <sz val="11"/>
        <color theme="1"/>
        <rFont val="Arial"/>
        <family val="2"/>
      </rPr>
      <t xml:space="preserve">
Asignar a la coordinadora de Mesa de Servicios, la creación de usuario y acceso a los sistemas de información y servicios tecnológicos.</t>
    </r>
  </si>
  <si>
    <t xml:space="preserve">
1. Reestablecer el servicio en el menor tiempo posible.
2. Realizar el análisis técnico con el fin de identificar la causa raíz.
3. Documentar las acciones y lecciones aprendidas. 
4. Socialización y retroalimentación al equipo responsable con el fin de sensibilizar las causas de la materialización del riesgo.</t>
  </si>
  <si>
    <t xml:space="preserve">1.  Realizar auditorías internas para validar el mantenimiento, pruebas de efectividad  y redundancia a los equipos y/o componentes de la Infraestructura Física y Crítica de la ETITC.
2. Revisar y documentar  la asignación de roles y responsabilidades para gestión de usuarios con acceso  lógico, así como restricción de acceso a los datos mediante técnicas de ciberseguridad como la identificación, autenticación y autorización.
3. Realizar actividades de toma de conciencia, educación y formación en la seguridad de la información - Gestión de contraseñas a los funcionarios ETITC.
4. Identificar la infraestructura tecnológica sin apoyo y/o custodia del proceso de informática y comunicaciones, una vez identificada ver la viabilidad de incluirla en proceso.
5. Identificar áreas seguras con el fin de prevenir el acceso físico no autorizado, el daño y la intermitencia de la información. </t>
  </si>
  <si>
    <r>
      <rPr>
        <b/>
        <sz val="11"/>
        <color theme="1"/>
        <rFont val="Arial"/>
        <family val="2"/>
      </rPr>
      <t>D3 -</t>
    </r>
    <r>
      <rPr>
        <sz val="11"/>
        <color theme="1"/>
        <rFont val="Arial"/>
        <family val="2"/>
      </rPr>
      <t xml:space="preserve"> Falta de software especializado que permitan hacer seguimiento de análisis de vulnerabilidades, realizar pruebas de penetración, auditoría de redes y a sistemas de información.
</t>
    </r>
    <r>
      <rPr>
        <b/>
        <sz val="11"/>
        <color theme="1"/>
        <rFont val="Arial"/>
        <family val="2"/>
      </rPr>
      <t xml:space="preserve">D16 - </t>
    </r>
    <r>
      <rPr>
        <sz val="11"/>
        <color theme="1"/>
        <rFont val="Arial"/>
        <family val="2"/>
      </rPr>
      <t xml:space="preserve">Falta de presupuesto para la renovación de la infraestructura tecnológica, lo que genera contar con infraestructura obsoleta e incompatibilidad con nuevas tecnologías.
</t>
    </r>
    <r>
      <rPr>
        <b/>
        <sz val="11"/>
        <color theme="1"/>
        <rFont val="Arial"/>
        <family val="2"/>
      </rPr>
      <t xml:space="preserve">A8 - </t>
    </r>
    <r>
      <rPr>
        <sz val="11"/>
        <color theme="1"/>
        <rFont val="Arial"/>
        <family val="2"/>
      </rPr>
      <t xml:space="preserve">Ataques informáticos a infraestructura tecnológica debido a puertos de comunicación TCP/UDP no autorizados en estado abierto (sin filtrar)
</t>
    </r>
    <r>
      <rPr>
        <b/>
        <sz val="11"/>
        <color theme="1"/>
        <rFont val="Arial"/>
        <family val="2"/>
      </rPr>
      <t xml:space="preserve">D5 - </t>
    </r>
    <r>
      <rPr>
        <sz val="11"/>
        <color theme="1"/>
        <rFont val="Arial"/>
        <family val="2"/>
      </rPr>
      <t xml:space="preserve">Falta de conocimientos del personal de Gestión de Informática y Comunicaciones que aporta a la implementación de controles técnicos de Seguridad de la Información.
</t>
    </r>
    <r>
      <rPr>
        <b/>
        <sz val="11"/>
        <color theme="1"/>
        <rFont val="Arial"/>
        <family val="2"/>
      </rPr>
      <t>A7 -</t>
    </r>
    <r>
      <rPr>
        <sz val="11"/>
        <color theme="1"/>
        <rFont val="Arial"/>
        <family val="2"/>
      </rPr>
      <t xml:space="preserve"> Los proveedores de los sistemas operativos, canal de internet, no son compatibles con la infraestructura tecnológica de la Escuela.
</t>
    </r>
  </si>
  <si>
    <t xml:space="preserve">Ataques  o denegación de servicios - sabotaje </t>
  </si>
  <si>
    <t>Posibilidad de afectación económica y pérdida  reputacional por  modificación de los datos, debido a  las brechas de seguridad  en las aplicaciones, página web y URLs externas a la ETITC.</t>
  </si>
  <si>
    <r>
      <t xml:space="preserve">1. El profesional de Seguridad de la Información desde la consola SEM,  monitorea los eventos de seguridad digital y logs para evitar posibles ataques o vulnerabilidades a los sistemas de información, debido a  intrusiones cibernéticas a las aplicaciones, página web por navegación URLS externas a la ETITC.
</t>
    </r>
    <r>
      <rPr>
        <b/>
        <sz val="11"/>
        <color theme="1"/>
        <rFont val="Arial"/>
        <family val="2"/>
      </rPr>
      <t>DESVIACION DEL CONTROL</t>
    </r>
    <r>
      <rPr>
        <sz val="11"/>
        <color theme="1"/>
        <rFont val="Arial"/>
        <family val="2"/>
      </rPr>
      <t xml:space="preserve">
Contactar a las entidades externas oficiales que dan soporte a incidentes de seguridad de la información tales
como la COLCERT, CSIRT de Gobierno, Fiscalía y DIJIN de acuerdo al procedimiento GIC-PC-13 Contacto con las autoridades. </t>
    </r>
  </si>
  <si>
    <t>1. Actualizar reglas al FIREWALL, con las IP de procedencia sospecha y fuera de los países donde la ETITC, no tenga relaciones comerciales y/o académicas.
2. Realizar actividades de vulnerabilidad técnica o análisis, pruebas de penetración, auditoría de redes y a sistemas de información de acuerdo con las buenas prácticas de Ciberseguridad.
3. Establecer y acordar todos los requisitos de seguridad de la información dentro de los acuerdos  pertinente a cada proveedor.
4. Realizar revisiones periódicas a las políticas especificas de seguridad e la información directamente en la consola de antivirus y en especial realizar control de puertos USB.
5. Realizar auditoría técnica a las aplicaciones de Carnet Digital.
6. Aplicar buenas prácticas de OWASP y NIST.</t>
  </si>
  <si>
    <t xml:space="preserve">
Con la finalidad de cerrar brechas de seguridad en las aplicaciones, página web y URLs externas a la ETITC, se ha ejecutado a la fecha las siguientes actividades:
- Notificar a través del aplicativo de Mesa de Servicios GLPI la creación de bloqueo de IPs de procedencia sospechosa por medio de creación de reglas en el Firewall.
- Realizar actividades de vulnerabilidad técnica o análisis, pruebas de penetración, auditoría de redes y a sistemas de información de acuerdo con las buenas prácticas de Ciberseguridad.
- Realizar revisiones periódicas a las políticas especificas de seguridad e la información directamente en la consola de antivirus y en especial realizar control de puertos USB.
- Aplicar buenas prácticas de OWASP y NIST.
- Realizar mesas de trabajo con las áreas que deben usar el aplicativo de WhatsAap Web para el desarrollo de las actividades, anexando acta de aceptación del riesgo al mismo.
- Realizar monitoreo de eventos de seguridad digital y logs para evitar posibles ataques o vulnerabilidades a los sistemas de información.</t>
  </si>
  <si>
    <r>
      <t xml:space="preserve">2. El profesional de Seguridad de la Información debe realizar la verificación de accesos a URLs, permitidos en la navegación web de las estaciones administrativas,  inlcuído acceso a WhatsAap Web.
</t>
    </r>
    <r>
      <rPr>
        <b/>
        <sz val="11"/>
        <color theme="1"/>
        <rFont val="Arial"/>
        <family val="2"/>
      </rPr>
      <t>DESVIACION DEL CONTROL</t>
    </r>
    <r>
      <rPr>
        <sz val="11"/>
        <color theme="1"/>
        <rFont val="Arial"/>
        <family val="2"/>
      </rPr>
      <t xml:space="preserve">
Contactar a las entidades externas oficiales que dan soporte a incidentes de seguridad de la información tales
como la COLCERT, CSIRT de Gobierno, Fiscalía y DIJIN de acuerdo al procedimiento GIC-PC-13 Contacto con las autoridades. </t>
    </r>
  </si>
  <si>
    <t>7. Divulgar los riesgos al utilizar WhatsAap Web en las estaciones Administrativas.
8. Realizar mesas de trabajo con las áreas que deben usar el aplicativo de WhatsAap Web para el desarrollo de las actividades, anexando acta de aceptación del riesgo al mismo.
9. Sensibilizar a las partes interesadas acerca de los lineamientos de seguridad digital para el correcto funcionamiento de WhatsAap Web.</t>
  </si>
  <si>
    <t>Económico y Reputacional</t>
  </si>
  <si>
    <r>
      <rPr>
        <b/>
        <sz val="11"/>
        <color theme="1"/>
        <rFont val="Arial"/>
        <family val="2"/>
      </rPr>
      <t>D10 -</t>
    </r>
    <r>
      <rPr>
        <sz val="11"/>
        <color theme="1"/>
        <rFont val="Arial"/>
        <family val="2"/>
      </rPr>
      <t xml:space="preserve"> Falta de lineamientos para la asignación de roles y responsabilidades para gestión de usuarios en los sistemas de información
</t>
    </r>
    <r>
      <rPr>
        <b/>
        <sz val="11"/>
        <color theme="1"/>
        <rFont val="Arial"/>
        <family val="2"/>
      </rPr>
      <t>D11 -</t>
    </r>
    <r>
      <rPr>
        <sz val="11"/>
        <color theme="1"/>
        <rFont val="Arial"/>
        <family val="2"/>
      </rPr>
      <t xml:space="preserve"> Falta de apropiación de los procesos, procedimientos y uso de los sistemas de información de la Escuela por parte de los servidores públicos y contratistas
</t>
    </r>
    <r>
      <rPr>
        <b/>
        <sz val="11"/>
        <color theme="1"/>
        <rFont val="Arial"/>
        <family val="2"/>
      </rPr>
      <t>D8 -</t>
    </r>
    <r>
      <rPr>
        <sz val="11"/>
        <color theme="1"/>
        <rFont val="Arial"/>
        <family val="2"/>
      </rPr>
      <t xml:space="preserve"> Desconocimiento por parte de los servidores públicos y contratistas en las técnicas de Ingeniería social (spam, phishing, fakemailing, entre otros.)
</t>
    </r>
    <r>
      <rPr>
        <b/>
        <sz val="11"/>
        <color theme="1"/>
        <rFont val="Arial"/>
        <family val="2"/>
      </rPr>
      <t>D15 -</t>
    </r>
    <r>
      <rPr>
        <sz val="11"/>
        <color theme="1"/>
        <rFont val="Arial"/>
        <family val="2"/>
      </rPr>
      <t xml:space="preserve"> Manejo inadecuado de contraseñas.
</t>
    </r>
  </si>
  <si>
    <t>Posibilidad de afectación económica y pérdida  reputacional por perdida de información y otros recursos institucionales de la   ETITC, debido al incumplimiento del manual de políticas de seguridad de la información.</t>
  </si>
  <si>
    <t xml:space="preserve">Servicios, Software, Hardware, Documental </t>
  </si>
  <si>
    <r>
      <t xml:space="preserve">1. El profesional de Seguridad de la Información debe realizar la verificación con base al registro de GSI-FO-08 INSPECCION TECNICA DE SEGURIDAD DE LA INFORMACION
2. El profesional de Seguridad de la Información debe realizar la validación de la declaración de aplicabilidad con base al registro de GSI-FO-09 Informe de Pruebas de Auditoría Técnica
</t>
    </r>
    <r>
      <rPr>
        <b/>
        <sz val="11"/>
        <color theme="1"/>
        <rFont val="Arial"/>
        <family val="2"/>
      </rPr>
      <t>DESVIACION DEL CONTROL</t>
    </r>
    <r>
      <rPr>
        <sz val="11"/>
        <color theme="1"/>
        <rFont val="Arial"/>
        <family val="2"/>
      </rPr>
      <t xml:space="preserve">
El profesional de continuidad del servicio debe asegurarse del correcto funcionamiento de la prestación de servicios en alta disponibilidad.</t>
    </r>
  </si>
  <si>
    <t>​​​​​​​GSI-DO-02 SOA (documento interno privado)
GDC-FO-12 Matriz de planificación y gestión del cambio</t>
  </si>
  <si>
    <t>Detectivo</t>
  </si>
  <si>
    <t>Evitar</t>
  </si>
  <si>
    <t>1. Actualizar la política de teletrabajo  en cumplimiento a los lineamientos dados bajo la CIRCULAR 06 DE 2024 - SOCIALIZACIÓN MEDIDAS DE TRABAJO REMOTO Y
SINCRÓNICO Y ADOPCION DE TELETRABAJO EN LA
ETITC.
2. Realizar actividades de toma de conciencia, educación y formación en la seguridad de la información - Gestión de contraseñas a los funcionarios ETITC.
3. Realizar seguimiento a teletrabajadores con base al GSI-FO-08 INSPECCIÓN TÉCNICA DE SEGURIDAD DE LA INFORMACIÓN.
4. Resolución 184 de 2024: 22 de marzo de 2024 - Por la cual se adopta el teletrabajo en modalidad suplementaria en el primer semestre de la vigencia 2024 en la ETITC.</t>
  </si>
  <si>
    <t>Con la finalidad de evitar procesos disciplinarios a nuestra comunidad educativa debido al incumplimiento del manual de políticas de seguridad de la información se ha desarrollado a la fecha las siguientes activdades de acuerdo con el Plan Operativo de Seguridad de la Información: 
- Apoyar en la implementación de política de teletrabajo  en cumplimiento a los lineamientos dados bajo la CIRCULAR 06 DE 2024 - SOCIALIZACIÓN MEDIDAS DE TRABAJO REMOTO Y
SINCRÓNICO Y ADOPCION DE TELETRABAJO EN LA
ETITC.
- Generar toma de conciencia, educación y formación en la seguridad de la información con los lineamientos establecidos en el manual de políticas de seguridad y provacidad de la información especificamente para los funcionarios que ingresan a Teletrabajo y recomendando a la Gestión de Talento Humano la creación de formulario para el desarrollo de actividades y seguimiento a teletrabajadores.
- Apoyar en la creación de Resolución 184 de 2024: 22 de marzo de 2024 - Por la cual se adopta el teletrabajo en modalidad suplementaria en el primer semestre de la vigencia 2024 en la ETITC.</t>
  </si>
  <si>
    <t>Procesos</t>
  </si>
  <si>
    <t>Pérdida Reputacional</t>
  </si>
  <si>
    <t>Falta de familiaridad normativa de ISO 27001:2022 con los nuevos requisitos y cambios de la estructura de la norma</t>
  </si>
  <si>
    <t xml:space="preserve">Posibilidad de pérdida  reputacional por la actualización de norma ISO 27001:2022 y falta de recursos adicionales en términos de tiempo, personal y capacitación para comprender y aplicar los cambios correctamente.
</t>
  </si>
  <si>
    <t>Ejecución y administración de
procesos</t>
  </si>
  <si>
    <t>Máximo 2 veces por año</t>
  </si>
  <si>
    <t xml:space="preserve">     El riesgo afecta la imagen de la entidad con algunos usuarios de relevancia frente al logro de los objetivos</t>
  </si>
  <si>
    <t xml:space="preserve">
1. Realizar gestión de cambios para la implementación de ISO 27001:2022
2. Realizar actividades para
mantener la certificación
del Sistema de Gestión
de Seguridad de la
Información NTC ISO/IEC
27001.
3. Socialización y retroalimentación a los lideres de los procesos gestión de cambios en caracterizaciones.</t>
  </si>
  <si>
    <t xml:space="preserve">1. Mantenimiento del Sistema de
Gestión de Seguridad de la
Información NTC ISO 27001.
2. Aplicar estrategias para validar el
cumplimiento de las políticas de
Seguridad y Privacidad de la
información.
3. Mantener en condiciones estables los
incidentes y riesgos de seguridad de
la información de acuerdo con
procedimiento definido.
4. Ejecutar actividades definidas en el Plan Operativo de Seguridad y Privacidad
de la Información
5.  Cronograma de actividades para la transición de ISO 27001:2022
</t>
  </si>
  <si>
    <t>Con la nueva norma ISO/IEC 27001:2022 la ETITC alcanzará los estándares más recientes en gestión de seguridad de la información (SGSI). Garantizando las mejores prácticas y enfoques actualizados para proteger la información de tu organización para ello se ha ejecutado las siguientes actividades:
- Programar plan de auditoría interna en norma ISO/IEC 27001:2022
- Incluir en la planeación estratégica cambio de objetivos del SGSI
- Actualizar contexto de SGSI para la transición de norma  ISO/IEC 27001:2022
- Desarrollar estudio previo para la contratación de profesional para la implementación de la nueva norma ISO/IEC 27001:2022
Lo anterior con la finalidad de aumentar la credibilidad de la entidad ante nuestras partes interesadas al demostrar un compromiso serio con la seguridad de la información, generando confianza y cumplimiento normativo como requisito contractual y a su vez reducir los riesgos asociados con brechas de seguridad, pérdida de datos y vulnerabilidades, lo que a su vez protege la reputación y la continuidad del servicio.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</si>
  <si>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</si>
  <si>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CLASIF. DE CONFIDENCIALIDAD</t>
  </si>
  <si>
    <t>IPB</t>
  </si>
  <si>
    <t>CLASIF. DE INTEGRIDAD</t>
  </si>
  <si>
    <t>A</t>
  </si>
  <si>
    <t>CLASIF. DE DISPONIBILIDAD</t>
  </si>
  <si>
    <t xml:space="preserve">Tipo </t>
  </si>
  <si>
    <t>Activo de información</t>
  </si>
  <si>
    <t>Criterio</t>
  </si>
  <si>
    <t>Ambiental</t>
  </si>
  <si>
    <t>Hardware</t>
  </si>
  <si>
    <t>Corrupción</t>
  </si>
  <si>
    <t>Financiero</t>
  </si>
  <si>
    <t>Software</t>
  </si>
  <si>
    <t>Estratégico</t>
  </si>
  <si>
    <t>Infraestructura</t>
  </si>
  <si>
    <t>Integridad</t>
  </si>
  <si>
    <t>Documental</t>
  </si>
  <si>
    <t>NA</t>
  </si>
  <si>
    <t>Gestión</t>
  </si>
  <si>
    <t>Talento humano</t>
  </si>
  <si>
    <t>SST</t>
  </si>
  <si>
    <t>Tecnológico</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</si>
  <si>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</si>
  <si>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</si>
  <si>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</si>
  <si>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</si>
  <si>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</si>
  <si>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</si>
  <si>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</si>
  <si>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</si>
  <si>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</si>
  <si>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</si>
  <si>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</si>
  <si>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</si>
  <si>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</si>
  <si>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</si>
  <si>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</si>
  <si>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</si>
  <si>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</si>
  <si>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</si>
  <si>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</si>
  <si>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</si>
  <si>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</si>
  <si>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</si>
  <si>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</si>
  <si>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</si>
  <si>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</si>
  <si>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</si>
  <si>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</si>
  <si>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</si>
  <si>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</si>
  <si>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</si>
  <si>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</si>
  <si>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</si>
  <si>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</si>
  <si>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</si>
  <si>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</si>
  <si>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</si>
  <si>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</si>
  <si>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</si>
  <si>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</si>
  <si>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</si>
  <si>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</si>
  <si>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</si>
  <si>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</si>
  <si>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</si>
  <si>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</si>
  <si>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</si>
  <si>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</si>
  <si>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</si>
  <si>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</si>
  <si>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</si>
  <si>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</si>
  <si>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</si>
  <si>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</si>
  <si>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</si>
  <si>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</si>
  <si>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</si>
  <si>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</si>
  <si>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</si>
  <si>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</si>
  <si>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</si>
  <si>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</si>
  <si>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</si>
  <si>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</si>
  <si>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</si>
  <si>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</si>
  <si>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</si>
  <si>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</si>
  <si>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</si>
  <si>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</si>
  <si>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</si>
  <si>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</si>
  <si>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</si>
  <si>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</si>
  <si>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</si>
  <si>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</si>
  <si>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</si>
  <si>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</si>
  <si>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</si>
  <si>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</si>
  <si>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</si>
  <si>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</si>
  <si>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</si>
  <si>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</si>
  <si>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</si>
  <si>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</si>
  <si>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Factores de Riesgos </t>
  </si>
  <si>
    <t xml:space="preserve">Clasificación del Riesgo </t>
  </si>
  <si>
    <t xml:space="preserve">Activo de Información Afectado </t>
  </si>
  <si>
    <t>Críterio Afectado</t>
  </si>
  <si>
    <t>Control_Existente</t>
  </si>
  <si>
    <t>Medidas_de_Respuesta</t>
  </si>
  <si>
    <t>Afectación Económica o Presupuestal</t>
  </si>
  <si>
    <t>Reducir (Mitigar)</t>
  </si>
  <si>
    <t>Talento Humano</t>
  </si>
  <si>
    <t>Fraude externo</t>
  </si>
  <si>
    <t>De 3 a 24 veces por año</t>
  </si>
  <si>
    <t>Reducir (Compartir)</t>
  </si>
  <si>
    <t>Fraude interno</t>
  </si>
  <si>
    <t xml:space="preserve">Disponibilidad </t>
  </si>
  <si>
    <t>Aceptar el riesgo</t>
  </si>
  <si>
    <t xml:space="preserve">Documental </t>
  </si>
  <si>
    <t>Evento Externo</t>
  </si>
  <si>
    <t xml:space="preserve">Relaciones Laborales </t>
  </si>
  <si>
    <t>Usuarios, productos y prácticas</t>
  </si>
  <si>
    <t>Daños activos fijos /eventos externos</t>
  </si>
  <si>
    <t xml:space="preserve">     Afectación menor a 10 SMLMV</t>
  </si>
  <si>
    <t xml:space="preserve">     Entre 10 y 50 SMLMV</t>
  </si>
  <si>
    <t xml:space="preserve">     Entre 50 y 100 SMLMV</t>
  </si>
  <si>
    <t xml:space="preserve">     Entre 100 y 500 SMLMV</t>
  </si>
  <si>
    <t xml:space="preserve">     Mayor a 500 SMLMV</t>
  </si>
  <si>
    <t>Aceptar</t>
  </si>
  <si>
    <t>Económico</t>
  </si>
  <si>
    <t>Reputacional</t>
  </si>
  <si>
    <t>Reducir (compartir)</t>
  </si>
  <si>
    <t>Plan de accion (solo para la opción reducir)</t>
  </si>
  <si>
    <t>Finalizado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</si>
  <si>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</si>
  <si>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</si>
  <si>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</si>
  <si>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</si>
  <si>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</si>
  <si>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</si>
  <si>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</si>
  <si>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</si>
  <si>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</si>
  <si>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</si>
  <si>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</si>
  <si>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A.5.8 Seguridad de la Información en la Gestión de Proyectos
Plan Anual de Adquisiciones</t>
  </si>
  <si>
    <t xml:space="preserve">
A.6.3 Conciencia de seguridad de la información, educación y formación.
Plan de Sensibilización y Entrenamiento
</t>
  </si>
  <si>
    <r>
      <t xml:space="preserve">2. El profesional de Seguridad de la Información incluye en su Plan de Sensibilización y Entrenamiento talleres y capacitaciones para fortalecer la competencia y formación de los funcionarios.
</t>
    </r>
    <r>
      <rPr>
        <b/>
        <sz val="11"/>
        <color theme="1"/>
        <rFont val="Arial"/>
        <family val="2"/>
      </rPr>
      <t>DESVIACION DEL CONTROL</t>
    </r>
    <r>
      <rPr>
        <sz val="11"/>
        <color theme="1"/>
        <rFont val="Arial"/>
        <family val="2"/>
      </rPr>
      <t xml:space="preserve">
Solicitar a los proveedores de servicio, incluir entrenamiento para fortalecimiento de las competencias.</t>
    </r>
  </si>
  <si>
    <t xml:space="preserve">
A.5.15 Acceso a redes y a servicios en red.
A.7.13 Mantenimiento de equipos.
A.8.21 Seguridad de los servicios de red.
Soporte de Auditorias Técnicas a los proveedores </t>
  </si>
  <si>
    <t xml:space="preserve">
A.8.8 Gestión de las Vulnerabilidades Ténicas
A.8.21 Seguridad de los servicios de red.
A.6.8 Informes de eventos de seguridad de la información
A.8.12 Prevención de fuga de datos
GSI-FO-06 Reporte de eventos e incidentes de seguridad de la información </t>
  </si>
  <si>
    <t>A.5.29 Seguridad de la información durante una interrupción
A.8.13 Copias de seguridad de la información.
GSI-FO-09 Informe de Pruebas de Auditoría Técnica
Programa de Auditorias 
Soporte de Auditorias Técnicas a los proveedores 
Plan de Pruebas de Continuidad
A.8.34 Protección de los sistemas de información durante las pruebas de auditoría</t>
  </si>
  <si>
    <t xml:space="preserve">
A.6.3 Conciencia de seguridad de la información, educación y formación.
A.5.15 Acceso a redes y a servicios en red.
A.7.1 Perímetros de Seguridad Física
A.8.34 Protección de los sistemas de información durante las pruebas de auditoría
Seguimiento al cumplimiento del procedimiento GIC-PC-15 ASIGNACIÓN DE ACCESO A LOS SISTEMAS DE INFORMACIÓN.
</t>
  </si>
  <si>
    <t>A.5.8 Seguridad de la Información en la Gestión de Proyectos
A.7.5 Protección contra amenazas físicas y ambientales
A.8.7 Controles contra malware
A.8.21 Seguridad de los servicios de red.
A.5.24 Planificación y preparación de la Gestión de Incidentes de Seguridad de la Información.
Buenas prácticas OWASP y NIST.
Resultados de análisis de vulnerabilidades.</t>
  </si>
  <si>
    <t>A.5.8 Seguridad de la Información en la Gestión de Proyectos
Plan Anual de Adquisiciones
GSI-DO-02 SOA (documento interno privado)
GDC-FO-12 Matriz de planificación y gestión del cambio
A.6.3 Conciencia, de seguridad de la información, educación y formación.
Plan Operativo  de Seguridad de la Información</t>
  </si>
  <si>
    <r>
      <rPr>
        <b/>
        <sz val="11"/>
        <rFont val="Arial"/>
        <family val="2"/>
      </rPr>
      <t xml:space="preserve">D5 - </t>
    </r>
    <r>
      <rPr>
        <sz val="11"/>
        <rFont val="Arial"/>
        <family val="2"/>
      </rPr>
      <t>Falta de conocimientos del personal de Gestión de Informática y Comunicaciones que aporta a la implementación de controles técnicos de Seguridad de la Información.</t>
    </r>
    <r>
      <rPr>
        <b/>
        <sz val="11"/>
        <rFont val="Arial"/>
        <family val="2"/>
      </rPr>
      <t xml:space="preserve">
D11 - </t>
    </r>
    <r>
      <rPr>
        <sz val="11"/>
        <rFont val="Arial"/>
        <family val="2"/>
      </rPr>
      <t>Falta de apropiación de los procesos, procedimientos y uso de los sistemas de información de la Escuela por parte de los servidores públicos y contratistas.</t>
    </r>
    <r>
      <rPr>
        <b/>
        <sz val="11"/>
        <rFont val="Arial"/>
        <family val="2"/>
      </rPr>
      <t xml:space="preserve">
D - </t>
    </r>
    <r>
      <rPr>
        <sz val="11"/>
        <rFont val="Arial"/>
        <family val="2"/>
      </rPr>
      <t>Falta de familiaridad normativa de ISO 27001:2022 de la comunidad educativa con los nuevos requisitos y cambios en la estructura de la norma.</t>
    </r>
    <r>
      <rPr>
        <b/>
        <sz val="11"/>
        <rFont val="Arial"/>
        <family val="2"/>
      </rPr>
      <t xml:space="preserve">
D - </t>
    </r>
    <r>
      <rPr>
        <sz val="11"/>
        <rFont val="Arial"/>
        <family val="2"/>
      </rPr>
      <t>Falta de adaptación de procesos para revisar y adaptación de gestión de cambios para cumplir con los nuevos requisitos y enfoques de la norma.</t>
    </r>
    <r>
      <rPr>
        <b/>
        <sz val="11"/>
        <rFont val="Arial"/>
        <family val="2"/>
      </rPr>
      <t xml:space="preserve">
D - </t>
    </r>
    <r>
      <rPr>
        <sz val="11"/>
        <rFont val="Arial"/>
        <family val="2"/>
      </rPr>
      <t>Falta de documentación relacionada con el sistema de gestión de seguridad de la información, ciberseguridad y protección de la privacidad para reflejar los cambios introducidos por la nueva versión.</t>
    </r>
    <r>
      <rPr>
        <b/>
        <sz val="11"/>
        <rFont val="Arial"/>
        <family val="2"/>
      </rPr>
      <t xml:space="preserve">
D- </t>
    </r>
    <r>
      <rPr>
        <sz val="11"/>
        <rFont val="Arial"/>
        <family val="2"/>
      </rPr>
      <t>Falta de coordinación con las partes interesadas para asegurar la alineación durante el proceso de transición de ISO 27001:2022</t>
    </r>
  </si>
  <si>
    <t>Constantemente se verifica el cumplimiento del Plan de Contingencia, Recuperación y Retorno a la normalidad a través de la ejecución de auditorias proyectadas en el programa anual de auditorias de inspección técnica del SGSI.
Se ha categorizado los roles y responsabilidades frente a una posibilidad de interrupción definiéndolos en el plan de emergencias de la vigencia 2024 - Sección 12.7 Plan de Continuidad del Servicio y que se tiene publicado en la siguiente ruta: https://www.etitc.edu.co/archives/planemergencias24.pdf - Con el objetivo de : Establecer un plan que garantice la continuidad del servicio en la Escuela Tecnológica Instituto Técnico Central, en forma efectiva ante cualquier serie de situaciones que afecten el normal funcionamiento de las operaciones críticas, permitiendo dar continuidad a los servicios que presta a los grupos de interés en el menor tiempo posible.
Finalmente, se mide la efectividad de las estrategias diseñadas y permitir el continuo mejoramiento del servicio a través de un cronograma de pruebas de continuidad del servicio, el cual permite identificar la oportunidad previniendo problemas y fallas de manera que puedan ser atendidas, preparando el servicio para la emergencia real de la siguiente
manera:
- Practicar los procedimientos ante un incidente o desastre.
- Identificar áreas que necesitan mejora.
- Permitir que el plan de continuidad del servicio permanezca activo y actualizado.
- Demostrar la habilidad de recuperación de la escuela
Las pruebas se ejecutan durante un tiempo en el que las afectaciones a la operación normal sean mínimas y comprenden los elementos críticos, simulando condiciones de proceso, las Pruebas incluyen las siguientes tareas:
- Verificar la funcionalidad del Plan.
- Evaluar el desempeño del personal involucrado.
- Evaluar la coordinación entre los equipos involucrados.
- Identificar la capacidad de recuperación de la Escuela ante una falla total o parcial.
- Medir el desempeño de los procesos críticos involucrados.</t>
  </si>
  <si>
    <t>Durante el seguimiento se evidencio que el Sistema de Gestión de Seguridad de la Información cuenta con la profesional de Ciberseguridad que apoya el análisis de incidentes allegados y los reporta al área de Informática y Telecomunicaciones para que se tomen acciones correctivas para evitar acceso indebido o mal intencionado a  los sistemas de información de los procesos de la ETITC y del crimen organizado a través de accesos físicos y lógicos se ha ejecutado las siguientes actividades:
- Reporte de correos de tipo spam, phishing, entre otros.
- Emitir boletines de seguridad nacional al área de Informática y Telecomunicaciones que se remiten desde ColCert.
- Solicitar a través del aplicativo de Mesa de Servicios GLPI, con bloqueos de URLs sospechosas allegadas a la Infraestructura tecnológica.
- Realizar auditorías de vulnerabilidad técnica para validar la restricción de acceso a los datos mediante técnicas de ciberseguridad con base al análisis de metadatos.
- Publicar en el sitio web el Decalogo de Ciberseguridad con buenas prácticas que la comunidad edauctiva debe tener en cuenta para la protección de los activos de  información en la ruta: https://www.etitc.edu.co/es/page/nosotros&amp;seguridad-informacion de está forma generar toma de conciencia, educación y formación en la seguridad de la información.</t>
  </si>
  <si>
    <t xml:space="preserve">Durante la vigencia se evidencia que el Sistema de Gestión de Seguridad de la Información da cumplimiento a los objetivos proyectados así con el proceso de Transición de la norma NTC ISO/IEC 27001:2022 donde el componente más importa es el fortalecimiento de la Ciberseguridad y la Protección de Datos manteniendo así a la fecha las siguientes actividades operativas cruciales así:
- Notificar a través del aplicativo de Mesa de Servicios GLPI la creación de bloqueo de IPs de procedencia sospechosa por medio de creación de reglas en el Firewall.
- Realizar actividades de vulnerabilidad técnica o análisis, pruebas de penetración, auditoría de redes y a sistemas de información de acuerdo con las buenas prácticas de Ciberseguridad.
- Realizar revisiones periódicas a las políticas especificas de seguridad e la información directamente en la consola de antivirus y en especial realizar control de puertos USB.
- Realizar monitoreo de eventos de seguridad digital y logs para evitar posibles ataques o vulnerabilidades a los sistemas de información.
Finalmente, se evidencia estudios previos para la contratación de servicios de análisis de vulnerabilidad  donde se solicitan contar con:
- Informe con descripción de los hallazgos Gray Box interno 
- Informe con descripción de los hallazgos Black Box externo 
- Informe de Remediación 
- Informe de Retesting </t>
  </si>
  <si>
    <t>LIDER DEL PROCESO DE SEGURIDAD DE LA INFORMACIÓN: Esp. SANDRA J. GUERRERO G.</t>
  </si>
  <si>
    <t xml:space="preserve">
5. Identificar los puertos de comunicación TCP/UDP no autorizados en estado abierto y asegurar las operaciones correctas y seguras de los mismos.</t>
  </si>
  <si>
    <t>Durante este semestre se lograron cambios siginificativos de acuerdo con la Gestión de Proyectos y avances de las metas institucionales iniciando desde la actualización de nuevos objetivos donde fueron aprobados por el Comité Institucional de Gestión y Desempeño bajo acta No. 3 del día 11 de abril de 2024, quedando su actualización de la siguiente manera:
El objetivo principal del Sistema de Gestión de Seguridad de la Información es mantener un ambiente razonablemente seguro, alineado a la misión de la ETITC, que permita proteger los activos de información, así como el uso adecuado de los recursos y gestión del riesgo, con el fin de preservar la confidencialidad, integridad, disponibilidad y la autenticación segura como principios esenciales para garantizar la continuidad del servicio.
Objetivos Específicos
1. Asegurar una transición exitosa del Sistema de Gestión de Seguridad de la Información (SGSI) de acuerdo con los requisitos establecidos en la norma NTC ISO/IEC 27001:2022, garantizando un ambiente seguro dentro de la institución.
2. Implementar medidas específicas para fortalecer la protección de los activos de información de acuerdo con los nuevos requisitos y controles de seguridad establecidos en la norma NTC ISO/IEC 27001:2022.
3. Sensibilizar y capacitar a la comunidad educativa sobre los cambios y actualizaciones en el SGSI, con un enfoque en la prevención y la promoción de una cibercultura, alineada con mecanismos específicos de verificación de identidad. Se desarrollaron: 3 actividades de capacitación en mayo, 2 en junio, 3 en julio y una en agosto; de las cuales 6 fueron dirigidas al proceso informática y Comunicaciones.
4. Dar continuidad con el proceso estructurado de inteligencia de amenazas para identificar, analizar y responder a potenciales ciberataques en toda la institución.
5. Ejecutar acciones en base a los resultados de inspecciones técnicas y auditorías al SGSI, asegurando así la adaptación continua, requisitos cambiantes y la mejora continua de su desempeño.
6. Se desarrollan permanentemente actividades de verificación de OWAS y NIST, con el fin de verificar la seguridad de la información de la ETITC. Se realizan informes de "Reporte de eventos e incidentes de seguridad de la información", en el cual se evidencian las actividades que buscan mitigar la posible fuga de información institucional.
Adicionalmente cada uno de los objetivos proyectados se mide através de su eficiencia optimizando recursos con base a el Plan Anual de Adquisiciones, las auditorías e inspecciones técnicas de los Sistemas de Información y excelente Gestión de las Vulnerabilidades Técnicas.</t>
  </si>
  <si>
    <t xml:space="preserve">Con la finalidad de evitar acceso indebido o mal intencionado a  los sistemas de información de los procesos y áreas seguras de la ETITC y del crimen organizado a través de accesos físicos y lógicos se ha ejecutado las siguientes actividades:
- 20.07.2024. Desarrollo de simulacros de continuidad de servicio a: Plantas Eléctricas principal/ DataCenter, Aires Acondicionados, UPS y Canal en Alta Disponibilidad.
- Realizar auditorías e inspecciones ténicas a diferentes proceso de la entidad para validar la restricción de acceso a los datos mediante técnicas de ciberseguridad con base al análisis de metadatos a diversos sistemas de información.
- Desarrollar plan de capacitaciones y toma de conciencia, educación y formación en la seguridad de la información - Gestión de contraseñas a la comunidad educativa de la ETITC.
</t>
  </si>
  <si>
    <t xml:space="preserve">Durante la vigencia se demostró el compromiso de la líder del Sistema de Gestión de Seguridad de la Información en poner en marcha la norma ISO/IEC 27001:2022 Garantizando las mejores prácticas y enfoques actualizados para proteger la información de tu organización para ello se ha ejecutado las siguientes actividades:
- Contratación de profesional para la implementación de la nueva norma ISO/IEC 27001:2022 bajo contrato 212-2024 con duración de dos (2) meses que actualmente ya se encuentra cerrado por cumplimiento de las obligaciones contractuales.
- Actualización de caracterización de los veinte (20) procesos con los requisitos de la norma ISO/IEC 27001:2022
- Ejecución de auditoría interna en norma ISO/IEC 27001:2022 a los procesos de Informática y Telecomunicaciones como del Sistema de Seguridad de la Información.
- Aprobación de objetivos del SGSI por parte del CIGD.
- Actualización del contexto de SGSI en la nueva norma ISO/IEC 27001:2022
- Cumplimiento del cronograma de actividades para la transición de ISO 27001:2022
Finalmente, se encuentra en desarrollo la definición de actividades a priorizar para el cierre de las Oportunidades de Mejora y No Conformes de la Auditoría Interna en el aplicativo KAWAK.
El Plan Operativo de Seg. De la Información se ejecuta según lo programado en la matriz de planeación. Se cuenta con un cumplimiento del 59% de avance.  
Las actividaces del plan de transición de la ISO/IEC 27001:2022 se han cumplido en su totalidad: 
1. Generación de especificaciones técnicas y condiciones para nueva contratación
2. Análisis de mercado y presupuesto acorde al Plan Anual de Adquisiciones para la vigencia 2023, propuesta en la jornada de  planeación
3. Verificación de experiencia del profesional que se contratará
4. Estructuración de estudios previos para la contratación de profesional especializado en la nueva norma
5. Contratación de profesional especialización para gestión de cambio de norma en la NTC ISO/IEC 27001:2013 a NTC ISO/IEC 27001:2022
6. Inicio preliminares contractuales
7. Acta de Inicio con profesional contratada
8. Inspección técnica y de auditoría para el levantamiento de estado actual
9. Plan de Transición
10. Apoyo en actualización de formatos, instructivos, procedimientos y políticas
11. Análisis de riesgos
12. Seguimiento a las actividades de transición
13. Actualización de SOA
14. Verificación de controles
15. Publicación de actualización al SGC
16. Capacitación de auditores en la actualización de norma NTC ISO/IEC 27001:2022
17. Análisis GAP
18. Auditoría Interna a Seguridad de la Información y de Informática y Telecomunicaciones
</t>
  </si>
  <si>
    <t>Durante el seguimiento se logró evidenciar la participación de Gestión de Talento Humano y del Sistema de Gestión de Seguridad de la Información para apoyar la implementación de nuevos acuerdos para las jormnadas de trabajo remoto y sincrónico y adopción de teletrabajo como:
- Circular 07 de 5 de agosto de 2024 - Jornadas de trabajo en casa - Días ambientales
- Circular 06 de 22 de marzo de 2024 - Socialización medias de trabajo remoto y sincrónico y adopción de teletrabajo en la ETITC
- Circular 05 de 22 de marzo de 2024 - Trabajo en casa
Así mismo, se realizaron char de toma de conciencia, educación y formación en la seguridad de la información con los lineamientos establecidos en el manual de políticas de seguridad y provacidad de la información especificamente para los funcionarios que ingresan a Teletrabajo y recomendando a la Gestión de Talento Humano la creación de formulario para el desarrollo de actividades y seguimiento a teletrabajadores a través del formato GSI-FO-08 INSPECCIÓN TÉCNICA DE SEGURIDAD DE LA INFORMACIÓN.
Se aplica la resolución 507 del 2 de agosto de 2024 "Por medio del cual se confiere de modalidad de teletrabajo suplementario a algunos servidores públicos de la ETITC", para realizar el seguimiento del  GSI-FO-08 INSPECCIÓN TÉCNICA DE SEGURIDAD DE LA INFORMACIÓN.</t>
  </si>
  <si>
    <r>
      <t xml:space="preserve">El profesional de Seguridad incluye en las actividades de planeación estrategica la implementación de nueva norma ISO 27001:2022 Seguridad de la Información, Ciberseguridad y Protección de la Privacidad con la finalidad de asegurar a la ETITC, alineación con los estándares más recientes en gestión de seguridad de la información (SGSI). Garantizando mejores prácticas y enfoques actualizados para proteger la información de la entidad y aumentar la credibilidad a nuestras partes interesadas. 
</t>
    </r>
    <r>
      <rPr>
        <b/>
        <sz val="11"/>
        <color theme="1"/>
        <rFont val="Arial"/>
        <family val="2"/>
      </rPr>
      <t>DESVIACION DEL CONTROL</t>
    </r>
    <r>
      <rPr>
        <sz val="11"/>
        <color theme="1"/>
        <rFont val="Arial"/>
        <family val="2"/>
      </rPr>
      <t xml:space="preserve">
Solicitar a lCONTEC, incluir entrenamiento para fortalecimiento de las competencias de auditores internos en la nueva norma ISO 27001:2022 y revisión a través de Auditoria Externa.</t>
    </r>
  </si>
  <si>
    <t xml:space="preserve">1. Durante el mes de septiembre del 2024 el SGSI, inicio el proceso de realización de estudio previo para contratación de software especializado que permita al área de Seguridad de la Información hacer seguimiento de análisis de vulnerabilidades, realizar pruebas de penetración, auditoría de redes y a sistemas de información, así las cosas se llevo a cabo una Subasta Inversa SIE-004-2024 y quedando el contrato 384-2024 con la empresa E-DEA NETWORKS SAS bajo objeto: ADQUISICION DE LICENCIA PARA EL SERVICIO MEDICIÓN DE ESTADO DE COMPROMISOS DE INTELIGENCIA DE AMENAZAS COMO APOYO A LA GESTIÓN Y EFICIENCIA DE LA CIBERSEGURIDAD Y ASEGURAMIENTO DE LA CALIDAD DE LA ETITC. El software especializado permite la recolección y procesamiento de datos proporcionando la medición del compromiso de los activos informáticos en tiempo real, La solución incluye el análisis de cada incidente a partir de una matriz de conocimiento de las tácticas y técnicas adversarias basada en observaciones del mundo real (MITRE ATT&amp;CK), permita conocer la cantidad de IOCs que están activos clasificados en Dominios, URLs, hashes y direcciones IP lo que permite monitorear de manera general la infraestructura que soporta los activos de información de TI y da visibilidad ante ataques cibérnéticos o denegación de servicios e  inclusive sabotaje.
2. El 31 de enero de 2024 fue aprobado el Plan Operativo de Seguridad y Privacidad de la Información bajo acta No. 001 del 2024 donde se cuenta con la estrategia de Toma de conciencia y comunicación a los servidores públicos, proveedores y partes interesadas en temas relacionados al SGSI 
3. En el mes de septiembre de 2024, se adjudico estudio previo con la finalidad de sensibilizar al personal de Gestión de Informática y Comunicaciones que aporta a la implementación de los controles técnicos de Seguridad de la Información bajo el contrato 370-2024 con el siguiente objeto PRESTACIÓN DE SERVICIOS PROFESIONALES PARA APOYAR LAS ACTIVIDADES EN HARDENING PARA EL FORTALECIMIENTO DE CONOCIMIENTOS DEL PERSONAL HUMANO DE TECNOLOGÍA, INFRAESTRUCTURA ELECTRICA, INFRAESTRUCTURA CRITICA (DATACENTER) CON BUENAS PRACTICAS EN CIBERSEGURIDAD Y ENDURCIMIENTO DE LOS SISTEMAS CRÍTICOS EN CUMPLIMIENTO A LINEAMIENTOS MIPG.
4. Adicionalmente la ETITC adelanto un proceso de invitación pública para la contratación de una firma especializada en ejecutar actividades de vulnerabilidad técnica aplicando buenas practicas OWAS y NIST bajo el contrato 359-2024 con el objeto PRESTACIÓN DE SERVICIOS PARA REALIZAR EL ANÁLISIS DE VULNERABILIDADES BLACK BOX A LOS SISTEMAS DE INFORMACIÓN DE LA ESCUELA TECNOLOGICA INSTITUTO TECNICO CENTRAL Y SUS SEDES PARA IDENTIFICAR DEBILIDADES QUE PODRÍAN SER EXPLOTADAS POR CIBERDELINCUENTES. El cuál se identificaron vulnerabilidades de las cuales se cuenta con plan de remedición de las mismas y validar el tratamiento.
5. Se realiza de manera periodica análilsis de vulnerabilidades para identificar los puertos de comunicación TCP/UDP no autorizados en estado abierto y asegurar las operaciones correctas y seguras de los mismos.
</t>
  </si>
  <si>
    <t xml:space="preserve">Con el fin de actualizar el plan de contingencia  recuperación, y retorno, se definieron los escenarios  o posibles desastres que afectarán a la actividad normal de la Escuela y de allí se puntualizará el como se  actuará  y qué acciones se llevarán a cabo frente a los diferentes escenarios especificados. Al tener todas estas acciones se detallaran en el plan de  continuidad, lo que permitirá reactivar las actividades  ante las contingencias que puedan darse. 
Se definieron los roles y responsabilidades de continuidad del Servicio para la gestión del plan de continuidad y se documentaron en el plan de Continuidad.
Se estableció con infraestructura eléctrica y gestión informática y telecomunicaciones un cronograma de pruebas de continuidad a Sistema Eléctrico y Aires acondicionados, Sistemas de Comunicaciones, Servidores, Recursos TI, con el propósito de asegurarse de que todo lo que se ha escrito y detallado en el plan de continuidad funcione correctamente. 
Se realizaron pruebas para probar la efectividad del plan de continuidad simulando las condiciones propias de una emergencia a: Plantas Eléctricas principal/ DataCenter, Aires Acondicionados, UPS y canal de alta disponibilidad, las cuales se ejecutaron en fines de semana para no afectar la continuidad del servicio de la Escuela, esto con el fin de:
- Identificar brechas o debilidades del plan.
- Confirmar que el plan cumple con el objetivo de garantizar la continuidad del servicio.
- Evaluar la respuesta de la Escuela ante una emergencia.
- Mejorar los sistemas y procesos en función de los resultados de las pruebas.
- Mejorar el plan con base a la información y lecciones aprendidas durante las pruebas.
</t>
  </si>
  <si>
    <t>Durante la vigencia 2024 la ETITC contó con el profesional de Continuidad del Servicio bajo el contrato 123-2024 con el siguiente objeto: PRESTACIÓN DE SERVICIOS PROFESIONALES A LA OFICINA ASESORA DE PLANEACIÓN PARA REALIZAR EL PROCESO DE SEGUIMIENTO EN EL DISEÑO E IMPLEMENTACIÓN DEL PLAN DE CONTINUIDAD EN LA ESCUELA TECNOLOGICA INSTITUTO TECNICO CENTRAL, donde se dedsarrollarón las siguientes actividades: 
1. Actualización del plan de contingencia  recuperación, y retorno, se definieron los escenarios  o posibles desastres que afectarán a la actividad normal de la Escuela y de allí se puntualizará el como se  actuará  y qué acciones se llevarán a cabo frente a los diferentes escenarios especificados.  
2. Definir los roles y responsabilidades de continuidad del Servicio para la gestión del plan de continuidad y se documentaron en el plan de Continuidad.
3. Establecer con infraestructura eléctrica y gestión informática y telecomunicaciones un cronograma de pruebas de continuidad a Sistema Eléctrico y Aires acondicionados, Sistemas de Comunicaciones, Servidores, Recursos TI, con el propósito de asegurarse de que todo lo que se ha escrito y detallado en el plan de continuidad funcione correctamente. 
Finalmente se realizaron pruebas para probar la efectividad del plan de continuidad simulando las condiciones propias de una emergencia a: Plantas Eléctricas principal/ DataCenter, Aires Acondicionados, UPS y canal de alta disponibilidad, las cuales se ejecutaron en fines de semana para no afectar la continuidad del servicio de la Escuela, esto con el fin de identificar brechas o debilidades del plan, efectividad del plan, respuesta ante contingencias y mejorar los sistemas y procesos en función de los resultados de las pruebas con base a la información y lecciones aprendidas durante las pruebas.</t>
  </si>
  <si>
    <t>La ETITC prevenir el acceso no autorizado o malintencionado a los sistemas de información de los procesos mediante el análisis forense mediante el aplicativo ALIEN VAULT que es una plataforma de inteligencia de amenazas cibernéticas que se utiliza para detectar, gestionar y responder a incidentes de seguridad los cuales nos previene contra ataques cibernéticos. 
Mediante este aplicativo nos alerta acerca de las vulnerabilidades, amenazas y actores maliciosos automatizando ciertas respuestas a incidentes de seguridad, como bloquear direcciones IP maliciosas o aislar dispositivos comprometidos de la red, para reducir el tiempo de respuesta ante un ataque.
La plataforma realiza escaneos de vulnerabilidades y gestiona riesgos identificando posibles debilidades en los sistemas antes de que sean explotadas por atacantes.
Finalmente, ejecutamos simulacros de continuidad de servicio para las siguientes áreas: Plantas Eléctricas principales/DataCenter, Aires Acondicionados, UPS y Canal en Alta Disponibilidad a través de auditorías e inspecciones técnicas a diversos procesos de la entidad, con el fin de validar la restricción de acceso a los datos mediante técnicas de ciberseguridad basadas en el análisis de metadatos de diversos sistemas de información.</t>
  </si>
  <si>
    <t xml:space="preserve">Durante el trimestre se configuro el firewall para bloquear o restringir el acceso de IPs no deseadas, actualizando regularmente las listas de IPs para garantizar que estén alineadas con las políticas de la Escuela, así como pruebas de penetración controladas para simular ataques cibernéticos y verificar la efectividad de las defensas.
Auditoría a redes y sistemas de manera periodica a la infraestructura y los sistemas de información para detectar configuraciones incorrectas o vulnerabilidades explotables y evaluación de seguridad a los proveedores antes de acordar los términos del contrato, revisando sus políticas de ciberseguridad, infraestructura y capacidades de respuesta ante incidentes.
</t>
  </si>
  <si>
    <t>Durante el trimestre tuvimos jormnadas de trabajo remoto y sincrónico y adopción de teletrabajo como:
- Circular 07 de 5 de agosto de 2024 - Jornadas de trabajo en casa - Días ambientales
- Circular 06 de 22 de marzo de 2024 - Socialización medias de trabajo remoto y sincrónico y adopción de teletrabajo en la ETITC
- Circular 05 de 22 de marzo de 2024 - Trabajo en casa
El área de Gestión del Talento Humano aplico y difundió la resolución 507 del 2 de agosto de 2024 "Por medio del cual se confiere de modalidad de teletrabajo suplementario a algunos servidores públicos de la ETITC", para realizar el seguimiento del  GSI-FO-08 INSPECCIÓN TÉCNICA DE SEGURIDAD DE LA INFORMACIÓN.</t>
  </si>
  <si>
    <t>El día 11 de diciembre del 2024, el ente certificador ICONTEC, nos emitió recertificación y actualización de NTC ISO /IEC dando aval a las acciones positivas de toda la comunidad académica y recalcando una vez más el mantenimiento del Sistema de Gestión de Seguridad de la Información donde se aplicaron  estrategias para validar el cumplimiento de las políticas internas y las condiciones estables ante incidentes y riesgos de seguridad de la información de acuerdo con procedimientos definidos y aprobados que se encuentran incluidos en el Plan Operativo de Seguridad y Privacidad de la Información y que acredita el cumplimiento de las actividades propuestas en el mismo.</t>
  </si>
  <si>
    <t>Fecha:  18/02/2025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</si>
</sst>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b/>
      <sz val="14"/>
      <color rgb="FF000000"/>
      <name val="Arial"/>
      <family val="2"/>
    </font>
    <font>
      <sz val="14"/>
      <color rgb="FF000000"/>
      <name val="Arial"/>
      <family val="2"/>
    </font>
    <font>
      <b/>
      <sz val="11"/>
      <color theme="1"/>
      <name val="Calibri"/>
      <family val="2"/>
      <scheme val="minor"/>
    </font>
    <font>
      <b/>
      <sz val="12"/>
      <color theme="1"/>
      <name val="Arial Narrow"/>
      <family val="2"/>
    </font>
    <font>
      <sz val="11"/>
      <color theme="1"/>
      <name val="Arial"/>
      <family val="2"/>
    </font>
    <font>
      <sz val="10"/>
      <color theme="1"/>
      <name val="Arial"/>
      <family val="2"/>
    </font>
    <font>
      <b/>
      <sz val="12"/>
      <color theme="1"/>
      <name val="Arial"/>
      <family val="2"/>
    </font>
    <font>
      <b/>
      <sz val="11"/>
      <color theme="1"/>
      <name val="Arial"/>
      <family val="2"/>
    </font>
    <font>
      <u/>
      <sz val="11"/>
      <color theme="10"/>
      <name val="Calibri"/>
      <family val="2"/>
      <scheme val="minor"/>
    </font>
    <font>
      <b/>
      <sz val="11"/>
      <color rgb="FF0070C0"/>
      <name val="Arial"/>
      <family val="2"/>
    </font>
    <font>
      <sz val="11"/>
      <name val="Arial"/>
      <family val="2"/>
    </font>
    <font>
      <b/>
      <sz val="11"/>
      <name val="Arial"/>
      <family val="2"/>
    </font>
    <font>
      <b/>
      <sz val="10"/>
      <color rgb="FF000000"/>
      <name val="Calibri"/>
      <family val="2"/>
    </font>
    <font>
      <b/>
      <sz val="11"/>
      <color rgb="FF000000"/>
      <name val="Calibri"/>
      <family val="2"/>
    </font>
    <font>
      <sz val="9"/>
      <name val="Arial"/>
      <family val="2"/>
    </font>
    <font>
      <sz val="9"/>
      <color theme="1"/>
      <name val="Arial"/>
      <family val="2"/>
    </font>
    <font>
      <b/>
      <sz val="9"/>
      <color theme="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71" fillId="0" borderId="0" applyNumberFormat="0" applyFill="0" applyBorder="0" applyAlignment="0" applyProtection="0"/>
  </cellStyleXfs>
  <cellXfs count="474">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4"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4" fillId="0" borderId="0" xfId="0" applyFont="1" applyAlignment="1">
      <alignment vertical="center" wrapText="1"/>
    </xf>
    <xf numFmtId="0" fontId="64" fillId="0" borderId="70" xfId="0" applyFont="1" applyBorder="1" applyAlignment="1">
      <alignment horizontal="center" vertical="center" wrapText="1"/>
    </xf>
    <xf numFmtId="0" fontId="63" fillId="0" borderId="70" xfId="0" applyFont="1" applyBorder="1" applyAlignment="1">
      <alignment vertical="center" wrapText="1"/>
    </xf>
    <xf numFmtId="0" fontId="1" fillId="0" borderId="2" xfId="0" applyFont="1" applyBorder="1" applyAlignment="1">
      <alignment horizontal="center" vertical="center"/>
    </xf>
    <xf numFmtId="0" fontId="58" fillId="0" borderId="64" xfId="0" applyFont="1" applyBorder="1" applyAlignment="1" applyProtection="1">
      <alignment horizontal="center" wrapText="1"/>
      <protection locked="0"/>
    </xf>
    <xf numFmtId="0" fontId="58" fillId="0" borderId="57" xfId="0" applyFont="1" applyBorder="1" applyAlignment="1" applyProtection="1">
      <alignment horizontal="center" wrapText="1"/>
      <protection locked="0"/>
    </xf>
    <xf numFmtId="0" fontId="57" fillId="0" borderId="57" xfId="0" applyFont="1" applyBorder="1" applyAlignment="1" applyProtection="1">
      <alignment horizontal="center" vertical="center"/>
      <protection locked="0"/>
    </xf>
    <xf numFmtId="0" fontId="56" fillId="0" borderId="63" xfId="0" applyFont="1" applyBorder="1" applyAlignment="1">
      <alignment horizontal="left" vertical="center"/>
    </xf>
    <xf numFmtId="0" fontId="56" fillId="0" borderId="57" xfId="0" applyFont="1" applyBorder="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65" fillId="0" borderId="0" xfId="0" applyFont="1" applyAlignment="1">
      <alignment horizontal="center" vertical="center" wrapText="1"/>
    </xf>
    <xf numFmtId="0" fontId="65" fillId="0" borderId="0" xfId="0" applyFont="1" applyAlignment="1">
      <alignment horizontal="center" vertical="center"/>
    </xf>
    <xf numFmtId="0" fontId="67" fillId="0" borderId="21" xfId="0" applyFont="1" applyBorder="1" applyAlignment="1" applyProtection="1">
      <alignment horizontal="center" vertical="center" wrapText="1"/>
      <protection locked="0"/>
    </xf>
    <xf numFmtId="0" fontId="68" fillId="0" borderId="21" xfId="0" applyFont="1" applyBorder="1" applyAlignment="1" applyProtection="1">
      <alignment horizontal="center" vertical="center" wrapText="1"/>
      <protection locked="0"/>
    </xf>
    <xf numFmtId="0" fontId="67" fillId="0" borderId="21" xfId="0" applyFont="1" applyBorder="1" applyAlignment="1" applyProtection="1">
      <alignment vertical="center" wrapText="1"/>
      <protection locked="0"/>
    </xf>
    <xf numFmtId="0" fontId="67" fillId="0" borderId="21" xfId="0" applyFont="1" applyBorder="1" applyAlignment="1" applyProtection="1">
      <alignment horizontal="left" vertical="center" wrapText="1"/>
      <protection locked="0"/>
    </xf>
    <xf numFmtId="0" fontId="67" fillId="0" borderId="21" xfId="0" applyFont="1" applyBorder="1" applyAlignment="1">
      <alignment vertical="center"/>
    </xf>
    <xf numFmtId="0" fontId="67" fillId="0" borderId="71" xfId="0" applyFont="1" applyBorder="1" applyAlignment="1" applyProtection="1">
      <alignment horizontal="center" vertical="center" wrapText="1"/>
      <protection locked="0"/>
    </xf>
    <xf numFmtId="0" fontId="70" fillId="0" borderId="21" xfId="0" applyFont="1" applyBorder="1" applyAlignment="1" applyProtection="1">
      <alignment horizontal="center" vertical="center" wrapText="1"/>
      <protection hidden="1"/>
    </xf>
    <xf numFmtId="9" fontId="67" fillId="0" borderId="21" xfId="0" applyNumberFormat="1" applyFont="1" applyBorder="1" applyAlignment="1" applyProtection="1">
      <alignment horizontal="center" vertical="center" wrapText="1"/>
      <protection hidden="1"/>
    </xf>
    <xf numFmtId="9" fontId="67" fillId="0" borderId="21" xfId="0" applyNumberFormat="1" applyFont="1" applyBorder="1" applyAlignment="1" applyProtection="1">
      <alignment horizontal="center" vertical="center" wrapText="1"/>
      <protection locked="0"/>
    </xf>
    <xf numFmtId="0" fontId="70" fillId="0" borderId="21" xfId="0" applyFont="1" applyBorder="1" applyAlignment="1" applyProtection="1">
      <alignment horizontal="center" vertical="center"/>
      <protection hidden="1"/>
    </xf>
    <xf numFmtId="0" fontId="67" fillId="0" borderId="21" xfId="0" applyFont="1" applyBorder="1" applyAlignment="1">
      <alignment horizontal="center" vertical="center"/>
    </xf>
    <xf numFmtId="0" fontId="67" fillId="0" borderId="21" xfId="0" applyFont="1" applyBorder="1" applyAlignment="1" applyProtection="1">
      <alignment horizontal="center" vertical="center"/>
      <protection hidden="1"/>
    </xf>
    <xf numFmtId="0" fontId="67" fillId="0" borderId="21" xfId="0" applyFont="1" applyBorder="1" applyAlignment="1" applyProtection="1">
      <alignment horizontal="center" vertical="center" textRotation="90"/>
      <protection locked="0"/>
    </xf>
    <xf numFmtId="9" fontId="67" fillId="0" borderId="21" xfId="0" applyNumberFormat="1" applyFont="1" applyBorder="1" applyAlignment="1" applyProtection="1">
      <alignment horizontal="center" vertical="center"/>
      <protection hidden="1"/>
    </xf>
    <xf numFmtId="164" fontId="67" fillId="0" borderId="21" xfId="1" applyNumberFormat="1" applyFont="1" applyBorder="1" applyAlignment="1">
      <alignment horizontal="center" vertical="center"/>
    </xf>
    <xf numFmtId="0" fontId="70" fillId="0" borderId="21" xfId="0" applyFont="1" applyBorder="1" applyAlignment="1" applyProtection="1">
      <alignment horizontal="center" vertical="center" textRotation="90" wrapText="1"/>
      <protection hidden="1"/>
    </xf>
    <xf numFmtId="0" fontId="70" fillId="0" borderId="21" xfId="0" applyFont="1" applyBorder="1" applyAlignment="1" applyProtection="1">
      <alignment horizontal="center" vertical="center" textRotation="90"/>
      <protection hidden="1"/>
    </xf>
    <xf numFmtId="0" fontId="61" fillId="0" borderId="21" xfId="0" applyFont="1" applyBorder="1" applyAlignment="1">
      <alignment horizontal="center" vertical="center" wrapText="1"/>
    </xf>
    <xf numFmtId="14" fontId="67" fillId="0" borderId="21" xfId="0" applyNumberFormat="1" applyFont="1" applyBorder="1" applyAlignment="1" applyProtection="1">
      <alignment horizontal="center" vertical="center"/>
      <protection locked="0"/>
    </xf>
    <xf numFmtId="0" fontId="67" fillId="0" borderId="21" xfId="0" applyFont="1" applyBorder="1" applyAlignment="1" applyProtection="1">
      <alignment horizontal="center" vertical="center"/>
      <protection locked="0"/>
    </xf>
    <xf numFmtId="0" fontId="67" fillId="3" borderId="21" xfId="0" applyFont="1" applyFill="1" applyBorder="1" applyAlignment="1" applyProtection="1">
      <alignment horizontal="center" vertical="center" wrapText="1"/>
      <protection locked="0"/>
    </xf>
    <xf numFmtId="9" fontId="68" fillId="0" borderId="21" xfId="0" applyNumberFormat="1" applyFont="1" applyBorder="1" applyAlignment="1" applyProtection="1">
      <alignment horizontal="center" vertical="center" wrapText="1"/>
      <protection hidden="1"/>
    </xf>
    <xf numFmtId="0" fontId="70" fillId="0" borderId="21" xfId="0" applyFont="1" applyBorder="1" applyAlignment="1" applyProtection="1">
      <alignment horizontal="center" vertical="center" wrapText="1"/>
      <protection locked="0"/>
    </xf>
    <xf numFmtId="0" fontId="48" fillId="0" borderId="0" xfId="0" applyFont="1" applyAlignment="1">
      <alignment vertical="center" wrapText="1"/>
    </xf>
    <xf numFmtId="0" fontId="71" fillId="0" borderId="0" xfId="5" applyAlignment="1">
      <alignment vertical="center"/>
    </xf>
    <xf numFmtId="0" fontId="1" fillId="0" borderId="0" xfId="0" applyFont="1" applyAlignment="1">
      <alignment vertical="center"/>
    </xf>
    <xf numFmtId="0" fontId="70" fillId="0" borderId="71" xfId="0" applyFont="1" applyBorder="1" applyAlignment="1" applyProtection="1">
      <alignment horizontal="center" vertical="center" wrapText="1"/>
      <protection locked="0"/>
    </xf>
    <xf numFmtId="0" fontId="67" fillId="0" borderId="22" xfId="0" applyFont="1" applyBorder="1" applyAlignment="1" applyProtection="1">
      <alignment vertical="center"/>
      <protection hidden="1"/>
    </xf>
    <xf numFmtId="0" fontId="73" fillId="0" borderId="71" xfId="0" applyFont="1" applyBorder="1" applyAlignment="1">
      <alignment horizontal="center" vertical="center"/>
    </xf>
    <xf numFmtId="0" fontId="73" fillId="0" borderId="71" xfId="0" applyFont="1" applyBorder="1" applyAlignment="1">
      <alignment horizontal="center" vertical="center" wrapText="1"/>
    </xf>
    <xf numFmtId="0" fontId="73" fillId="0" borderId="71" xfId="0" applyFont="1" applyBorder="1" applyAlignment="1" applyProtection="1">
      <alignment horizontal="center" vertical="center" wrapText="1"/>
      <protection locked="0"/>
    </xf>
    <xf numFmtId="0" fontId="73" fillId="0" borderId="21" xfId="0" applyFont="1" applyBorder="1" applyAlignment="1" applyProtection="1">
      <alignment vertical="center" wrapText="1"/>
      <protection locked="0"/>
    </xf>
    <xf numFmtId="0" fontId="73" fillId="0" borderId="21" xfId="0" applyFont="1" applyBorder="1" applyAlignment="1" applyProtection="1">
      <alignment horizontal="left" vertical="center" wrapText="1"/>
      <protection locked="0"/>
    </xf>
    <xf numFmtId="0" fontId="45" fillId="0" borderId="21" xfId="0" applyFont="1" applyBorder="1" applyAlignment="1" applyProtection="1">
      <alignment horizontal="center" vertical="center" wrapText="1"/>
      <protection locked="0"/>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75" fillId="11" borderId="7" xfId="0" applyFont="1" applyFill="1" applyBorder="1" applyAlignment="1" applyProtection="1">
      <alignment horizontal="center" vertical="center" wrapText="1" readingOrder="1"/>
      <protection hidden="1"/>
    </xf>
    <xf numFmtId="0" fontId="76" fillId="12" borderId="0" xfId="0" applyFont="1" applyFill="1" applyAlignment="1" applyProtection="1">
      <alignment horizontal="center" wrapText="1" readingOrder="1"/>
      <protection hidden="1"/>
    </xf>
    <xf numFmtId="0" fontId="73" fillId="0" borderId="21" xfId="0" applyFont="1" applyBorder="1" applyAlignment="1" applyProtection="1">
      <alignment horizontal="center" vertical="center" wrapText="1"/>
      <protection locked="0"/>
    </xf>
    <xf numFmtId="14" fontId="77" fillId="0" borderId="21" xfId="0" applyNumberFormat="1" applyFont="1" applyBorder="1" applyAlignment="1" applyProtection="1">
      <alignment horizontal="left" vertical="center" wrapText="1"/>
      <protection locked="0"/>
    </xf>
    <xf numFmtId="0" fontId="73" fillId="0" borderId="21" xfId="0" applyFont="1" applyBorder="1" applyAlignment="1">
      <alignment horizontal="center" vertical="center"/>
    </xf>
    <xf numFmtId="0" fontId="73" fillId="0" borderId="21" xfId="0" applyFont="1" applyBorder="1" applyAlignment="1">
      <alignment horizontal="center" vertical="center" wrapText="1"/>
    </xf>
    <xf numFmtId="0" fontId="71" fillId="0" borderId="57" xfId="5" applyBorder="1" applyAlignment="1">
      <alignment vertical="center"/>
    </xf>
    <xf numFmtId="14" fontId="78" fillId="0" borderId="21" xfId="0" applyNumberFormat="1" applyFont="1" applyBorder="1" applyAlignment="1" applyProtection="1">
      <alignment horizontal="left" vertical="center" wrapText="1"/>
      <protection locked="0"/>
    </xf>
    <xf numFmtId="0" fontId="77" fillId="0" borderId="21" xfId="0" applyFont="1" applyBorder="1" applyAlignment="1" applyProtection="1">
      <alignment horizontal="left" vertical="center" wrapText="1"/>
      <protection locked="0"/>
    </xf>
    <xf numFmtId="0" fontId="78" fillId="0" borderId="21" xfId="0" applyFont="1" applyBorder="1" applyAlignment="1" applyProtection="1">
      <alignment horizontal="left" vertical="center" wrapText="1"/>
      <protection locked="0"/>
    </xf>
    <xf numFmtId="0" fontId="67" fillId="0" borderId="71" xfId="0" applyFont="1" applyBorder="1" applyAlignment="1" applyProtection="1">
      <alignment horizontal="center" vertical="center"/>
      <protection locked="0"/>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6" fillId="3" borderId="59" xfId="0" applyFont="1" applyFill="1" applyBorder="1" applyAlignment="1">
      <alignment horizontal="left" vertical="center" wrapText="1"/>
    </xf>
    <xf numFmtId="0" fontId="57" fillId="0" borderId="21" xfId="0" applyFont="1" applyBorder="1" applyAlignment="1" applyProtection="1">
      <alignment horizontal="center" vertical="center"/>
      <protection locked="0"/>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0" fillId="7" borderId="68" xfId="0" applyFont="1" applyFill="1" applyBorder="1" applyAlignment="1">
      <alignment horizontal="center" vertical="center"/>
    </xf>
    <xf numFmtId="0" fontId="60" fillId="7" borderId="67" xfId="0" applyFont="1" applyFill="1" applyBorder="1" applyAlignment="1">
      <alignment horizontal="center" vertical="center"/>
    </xf>
    <xf numFmtId="0" fontId="60" fillId="7" borderId="22" xfId="0" applyFont="1" applyFill="1" applyBorder="1" applyAlignment="1">
      <alignment horizontal="center" vertical="center"/>
    </xf>
    <xf numFmtId="0" fontId="56" fillId="0" borderId="21" xfId="0" applyFont="1" applyBorder="1" applyAlignment="1">
      <alignment horizontal="left" vertical="center"/>
    </xf>
    <xf numFmtId="0" fontId="60" fillId="7" borderId="71"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22" fillId="0" borderId="68" xfId="0" applyFont="1" applyBorder="1" applyAlignment="1">
      <alignment horizontal="left" vertical="center"/>
    </xf>
    <xf numFmtId="0" fontId="22" fillId="0" borderId="67" xfId="0" applyFont="1" applyBorder="1" applyAlignment="1">
      <alignment horizontal="left" vertical="center"/>
    </xf>
    <xf numFmtId="0" fontId="22" fillId="0" borderId="69" xfId="0" applyFont="1" applyBorder="1" applyAlignment="1">
      <alignment horizontal="left" vertical="center"/>
    </xf>
    <xf numFmtId="0" fontId="22" fillId="0" borderId="68" xfId="0" applyFont="1" applyBorder="1" applyAlignment="1">
      <alignment horizontal="left" vertical="center" wrapText="1"/>
    </xf>
    <xf numFmtId="0" fontId="23" fillId="0" borderId="68" xfId="0" applyFont="1" applyBorder="1" applyAlignment="1">
      <alignment horizontal="left" vertical="center"/>
    </xf>
    <xf numFmtId="0" fontId="23" fillId="0" borderId="67" xfId="0" applyFont="1" applyBorder="1" applyAlignment="1">
      <alignment horizontal="left" vertical="center"/>
    </xf>
    <xf numFmtId="0" fontId="23" fillId="0" borderId="69" xfId="0" applyFont="1" applyBorder="1" applyAlignment="1">
      <alignment horizontal="left" vertical="center"/>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60" fillId="7" borderId="21" xfId="0" applyFont="1" applyFill="1" applyBorder="1" applyAlignment="1">
      <alignment horizontal="center" vertical="center"/>
    </xf>
    <xf numFmtId="0" fontId="69" fillId="13" borderId="21" xfId="0" applyFont="1" applyFill="1" applyBorder="1" applyAlignment="1">
      <alignment horizontal="center" vertical="center" wrapText="1"/>
    </xf>
    <xf numFmtId="0" fontId="70" fillId="0" borderId="71" xfId="0" applyFont="1" applyBorder="1" applyAlignment="1" applyProtection="1">
      <alignment horizontal="center" vertical="center" wrapText="1"/>
      <protection locked="0"/>
    </xf>
    <xf numFmtId="0" fontId="70" fillId="0" borderId="72" xfId="0" applyFont="1" applyBorder="1" applyAlignment="1" applyProtection="1">
      <alignment horizontal="center" vertical="center" wrapText="1"/>
      <protection locked="0"/>
    </xf>
    <xf numFmtId="0" fontId="70" fillId="0" borderId="22" xfId="0" applyFont="1" applyBorder="1" applyAlignment="1" applyProtection="1">
      <alignment horizontal="center" vertical="center" wrapText="1"/>
      <protection locked="0"/>
    </xf>
    <xf numFmtId="0" fontId="67" fillId="0" borderId="71" xfId="0" applyFont="1" applyBorder="1" applyAlignment="1" applyProtection="1">
      <alignment horizontal="center" vertical="center" wrapText="1"/>
      <protection locked="0"/>
    </xf>
    <xf numFmtId="0" fontId="67" fillId="0" borderId="72" xfId="0" applyFont="1" applyBorder="1" applyAlignment="1" applyProtection="1">
      <alignment horizontal="center" vertical="center" wrapText="1"/>
      <protection locked="0"/>
    </xf>
    <xf numFmtId="0" fontId="67" fillId="0" borderId="22" xfId="0" applyFont="1" applyBorder="1" applyAlignment="1" applyProtection="1">
      <alignment horizontal="center" vertical="center" wrapText="1"/>
      <protection locked="0"/>
    </xf>
    <xf numFmtId="9" fontId="67" fillId="0" borderId="71" xfId="0" applyNumberFormat="1" applyFont="1" applyBorder="1" applyAlignment="1" applyProtection="1">
      <alignment horizontal="center" vertical="center" wrapText="1"/>
      <protection hidden="1"/>
    </xf>
    <xf numFmtId="9" fontId="67" fillId="0" borderId="72" xfId="0" applyNumberFormat="1" applyFont="1" applyBorder="1" applyAlignment="1" applyProtection="1">
      <alignment horizontal="center" vertical="center" wrapText="1"/>
      <protection hidden="1"/>
    </xf>
    <xf numFmtId="9" fontId="67" fillId="0" borderId="22" xfId="0" applyNumberFormat="1" applyFont="1" applyBorder="1" applyAlignment="1" applyProtection="1">
      <alignment horizontal="center" vertical="center" wrapText="1"/>
      <protection hidden="1"/>
    </xf>
    <xf numFmtId="0" fontId="70" fillId="0" borderId="71" xfId="0" applyFont="1" applyBorder="1" applyAlignment="1" applyProtection="1">
      <alignment horizontal="center" vertical="center"/>
      <protection hidden="1"/>
    </xf>
    <xf numFmtId="0" fontId="70" fillId="0" borderId="72" xfId="0" applyFont="1" applyBorder="1" applyAlignment="1" applyProtection="1">
      <alignment horizontal="center" vertical="center"/>
      <protection hidden="1"/>
    </xf>
    <xf numFmtId="0" fontId="70" fillId="0" borderId="22" xfId="0" applyFont="1" applyBorder="1" applyAlignment="1" applyProtection="1">
      <alignment horizontal="center" vertical="center"/>
      <protection hidden="1"/>
    </xf>
    <xf numFmtId="0" fontId="67" fillId="3" borderId="71" xfId="0" applyFont="1" applyFill="1" applyBorder="1" applyAlignment="1" applyProtection="1">
      <alignment horizontal="center" vertical="center" wrapText="1"/>
      <protection locked="0"/>
    </xf>
    <xf numFmtId="0" fontId="67" fillId="3" borderId="22" xfId="0" applyFont="1" applyFill="1" applyBorder="1" applyAlignment="1" applyProtection="1">
      <alignment horizontal="center" vertical="center" wrapText="1"/>
      <protection locked="0"/>
    </xf>
    <xf numFmtId="0" fontId="67" fillId="0" borderId="71" xfId="0" applyFont="1" applyBorder="1" applyAlignment="1" applyProtection="1">
      <alignment horizontal="center" vertical="center" textRotation="90"/>
      <protection locked="0"/>
    </xf>
    <xf numFmtId="0" fontId="67" fillId="0" borderId="72" xfId="0" applyFont="1" applyBorder="1" applyAlignment="1" applyProtection="1">
      <alignment horizontal="center" vertical="center" textRotation="90"/>
      <protection locked="0"/>
    </xf>
    <xf numFmtId="0" fontId="67" fillId="0" borderId="22" xfId="0" applyFont="1" applyBorder="1" applyAlignment="1" applyProtection="1">
      <alignment horizontal="center" vertical="center" textRotation="90"/>
      <protection locked="0"/>
    </xf>
    <xf numFmtId="0" fontId="67" fillId="0" borderId="71" xfId="0" applyFont="1" applyBorder="1" applyAlignment="1">
      <alignment horizontal="center" vertical="center"/>
    </xf>
    <xf numFmtId="0" fontId="67" fillId="0" borderId="72" xfId="0" applyFont="1" applyBorder="1" applyAlignment="1">
      <alignment horizontal="center" vertical="center"/>
    </xf>
    <xf numFmtId="0" fontId="67" fillId="0" borderId="22" xfId="0" applyFont="1" applyBorder="1" applyAlignment="1">
      <alignment horizontal="center" vertical="center"/>
    </xf>
    <xf numFmtId="0" fontId="70" fillId="0" borderId="71" xfId="0" applyFont="1" applyBorder="1" applyAlignment="1" applyProtection="1">
      <alignment horizontal="center" vertical="center" wrapText="1"/>
      <protection hidden="1"/>
    </xf>
    <xf numFmtId="0" fontId="70" fillId="0" borderId="72" xfId="0" applyFont="1" applyBorder="1" applyAlignment="1" applyProtection="1">
      <alignment horizontal="center" vertical="center" wrapText="1"/>
      <protection hidden="1"/>
    </xf>
    <xf numFmtId="0" fontId="70" fillId="0" borderId="22" xfId="0" applyFont="1" applyBorder="1" applyAlignment="1" applyProtection="1">
      <alignment horizontal="center" vertical="center" wrapText="1"/>
      <protection hidden="1"/>
    </xf>
    <xf numFmtId="9" fontId="67" fillId="0" borderId="71" xfId="0" applyNumberFormat="1" applyFont="1" applyBorder="1" applyAlignment="1" applyProtection="1">
      <alignment horizontal="center" vertical="center" wrapText="1"/>
      <protection locked="0"/>
    </xf>
    <xf numFmtId="9" fontId="67" fillId="0" borderId="72" xfId="0" applyNumberFormat="1" applyFont="1" applyBorder="1" applyAlignment="1" applyProtection="1">
      <alignment horizontal="center" vertical="center" wrapText="1"/>
      <protection locked="0"/>
    </xf>
    <xf numFmtId="9" fontId="67" fillId="0" borderId="22" xfId="0" applyNumberFormat="1" applyFont="1" applyBorder="1" applyAlignment="1" applyProtection="1">
      <alignment horizontal="center" vertical="center" wrapText="1"/>
      <protection locked="0"/>
    </xf>
    <xf numFmtId="0" fontId="66" fillId="13" borderId="71" xfId="0" applyFont="1" applyFill="1" applyBorder="1" applyAlignment="1">
      <alignment horizontal="center" vertical="center" wrapText="1"/>
    </xf>
    <xf numFmtId="0" fontId="66" fillId="13" borderId="22" xfId="0" applyFont="1" applyFill="1" applyBorder="1" applyAlignment="1">
      <alignment horizontal="center" vertical="center" wrapText="1"/>
    </xf>
    <xf numFmtId="14" fontId="1" fillId="0" borderId="71" xfId="0" applyNumberFormat="1" applyFont="1" applyBorder="1" applyAlignment="1" applyProtection="1">
      <alignment horizontal="center" vertical="center"/>
      <protection locked="0"/>
    </xf>
    <xf numFmtId="14" fontId="1" fillId="0" borderId="72" xfId="0" applyNumberFormat="1" applyFont="1" applyBorder="1" applyAlignment="1" applyProtection="1">
      <alignment horizontal="center" vertical="center"/>
      <protection locked="0"/>
    </xf>
    <xf numFmtId="14" fontId="1" fillId="0" borderId="22" xfId="0" applyNumberFormat="1" applyFont="1" applyBorder="1" applyAlignment="1" applyProtection="1">
      <alignment horizontal="center" vertical="center"/>
      <protection locked="0"/>
    </xf>
    <xf numFmtId="0" fontId="78" fillId="0" borderId="71" xfId="0" applyFont="1" applyBorder="1" applyAlignment="1" applyProtection="1">
      <alignment horizontal="left" vertical="center" wrapText="1"/>
      <protection locked="0"/>
    </xf>
    <xf numFmtId="0" fontId="78" fillId="0" borderId="72" xfId="0" applyFont="1" applyBorder="1" applyAlignment="1" applyProtection="1">
      <alignment horizontal="left" vertical="center" wrapText="1"/>
      <protection locked="0"/>
    </xf>
    <xf numFmtId="0" fontId="78" fillId="0" borderId="22" xfId="0" applyFont="1" applyBorder="1" applyAlignment="1" applyProtection="1">
      <alignment horizontal="left" vertical="center" wrapText="1"/>
      <protection locked="0"/>
    </xf>
    <xf numFmtId="14" fontId="67" fillId="0" borderId="71" xfId="0" applyNumberFormat="1" applyFont="1" applyBorder="1" applyAlignment="1" applyProtection="1">
      <alignment horizontal="center" vertical="center"/>
      <protection locked="0"/>
    </xf>
    <xf numFmtId="14" fontId="67" fillId="0" borderId="22" xfId="0" applyNumberFormat="1" applyFont="1" applyBorder="1" applyAlignment="1" applyProtection="1">
      <alignment horizontal="center" vertical="center"/>
      <protection locked="0"/>
    </xf>
    <xf numFmtId="0" fontId="63" fillId="0" borderId="70" xfId="0" applyFont="1" applyBorder="1" applyAlignment="1">
      <alignment horizontal="center" vertical="center" wrapText="1"/>
    </xf>
    <xf numFmtId="0" fontId="64" fillId="0" borderId="70" xfId="0" applyFont="1" applyBorder="1" applyAlignment="1">
      <alignment horizontal="center" vertical="center" wrapText="1"/>
    </xf>
    <xf numFmtId="0" fontId="48" fillId="0" borderId="68" xfId="0" applyFont="1" applyBorder="1" applyAlignment="1">
      <alignment horizontal="center" vertical="center" wrapText="1"/>
    </xf>
    <xf numFmtId="0" fontId="48" fillId="0" borderId="67" xfId="0" applyFont="1" applyBorder="1" applyAlignment="1">
      <alignment horizontal="center" vertical="center" wrapText="1"/>
    </xf>
    <xf numFmtId="0" fontId="48" fillId="0" borderId="69" xfId="0" applyFont="1" applyBorder="1" applyAlignment="1">
      <alignment horizontal="center" vertical="center" wrapText="1"/>
    </xf>
    <xf numFmtId="0" fontId="48" fillId="0" borderId="21" xfId="0" applyFont="1" applyBorder="1" applyAlignment="1">
      <alignment horizontal="center" vertical="center" wrapText="1"/>
    </xf>
    <xf numFmtId="0" fontId="59" fillId="7" borderId="68" xfId="0" applyFont="1" applyFill="1" applyBorder="1" applyAlignment="1">
      <alignment horizontal="center" vertical="center"/>
    </xf>
    <xf numFmtId="0" fontId="59" fillId="7" borderId="69"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58" fillId="0" borderId="21" xfId="0" applyFont="1" applyBorder="1" applyAlignment="1" applyProtection="1">
      <alignment horizontal="center" wrapText="1"/>
      <protection locked="0"/>
    </xf>
    <xf numFmtId="0" fontId="67" fillId="0" borderId="71" xfId="0" applyFont="1" applyBorder="1" applyAlignment="1" applyProtection="1">
      <alignment horizontal="left" vertical="center" wrapText="1"/>
      <protection locked="0"/>
    </xf>
    <xf numFmtId="0" fontId="67" fillId="0" borderId="72" xfId="0" applyFont="1" applyBorder="1" applyAlignment="1" applyProtection="1">
      <alignment horizontal="left" vertical="center" wrapText="1"/>
      <protection locked="0"/>
    </xf>
    <xf numFmtId="0" fontId="67" fillId="0" borderId="22" xfId="0" applyFont="1" applyBorder="1" applyAlignment="1" applyProtection="1">
      <alignment horizontal="left" vertical="center" wrapText="1"/>
      <protection locked="0"/>
    </xf>
    <xf numFmtId="0" fontId="67" fillId="0" borderId="71" xfId="0" applyFont="1" applyBorder="1" applyAlignment="1" applyProtection="1">
      <alignment horizontal="center" vertical="center"/>
      <protection locked="0"/>
    </xf>
    <xf numFmtId="0" fontId="67" fillId="0" borderId="72" xfId="0" applyFont="1" applyBorder="1" applyAlignment="1" applyProtection="1">
      <alignment horizontal="center" vertical="center"/>
      <protection locked="0"/>
    </xf>
    <xf numFmtId="0" fontId="67" fillId="0" borderId="22" xfId="0" applyFont="1" applyBorder="1" applyAlignment="1" applyProtection="1">
      <alignment horizontal="center" vertical="center"/>
      <protection locked="0"/>
    </xf>
    <xf numFmtId="0" fontId="67" fillId="0" borderId="71" xfId="0" applyFont="1" applyBorder="1" applyAlignment="1" applyProtection="1">
      <alignment horizontal="center" vertical="center"/>
      <protection hidden="1"/>
    </xf>
    <xf numFmtId="0" fontId="67" fillId="0" borderId="72" xfId="0" applyFont="1" applyBorder="1" applyAlignment="1" applyProtection="1">
      <alignment horizontal="center" vertical="center"/>
      <protection hidden="1"/>
    </xf>
    <xf numFmtId="0" fontId="67" fillId="0" borderId="22" xfId="0" applyFont="1" applyBorder="1" applyAlignment="1" applyProtection="1">
      <alignment horizontal="center" vertical="center"/>
      <protection hidden="1"/>
    </xf>
    <xf numFmtId="0" fontId="61" fillId="0" borderId="71" xfId="0" applyFont="1" applyBorder="1" applyAlignment="1">
      <alignment horizontal="center" vertical="center" wrapText="1"/>
    </xf>
    <xf numFmtId="0" fontId="61" fillId="0" borderId="72" xfId="0" applyFont="1" applyBorder="1" applyAlignment="1">
      <alignment horizontal="center" vertical="center" wrapText="1"/>
    </xf>
    <xf numFmtId="0" fontId="61" fillId="0" borderId="22" xfId="0" applyFont="1" applyBorder="1" applyAlignment="1">
      <alignment horizontal="center" vertical="center" wrapText="1"/>
    </xf>
    <xf numFmtId="14" fontId="67" fillId="0" borderId="72" xfId="0" applyNumberFormat="1" applyFont="1" applyBorder="1" applyAlignment="1" applyProtection="1">
      <alignment horizontal="center" vertical="center"/>
      <protection locked="0"/>
    </xf>
    <xf numFmtId="9" fontId="67" fillId="0" borderId="71" xfId="0" applyNumberFormat="1" applyFont="1" applyBorder="1" applyAlignment="1" applyProtection="1">
      <alignment horizontal="center" vertical="center"/>
      <protection hidden="1"/>
    </xf>
    <xf numFmtId="9" fontId="67" fillId="0" borderId="72" xfId="0" applyNumberFormat="1" applyFont="1" applyBorder="1" applyAlignment="1" applyProtection="1">
      <alignment horizontal="center" vertical="center"/>
      <protection hidden="1"/>
    </xf>
    <xf numFmtId="9" fontId="67" fillId="0" borderId="22" xfId="0" applyNumberFormat="1" applyFont="1" applyBorder="1" applyAlignment="1" applyProtection="1">
      <alignment horizontal="center" vertical="center"/>
      <protection hidden="1"/>
    </xf>
    <xf numFmtId="0" fontId="70" fillId="0" borderId="71" xfId="0" applyFont="1" applyBorder="1" applyAlignment="1" applyProtection="1">
      <alignment horizontal="center" vertical="center" textRotation="90"/>
      <protection hidden="1"/>
    </xf>
    <xf numFmtId="0" fontId="70" fillId="0" borderId="72" xfId="0" applyFont="1" applyBorder="1" applyAlignment="1" applyProtection="1">
      <alignment horizontal="center" vertical="center" textRotation="90"/>
      <protection hidden="1"/>
    </xf>
    <xf numFmtId="0" fontId="70" fillId="0" borderId="22" xfId="0" applyFont="1" applyBorder="1" applyAlignment="1" applyProtection="1">
      <alignment horizontal="center" vertical="center" textRotation="90"/>
      <protection hidden="1"/>
    </xf>
    <xf numFmtId="0" fontId="68" fillId="0" borderId="71" xfId="0" applyFont="1" applyBorder="1" applyAlignment="1" applyProtection="1">
      <alignment horizontal="center" vertical="center" wrapText="1"/>
      <protection locked="0"/>
    </xf>
    <xf numFmtId="0" fontId="68" fillId="0" borderId="72" xfId="0" applyFont="1" applyBorder="1" applyAlignment="1" applyProtection="1">
      <alignment horizontal="center" vertical="center" wrapText="1"/>
      <protection locked="0"/>
    </xf>
    <xf numFmtId="0" fontId="68" fillId="0" borderId="22" xfId="0" applyFont="1" applyBorder="1" applyAlignment="1" applyProtection="1">
      <alignment horizontal="center" vertical="center" wrapText="1"/>
      <protection locked="0"/>
    </xf>
    <xf numFmtId="14" fontId="78" fillId="0" borderId="71" xfId="0" applyNumberFormat="1" applyFont="1" applyBorder="1" applyAlignment="1" applyProtection="1">
      <alignment horizontal="left" vertical="center" wrapText="1"/>
      <protection locked="0"/>
    </xf>
    <xf numFmtId="14" fontId="79" fillId="0" borderId="72" xfId="0" applyNumberFormat="1" applyFont="1" applyBorder="1" applyAlignment="1" applyProtection="1">
      <alignment horizontal="left" vertical="center" wrapText="1"/>
      <protection locked="0"/>
    </xf>
    <xf numFmtId="14" fontId="79" fillId="0" borderId="22" xfId="0" applyNumberFormat="1" applyFont="1" applyBorder="1" applyAlignment="1" applyProtection="1">
      <alignment horizontal="left" vertical="center" wrapText="1"/>
      <protection locked="0"/>
    </xf>
    <xf numFmtId="0" fontId="70" fillId="0" borderId="71" xfId="0" applyFont="1" applyBorder="1" applyAlignment="1" applyProtection="1">
      <alignment horizontal="center" vertical="center" textRotation="90" wrapText="1"/>
      <protection hidden="1"/>
    </xf>
    <xf numFmtId="0" fontId="70" fillId="0" borderId="72" xfId="0" applyFont="1" applyBorder="1" applyAlignment="1" applyProtection="1">
      <alignment horizontal="center" vertical="center" textRotation="90" wrapText="1"/>
      <protection hidden="1"/>
    </xf>
    <xf numFmtId="0" fontId="70" fillId="0" borderId="22" xfId="0" applyFont="1" applyBorder="1" applyAlignment="1" applyProtection="1">
      <alignment horizontal="center" vertical="center" textRotation="90" wrapText="1"/>
      <protection hidden="1"/>
    </xf>
    <xf numFmtId="9" fontId="68" fillId="0" borderId="71" xfId="0" applyNumberFormat="1" applyFont="1" applyBorder="1" applyAlignment="1" applyProtection="1">
      <alignment horizontal="center" vertical="center" wrapText="1"/>
      <protection hidden="1"/>
    </xf>
    <xf numFmtId="9" fontId="68" fillId="0" borderId="72" xfId="0" applyNumberFormat="1" applyFont="1" applyBorder="1" applyAlignment="1" applyProtection="1">
      <alignment horizontal="center" vertical="center" wrapText="1"/>
      <protection hidden="1"/>
    </xf>
    <xf numFmtId="9" fontId="68" fillId="0" borderId="22" xfId="0" applyNumberFormat="1" applyFont="1" applyBorder="1" applyAlignment="1" applyProtection="1">
      <alignment horizontal="center" vertical="center" wrapText="1"/>
      <protection hidden="1"/>
    </xf>
    <xf numFmtId="14" fontId="78" fillId="0" borderId="22" xfId="0" applyNumberFormat="1" applyFont="1" applyBorder="1" applyAlignment="1" applyProtection="1">
      <alignment horizontal="left" vertical="center" wrapText="1"/>
      <protection locked="0"/>
    </xf>
    <xf numFmtId="0" fontId="24"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38">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FFFF00"/>
        </patternFill>
      </fill>
    </dxf>
    <dxf>
      <font>
        <color theme="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141111</xdr:colOff>
      <xdr:row>0</xdr:row>
      <xdr:rowOff>0</xdr:rowOff>
    </xdr:from>
    <xdr:to>
      <xdr:col>3</xdr:col>
      <xdr:colOff>420062</xdr:colOff>
      <xdr:row>3</xdr:row>
      <xdr:rowOff>326572</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963" y="0"/>
          <a:ext cx="2169840" cy="13707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48</xdr:col>
      <xdr:colOff>0</xdr:colOff>
      <xdr:row>5</xdr:row>
      <xdr:rowOff>0</xdr:rowOff>
    </xdr:from>
    <xdr:to>
      <xdr:col>58</xdr:col>
      <xdr:colOff>294286</xdr:colOff>
      <xdr:row>27</xdr:row>
      <xdr:rowOff>47090</xdr:rowOff>
    </xdr:to>
    <xdr:pic>
      <xdr:nvPicPr>
        <xdr:cNvPr id="2" name="Imagen 1">
          <a:extLst>
            <a:ext uri="{FF2B5EF4-FFF2-40B4-BE49-F238E27FC236}">
              <a16:creationId xmlns:a16="http://schemas.microsoft.com/office/drawing/2014/main" id="{FA5981D2-3248-46C9-A59D-D9F6E4F54488}"/>
            </a:ext>
          </a:extLst>
        </xdr:cNvPr>
        <xdr:cNvPicPr>
          <a:picLocks noChangeAspect="1"/>
        </xdr:cNvPicPr>
      </xdr:nvPicPr>
      <xdr:blipFill>
        <a:blip xmlns:r="http://schemas.openxmlformats.org/officeDocument/2006/relationships" r:embed="rId1"/>
        <a:stretch>
          <a:fillRect/>
        </a:stretch>
      </xdr:blipFill>
      <xdr:spPr>
        <a:xfrm>
          <a:off x="20840700" y="1066800"/>
          <a:ext cx="7914286" cy="427619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8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7" dataDxfId="36">
  <autoFilter ref="B209:C219" xr:uid="{00000000-0009-0000-0100-000001000000}"/>
  <tableColumns count="2">
    <tableColumn id="1" xr3:uid="{00000000-0010-0000-0000-000001000000}" name="Criterios" dataDxfId="35"/>
    <tableColumn id="2" xr3:uid="{00000000-0010-0000-0000-000002000000}" name="Subcriterios" dataDxfId="3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E15" sqref="E15:F15"/>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86" t="s">
        <v>0</v>
      </c>
      <c r="C2" s="187"/>
      <c r="D2" s="187"/>
      <c r="E2" s="187"/>
      <c r="F2" s="187"/>
      <c r="G2" s="187"/>
      <c r="H2" s="188"/>
    </row>
    <row r="3" spans="2:8" x14ac:dyDescent="0.25">
      <c r="B3" s="71"/>
      <c r="C3" s="72"/>
      <c r="D3" s="72"/>
      <c r="E3" s="72"/>
      <c r="F3" s="72"/>
      <c r="G3" s="72"/>
      <c r="H3" s="73"/>
    </row>
    <row r="4" spans="2:8" ht="63" customHeight="1" x14ac:dyDescent="0.25">
      <c r="B4" s="189" t="s">
        <v>1</v>
      </c>
      <c r="C4" s="190"/>
      <c r="D4" s="190"/>
      <c r="E4" s="190"/>
      <c r="F4" s="190"/>
      <c r="G4" s="190"/>
      <c r="H4" s="191"/>
    </row>
    <row r="5" spans="2:8" ht="63" customHeight="1" x14ac:dyDescent="0.25">
      <c r="B5" s="192"/>
      <c r="C5" s="193"/>
      <c r="D5" s="193"/>
      <c r="E5" s="193"/>
      <c r="F5" s="193"/>
      <c r="G5" s="193"/>
      <c r="H5" s="194"/>
    </row>
    <row r="6" spans="2:8" ht="16.5" x14ac:dyDescent="0.25">
      <c r="B6" s="195" t="s">
        <v>2</v>
      </c>
      <c r="C6" s="196"/>
      <c r="D6" s="196"/>
      <c r="E6" s="196"/>
      <c r="F6" s="196"/>
      <c r="G6" s="196"/>
      <c r="H6" s="197"/>
    </row>
    <row r="7" spans="2:8" ht="95.25" customHeight="1" x14ac:dyDescent="0.25">
      <c r="B7" s="205" t="s">
        <v>3</v>
      </c>
      <c r="C7" s="206"/>
      <c r="D7" s="206"/>
      <c r="E7" s="206"/>
      <c r="F7" s="206"/>
      <c r="G7" s="206"/>
      <c r="H7" s="207"/>
    </row>
    <row r="8" spans="2:8" ht="16.5" x14ac:dyDescent="0.25">
      <c r="B8" s="107"/>
      <c r="C8" s="108"/>
      <c r="D8" s="108"/>
      <c r="E8" s="108"/>
      <c r="F8" s="108"/>
      <c r="G8" s="108"/>
      <c r="H8" s="109"/>
    </row>
    <row r="9" spans="2:8" ht="16.5" customHeight="1" x14ac:dyDescent="0.25">
      <c r="B9" s="198" t="s">
        <v>4</v>
      </c>
      <c r="C9" s="199"/>
      <c r="D9" s="199"/>
      <c r="E9" s="199"/>
      <c r="F9" s="199"/>
      <c r="G9" s="199"/>
      <c r="H9" s="200"/>
    </row>
    <row r="10" spans="2:8" ht="44.25" customHeight="1" x14ac:dyDescent="0.25">
      <c r="B10" s="198"/>
      <c r="C10" s="199"/>
      <c r="D10" s="199"/>
      <c r="E10" s="199"/>
      <c r="F10" s="199"/>
      <c r="G10" s="199"/>
      <c r="H10" s="200"/>
    </row>
    <row r="11" spans="2:8" ht="15.75" thickBot="1" x14ac:dyDescent="0.3">
      <c r="B11" s="96"/>
      <c r="C11" s="99"/>
      <c r="D11" s="104"/>
      <c r="E11" s="105"/>
      <c r="F11" s="105"/>
      <c r="G11" s="106"/>
      <c r="H11" s="100"/>
    </row>
    <row r="12" spans="2:8" ht="15.75" thickTop="1" x14ac:dyDescent="0.25">
      <c r="B12" s="96"/>
      <c r="C12" s="201" t="s">
        <v>5</v>
      </c>
      <c r="D12" s="202"/>
      <c r="E12" s="203" t="s">
        <v>6</v>
      </c>
      <c r="F12" s="204"/>
      <c r="G12" s="99"/>
      <c r="H12" s="100"/>
    </row>
    <row r="13" spans="2:8" ht="35.25" customHeight="1" x14ac:dyDescent="0.25">
      <c r="B13" s="96"/>
      <c r="C13" s="208" t="s">
        <v>7</v>
      </c>
      <c r="D13" s="209"/>
      <c r="E13" s="210" t="s">
        <v>8</v>
      </c>
      <c r="F13" s="211"/>
      <c r="G13" s="99"/>
      <c r="H13" s="100"/>
    </row>
    <row r="14" spans="2:8" ht="17.25" customHeight="1" x14ac:dyDescent="0.25">
      <c r="B14" s="96"/>
      <c r="C14" s="208" t="s">
        <v>9</v>
      </c>
      <c r="D14" s="209"/>
      <c r="E14" s="210" t="s">
        <v>10</v>
      </c>
      <c r="F14" s="211"/>
      <c r="G14" s="99"/>
      <c r="H14" s="100"/>
    </row>
    <row r="15" spans="2:8" ht="19.5" customHeight="1" x14ac:dyDescent="0.25">
      <c r="B15" s="96"/>
      <c r="C15" s="208" t="s">
        <v>11</v>
      </c>
      <c r="D15" s="209"/>
      <c r="E15" s="210" t="s">
        <v>12</v>
      </c>
      <c r="F15" s="211"/>
      <c r="G15" s="99"/>
      <c r="H15" s="100"/>
    </row>
    <row r="16" spans="2:8" ht="69.75" customHeight="1" x14ac:dyDescent="0.25">
      <c r="B16" s="96"/>
      <c r="C16" s="208" t="s">
        <v>13</v>
      </c>
      <c r="D16" s="209"/>
      <c r="E16" s="210" t="s">
        <v>14</v>
      </c>
      <c r="F16" s="211"/>
      <c r="G16" s="99"/>
      <c r="H16" s="100"/>
    </row>
    <row r="17" spans="2:8" ht="34.5" customHeight="1" x14ac:dyDescent="0.25">
      <c r="B17" s="96"/>
      <c r="C17" s="212" t="s">
        <v>15</v>
      </c>
      <c r="D17" s="213"/>
      <c r="E17" s="214" t="s">
        <v>16</v>
      </c>
      <c r="F17" s="215"/>
      <c r="G17" s="99"/>
      <c r="H17" s="100"/>
    </row>
    <row r="18" spans="2:8" ht="27.75" customHeight="1" x14ac:dyDescent="0.25">
      <c r="B18" s="96"/>
      <c r="C18" s="212" t="s">
        <v>17</v>
      </c>
      <c r="D18" s="213"/>
      <c r="E18" s="214" t="s">
        <v>18</v>
      </c>
      <c r="F18" s="215"/>
      <c r="G18" s="99"/>
      <c r="H18" s="100"/>
    </row>
    <row r="19" spans="2:8" ht="28.5" customHeight="1" x14ac:dyDescent="0.25">
      <c r="B19" s="96"/>
      <c r="C19" s="212" t="s">
        <v>19</v>
      </c>
      <c r="D19" s="213"/>
      <c r="E19" s="214" t="s">
        <v>20</v>
      </c>
      <c r="F19" s="215"/>
      <c r="G19" s="99"/>
      <c r="H19" s="100"/>
    </row>
    <row r="20" spans="2:8" ht="72.75" customHeight="1" x14ac:dyDescent="0.25">
      <c r="B20" s="96"/>
      <c r="C20" s="212" t="s">
        <v>21</v>
      </c>
      <c r="D20" s="213"/>
      <c r="E20" s="214" t="s">
        <v>22</v>
      </c>
      <c r="F20" s="215"/>
      <c r="G20" s="99"/>
      <c r="H20" s="100"/>
    </row>
    <row r="21" spans="2:8" ht="64.5" customHeight="1" x14ac:dyDescent="0.25">
      <c r="B21" s="96"/>
      <c r="C21" s="212" t="s">
        <v>23</v>
      </c>
      <c r="D21" s="213"/>
      <c r="E21" s="214" t="s">
        <v>24</v>
      </c>
      <c r="F21" s="215"/>
      <c r="G21" s="99"/>
      <c r="H21" s="100"/>
    </row>
    <row r="22" spans="2:8" ht="71.25" customHeight="1" x14ac:dyDescent="0.25">
      <c r="B22" s="96"/>
      <c r="C22" s="212" t="s">
        <v>25</v>
      </c>
      <c r="D22" s="213"/>
      <c r="E22" s="214" t="s">
        <v>26</v>
      </c>
      <c r="F22" s="215"/>
      <c r="G22" s="99"/>
      <c r="H22" s="100"/>
    </row>
    <row r="23" spans="2:8" ht="55.5" customHeight="1" x14ac:dyDescent="0.25">
      <c r="B23" s="96"/>
      <c r="C23" s="219" t="s">
        <v>27</v>
      </c>
      <c r="D23" s="220"/>
      <c r="E23" s="214" t="s">
        <v>28</v>
      </c>
      <c r="F23" s="215"/>
      <c r="G23" s="99"/>
      <c r="H23" s="100"/>
    </row>
    <row r="24" spans="2:8" ht="42" customHeight="1" x14ac:dyDescent="0.25">
      <c r="B24" s="96"/>
      <c r="C24" s="219" t="s">
        <v>29</v>
      </c>
      <c r="D24" s="220"/>
      <c r="E24" s="214" t="s">
        <v>30</v>
      </c>
      <c r="F24" s="215"/>
      <c r="G24" s="99"/>
      <c r="H24" s="100"/>
    </row>
    <row r="25" spans="2:8" ht="59.25" customHeight="1" x14ac:dyDescent="0.25">
      <c r="B25" s="96"/>
      <c r="C25" s="225" t="s">
        <v>31</v>
      </c>
      <c r="D25" s="220"/>
      <c r="E25" s="214" t="s">
        <v>32</v>
      </c>
      <c r="F25" s="215"/>
      <c r="G25" s="99"/>
      <c r="H25" s="100"/>
    </row>
    <row r="26" spans="2:8" ht="23.25" customHeight="1" x14ac:dyDescent="0.25">
      <c r="B26" s="96"/>
      <c r="C26" s="219" t="s">
        <v>33</v>
      </c>
      <c r="D26" s="220"/>
      <c r="E26" s="214" t="s">
        <v>34</v>
      </c>
      <c r="F26" s="215"/>
      <c r="G26" s="99"/>
      <c r="H26" s="100"/>
    </row>
    <row r="27" spans="2:8" ht="30.75" customHeight="1" x14ac:dyDescent="0.25">
      <c r="B27" s="96"/>
      <c r="C27" s="219" t="s">
        <v>35</v>
      </c>
      <c r="D27" s="220"/>
      <c r="E27" s="214" t="s">
        <v>36</v>
      </c>
      <c r="F27" s="215"/>
      <c r="G27" s="99"/>
      <c r="H27" s="100"/>
    </row>
    <row r="28" spans="2:8" ht="35.25" customHeight="1" x14ac:dyDescent="0.25">
      <c r="B28" s="96"/>
      <c r="C28" s="219" t="s">
        <v>37</v>
      </c>
      <c r="D28" s="220"/>
      <c r="E28" s="214" t="s">
        <v>38</v>
      </c>
      <c r="F28" s="215"/>
      <c r="G28" s="99"/>
      <c r="H28" s="100"/>
    </row>
    <row r="29" spans="2:8" ht="33" customHeight="1" x14ac:dyDescent="0.25">
      <c r="B29" s="96"/>
      <c r="C29" s="219" t="s">
        <v>37</v>
      </c>
      <c r="D29" s="220"/>
      <c r="E29" s="214" t="s">
        <v>38</v>
      </c>
      <c r="F29" s="215"/>
      <c r="G29" s="99"/>
      <c r="H29" s="100"/>
    </row>
    <row r="30" spans="2:8" ht="30" customHeight="1" x14ac:dyDescent="0.25">
      <c r="B30" s="96"/>
      <c r="C30" s="219" t="s">
        <v>39</v>
      </c>
      <c r="D30" s="220"/>
      <c r="E30" s="214" t="s">
        <v>40</v>
      </c>
      <c r="F30" s="215"/>
      <c r="G30" s="99"/>
      <c r="H30" s="100"/>
    </row>
    <row r="31" spans="2:8" ht="35.25" customHeight="1" x14ac:dyDescent="0.25">
      <c r="B31" s="96"/>
      <c r="C31" s="219" t="s">
        <v>41</v>
      </c>
      <c r="D31" s="220"/>
      <c r="E31" s="214" t="s">
        <v>42</v>
      </c>
      <c r="F31" s="215"/>
      <c r="G31" s="99"/>
      <c r="H31" s="100"/>
    </row>
    <row r="32" spans="2:8" ht="31.5" customHeight="1" x14ac:dyDescent="0.25">
      <c r="B32" s="96"/>
      <c r="C32" s="219" t="s">
        <v>43</v>
      </c>
      <c r="D32" s="220"/>
      <c r="E32" s="214" t="s">
        <v>44</v>
      </c>
      <c r="F32" s="215"/>
      <c r="G32" s="99"/>
      <c r="H32" s="100"/>
    </row>
    <row r="33" spans="2:8" ht="35.25" customHeight="1" x14ac:dyDescent="0.25">
      <c r="B33" s="96"/>
      <c r="C33" s="219" t="s">
        <v>45</v>
      </c>
      <c r="D33" s="220"/>
      <c r="E33" s="214" t="s">
        <v>46</v>
      </c>
      <c r="F33" s="215"/>
      <c r="G33" s="99"/>
      <c r="H33" s="100"/>
    </row>
    <row r="34" spans="2:8" ht="59.25" customHeight="1" x14ac:dyDescent="0.25">
      <c r="B34" s="96"/>
      <c r="C34" s="219" t="s">
        <v>47</v>
      </c>
      <c r="D34" s="220"/>
      <c r="E34" s="214" t="s">
        <v>48</v>
      </c>
      <c r="F34" s="215"/>
      <c r="G34" s="99"/>
      <c r="H34" s="100"/>
    </row>
    <row r="35" spans="2:8" ht="29.25" customHeight="1" x14ac:dyDescent="0.25">
      <c r="B35" s="96"/>
      <c r="C35" s="219" t="s">
        <v>49</v>
      </c>
      <c r="D35" s="220"/>
      <c r="E35" s="214" t="s">
        <v>50</v>
      </c>
      <c r="F35" s="215"/>
      <c r="G35" s="99"/>
      <c r="H35" s="100"/>
    </row>
    <row r="36" spans="2:8" ht="82.5" customHeight="1" x14ac:dyDescent="0.25">
      <c r="B36" s="96"/>
      <c r="C36" s="219" t="s">
        <v>51</v>
      </c>
      <c r="D36" s="220"/>
      <c r="E36" s="214" t="s">
        <v>52</v>
      </c>
      <c r="F36" s="215"/>
      <c r="G36" s="99"/>
      <c r="H36" s="100"/>
    </row>
    <row r="37" spans="2:8" ht="46.5" customHeight="1" x14ac:dyDescent="0.25">
      <c r="B37" s="96"/>
      <c r="C37" s="219" t="s">
        <v>53</v>
      </c>
      <c r="D37" s="220"/>
      <c r="E37" s="214" t="s">
        <v>54</v>
      </c>
      <c r="F37" s="215"/>
      <c r="G37" s="99"/>
      <c r="H37" s="100"/>
    </row>
    <row r="38" spans="2:8" ht="6.75" customHeight="1" thickBot="1" x14ac:dyDescent="0.3">
      <c r="B38" s="96"/>
      <c r="C38" s="221"/>
      <c r="D38" s="222"/>
      <c r="E38" s="223"/>
      <c r="F38" s="224"/>
      <c r="G38" s="99"/>
      <c r="H38" s="100"/>
    </row>
    <row r="39" spans="2:8" ht="15.75" thickTop="1" x14ac:dyDescent="0.25">
      <c r="B39" s="96"/>
      <c r="C39" s="97"/>
      <c r="D39" s="97"/>
      <c r="E39" s="98"/>
      <c r="F39" s="98"/>
      <c r="G39" s="99"/>
      <c r="H39" s="100"/>
    </row>
    <row r="40" spans="2:8" ht="21" customHeight="1" x14ac:dyDescent="0.25">
      <c r="B40" s="216" t="s">
        <v>55</v>
      </c>
      <c r="C40" s="217"/>
      <c r="D40" s="217"/>
      <c r="E40" s="217"/>
      <c r="F40" s="217"/>
      <c r="G40" s="217"/>
      <c r="H40" s="218"/>
    </row>
    <row r="41" spans="2:8" ht="20.25" customHeight="1" x14ac:dyDescent="0.25">
      <c r="B41" s="216" t="s">
        <v>56</v>
      </c>
      <c r="C41" s="217"/>
      <c r="D41" s="217"/>
      <c r="E41" s="217"/>
      <c r="F41" s="217"/>
      <c r="G41" s="217"/>
      <c r="H41" s="218"/>
    </row>
    <row r="42" spans="2:8" ht="20.25" customHeight="1" x14ac:dyDescent="0.25">
      <c r="B42" s="216" t="s">
        <v>57</v>
      </c>
      <c r="C42" s="217"/>
      <c r="D42" s="217"/>
      <c r="E42" s="217"/>
      <c r="F42" s="217"/>
      <c r="G42" s="217"/>
      <c r="H42" s="218"/>
    </row>
    <row r="43" spans="2:8" ht="20.25" customHeight="1" x14ac:dyDescent="0.25">
      <c r="B43" s="216" t="s">
        <v>58</v>
      </c>
      <c r="C43" s="217"/>
      <c r="D43" s="217"/>
      <c r="E43" s="217"/>
      <c r="F43" s="217"/>
      <c r="G43" s="217"/>
      <c r="H43" s="218"/>
    </row>
    <row r="44" spans="2:8" x14ac:dyDescent="0.25">
      <c r="B44" s="216" t="s">
        <v>59</v>
      </c>
      <c r="C44" s="217"/>
      <c r="D44" s="217"/>
      <c r="E44" s="217"/>
      <c r="F44" s="217"/>
      <c r="G44" s="217"/>
      <c r="H44" s="218"/>
    </row>
    <row r="45" spans="2:8" ht="15.75" thickBot="1" x14ac:dyDescent="0.3">
      <c r="B45" s="101"/>
      <c r="C45" s="102"/>
      <c r="D45" s="102"/>
      <c r="E45" s="102"/>
      <c r="F45" s="102"/>
      <c r="G45" s="102"/>
      <c r="H45" s="10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326</v>
      </c>
      <c r="E2" t="s">
        <v>327</v>
      </c>
    </row>
    <row r="3" spans="2:5" x14ac:dyDescent="0.25">
      <c r="B3" t="s">
        <v>180</v>
      </c>
      <c r="E3" t="s">
        <v>328</v>
      </c>
    </row>
    <row r="4" spans="2:5" x14ac:dyDescent="0.25">
      <c r="B4" t="s">
        <v>329</v>
      </c>
      <c r="E4" t="s">
        <v>173</v>
      </c>
    </row>
    <row r="5" spans="2:5" x14ac:dyDescent="0.25">
      <c r="B5" t="s">
        <v>153</v>
      </c>
    </row>
    <row r="8" spans="2:5" x14ac:dyDescent="0.25">
      <c r="B8" t="s">
        <v>330</v>
      </c>
    </row>
    <row r="9" spans="2:5" x14ac:dyDescent="0.25">
      <c r="B9" t="s">
        <v>331</v>
      </c>
    </row>
    <row r="10" spans="2:5" x14ac:dyDescent="0.25">
      <c r="B10" t="s">
        <v>134</v>
      </c>
    </row>
    <row r="13" spans="2:5" x14ac:dyDescent="0.25">
      <c r="B13" t="s">
        <v>332</v>
      </c>
    </row>
    <row r="14" spans="2:5" x14ac:dyDescent="0.25">
      <c r="B14" t="s">
        <v>333</v>
      </c>
    </row>
    <row r="15" spans="2:5" x14ac:dyDescent="0.25">
      <c r="B15" t="s">
        <v>334</v>
      </c>
    </row>
    <row r="16" spans="2:5" x14ac:dyDescent="0.25">
      <c r="B16" t="s">
        <v>335</v>
      </c>
    </row>
    <row r="17" spans="2:2" x14ac:dyDescent="0.25">
      <c r="B17" t="s">
        <v>336</v>
      </c>
    </row>
    <row r="18" spans="2:2" x14ac:dyDescent="0.25">
      <c r="B18" t="s">
        <v>337</v>
      </c>
    </row>
    <row r="19" spans="2:2" x14ac:dyDescent="0.25">
      <c r="B19" t="s">
        <v>338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122</v>
      </c>
    </row>
    <row r="4" spans="1:1" x14ac:dyDescent="0.2">
      <c r="A4" s="7" t="s">
        <v>179</v>
      </c>
    </row>
    <row r="5" spans="1:1" x14ac:dyDescent="0.2">
      <c r="A5" s="7" t="s">
        <v>286</v>
      </c>
    </row>
    <row r="6" spans="1:1" x14ac:dyDescent="0.2">
      <c r="A6" s="7" t="s">
        <v>151</v>
      </c>
    </row>
    <row r="7" spans="1:1" x14ac:dyDescent="0.2">
      <c r="A7" s="7" t="s">
        <v>123</v>
      </c>
    </row>
    <row r="8" spans="1:1" x14ac:dyDescent="0.2">
      <c r="A8" s="7" t="s">
        <v>124</v>
      </c>
    </row>
    <row r="9" spans="1:1" x14ac:dyDescent="0.2">
      <c r="A9" s="7" t="s">
        <v>293</v>
      </c>
    </row>
    <row r="10" spans="1:1" x14ac:dyDescent="0.2">
      <c r="A10" s="7" t="s">
        <v>125</v>
      </c>
    </row>
    <row r="11" spans="1:1" x14ac:dyDescent="0.2">
      <c r="A11" s="7" t="s">
        <v>152</v>
      </c>
    </row>
    <row r="12" spans="1:1" x14ac:dyDescent="0.2">
      <c r="A12" s="7" t="s">
        <v>339</v>
      </c>
    </row>
    <row r="13" spans="1:1" x14ac:dyDescent="0.2">
      <c r="A13" s="7" t="s">
        <v>340</v>
      </c>
    </row>
    <row r="14" spans="1:1" x14ac:dyDescent="0.2">
      <c r="A14" s="7" t="s">
        <v>341</v>
      </c>
    </row>
    <row r="16" spans="1:1" x14ac:dyDescent="0.2">
      <c r="A16" s="7" t="s">
        <v>342</v>
      </c>
    </row>
    <row r="17" spans="1:1" x14ac:dyDescent="0.2">
      <c r="A17" s="7" t="s">
        <v>326</v>
      </c>
    </row>
    <row r="18" spans="1:1" x14ac:dyDescent="0.2">
      <c r="A18" s="7" t="s">
        <v>180</v>
      </c>
    </row>
    <row r="20" spans="1:1" x14ac:dyDescent="0.2">
      <c r="A20" s="7" t="s">
        <v>331</v>
      </c>
    </row>
    <row r="21" spans="1:1" x14ac:dyDescent="0.2">
      <c r="A21" s="7" t="s">
        <v>134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W28"/>
  <sheetViews>
    <sheetView showGridLines="0" tabSelected="1" zoomScale="85" zoomScaleNormal="85" workbookViewId="0">
      <selection activeCell="L24" sqref="L24"/>
    </sheetView>
  </sheetViews>
  <sheetFormatPr baseColWidth="10" defaultColWidth="11.42578125" defaultRowHeight="16.5" x14ac:dyDescent="0.3"/>
  <cols>
    <col min="1" max="1" width="4.7109375" style="2" customWidth="1"/>
    <col min="2" max="2" width="15.7109375" style="2" customWidth="1"/>
    <col min="3" max="3" width="12" style="2" customWidth="1"/>
    <col min="4" max="4" width="14.28515625" style="2" customWidth="1"/>
    <col min="5" max="5" width="60.28515625" style="2" customWidth="1"/>
    <col min="6" max="6" width="19.7109375" style="2" customWidth="1"/>
    <col min="7" max="7" width="32.42578125" style="1" customWidth="1"/>
    <col min="8" max="10" width="19" style="4" customWidth="1"/>
    <col min="11" max="11" width="17.7109375" style="1" customWidth="1"/>
    <col min="12" max="12" width="16.42578125" style="1" customWidth="1"/>
    <col min="13" max="13" width="6.28515625" style="1" bestFit="1" customWidth="1"/>
    <col min="14" max="14" width="27.28515625" style="1" bestFit="1" customWidth="1"/>
    <col min="15" max="15" width="14.42578125" style="1" customWidth="1"/>
    <col min="16" max="16" width="17.42578125" style="1" customWidth="1"/>
    <col min="17" max="17" width="6.28515625" style="1" bestFit="1" customWidth="1"/>
    <col min="18" max="18" width="16" style="1" customWidth="1"/>
    <col min="19" max="19" width="5.7109375" style="1" customWidth="1"/>
    <col min="20" max="20" width="59.42578125" style="1" customWidth="1"/>
    <col min="21" max="21" width="37.42578125" style="1" customWidth="1"/>
    <col min="22" max="22" width="15.28515625" style="1" bestFit="1" customWidth="1"/>
    <col min="23" max="23" width="6.7109375" style="1" customWidth="1"/>
    <col min="24" max="24" width="5" style="1" customWidth="1"/>
    <col min="25" max="25" width="5.42578125" style="1" customWidth="1"/>
    <col min="26" max="26" width="7.28515625" style="1" customWidth="1"/>
    <col min="27" max="27" width="6.7109375" style="1" customWidth="1"/>
    <col min="28" max="29" width="7.42578125" style="1" customWidth="1"/>
    <col min="30" max="30" width="13.7109375" style="1" customWidth="1"/>
    <col min="31" max="31" width="10.42578125" style="1" customWidth="1"/>
    <col min="32" max="33" width="9.28515625" style="1" customWidth="1"/>
    <col min="34" max="35" width="8.42578125" style="1" customWidth="1"/>
    <col min="36" max="36" width="29.42578125" style="1" customWidth="1"/>
    <col min="37" max="37" width="37.7109375" style="1" customWidth="1"/>
    <col min="38" max="38" width="18.7109375" style="1" customWidth="1"/>
    <col min="39" max="39" width="16.7109375" style="1" customWidth="1"/>
    <col min="40" max="40" width="14.7109375" style="1" customWidth="1"/>
    <col min="41" max="41" width="53.28515625" style="1" customWidth="1"/>
    <col min="42" max="42" width="21" style="1" customWidth="1"/>
    <col min="43" max="43" width="14.28515625" style="1" customWidth="1"/>
    <col min="44" max="44" width="64.5703125" style="1" customWidth="1"/>
    <col min="45" max="45" width="20.7109375" style="1" customWidth="1"/>
    <col min="46" max="46" width="20.7109375" style="162" hidden="1" customWidth="1"/>
    <col min="47" max="47" width="29.42578125" style="1" customWidth="1"/>
    <col min="48" max="48" width="90.7109375" style="1" customWidth="1"/>
    <col min="49" max="49" width="17.28515625" style="1" customWidth="1"/>
    <col min="50" max="16384" width="11.42578125" style="1"/>
  </cols>
  <sheetData>
    <row r="1" spans="1:75" ht="27.75" customHeight="1" x14ac:dyDescent="0.3">
      <c r="A1" s="292"/>
      <c r="B1" s="292"/>
      <c r="C1" s="292"/>
      <c r="D1" s="292"/>
      <c r="E1" s="226" t="s">
        <v>60</v>
      </c>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32" t="s">
        <v>61</v>
      </c>
      <c r="AW1" s="232"/>
    </row>
    <row r="2" spans="1:75" ht="27.75" customHeight="1" x14ac:dyDescent="0.3">
      <c r="A2" s="292"/>
      <c r="B2" s="292"/>
      <c r="C2" s="292"/>
      <c r="D2" s="292"/>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32" t="s">
        <v>62</v>
      </c>
      <c r="AW2" s="232"/>
    </row>
    <row r="3" spans="1:75" ht="27.75" customHeight="1" x14ac:dyDescent="0.3">
      <c r="A3" s="292"/>
      <c r="B3" s="292"/>
      <c r="C3" s="292"/>
      <c r="D3" s="292"/>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32" t="s">
        <v>63</v>
      </c>
      <c r="AW3" s="232"/>
    </row>
    <row r="4" spans="1:75" ht="27.75" customHeight="1" x14ac:dyDescent="0.3">
      <c r="A4" s="292"/>
      <c r="B4" s="292"/>
      <c r="C4" s="292"/>
      <c r="D4" s="292"/>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32" t="s">
        <v>64</v>
      </c>
      <c r="AW4" s="232"/>
    </row>
    <row r="5" spans="1:75" ht="13.9" customHeight="1" x14ac:dyDescent="0.3">
      <c r="A5" s="127"/>
      <c r="B5" s="128"/>
      <c r="C5" s="128"/>
      <c r="D5" s="128"/>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31"/>
      <c r="AW5" s="130"/>
    </row>
    <row r="6" spans="1:75" ht="27" customHeight="1" x14ac:dyDescent="0.3">
      <c r="A6" s="289" t="s">
        <v>65</v>
      </c>
      <c r="B6" s="290"/>
      <c r="C6" s="239" t="s">
        <v>66</v>
      </c>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1"/>
      <c r="AX6" s="5"/>
      <c r="AY6" s="5"/>
      <c r="AZ6" s="5"/>
      <c r="BA6" s="5"/>
      <c r="BB6" s="5"/>
      <c r="BC6" s="5"/>
      <c r="BD6" s="5"/>
      <c r="BE6" s="5"/>
      <c r="BF6" s="5"/>
      <c r="BG6" s="5"/>
      <c r="BH6" s="5"/>
      <c r="BI6" s="5"/>
      <c r="BJ6" s="5"/>
      <c r="BK6" s="5"/>
      <c r="BL6" s="5"/>
      <c r="BM6" s="5"/>
      <c r="BN6" s="5"/>
      <c r="BO6" s="5"/>
      <c r="BP6" s="5"/>
      <c r="BQ6" s="5"/>
      <c r="BR6" s="5"/>
      <c r="BS6" s="5"/>
      <c r="BT6" s="5"/>
      <c r="BU6" s="5"/>
      <c r="BV6" s="5"/>
      <c r="BW6" s="5"/>
    </row>
    <row r="7" spans="1:75" ht="48" customHeight="1" x14ac:dyDescent="0.3">
      <c r="A7" s="289" t="s">
        <v>67</v>
      </c>
      <c r="B7" s="290"/>
      <c r="C7" s="238" t="s">
        <v>68</v>
      </c>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7"/>
      <c r="AX7" s="5"/>
      <c r="AY7" s="5"/>
      <c r="AZ7" s="5"/>
      <c r="BA7" s="5"/>
      <c r="BB7" s="5"/>
      <c r="BC7" s="5"/>
      <c r="BD7" s="5"/>
      <c r="BE7" s="5"/>
      <c r="BF7" s="5"/>
      <c r="BG7" s="5"/>
      <c r="BH7" s="5"/>
      <c r="BI7" s="5"/>
      <c r="BJ7" s="5"/>
      <c r="BK7" s="5"/>
      <c r="BL7" s="5"/>
      <c r="BM7" s="5"/>
      <c r="BN7" s="5"/>
      <c r="BO7" s="5"/>
      <c r="BP7" s="5"/>
      <c r="BQ7" s="5"/>
      <c r="BR7" s="5"/>
      <c r="BS7" s="5"/>
      <c r="BT7" s="5"/>
      <c r="BU7" s="5"/>
      <c r="BV7" s="5"/>
      <c r="BW7" s="5"/>
    </row>
    <row r="8" spans="1:75" ht="24.75" customHeight="1" x14ac:dyDescent="0.3">
      <c r="A8" s="289" t="s">
        <v>69</v>
      </c>
      <c r="B8" s="290"/>
      <c r="C8" s="235" t="s">
        <v>70</v>
      </c>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7"/>
      <c r="AX8" s="5"/>
      <c r="AY8" s="5"/>
      <c r="AZ8" s="5"/>
      <c r="BA8" s="5"/>
      <c r="BB8" s="5"/>
      <c r="BC8" s="5"/>
      <c r="BD8" s="5"/>
      <c r="BE8" s="5"/>
      <c r="BF8" s="5"/>
      <c r="BG8" s="5"/>
      <c r="BH8" s="5"/>
      <c r="BI8" s="5"/>
      <c r="BJ8" s="5"/>
      <c r="BK8" s="5"/>
      <c r="BL8" s="5"/>
      <c r="BM8" s="5"/>
      <c r="BN8" s="5"/>
      <c r="BO8" s="5"/>
      <c r="BP8" s="5"/>
      <c r="BQ8" s="5"/>
      <c r="BR8" s="5"/>
      <c r="BS8" s="5"/>
      <c r="BT8" s="5"/>
      <c r="BU8" s="5"/>
      <c r="BV8" s="5"/>
      <c r="BW8" s="5"/>
    </row>
    <row r="9" spans="1:75" x14ac:dyDescent="0.3">
      <c r="A9" s="245" t="s">
        <v>71</v>
      </c>
      <c r="B9" s="245"/>
      <c r="C9" s="245"/>
      <c r="D9" s="245"/>
      <c r="E9" s="231"/>
      <c r="F9" s="231"/>
      <c r="G9" s="231"/>
      <c r="H9" s="231"/>
      <c r="I9" s="231"/>
      <c r="J9" s="231"/>
      <c r="K9" s="231"/>
      <c r="L9" s="231" t="s">
        <v>72</v>
      </c>
      <c r="M9" s="231"/>
      <c r="N9" s="231"/>
      <c r="O9" s="231"/>
      <c r="P9" s="231"/>
      <c r="Q9" s="231"/>
      <c r="R9" s="231"/>
      <c r="S9" s="231" t="s">
        <v>73</v>
      </c>
      <c r="T9" s="231"/>
      <c r="U9" s="231"/>
      <c r="V9" s="231"/>
      <c r="W9" s="231"/>
      <c r="X9" s="231"/>
      <c r="Y9" s="231"/>
      <c r="Z9" s="231"/>
      <c r="AA9" s="231"/>
      <c r="AB9" s="231"/>
      <c r="AC9" s="231" t="s">
        <v>74</v>
      </c>
      <c r="AD9" s="231"/>
      <c r="AE9" s="231"/>
      <c r="AF9" s="231"/>
      <c r="AG9" s="231"/>
      <c r="AH9" s="231"/>
      <c r="AI9" s="231"/>
      <c r="AJ9" s="229" t="s">
        <v>75</v>
      </c>
      <c r="AK9" s="230"/>
      <c r="AL9" s="230"/>
      <c r="AM9" s="230"/>
      <c r="AN9" s="230"/>
      <c r="AO9" s="230"/>
      <c r="AP9" s="230"/>
      <c r="AQ9" s="230"/>
      <c r="AR9" s="230"/>
      <c r="AS9" s="230"/>
      <c r="AT9" s="230"/>
      <c r="AU9" s="230"/>
      <c r="AV9" s="230"/>
      <c r="AW9" s="230"/>
      <c r="AX9" s="5"/>
      <c r="AY9" s="5"/>
      <c r="AZ9" s="5"/>
      <c r="BA9" s="5"/>
      <c r="BB9" s="5"/>
      <c r="BC9" s="5"/>
      <c r="BD9" s="5"/>
      <c r="BE9" s="5"/>
      <c r="BF9" s="5"/>
      <c r="BG9" s="5"/>
      <c r="BH9" s="5"/>
      <c r="BI9" s="5"/>
      <c r="BJ9" s="5"/>
      <c r="BK9" s="5"/>
      <c r="BL9" s="5"/>
      <c r="BM9" s="5"/>
      <c r="BN9" s="5"/>
      <c r="BO9" s="5"/>
      <c r="BP9" s="5"/>
      <c r="BQ9" s="5"/>
      <c r="BR9" s="5"/>
      <c r="BS9" s="5"/>
      <c r="BT9" s="5"/>
      <c r="BU9" s="5"/>
      <c r="BV9" s="5"/>
      <c r="BW9" s="5"/>
    </row>
    <row r="10" spans="1:75" ht="35.1" customHeight="1" x14ac:dyDescent="0.3">
      <c r="A10" s="291" t="s">
        <v>76</v>
      </c>
      <c r="B10" s="245" t="s">
        <v>77</v>
      </c>
      <c r="C10" s="245" t="s">
        <v>78</v>
      </c>
      <c r="D10" s="245" t="s">
        <v>15</v>
      </c>
      <c r="E10" s="246" t="s">
        <v>79</v>
      </c>
      <c r="F10" s="246" t="s">
        <v>80</v>
      </c>
      <c r="G10" s="245" t="s">
        <v>21</v>
      </c>
      <c r="H10" s="227" t="s">
        <v>23</v>
      </c>
      <c r="I10" s="227" t="s">
        <v>81</v>
      </c>
      <c r="J10" s="227" t="s">
        <v>82</v>
      </c>
      <c r="K10" s="227" t="s">
        <v>83</v>
      </c>
      <c r="L10" s="227" t="s">
        <v>84</v>
      </c>
      <c r="M10" s="245" t="s">
        <v>85</v>
      </c>
      <c r="N10" s="227" t="s">
        <v>86</v>
      </c>
      <c r="O10" s="227" t="s">
        <v>87</v>
      </c>
      <c r="P10" s="227" t="s">
        <v>88</v>
      </c>
      <c r="Q10" s="245" t="s">
        <v>85</v>
      </c>
      <c r="R10" s="227" t="s">
        <v>29</v>
      </c>
      <c r="S10" s="228" t="s">
        <v>89</v>
      </c>
      <c r="T10" s="227" t="s">
        <v>90</v>
      </c>
      <c r="U10" s="227" t="s">
        <v>91</v>
      </c>
      <c r="V10" s="227" t="s">
        <v>33</v>
      </c>
      <c r="W10" s="227" t="s">
        <v>92</v>
      </c>
      <c r="X10" s="227"/>
      <c r="Y10" s="227"/>
      <c r="Z10" s="227"/>
      <c r="AA10" s="227"/>
      <c r="AB10" s="227"/>
      <c r="AC10" s="228" t="s">
        <v>93</v>
      </c>
      <c r="AD10" s="228" t="s">
        <v>94</v>
      </c>
      <c r="AE10" s="228" t="s">
        <v>85</v>
      </c>
      <c r="AF10" s="228" t="s">
        <v>95</v>
      </c>
      <c r="AG10" s="228" t="s">
        <v>85</v>
      </c>
      <c r="AH10" s="228" t="s">
        <v>96</v>
      </c>
      <c r="AI10" s="228" t="s">
        <v>49</v>
      </c>
      <c r="AJ10" s="273" t="s">
        <v>97</v>
      </c>
      <c r="AK10" s="227" t="s">
        <v>75</v>
      </c>
      <c r="AL10" s="227" t="s">
        <v>98</v>
      </c>
      <c r="AM10" s="227" t="s">
        <v>99</v>
      </c>
      <c r="AN10" s="227" t="s">
        <v>100</v>
      </c>
      <c r="AO10" s="227" t="s">
        <v>101</v>
      </c>
      <c r="AP10" s="227" t="s">
        <v>53</v>
      </c>
      <c r="AQ10" s="227" t="s">
        <v>100</v>
      </c>
      <c r="AR10" s="227" t="s">
        <v>102</v>
      </c>
      <c r="AS10" s="227" t="s">
        <v>53</v>
      </c>
      <c r="AT10" s="233" t="s">
        <v>103</v>
      </c>
      <c r="AU10" s="227" t="s">
        <v>100</v>
      </c>
      <c r="AV10" s="227" t="s">
        <v>104</v>
      </c>
      <c r="AW10" s="227" t="s">
        <v>53</v>
      </c>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row>
    <row r="11" spans="1:75" s="3" customFormat="1" ht="35.1" customHeight="1" x14ac:dyDescent="0.25">
      <c r="A11" s="291"/>
      <c r="B11" s="245"/>
      <c r="C11" s="245"/>
      <c r="D11" s="245"/>
      <c r="E11" s="246"/>
      <c r="F11" s="246"/>
      <c r="G11" s="245"/>
      <c r="H11" s="227"/>
      <c r="I11" s="227"/>
      <c r="J11" s="227"/>
      <c r="K11" s="227"/>
      <c r="L11" s="227"/>
      <c r="M11" s="245"/>
      <c r="N11" s="227"/>
      <c r="O11" s="227"/>
      <c r="P11" s="245"/>
      <c r="Q11" s="245"/>
      <c r="R11" s="227"/>
      <c r="S11" s="228"/>
      <c r="T11" s="227"/>
      <c r="U11" s="227"/>
      <c r="V11" s="227"/>
      <c r="W11" s="111" t="s">
        <v>77</v>
      </c>
      <c r="X11" s="111" t="s">
        <v>105</v>
      </c>
      <c r="Y11" s="111" t="s">
        <v>106</v>
      </c>
      <c r="Z11" s="111" t="s">
        <v>107</v>
      </c>
      <c r="AA11" s="111" t="s">
        <v>108</v>
      </c>
      <c r="AB11" s="111" t="s">
        <v>103</v>
      </c>
      <c r="AC11" s="228"/>
      <c r="AD11" s="228"/>
      <c r="AE11" s="228"/>
      <c r="AF11" s="228"/>
      <c r="AG11" s="228"/>
      <c r="AH11" s="228"/>
      <c r="AI11" s="228"/>
      <c r="AJ11" s="274"/>
      <c r="AK11" s="227"/>
      <c r="AL11" s="227"/>
      <c r="AM11" s="227"/>
      <c r="AN11" s="227"/>
      <c r="AO11" s="227"/>
      <c r="AP11" s="227"/>
      <c r="AQ11" s="227"/>
      <c r="AR11" s="227"/>
      <c r="AS11" s="227"/>
      <c r="AT11" s="234"/>
      <c r="AU11" s="227"/>
      <c r="AV11" s="227"/>
      <c r="AW11" s="227"/>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row>
    <row r="12" spans="1:75" ht="188.25" customHeight="1" x14ac:dyDescent="0.3">
      <c r="A12" s="264">
        <v>1</v>
      </c>
      <c r="B12" s="264" t="s">
        <v>109</v>
      </c>
      <c r="C12" s="264" t="s">
        <v>110</v>
      </c>
      <c r="D12" s="250" t="s">
        <v>111</v>
      </c>
      <c r="E12" s="139" t="s">
        <v>112</v>
      </c>
      <c r="F12" s="250" t="s">
        <v>113</v>
      </c>
      <c r="G12" s="250" t="s">
        <v>114</v>
      </c>
      <c r="H12" s="250" t="s">
        <v>115</v>
      </c>
      <c r="I12" s="250" t="s">
        <v>116</v>
      </c>
      <c r="J12" s="247" t="s">
        <v>117</v>
      </c>
      <c r="K12" s="250" t="s">
        <v>118</v>
      </c>
      <c r="L12" s="267" t="str">
        <f>IF(K12="Máximo 2 veces por año","Muy Baja", IF(K12="De 3 a 24 veces por año","Baja", IF(K12="De 24 a 500 veces por año","Media", IF(K12="De 500 veces al año y máximo 5000 veces por año","Alta",IF(K12="Más de 5000 veces por año","Muy Alta",";")))))</f>
        <v>Alta</v>
      </c>
      <c r="M12" s="253">
        <f>IF(L12="","",IF(L12="Muy Baja",0.2,IF(L12="Baja",0.4,IF(L12="Media",0.6,IF(L12="Alta",0.8,IF(L12="Muy Alta",1,))))))</f>
        <v>0.8</v>
      </c>
      <c r="N12" s="270" t="s">
        <v>119</v>
      </c>
      <c r="O12" s="321" t="s">
        <v>119</v>
      </c>
      <c r="P12" s="267" t="s">
        <v>259</v>
      </c>
      <c r="Q12" s="253">
        <f t="shared" ref="Q12:Q20" si="0">IF(P12="","",IF(P12="Leve",0.2,IF(P12="Menor",0.4,IF(P12="Moderado",0.6,IF(P12="Mayor",0.8,IF(P12="Catastrófico",1,))))))</f>
        <v>1</v>
      </c>
      <c r="R12" s="256"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Extremo</v>
      </c>
      <c r="S12" s="147">
        <v>1</v>
      </c>
      <c r="T12" s="139" t="s">
        <v>120</v>
      </c>
      <c r="U12" s="137" t="s">
        <v>343</v>
      </c>
      <c r="V12" s="299" t="s">
        <v>121</v>
      </c>
      <c r="W12" s="261" t="s">
        <v>122</v>
      </c>
      <c r="X12" s="261" t="s">
        <v>123</v>
      </c>
      <c r="Y12" s="306" t="str">
        <f t="shared" ref="Y12:Y20" si="1">IF(AND(W12="Preventivo",X12="Automático"),"50%",IF(AND(W12="Preventivo",X12="Manual"),"40%",IF(AND(W12="Detectivo",X12="Automático"),"40%",IF(AND(W12="Detectivo",X12="Manual"),"30%",IF(AND(W12="Correctivo",X12="Automático"),"35%",IF(AND(W12="Correctivo",X12="Manual"),"25%",""))))))</f>
        <v>40%</v>
      </c>
      <c r="Z12" s="261" t="s">
        <v>124</v>
      </c>
      <c r="AA12" s="261" t="s">
        <v>125</v>
      </c>
      <c r="AB12" s="261" t="s">
        <v>126</v>
      </c>
      <c r="AC12" s="151">
        <v>0</v>
      </c>
      <c r="AD12" s="318" t="s">
        <v>127</v>
      </c>
      <c r="AE12" s="306">
        <v>0.6</v>
      </c>
      <c r="AF12" s="318" t="s">
        <v>128</v>
      </c>
      <c r="AG12" s="306">
        <v>0.8</v>
      </c>
      <c r="AH12" s="309"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Alto</v>
      </c>
      <c r="AI12" s="261" t="s">
        <v>129</v>
      </c>
      <c r="AJ12" s="312" t="s">
        <v>130</v>
      </c>
      <c r="AK12" s="138" t="s">
        <v>131</v>
      </c>
      <c r="AL12" s="302" t="s">
        <v>132</v>
      </c>
      <c r="AM12" s="281">
        <v>45301</v>
      </c>
      <c r="AN12" s="281">
        <v>45412</v>
      </c>
      <c r="AO12" s="315" t="s">
        <v>133</v>
      </c>
      <c r="AP12" s="296" t="s">
        <v>134</v>
      </c>
      <c r="AQ12" s="275">
        <v>45412</v>
      </c>
      <c r="AR12" s="278" t="s">
        <v>358</v>
      </c>
      <c r="AS12" s="156" t="s">
        <v>331</v>
      </c>
      <c r="AT12" s="161"/>
      <c r="AU12" s="275">
        <v>45519</v>
      </c>
      <c r="AV12" s="293" t="s">
        <v>363</v>
      </c>
      <c r="AW12" s="296" t="s">
        <v>331</v>
      </c>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row>
    <row r="13" spans="1:75" ht="188.25" customHeight="1" x14ac:dyDescent="0.3">
      <c r="A13" s="265"/>
      <c r="B13" s="265"/>
      <c r="C13" s="265"/>
      <c r="D13" s="251"/>
      <c r="E13" s="139" t="s">
        <v>135</v>
      </c>
      <c r="F13" s="251"/>
      <c r="G13" s="251"/>
      <c r="H13" s="251"/>
      <c r="I13" s="251"/>
      <c r="J13" s="248"/>
      <c r="K13" s="251"/>
      <c r="L13" s="268"/>
      <c r="M13" s="254"/>
      <c r="N13" s="271"/>
      <c r="O13" s="322"/>
      <c r="P13" s="268"/>
      <c r="Q13" s="254"/>
      <c r="R13" s="257"/>
      <c r="S13" s="147">
        <v>2</v>
      </c>
      <c r="T13" s="139" t="s">
        <v>345</v>
      </c>
      <c r="U13" s="137" t="s">
        <v>344</v>
      </c>
      <c r="V13" s="300"/>
      <c r="W13" s="262"/>
      <c r="X13" s="262"/>
      <c r="Y13" s="307"/>
      <c r="Z13" s="262"/>
      <c r="AA13" s="262"/>
      <c r="AB13" s="262"/>
      <c r="AC13" s="151">
        <v>0</v>
      </c>
      <c r="AD13" s="319"/>
      <c r="AE13" s="307"/>
      <c r="AF13" s="319"/>
      <c r="AG13" s="307"/>
      <c r="AH13" s="310"/>
      <c r="AI13" s="262"/>
      <c r="AJ13" s="313"/>
      <c r="AK13" s="138" t="s">
        <v>136</v>
      </c>
      <c r="AL13" s="303"/>
      <c r="AM13" s="305"/>
      <c r="AN13" s="305"/>
      <c r="AO13" s="316"/>
      <c r="AP13" s="297"/>
      <c r="AQ13" s="276"/>
      <c r="AR13" s="279"/>
      <c r="AS13" s="156" t="s">
        <v>331</v>
      </c>
      <c r="AT13" s="161"/>
      <c r="AU13" s="276"/>
      <c r="AV13" s="294"/>
      <c r="AW13" s="297"/>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spans="1:75" ht="188.25" customHeight="1" x14ac:dyDescent="0.3">
      <c r="A14" s="265"/>
      <c r="B14" s="265"/>
      <c r="C14" s="265"/>
      <c r="D14" s="251"/>
      <c r="E14" s="139" t="s">
        <v>137</v>
      </c>
      <c r="F14" s="251"/>
      <c r="G14" s="251"/>
      <c r="H14" s="251"/>
      <c r="I14" s="251"/>
      <c r="J14" s="248"/>
      <c r="K14" s="251"/>
      <c r="L14" s="268"/>
      <c r="M14" s="254"/>
      <c r="N14" s="271"/>
      <c r="O14" s="322"/>
      <c r="P14" s="268"/>
      <c r="Q14" s="254"/>
      <c r="R14" s="257"/>
      <c r="S14" s="147">
        <v>3</v>
      </c>
      <c r="T14" s="139" t="s">
        <v>138</v>
      </c>
      <c r="U14" s="137" t="s">
        <v>346</v>
      </c>
      <c r="V14" s="300"/>
      <c r="W14" s="262"/>
      <c r="X14" s="262"/>
      <c r="Y14" s="307"/>
      <c r="Z14" s="262"/>
      <c r="AA14" s="262"/>
      <c r="AB14" s="262"/>
      <c r="AC14" s="151">
        <v>0</v>
      </c>
      <c r="AD14" s="319"/>
      <c r="AE14" s="307"/>
      <c r="AF14" s="319"/>
      <c r="AG14" s="307"/>
      <c r="AH14" s="310"/>
      <c r="AI14" s="262"/>
      <c r="AJ14" s="313"/>
      <c r="AK14" s="138" t="s">
        <v>139</v>
      </c>
      <c r="AL14" s="303"/>
      <c r="AM14" s="305"/>
      <c r="AN14" s="305"/>
      <c r="AO14" s="316"/>
      <c r="AP14" s="297"/>
      <c r="AQ14" s="276"/>
      <c r="AR14" s="279"/>
      <c r="AS14" s="185" t="s">
        <v>134</v>
      </c>
      <c r="AT14" s="161"/>
      <c r="AU14" s="276"/>
      <c r="AV14" s="294"/>
      <c r="AW14" s="297"/>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spans="1:75" ht="188.25" customHeight="1" x14ac:dyDescent="0.3">
      <c r="A15" s="266"/>
      <c r="B15" s="266"/>
      <c r="C15" s="266"/>
      <c r="D15" s="252"/>
      <c r="E15" s="140" t="s">
        <v>140</v>
      </c>
      <c r="F15" s="252"/>
      <c r="G15" s="252"/>
      <c r="H15" s="252"/>
      <c r="I15" s="252"/>
      <c r="J15" s="249"/>
      <c r="K15" s="252"/>
      <c r="L15" s="269"/>
      <c r="M15" s="255"/>
      <c r="N15" s="272"/>
      <c r="O15" s="323"/>
      <c r="P15" s="269"/>
      <c r="Q15" s="255"/>
      <c r="R15" s="258"/>
      <c r="S15" s="147">
        <v>4</v>
      </c>
      <c r="T15" s="139" t="s">
        <v>141</v>
      </c>
      <c r="U15" s="137" t="s">
        <v>347</v>
      </c>
      <c r="V15" s="301"/>
      <c r="W15" s="263"/>
      <c r="X15" s="263"/>
      <c r="Y15" s="308"/>
      <c r="Z15" s="263"/>
      <c r="AA15" s="263"/>
      <c r="AB15" s="263"/>
      <c r="AC15" s="151">
        <f>IFERROR(IF(V12="Probabilidad",(M15-(+M15*Y15)),IF(V12="Impacto",M15,"")),"")</f>
        <v>0</v>
      </c>
      <c r="AD15" s="320"/>
      <c r="AE15" s="308"/>
      <c r="AF15" s="320"/>
      <c r="AG15" s="308"/>
      <c r="AH15" s="311"/>
      <c r="AI15" s="263"/>
      <c r="AJ15" s="314"/>
      <c r="AK15" s="138" t="s">
        <v>357</v>
      </c>
      <c r="AL15" s="304"/>
      <c r="AM15" s="282"/>
      <c r="AN15" s="282"/>
      <c r="AO15" s="317"/>
      <c r="AP15" s="298"/>
      <c r="AQ15" s="277"/>
      <c r="AR15" s="280"/>
      <c r="AS15" s="185" t="s">
        <v>134</v>
      </c>
      <c r="AT15" s="161"/>
      <c r="AU15" s="277"/>
      <c r="AV15" s="295"/>
      <c r="AW15" s="298"/>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row>
    <row r="16" spans="1:75" ht="409.5" customHeight="1" x14ac:dyDescent="0.3">
      <c r="A16" s="165">
        <v>2</v>
      </c>
      <c r="B16" s="165" t="s">
        <v>109</v>
      </c>
      <c r="C16" s="166" t="s">
        <v>142</v>
      </c>
      <c r="D16" s="167" t="s">
        <v>111</v>
      </c>
      <c r="E16" s="168" t="s">
        <v>143</v>
      </c>
      <c r="F16" s="167" t="s">
        <v>144</v>
      </c>
      <c r="G16" s="167" t="s">
        <v>145</v>
      </c>
      <c r="H16" s="142" t="s">
        <v>115</v>
      </c>
      <c r="I16" s="142" t="s">
        <v>146</v>
      </c>
      <c r="J16" s="163" t="s">
        <v>147</v>
      </c>
      <c r="K16" s="142" t="s">
        <v>148</v>
      </c>
      <c r="L16" s="143" t="str">
        <f>IF(K16="Máximo 2 veces por año","Muy Baja", IF(K16="De 3 a 24 veces por año","Baja", IF(K16="De 24 a 500 veces por año","Media", IF(K16="De 500 veces al año y máximo 5000 veces por año","Alta",IF(K16="Más de 5000 veces por año","Muy Alta",";")))))</f>
        <v>Media</v>
      </c>
      <c r="M16" s="144">
        <f>IF(L16="","",IF(L16="Muy Baja",0.2,IF(L16="Baja",0.4,IF(L16="Media",0.6,IF(L16="Alta",0.8,IF(L16="Muy Alta",1,))))))</f>
        <v>0.6</v>
      </c>
      <c r="N16" s="145" t="s">
        <v>149</v>
      </c>
      <c r="O16" s="158" t="s">
        <v>149</v>
      </c>
      <c r="P16" s="143" t="s">
        <v>128</v>
      </c>
      <c r="Q16" s="144">
        <f t="shared" si="0"/>
        <v>0.8</v>
      </c>
      <c r="R16" s="146"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Alto</v>
      </c>
      <c r="S16" s="147">
        <v>1</v>
      </c>
      <c r="T16" s="139" t="s">
        <v>150</v>
      </c>
      <c r="U16" s="177" t="s">
        <v>348</v>
      </c>
      <c r="V16" s="164" t="s">
        <v>121</v>
      </c>
      <c r="W16" s="149" t="s">
        <v>122</v>
      </c>
      <c r="X16" s="149" t="s">
        <v>151</v>
      </c>
      <c r="Y16" s="150" t="str">
        <f t="shared" si="1"/>
        <v>50%</v>
      </c>
      <c r="Z16" s="149" t="s">
        <v>124</v>
      </c>
      <c r="AA16" s="149" t="s">
        <v>152</v>
      </c>
      <c r="AB16" s="149" t="s">
        <v>126</v>
      </c>
      <c r="AC16" s="151">
        <f t="shared" ref="AC16:AC21" si="2">IFERROR(IF(V16="Probabilidad",(M16-(+M16*Y16)),IF(V16="Impacto",M16,"")),"")</f>
        <v>0.3</v>
      </c>
      <c r="AD16" s="152" t="str">
        <f>IFERROR(IF(AC16="","",IF(AC16&lt;=0.2,"Muy Baja",IF(AC16&lt;=0.4,"Baja",IF(AC16&lt;=0.6,"Media",IF(AC16&lt;=0.8,"Alta","Muy Alta"))))),"")</f>
        <v>Baja</v>
      </c>
      <c r="AE16" s="150">
        <f>+AC16</f>
        <v>0.3</v>
      </c>
      <c r="AF16" s="152" t="str">
        <f>IFERROR(IF(AG16="","",IF(AG16&lt;=0.2,"Leve",IF(AG16&lt;=0.4,"Menor",IF(AG16&lt;=0.6,"Moderado",IF(AG16&lt;=0.8,"Mayor","Catastrófico"))))),"")</f>
        <v>Mayor</v>
      </c>
      <c r="AG16" s="150">
        <f>IFERROR(IF(V16="Impacto",(Q16-(+Q16*Y16)),IF(V16="Probabilidad",Q16,"")),"")</f>
        <v>0.8</v>
      </c>
      <c r="AH16" s="153" t="str">
        <f>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Alto</v>
      </c>
      <c r="AI16" s="149" t="s">
        <v>153</v>
      </c>
      <c r="AJ16" s="170" t="s">
        <v>154</v>
      </c>
      <c r="AK16" s="170" t="s">
        <v>155</v>
      </c>
      <c r="AL16" s="154" t="s">
        <v>132</v>
      </c>
      <c r="AM16" s="155">
        <v>45301</v>
      </c>
      <c r="AN16" s="155">
        <v>45412</v>
      </c>
      <c r="AO16" s="178" t="s">
        <v>364</v>
      </c>
      <c r="AP16" s="156" t="s">
        <v>134</v>
      </c>
      <c r="AQ16" s="155">
        <v>45412</v>
      </c>
      <c r="AR16" s="183" t="s">
        <v>353</v>
      </c>
      <c r="AS16" s="156" t="s">
        <v>134</v>
      </c>
      <c r="AT16" s="161"/>
      <c r="AU16" s="155">
        <v>45519</v>
      </c>
      <c r="AV16" s="169" t="s">
        <v>365</v>
      </c>
      <c r="AW16" s="156" t="s">
        <v>331</v>
      </c>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row>
    <row r="17" spans="1:75" ht="383.25" customHeight="1" x14ac:dyDescent="0.3">
      <c r="A17" s="147">
        <v>3</v>
      </c>
      <c r="B17" s="141" t="s">
        <v>109</v>
      </c>
      <c r="C17" s="141" t="s">
        <v>110</v>
      </c>
      <c r="D17" s="139" t="s">
        <v>111</v>
      </c>
      <c r="E17" s="139" t="s">
        <v>156</v>
      </c>
      <c r="F17" s="137" t="s">
        <v>157</v>
      </c>
      <c r="G17" s="142" t="s">
        <v>158</v>
      </c>
      <c r="H17" s="137" t="s">
        <v>115</v>
      </c>
      <c r="I17" s="137" t="s">
        <v>159</v>
      </c>
      <c r="J17" s="159" t="s">
        <v>160</v>
      </c>
      <c r="K17" s="137" t="s">
        <v>161</v>
      </c>
      <c r="L17" s="143" t="str">
        <f>IF(K17&lt;=0,"",IF(K17&lt;=2,"Muy Baja",IF(K17&lt;=24,"Baja",IF(K17&lt;=500,"Media",IF(K17&lt;=5000,"Alta","Muy Alta")))))</f>
        <v>Muy Alta</v>
      </c>
      <c r="M17" s="144">
        <f>IF(L17="","",IF(L17="Muy Baja",0.2,IF(L17="Baja",0.4,IF(L17="Media",0.6,IF(L17="Alta",0.8,IF(L17="Muy Alta",1,))))))</f>
        <v>1</v>
      </c>
      <c r="N17" s="145" t="s">
        <v>149</v>
      </c>
      <c r="O17" s="158" t="s">
        <v>149</v>
      </c>
      <c r="P17" s="143" t="s">
        <v>128</v>
      </c>
      <c r="Q17" s="144">
        <f t="shared" si="0"/>
        <v>0.8</v>
      </c>
      <c r="R17" s="146" t="str">
        <f>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Alto</v>
      </c>
      <c r="S17" s="147">
        <v>1</v>
      </c>
      <c r="T17" s="139" t="s">
        <v>162</v>
      </c>
      <c r="U17" s="137" t="s">
        <v>349</v>
      </c>
      <c r="V17" s="148" t="str">
        <f>IF(OR(W17="Preventivo",W17="Detectivo"),"Probabilidad",IF(W17="Correctivo","Impacto",""))</f>
        <v>Probabilidad</v>
      </c>
      <c r="W17" s="149" t="s">
        <v>122</v>
      </c>
      <c r="X17" s="149" t="s">
        <v>123</v>
      </c>
      <c r="Y17" s="150" t="str">
        <f t="shared" si="1"/>
        <v>40%</v>
      </c>
      <c r="Z17" s="149" t="s">
        <v>124</v>
      </c>
      <c r="AA17" s="149" t="s">
        <v>152</v>
      </c>
      <c r="AB17" s="149" t="s">
        <v>126</v>
      </c>
      <c r="AC17" s="151">
        <f t="shared" si="2"/>
        <v>0.6</v>
      </c>
      <c r="AD17" s="152" t="str">
        <f>IFERROR(IF(AC17="","",IF(AC17&lt;=0.2,"Muy Baja",IF(AC17&lt;=0.4,"Baja",IF(AC17&lt;=0.6,"Media",IF(AC17&lt;=0.8,"Alta","Muy Alta"))))),"")</f>
        <v>Media</v>
      </c>
      <c r="AE17" s="150">
        <f>+AC17</f>
        <v>0.6</v>
      </c>
      <c r="AF17" s="152" t="str">
        <f>IFERROR(IF(AG17="","",IF(AG17&lt;=0.2,"Leve",IF(AG17&lt;=0.4,"Menor",IF(AG17&lt;=0.6,"Moderado",IF(AG17&lt;=0.8,"Mayor","Catastrófico"))))),"")</f>
        <v>Mayor</v>
      </c>
      <c r="AG17" s="150">
        <f>IFERROR(IF(V17="Impacto",(Q17-(+Q17*Y17)),IF(V17="Probabilidad",Q17,"")),"")</f>
        <v>0.8</v>
      </c>
      <c r="AH17" s="153" t="str">
        <f>IFERROR(IF(OR(AND(AD17="Muy Baja",AF17="Leve"),AND(AD17="Muy Baja",AF17="Menor"),AND(AD17="Baja",AF17="Leve")),"Bajo",IF(OR(AND(AD17="Muy baja",AF17="Moderado"),AND(AD17="Baja",AF17="Menor"),AND(AD17="Baja",AF17="Moderado"),AND(AD17="Media",AF17="Leve"),AND(AD17="Media",AF17="Menor"),AND(AD17="Media",AF17="Moderado"),AND(AD17="Alta",AF17="Leve"),AND(AD17="Alta",AF17="Menor")),"Moderado",IF(OR(AND(AD17="Muy Baja",AF17="Mayor"),AND(AD17="Baja",AF17="Mayor"),AND(AD17="Media",AF17="Mayor"),AND(AD17="Alta",AF17="Moderado"),AND(AD17="Alta",AF17="Mayor"),AND(AD17="Muy Alta",AF17="Leve"),AND(AD17="Muy Alta",AF17="Menor"),AND(AD17="Muy Alta",AF17="Moderado"),AND(AD17="Muy Alta",AF17="Mayor")),"Alto",IF(OR(AND(AD17="Muy Baja",AF17="Catastrófico"),AND(AD17="Baja",AF17="Catastrófico"),AND(AD17="Media",AF17="Catastrófico"),AND(AD17="Alta",AF17="Catastrófico"),AND(AD17="Muy Alta",AF17="Catastrófico")),"Extremo","")))),"")</f>
        <v>Alto</v>
      </c>
      <c r="AI17" s="149" t="s">
        <v>153</v>
      </c>
      <c r="AJ17" s="138" t="s">
        <v>163</v>
      </c>
      <c r="AK17" s="138" t="s">
        <v>164</v>
      </c>
      <c r="AL17" s="154" t="s">
        <v>132</v>
      </c>
      <c r="AM17" s="155">
        <v>45301</v>
      </c>
      <c r="AN17" s="155">
        <v>45412</v>
      </c>
      <c r="AO17" s="182" t="s">
        <v>359</v>
      </c>
      <c r="AP17" s="156" t="s">
        <v>134</v>
      </c>
      <c r="AQ17" s="155">
        <v>45412</v>
      </c>
      <c r="AR17" s="184" t="s">
        <v>354</v>
      </c>
      <c r="AS17" s="156" t="s">
        <v>134</v>
      </c>
      <c r="AT17" s="161"/>
      <c r="AU17" s="155">
        <v>45519</v>
      </c>
      <c r="AV17" s="140" t="s">
        <v>366</v>
      </c>
      <c r="AW17" s="156" t="s">
        <v>331</v>
      </c>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row>
    <row r="18" spans="1:75" ht="357" customHeight="1" x14ac:dyDescent="0.3">
      <c r="A18" s="264">
        <v>4</v>
      </c>
      <c r="B18" s="264" t="s">
        <v>109</v>
      </c>
      <c r="C18" s="264" t="s">
        <v>110</v>
      </c>
      <c r="D18" s="250" t="s">
        <v>111</v>
      </c>
      <c r="E18" s="293" t="s">
        <v>165</v>
      </c>
      <c r="F18" s="250" t="s">
        <v>166</v>
      </c>
      <c r="G18" s="259" t="s">
        <v>167</v>
      </c>
      <c r="H18" s="250" t="s">
        <v>115</v>
      </c>
      <c r="I18" s="250" t="s">
        <v>159</v>
      </c>
      <c r="J18" s="247" t="s">
        <v>117</v>
      </c>
      <c r="K18" s="250" t="s">
        <v>118</v>
      </c>
      <c r="L18" s="267" t="str">
        <f>IF(K18="Máximo 2 veces por año","Muy Baja", IF(K18="De 3 a 24 veces por año","Baja", IF(K18="De 24 a 500 veces por año","Media", IF(K18="De 500 veces al año y máximo 5000 veces por año","Alta",IF(K18="Más de 5000 veces por año","Muy Alta",";")))))</f>
        <v>Alta</v>
      </c>
      <c r="M18" s="253">
        <f>IF(L18="","",IF(L18="Muy Baja",0.2,IF(L18="Baja",0.4,IF(L18="Media",0.6,IF(L18="Alta",0.8,IF(L18="Muy Alta",1,))))))</f>
        <v>0.8</v>
      </c>
      <c r="N18" s="270" t="s">
        <v>119</v>
      </c>
      <c r="O18" s="321" t="s">
        <v>119</v>
      </c>
      <c r="P18" s="267" t="s">
        <v>259</v>
      </c>
      <c r="Q18" s="253">
        <f>IF(P18="","",IF(P18="Leve",0.2,IF(P18="Menor",0.4,IF(P18="Moderado",0.6,IF(P18="Mayor",0.8,IF(P18="Catastrófico",1,))))))</f>
        <v>1</v>
      </c>
      <c r="R18" s="256" t="str">
        <f>IF(OR(AND(L18="Muy Baja",P18="Leve"),AND(L18="Muy Baja",P18="Menor"),AND(L18="Baja",P18="Leve")),"Bajo",IF(OR(AND(L18="Muy baja",P18="Moderado"),AND(L18="Baja",P18="Menor"),AND(L18="Baja",P18="Moderado"),AND(L18="Media",P18="Leve"),AND(L18="Media",P18="Menor"),AND(L18="Media",P18="Moderado"),AND(L18="Alta",P18="Leve"),AND(L18="Alta",P18="Menor")),"Moderado",IF(OR(AND(L18="Muy Baja",P18="Mayor"),AND(L18="Baja",P18="Mayor"),AND(L18="Media",P18="Mayor"),AND(L18="Alta",P18="Moderado"),AND(L18="Alta",P18="Mayor"),AND(L18="Muy Alta",P18="Leve"),AND(L18="Muy Alta",P18="Menor"),AND(L18="Muy Alta",P18="Moderado"),AND(L18="Muy Alta",P18="Mayor")),"Alto",IF(OR(AND(L18="Muy Baja",P18="Catastrófico"),AND(L18="Baja",P18="Catastrófico"),AND(L18="Media",P18="Catastrófico"),AND(L18="Alta",P18="Catastrófico"),AND(L18="Muy Alta",P18="Catastrófico")),"Extremo",""))))</f>
        <v>Extremo</v>
      </c>
      <c r="S18" s="147">
        <v>1</v>
      </c>
      <c r="T18" s="140" t="s">
        <v>168</v>
      </c>
      <c r="U18" s="250" t="s">
        <v>350</v>
      </c>
      <c r="V18" s="299" t="str">
        <f>IF(OR(W18="Preventivo",W18="Detectivo"),"Probabilidad",IF(W18="Correctivo","Impacto",""))</f>
        <v>Probabilidad</v>
      </c>
      <c r="W18" s="261" t="s">
        <v>122</v>
      </c>
      <c r="X18" s="261" t="s">
        <v>123</v>
      </c>
      <c r="Y18" s="306" t="str">
        <f>IF(AND(W18="Preventivo",X18="Automático"),"50%",IF(AND(W18="Preventivo",X18="Manual"),"40%",IF(AND(W18="Detectivo",X18="Automático"),"40%",IF(AND(W18="Detectivo",X18="Manual"),"30%",IF(AND(W18="Correctivo",X18="Automático"),"35%",IF(AND(W18="Correctivo",X18="Manual"),"25%",""))))))</f>
        <v>40%</v>
      </c>
      <c r="Z18" s="261" t="s">
        <v>124</v>
      </c>
      <c r="AA18" s="261" t="s">
        <v>125</v>
      </c>
      <c r="AB18" s="261" t="s">
        <v>126</v>
      </c>
      <c r="AC18" s="151">
        <f t="shared" si="2"/>
        <v>0.48</v>
      </c>
      <c r="AD18" s="318" t="str">
        <f>IFERROR(IF(AC18="","",IF(AC18&lt;=0.2,"Muy Baja",IF(AC18&lt;=0.4,"Baja",IF(AC18&lt;=0.6,"Media",IF(AC18&lt;=0.8,"Alta","Muy Alta"))))),"")</f>
        <v>Media</v>
      </c>
      <c r="AE18" s="306">
        <f>+AC18</f>
        <v>0.48</v>
      </c>
      <c r="AF18" s="318" t="str">
        <f>IFERROR(IF(AG18="","",IF(AG18&lt;=0.2,"Leve",IF(AG18&lt;=0.4,"Menor",IF(AG18&lt;=0.6,"Moderado",IF(AG18&lt;=0.8,"Mayor","Catastrófico"))))),"")</f>
        <v>Catastrófico</v>
      </c>
      <c r="AG18" s="306">
        <f>IFERROR(IF(V18="Impacto",(Q18-(+Q18*Y18)),IF(V18="Probabilidad",Q18,"")),"")</f>
        <v>1</v>
      </c>
      <c r="AH18" s="309" t="str">
        <f>IFERROR(IF(OR(AND(AD18="Muy Baja",AF18="Leve"),AND(AD18="Muy Baja",AF18="Menor"),AND(AD18="Baja",AF18="Leve")),"Bajo",IF(OR(AND(AD18="Muy baja",AF18="Moderado"),AND(AD18="Baja",AF18="Menor"),AND(AD18="Baja",AF18="Moderado"),AND(AD18="Media",AF18="Leve"),AND(AD18="Media",AF18="Menor"),AND(AD18="Media",AF18="Moderado"),AND(AD18="Alta",AF18="Leve"),AND(AD18="Alta",AF18="Menor")),"Moderado",IF(OR(AND(AD18="Muy Baja",AF18="Mayor"),AND(AD18="Baja",AF18="Mayor"),AND(AD18="Media",AF18="Mayor"),AND(AD18="Alta",AF18="Moderado"),AND(AD18="Alta",AF18="Mayor"),AND(AD18="Muy Alta",AF18="Leve"),AND(AD18="Muy Alta",AF18="Menor"),AND(AD18="Muy Alta",AF18="Moderado"),AND(AD18="Muy Alta",AF18="Mayor")),"Alto",IF(OR(AND(AD18="Muy Baja",AF18="Catastrófico"),AND(AD18="Baja",AF18="Catastrófico"),AND(AD18="Media",AF18="Catastrófico"),AND(AD18="Alta",AF18="Catastrófico"),AND(AD18="Muy Alta",AF18="Catastrófico")),"Extremo","")))),"")</f>
        <v>Extremo</v>
      </c>
      <c r="AI18" s="261" t="s">
        <v>129</v>
      </c>
      <c r="AJ18" s="312" t="s">
        <v>163</v>
      </c>
      <c r="AK18" s="138" t="s">
        <v>169</v>
      </c>
      <c r="AL18" s="302" t="s">
        <v>132</v>
      </c>
      <c r="AM18" s="281">
        <v>45301</v>
      </c>
      <c r="AN18" s="281">
        <v>45412</v>
      </c>
      <c r="AO18" s="315" t="s">
        <v>170</v>
      </c>
      <c r="AP18" s="296" t="s">
        <v>134</v>
      </c>
      <c r="AQ18" s="281">
        <v>45412</v>
      </c>
      <c r="AR18" s="278" t="s">
        <v>355</v>
      </c>
      <c r="AS18" s="296" t="s">
        <v>134</v>
      </c>
      <c r="AT18" s="161"/>
      <c r="AU18" s="281">
        <v>45519</v>
      </c>
      <c r="AV18" s="293" t="s">
        <v>367</v>
      </c>
      <c r="AW18" s="296" t="s">
        <v>331</v>
      </c>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ht="228" customHeight="1" x14ac:dyDescent="0.3">
      <c r="A19" s="266"/>
      <c r="B19" s="266"/>
      <c r="C19" s="266"/>
      <c r="D19" s="252"/>
      <c r="E19" s="295"/>
      <c r="F19" s="252"/>
      <c r="G19" s="260"/>
      <c r="H19" s="252"/>
      <c r="I19" s="252"/>
      <c r="J19" s="249"/>
      <c r="K19" s="252"/>
      <c r="L19" s="269"/>
      <c r="M19" s="255"/>
      <c r="N19" s="272"/>
      <c r="O19" s="323"/>
      <c r="P19" s="269"/>
      <c r="Q19" s="255"/>
      <c r="R19" s="258"/>
      <c r="S19" s="147">
        <v>2</v>
      </c>
      <c r="T19" s="140" t="s">
        <v>171</v>
      </c>
      <c r="U19" s="252"/>
      <c r="V19" s="301"/>
      <c r="W19" s="263"/>
      <c r="X19" s="263"/>
      <c r="Y19" s="308"/>
      <c r="Z19" s="263"/>
      <c r="AA19" s="263"/>
      <c r="AB19" s="263"/>
      <c r="AC19" s="151" t="str">
        <f t="shared" si="2"/>
        <v/>
      </c>
      <c r="AD19" s="320"/>
      <c r="AE19" s="308"/>
      <c r="AF19" s="320"/>
      <c r="AG19" s="308"/>
      <c r="AH19" s="311"/>
      <c r="AI19" s="263"/>
      <c r="AJ19" s="314"/>
      <c r="AK19" s="138" t="s">
        <v>172</v>
      </c>
      <c r="AL19" s="304"/>
      <c r="AM19" s="282"/>
      <c r="AN19" s="282"/>
      <c r="AO19" s="324"/>
      <c r="AP19" s="298"/>
      <c r="AQ19" s="282"/>
      <c r="AR19" s="280"/>
      <c r="AS19" s="298"/>
      <c r="AT19" s="161"/>
      <c r="AU19" s="282"/>
      <c r="AV19" s="295"/>
      <c r="AW19" s="298"/>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row>
    <row r="20" spans="1:75" ht="328.5" customHeight="1" x14ac:dyDescent="0.3">
      <c r="A20" s="147">
        <v>5</v>
      </c>
      <c r="B20" s="141" t="s">
        <v>109</v>
      </c>
      <c r="C20" s="141" t="s">
        <v>110</v>
      </c>
      <c r="D20" s="139" t="s">
        <v>173</v>
      </c>
      <c r="E20" s="139" t="s">
        <v>174</v>
      </c>
      <c r="F20" s="137" t="s">
        <v>157</v>
      </c>
      <c r="G20" s="157" t="s">
        <v>175</v>
      </c>
      <c r="H20" s="137" t="s">
        <v>115</v>
      </c>
      <c r="I20" s="137" t="s">
        <v>176</v>
      </c>
      <c r="J20" s="159" t="s">
        <v>147</v>
      </c>
      <c r="K20" s="137" t="s">
        <v>161</v>
      </c>
      <c r="L20" s="143" t="str">
        <f>IF(K20&lt;=0,"",IF(K20&lt;=2,"Muy Baja",IF(K20&lt;=24,"Baja",IF(K20&lt;=500,"Media",IF(K20&lt;=5000,"Alta","Muy Alta")))))</f>
        <v>Muy Alta</v>
      </c>
      <c r="M20" s="144">
        <f>IF(L20="","",IF(L20="Muy Baja",0.2,IF(L20="Baja",0.4,IF(L20="Media",0.6,IF(L20="Alta",0.8,IF(L20="Muy Alta",1,))))))</f>
        <v>1</v>
      </c>
      <c r="N20" s="145" t="s">
        <v>119</v>
      </c>
      <c r="O20" s="158" t="s">
        <v>119</v>
      </c>
      <c r="P20" s="143" t="s">
        <v>259</v>
      </c>
      <c r="Q20" s="144">
        <f t="shared" si="0"/>
        <v>1</v>
      </c>
      <c r="R20" s="146" t="str">
        <f>IF(OR(AND(L20="Muy Baja",P20="Leve"),AND(L20="Muy Baja",P20="Menor"),AND(L20="Baja",P20="Leve")),"Bajo",IF(OR(AND(L20="Muy baja",P20="Moderado"),AND(L20="Baja",P20="Menor"),AND(L20="Baja",P20="Moderado"),AND(L20="Media",P20="Leve"),AND(L20="Media",P20="Menor"),AND(L20="Media",P20="Moderado"),AND(L20="Alta",P20="Leve"),AND(L20="Alta",P20="Menor")),"Moderado",IF(OR(AND(L20="Muy Baja",P20="Mayor"),AND(L20="Baja",P20="Mayor"),AND(L20="Media",P20="Mayor"),AND(L20="Alta",P20="Moderado"),AND(L20="Alta",P20="Mayor"),AND(L20="Muy Alta",P20="Leve"),AND(L20="Muy Alta",P20="Menor"),AND(L20="Muy Alta",P20="Moderado"),AND(L20="Muy Alta",P20="Mayor")),"Alto",IF(OR(AND(L20="Muy Baja",P20="Catastrófico"),AND(L20="Baja",P20="Catastrófico"),AND(L20="Media",P20="Catastrófico"),AND(L20="Alta",P20="Catastrófico"),AND(L20="Muy Alta",P20="Catastrófico")),"Extremo",""))))</f>
        <v>Extremo</v>
      </c>
      <c r="S20" s="147">
        <v>1</v>
      </c>
      <c r="T20" s="140" t="s">
        <v>177</v>
      </c>
      <c r="U20" s="137" t="s">
        <v>178</v>
      </c>
      <c r="V20" s="148" t="s">
        <v>15</v>
      </c>
      <c r="W20" s="149" t="s">
        <v>179</v>
      </c>
      <c r="X20" s="149" t="s">
        <v>123</v>
      </c>
      <c r="Y20" s="150" t="str">
        <f t="shared" si="1"/>
        <v>30%</v>
      </c>
      <c r="Z20" s="149" t="s">
        <v>124</v>
      </c>
      <c r="AA20" s="149" t="s">
        <v>125</v>
      </c>
      <c r="AB20" s="149" t="s">
        <v>126</v>
      </c>
      <c r="AC20" s="151">
        <f t="shared" si="2"/>
        <v>1</v>
      </c>
      <c r="AD20" s="152" t="str">
        <f>IFERROR(IF(AC20="","",IF(AC20&lt;=0.2,"Muy Baja",IF(AC20&lt;=0.4,"Baja",IF(AC20&lt;=0.6,"Media",IF(AC20&lt;=0.8,"Alta","Muy Alta"))))),"")</f>
        <v>Muy Alta</v>
      </c>
      <c r="AE20" s="150">
        <f>+AC20</f>
        <v>1</v>
      </c>
      <c r="AF20" s="152" t="str">
        <f>IFERROR(IF(AG20="","",IF(AG20&lt;=0.2,"Leve",IF(AG20&lt;=0.4,"Menor",IF(AG20&lt;=0.6,"Moderado",IF(AG20&lt;=0.8,"Mayor","Catastrófico"))))),"")</f>
        <v>Mayor</v>
      </c>
      <c r="AG20" s="150">
        <f>IFERROR(IF(V20="Impacto",(Q20-(+Q20*Y20)),IF(V20="Probabilidad",Q20,"")),"")</f>
        <v>0.7</v>
      </c>
      <c r="AH20" s="153" t="str">
        <f>IFERROR(IF(OR(AND(AD20="Muy Baja",AF20="Leve"),AND(AD20="Muy Baja",AF20="Menor"),AND(AD20="Baja",AF20="Leve")),"Bajo",IF(OR(AND(AD20="Muy baja",AF20="Moderado"),AND(AD20="Baja",AF20="Menor"),AND(AD20="Baja",AF20="Moderado"),AND(AD20="Media",AF20="Leve"),AND(AD20="Media",AF20="Menor"),AND(AD20="Media",AF20="Moderado"),AND(AD20="Alta",AF20="Leve"),AND(AD20="Alta",AF20="Menor")),"Moderado",IF(OR(AND(AD20="Muy Baja",AF20="Mayor"),AND(AD20="Baja",AF20="Mayor"),AND(AD20="Media",AF20="Mayor"),AND(AD20="Alta",AF20="Moderado"),AND(AD20="Alta",AF20="Mayor"),AND(AD20="Muy Alta",AF20="Leve"),AND(AD20="Muy Alta",AF20="Menor"),AND(AD20="Muy Alta",AF20="Moderado"),AND(AD20="Muy Alta",AF20="Mayor")),"Alto",IF(OR(AND(AD20="Muy Baja",AF20="Catastrófico"),AND(AD20="Baja",AF20="Catastrófico"),AND(AD20="Media",AF20="Catastrófico"),AND(AD20="Alta",AF20="Catastrófico"),AND(AD20="Muy Alta",AF20="Catastrófico")),"Extremo","")))),"")</f>
        <v>Alto</v>
      </c>
      <c r="AI20" s="149" t="s">
        <v>180</v>
      </c>
      <c r="AJ20" s="138" t="s">
        <v>163</v>
      </c>
      <c r="AK20" s="138" t="s">
        <v>181</v>
      </c>
      <c r="AL20" s="154" t="s">
        <v>132</v>
      </c>
      <c r="AM20" s="155">
        <v>45301</v>
      </c>
      <c r="AN20" s="155">
        <v>45412</v>
      </c>
      <c r="AO20" s="182" t="s">
        <v>182</v>
      </c>
      <c r="AP20" s="156" t="s">
        <v>134</v>
      </c>
      <c r="AQ20" s="155">
        <v>45412</v>
      </c>
      <c r="AR20" s="184" t="s">
        <v>361</v>
      </c>
      <c r="AS20" s="156" t="s">
        <v>134</v>
      </c>
      <c r="AT20" s="161"/>
      <c r="AU20" s="155">
        <v>45519</v>
      </c>
      <c r="AV20" s="140" t="s">
        <v>368</v>
      </c>
      <c r="AW20" s="156" t="s">
        <v>331</v>
      </c>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5" ht="409.5" customHeight="1" x14ac:dyDescent="0.3">
      <c r="A21" s="179">
        <v>6</v>
      </c>
      <c r="B21" s="179" t="s">
        <v>109</v>
      </c>
      <c r="C21" s="180" t="s">
        <v>183</v>
      </c>
      <c r="D21" s="177" t="s">
        <v>184</v>
      </c>
      <c r="E21" s="168" t="s">
        <v>352</v>
      </c>
      <c r="F21" s="177" t="s">
        <v>185</v>
      </c>
      <c r="G21" s="177" t="s">
        <v>186</v>
      </c>
      <c r="H21" s="137" t="s">
        <v>187</v>
      </c>
      <c r="I21" s="137" t="s">
        <v>116</v>
      </c>
      <c r="J21" s="159" t="s">
        <v>147</v>
      </c>
      <c r="K21" s="137" t="s">
        <v>188</v>
      </c>
      <c r="L21" s="143" t="str">
        <f>IF(K21="Máximo 2 veces por año","Muy Baja", IF(K21="De 3 a 24 veces por año","Baja", IF(K21="De 24 a 500 veces por año","Media", IF(K21="De 500 veces al año y máximo 5000 veces por año","Alta",IF(K21="Más de 5000 veces por año","Muy Alta",";")))))</f>
        <v>Muy Baja</v>
      </c>
      <c r="M21" s="144">
        <f>IF(L21="","",IF(L21="Muy Baja",0.2,IF(L21="Baja",0.4,IF(L21="Media",0.6,IF(L21="Alta",0.8,IF(L21="Muy Alta",1,))))))</f>
        <v>0.2</v>
      </c>
      <c r="N21" s="145" t="s">
        <v>189</v>
      </c>
      <c r="O21" s="158" t="s">
        <v>189</v>
      </c>
      <c r="P21" s="143" t="s">
        <v>222</v>
      </c>
      <c r="Q21" s="144">
        <f t="shared" ref="Q21" si="3">IF(P21="","",IF(P21="Leve",0.2,IF(P21="Menor",0.4,IF(P21="Moderado",0.6,IF(P21="Mayor",0.8,IF(P21="Catastrófico",1,))))))</f>
        <v>0.6</v>
      </c>
      <c r="R21" s="146" t="str">
        <f>IF(OR(AND(L21="Muy Baja",P21="Leve"),AND(L21="Muy Baja",P21="Menor"),AND(L21="Baja",P21="Leve")),"Bajo",IF(OR(AND(L21="Muy baja",P21="Moderado"),AND(L21="Baja",P21="Menor"),AND(L21="Baja",P21="Moderado"),AND(L21="Media",P21="Leve"),AND(L21="Media",P21="Menor"),AND(L21="Media",P21="Moderado"),AND(L21="Alta",P21="Leve"),AND(L21="Alta",P21="Menor")),"Moderado",IF(OR(AND(L21="Muy Baja",P21="Mayor"),AND(L21="Baja",P21="Mayor"),AND(L21="Media",P21="Mayor"),AND(L21="Alta",P21="Moderado"),AND(L21="Alta",P21="Mayor"),AND(L21="Muy Alta",P21="Leve"),AND(L21="Muy Alta",P21="Menor"),AND(L21="Muy Alta",P21="Moderado"),AND(L21="Muy Alta",P21="Mayor")),"Alto",IF(OR(AND(L21="Muy Baja",P21="Catastrófico"),AND(L21="Baja",P21="Catastrófico"),AND(L21="Media",P21="Catastrófico"),AND(L21="Alta",P21="Catastrófico"),AND(L21="Muy Alta",P21="Catastrófico")),"Extremo",""))))</f>
        <v>Moderado</v>
      </c>
      <c r="S21" s="147">
        <v>1</v>
      </c>
      <c r="T21" s="139" t="s">
        <v>362</v>
      </c>
      <c r="U21" s="177" t="s">
        <v>351</v>
      </c>
      <c r="V21" s="164" t="s">
        <v>121</v>
      </c>
      <c r="W21" s="149" t="s">
        <v>122</v>
      </c>
      <c r="X21" s="149" t="s">
        <v>151</v>
      </c>
      <c r="Y21" s="150" t="str">
        <f t="shared" ref="Y21" si="4">IF(AND(W21="Preventivo",X21="Automático"),"50%",IF(AND(W21="Preventivo",X21="Manual"),"40%",IF(AND(W21="Detectivo",X21="Automático"),"40%",IF(AND(W21="Detectivo",X21="Manual"),"30%",IF(AND(W21="Correctivo",X21="Automático"),"35%",IF(AND(W21="Correctivo",X21="Manual"),"25%",""))))))</f>
        <v>50%</v>
      </c>
      <c r="Z21" s="149" t="s">
        <v>124</v>
      </c>
      <c r="AA21" s="149" t="s">
        <v>152</v>
      </c>
      <c r="AB21" s="149" t="s">
        <v>126</v>
      </c>
      <c r="AC21" s="151">
        <f t="shared" si="2"/>
        <v>0.1</v>
      </c>
      <c r="AD21" s="152" t="str">
        <f>IFERROR(IF(AC21="","",IF(AC21&lt;=0.2,"Muy Baja",IF(AC21&lt;=0.4,"Baja",IF(AC21&lt;=0.6,"Media",IF(AC21&lt;=0.8,"Alta","Muy Alta"))))),"")</f>
        <v>Muy Baja</v>
      </c>
      <c r="AE21" s="150">
        <f>+AC21</f>
        <v>0.1</v>
      </c>
      <c r="AF21" s="152" t="str">
        <f>IFERROR(IF(AG21="","",IF(AG21&lt;=0.2,"Leve",IF(AG21&lt;=0.4,"Menor",IF(AG21&lt;=0.6,"Moderado",IF(AG21&lt;=0.8,"Mayor","Catastrófico"))))),"")</f>
        <v>Moderado</v>
      </c>
      <c r="AG21" s="150">
        <f>IFERROR(IF(V21="Impacto",(Q21-(+Q21*Y21)),IF(V21="Probabilidad",Q21,"")),"")</f>
        <v>0.6</v>
      </c>
      <c r="AH21" s="153" t="str">
        <f>IFERROR(IF(OR(AND(AD21="Muy Baja",AF21="Leve"),AND(AD21="Muy Baja",AF21="Menor"),AND(AD21="Baja",AF21="Leve")),"Bajo",IF(OR(AND(AD21="Muy baja",AF21="Moderado"),AND(AD21="Baja",AF21="Menor"),AND(AD21="Baja",AF21="Moderado"),AND(AD21="Media",AF21="Leve"),AND(AD21="Media",AF21="Menor"),AND(AD21="Media",AF21="Moderado"),AND(AD21="Alta",AF21="Leve"),AND(AD21="Alta",AF21="Menor")),"Moderado",IF(OR(AND(AD21="Muy Baja",AF21="Mayor"),AND(AD21="Baja",AF21="Mayor"),AND(AD21="Media",AF21="Mayor"),AND(AD21="Alta",AF21="Moderado"),AND(AD21="Alta",AF21="Mayor"),AND(AD21="Muy Alta",AF21="Leve"),AND(AD21="Muy Alta",AF21="Menor"),AND(AD21="Muy Alta",AF21="Moderado"),AND(AD21="Muy Alta",AF21="Mayor")),"Alto",IF(OR(AND(AD21="Muy Baja",AF21="Catastrófico"),AND(AD21="Baja",AF21="Catastrófico"),AND(AD21="Media",AF21="Catastrófico"),AND(AD21="Alta",AF21="Catastrófico"),AND(AD21="Muy Alta",AF21="Catastrófico")),"Extremo","")))),"")</f>
        <v>Moderado</v>
      </c>
      <c r="AI21" s="149" t="s">
        <v>153</v>
      </c>
      <c r="AJ21" s="170" t="s">
        <v>190</v>
      </c>
      <c r="AK21" s="170" t="s">
        <v>191</v>
      </c>
      <c r="AL21" s="154" t="s">
        <v>132</v>
      </c>
      <c r="AM21" s="155">
        <v>45301</v>
      </c>
      <c r="AN21" s="155">
        <v>45412</v>
      </c>
      <c r="AO21" s="178" t="s">
        <v>192</v>
      </c>
      <c r="AP21" s="156" t="s">
        <v>134</v>
      </c>
      <c r="AQ21" s="155">
        <v>45412</v>
      </c>
      <c r="AR21" s="183" t="s">
        <v>360</v>
      </c>
      <c r="AS21" s="156" t="s">
        <v>331</v>
      </c>
      <c r="AT21" s="181"/>
      <c r="AU21" s="155">
        <v>45519</v>
      </c>
      <c r="AV21" s="169" t="s">
        <v>369</v>
      </c>
      <c r="AW21" s="156" t="s">
        <v>331</v>
      </c>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row>
    <row r="22" spans="1:75" ht="49.5" customHeight="1" x14ac:dyDescent="0.3">
      <c r="A22" s="110"/>
      <c r="B22" s="126"/>
      <c r="C22" s="126"/>
      <c r="D22" s="242" t="s">
        <v>193</v>
      </c>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4"/>
    </row>
    <row r="24" spans="1:75" x14ac:dyDescent="0.3">
      <c r="A24" s="112"/>
      <c r="B24" s="113"/>
      <c r="C24" s="113"/>
      <c r="D24" s="113"/>
      <c r="E24" s="113"/>
      <c r="F24" s="113"/>
      <c r="G24" s="113"/>
      <c r="H24" s="1"/>
      <c r="I24" s="1"/>
      <c r="J24" s="1"/>
      <c r="L24" s="116"/>
      <c r="M24" s="113"/>
      <c r="N24" s="113"/>
      <c r="O24" s="113"/>
      <c r="P24" s="113"/>
      <c r="Q24" s="113"/>
      <c r="R24" s="113"/>
      <c r="S24" s="113"/>
      <c r="T24" s="113"/>
      <c r="U24" s="113"/>
      <c r="V24" s="117"/>
      <c r="W24" s="117"/>
      <c r="X24" s="113"/>
      <c r="Y24" s="113"/>
      <c r="Z24" s="113"/>
      <c r="AA24" s="113"/>
      <c r="AB24" s="113"/>
      <c r="AC24" s="113"/>
      <c r="AD24" s="113"/>
      <c r="AE24" s="113"/>
      <c r="AF24" s="113"/>
      <c r="AG24" s="113"/>
      <c r="AH24" s="113"/>
      <c r="AI24" s="118"/>
      <c r="AJ24" s="118"/>
      <c r="AK24" s="118"/>
      <c r="AL24" s="113"/>
      <c r="AM24" s="113"/>
      <c r="AN24" s="113"/>
      <c r="AO24" s="113"/>
      <c r="AP24" s="113"/>
      <c r="AQ24" s="113"/>
      <c r="AR24" s="113"/>
    </row>
    <row r="25" spans="1:75" ht="18" customHeight="1" x14ac:dyDescent="0.3">
      <c r="A25" s="285" t="s">
        <v>356</v>
      </c>
      <c r="B25" s="286"/>
      <c r="C25" s="286"/>
      <c r="D25" s="286"/>
      <c r="E25" s="287"/>
      <c r="F25" s="288" t="s">
        <v>370</v>
      </c>
      <c r="G25" s="288"/>
      <c r="H25" s="288"/>
      <c r="I25" s="288"/>
      <c r="J25" s="288"/>
      <c r="K25" s="160"/>
      <c r="L25" s="160"/>
      <c r="M25" s="160"/>
      <c r="N25" s="160"/>
      <c r="O25" s="113"/>
      <c r="P25" s="113"/>
      <c r="Q25" s="113"/>
      <c r="R25" s="113"/>
      <c r="S25" s="113"/>
      <c r="T25" s="113"/>
      <c r="U25" s="118"/>
      <c r="V25" s="117"/>
      <c r="W25" s="117"/>
      <c r="X25" s="113"/>
      <c r="Y25" s="117"/>
      <c r="Z25" s="117"/>
      <c r="AA25" s="113"/>
      <c r="AB25" s="113"/>
      <c r="AC25" s="113"/>
      <c r="AD25" s="113"/>
      <c r="AE25" s="113"/>
      <c r="AF25" s="113"/>
      <c r="AG25" s="113"/>
      <c r="AH25" s="113"/>
      <c r="AI25" s="113"/>
      <c r="AJ25" s="113"/>
      <c r="AK25" s="113"/>
      <c r="AL25" s="113"/>
      <c r="AM25" s="113"/>
      <c r="AN25" s="113"/>
      <c r="AO25" s="113"/>
      <c r="AP25" s="113"/>
      <c r="AQ25" s="113"/>
      <c r="AR25" s="113"/>
    </row>
    <row r="26" spans="1:75" ht="17.25" thickBot="1" x14ac:dyDescent="0.35">
      <c r="A26"/>
      <c r="B26"/>
      <c r="C26"/>
      <c r="D26"/>
      <c r="E26"/>
      <c r="F26"/>
      <c r="G26"/>
      <c r="H26" s="1"/>
      <c r="I26" s="1"/>
      <c r="J26" s="1"/>
      <c r="L26" s="114" t="str">
        <f>+IFERROR(VLOOKUP(H26,$H$181:$L$185,3,FALSE)*VLOOKUP(K26,$K$181:$L$185,3,FALSE),"")</f>
        <v/>
      </c>
      <c r="M26"/>
      <c r="N26"/>
      <c r="O26"/>
      <c r="P26"/>
      <c r="Q26"/>
      <c r="R26"/>
      <c r="S26"/>
      <c r="T26"/>
      <c r="U26"/>
      <c r="V26" s="114"/>
      <c r="W26" s="115"/>
      <c r="X26"/>
      <c r="Y26" s="115"/>
      <c r="Z26" s="115"/>
      <c r="AA26" s="121"/>
      <c r="AB26" s="121"/>
      <c r="AC26" s="121"/>
      <c r="AD26" s="121"/>
      <c r="AE26" s="119"/>
      <c r="AF26" s="119"/>
      <c r="AG26" s="121"/>
      <c r="AH26" s="122"/>
      <c r="AI26"/>
      <c r="AJ26"/>
      <c r="AK26"/>
      <c r="AL26"/>
      <c r="AM26" s="121"/>
      <c r="AN26"/>
      <c r="AO26" s="121"/>
      <c r="AP26"/>
      <c r="AQ26" s="121"/>
      <c r="AR26"/>
    </row>
    <row r="27" spans="1:75" ht="17.649999999999999" customHeight="1" thickTop="1" thickBot="1" x14ac:dyDescent="0.35">
      <c r="A27" s="283" t="s">
        <v>194</v>
      </c>
      <c r="B27" s="283"/>
      <c r="C27" s="283"/>
      <c r="D27" s="283"/>
      <c r="E27" s="283"/>
      <c r="F27" s="283"/>
      <c r="G27" s="124" t="s">
        <v>195</v>
      </c>
      <c r="H27" s="283" t="s">
        <v>196</v>
      </c>
      <c r="I27" s="283"/>
      <c r="J27" s="283"/>
      <c r="K27" s="283"/>
      <c r="L27" s="283"/>
      <c r="M27" s="283"/>
      <c r="N27" s="283"/>
      <c r="O27" s="125"/>
      <c r="P27" s="284" t="s">
        <v>197</v>
      </c>
      <c r="Q27" s="284"/>
      <c r="R27" s="284"/>
      <c r="S27" s="283" t="s">
        <v>198</v>
      </c>
      <c r="T27" s="283"/>
      <c r="U27" s="283"/>
      <c r="V27" s="283"/>
      <c r="W27" s="284">
        <v>1</v>
      </c>
      <c r="X27" s="284"/>
      <c r="Y27" s="284"/>
      <c r="Z27" s="284"/>
      <c r="AA27" s="123"/>
      <c r="AB27" s="123"/>
      <c r="AC27" s="123"/>
      <c r="AD27" s="123"/>
      <c r="AE27" s="123"/>
      <c r="AF27" s="123"/>
      <c r="AG27" s="123"/>
      <c r="AH27" s="123"/>
      <c r="AI27" s="123"/>
      <c r="AJ27" s="123"/>
      <c r="AK27" s="123"/>
      <c r="AL27" s="123"/>
      <c r="AM27" s="123"/>
      <c r="AN27" s="123"/>
      <c r="AO27" s="123"/>
      <c r="AP27" s="123"/>
      <c r="AQ27" s="123"/>
      <c r="AR27" s="120"/>
    </row>
    <row r="28" spans="1:75" ht="17.25" thickTop="1" x14ac:dyDescent="0.3"/>
  </sheetData>
  <dataConsolidate/>
  <mergeCells count="154">
    <mergeCell ref="AV18:AV19"/>
    <mergeCell ref="AW18:AW19"/>
    <mergeCell ref="U18:U19"/>
    <mergeCell ref="AJ18:AJ19"/>
    <mergeCell ref="AO18:AO19"/>
    <mergeCell ref="AP18:AP19"/>
    <mergeCell ref="AQ18:AQ19"/>
    <mergeCell ref="AR18:AR19"/>
    <mergeCell ref="AS18:AS19"/>
    <mergeCell ref="AH18:AH19"/>
    <mergeCell ref="AI18:AI19"/>
    <mergeCell ref="AL18:AL19"/>
    <mergeCell ref="AM18:AM19"/>
    <mergeCell ref="AN18:AN19"/>
    <mergeCell ref="AB18:AB19"/>
    <mergeCell ref="AD18:AD19"/>
    <mergeCell ref="AE18:AE19"/>
    <mergeCell ref="AF18:AF19"/>
    <mergeCell ref="AG18:AG19"/>
    <mergeCell ref="W18:W19"/>
    <mergeCell ref="X18:X19"/>
    <mergeCell ref="AA18:AA19"/>
    <mergeCell ref="Y18:Y19"/>
    <mergeCell ref="Z18:Z19"/>
    <mergeCell ref="X12:X15"/>
    <mergeCell ref="Y12:Y15"/>
    <mergeCell ref="A18:A19"/>
    <mergeCell ref="B18:B19"/>
    <mergeCell ref="C18:C19"/>
    <mergeCell ref="D18:D19"/>
    <mergeCell ref="E18:E19"/>
    <mergeCell ref="O12:O15"/>
    <mergeCell ref="P12:P15"/>
    <mergeCell ref="G12:G15"/>
    <mergeCell ref="I12:I15"/>
    <mergeCell ref="B12:B15"/>
    <mergeCell ref="C12:C15"/>
    <mergeCell ref="P18:P19"/>
    <mergeCell ref="Q18:Q19"/>
    <mergeCell ref="R18:R19"/>
    <mergeCell ref="V18:V19"/>
    <mergeCell ref="K18:K19"/>
    <mergeCell ref="L18:L19"/>
    <mergeCell ref="M18:M19"/>
    <mergeCell ref="N18:N19"/>
    <mergeCell ref="O18:O19"/>
    <mergeCell ref="AU12:AU15"/>
    <mergeCell ref="AG12:AG15"/>
    <mergeCell ref="AH12:AH15"/>
    <mergeCell ref="AI12:AI15"/>
    <mergeCell ref="AJ12:AJ15"/>
    <mergeCell ref="AO12:AO15"/>
    <mergeCell ref="AA12:AA15"/>
    <mergeCell ref="AB12:AB15"/>
    <mergeCell ref="AD12:AD15"/>
    <mergeCell ref="AE12:AE15"/>
    <mergeCell ref="AF12:AF15"/>
    <mergeCell ref="AP12:AP15"/>
    <mergeCell ref="AU18:AU19"/>
    <mergeCell ref="AV2:AW2"/>
    <mergeCell ref="S27:V27"/>
    <mergeCell ref="W27:Z27"/>
    <mergeCell ref="A27:F27"/>
    <mergeCell ref="H27:N27"/>
    <mergeCell ref="P27:R27"/>
    <mergeCell ref="A25:E25"/>
    <mergeCell ref="F25:J25"/>
    <mergeCell ref="B10:B11"/>
    <mergeCell ref="V10:V11"/>
    <mergeCell ref="C10:C11"/>
    <mergeCell ref="A6:B6"/>
    <mergeCell ref="A7:B7"/>
    <mergeCell ref="A8:B8"/>
    <mergeCell ref="A9:K9"/>
    <mergeCell ref="A10:A11"/>
    <mergeCell ref="A1:D4"/>
    <mergeCell ref="AV12:AV15"/>
    <mergeCell ref="AW12:AW15"/>
    <mergeCell ref="V12:V15"/>
    <mergeCell ref="AL12:AL15"/>
    <mergeCell ref="AM12:AM15"/>
    <mergeCell ref="AN12:AN15"/>
    <mergeCell ref="S9:AB9"/>
    <mergeCell ref="AF10:AF11"/>
    <mergeCell ref="Z12:Z15"/>
    <mergeCell ref="A12:A15"/>
    <mergeCell ref="F12:F15"/>
    <mergeCell ref="AV10:AV11"/>
    <mergeCell ref="AQ10:AQ11"/>
    <mergeCell ref="L9:R9"/>
    <mergeCell ref="L10:L11"/>
    <mergeCell ref="M10:M11"/>
    <mergeCell ref="P10:P11"/>
    <mergeCell ref="Q10:Q11"/>
    <mergeCell ref="K10:K11"/>
    <mergeCell ref="AH10:AH11"/>
    <mergeCell ref="AG10:AG11"/>
    <mergeCell ref="D12:D15"/>
    <mergeCell ref="K12:K15"/>
    <mergeCell ref="L12:L15"/>
    <mergeCell ref="M12:M15"/>
    <mergeCell ref="N12:N15"/>
    <mergeCell ref="H10:H11"/>
    <mergeCell ref="AJ10:AJ11"/>
    <mergeCell ref="AQ12:AQ15"/>
    <mergeCell ref="AR12:AR15"/>
    <mergeCell ref="D22:AP22"/>
    <mergeCell ref="G10:G11"/>
    <mergeCell ref="F10:F11"/>
    <mergeCell ref="E10:E11"/>
    <mergeCell ref="D10:D11"/>
    <mergeCell ref="R10:R11"/>
    <mergeCell ref="N10:N11"/>
    <mergeCell ref="O10:O11"/>
    <mergeCell ref="AP10:AP11"/>
    <mergeCell ref="AO10:AO11"/>
    <mergeCell ref="AN10:AN11"/>
    <mergeCell ref="AM10:AM11"/>
    <mergeCell ref="AK10:AK11"/>
    <mergeCell ref="J12:J15"/>
    <mergeCell ref="H12:H15"/>
    <mergeCell ref="Q12:Q15"/>
    <mergeCell ref="R12:R15"/>
    <mergeCell ref="F18:F19"/>
    <mergeCell ref="G18:G19"/>
    <mergeCell ref="H18:H19"/>
    <mergeCell ref="I18:I19"/>
    <mergeCell ref="J18:J19"/>
    <mergeCell ref="U10:U11"/>
    <mergeCell ref="W12:W15"/>
    <mergeCell ref="E1:AU4"/>
    <mergeCell ref="AS10:AS11"/>
    <mergeCell ref="S10:S11"/>
    <mergeCell ref="T10:T11"/>
    <mergeCell ref="AJ9:AW9"/>
    <mergeCell ref="AL10:AL11"/>
    <mergeCell ref="W10:AB10"/>
    <mergeCell ref="AC9:AI9"/>
    <mergeCell ref="AC10:AC11"/>
    <mergeCell ref="AD10:AD11"/>
    <mergeCell ref="AE10:AE11"/>
    <mergeCell ref="AR10:AR11"/>
    <mergeCell ref="AV3:AW3"/>
    <mergeCell ref="AT10:AT11"/>
    <mergeCell ref="AV4:AW4"/>
    <mergeCell ref="AV1:AW1"/>
    <mergeCell ref="C8:AW8"/>
    <mergeCell ref="C7:AW7"/>
    <mergeCell ref="C6:AW6"/>
    <mergeCell ref="I10:I11"/>
    <mergeCell ref="J10:J11"/>
    <mergeCell ref="AI10:AI11"/>
    <mergeCell ref="AW10:AW11"/>
    <mergeCell ref="AU10:AU11"/>
  </mergeCells>
  <conditionalFormatting sqref="L12:L14 L16:L18 AD16:AD18 L20:L21 AD20:AD21">
    <cfRule type="cellIs" dxfId="33" priority="53" operator="equal">
      <formula>"Muy Alta"</formula>
    </cfRule>
    <cfRule type="cellIs" dxfId="32" priority="54" operator="equal">
      <formula>"Alta"</formula>
    </cfRule>
    <cfRule type="cellIs" dxfId="31" priority="55" operator="equal">
      <formula>"Media"</formula>
    </cfRule>
    <cfRule type="cellIs" dxfId="30" priority="56" operator="equal">
      <formula>"Baja"</formula>
    </cfRule>
    <cfRule type="cellIs" dxfId="29" priority="57" operator="equal">
      <formula>"Muy Baja"</formula>
    </cfRule>
  </conditionalFormatting>
  <conditionalFormatting sqref="O12:O14 O16:O18 O20:O21">
    <cfRule type="containsText" dxfId="28" priority="43" operator="containsText" text="❌">
      <formula>NOT(ISERROR(SEARCH("❌",O12)))</formula>
    </cfRule>
  </conditionalFormatting>
  <conditionalFormatting sqref="P12:P14 P16:P18 AF16:AF18 P20:P21 AF20:AF21">
    <cfRule type="cellIs" dxfId="27" priority="49" operator="equal">
      <formula>"Mayor"</formula>
    </cfRule>
    <cfRule type="cellIs" dxfId="26" priority="48" operator="equal">
      <formula>"Catastrófico"</formula>
    </cfRule>
    <cfRule type="cellIs" dxfId="25" priority="50" operator="equal">
      <formula>"Moderado"</formula>
    </cfRule>
    <cfRule type="cellIs" dxfId="24" priority="51" operator="equal">
      <formula>"Menor"</formula>
    </cfRule>
    <cfRule type="cellIs" dxfId="23" priority="52" operator="equal">
      <formula>"Leve"</formula>
    </cfRule>
  </conditionalFormatting>
  <conditionalFormatting sqref="R12:R14 R16:R18 AH16:AH18 R20:R21 AH20:AH21">
    <cfRule type="cellIs" dxfId="22" priority="46" operator="equal">
      <formula>"Moderado"</formula>
    </cfRule>
    <cfRule type="cellIs" dxfId="21" priority="47" operator="equal">
      <formula>"Bajo"</formula>
    </cfRule>
    <cfRule type="cellIs" dxfId="20" priority="44" operator="equal">
      <formula>"Extremo"</formula>
    </cfRule>
    <cfRule type="cellIs" dxfId="19" priority="45" operator="equal">
      <formula>"Alto"</formula>
    </cfRule>
  </conditionalFormatting>
  <conditionalFormatting sqref="AD12">
    <cfRule type="cellIs" dxfId="18" priority="10" operator="equal">
      <formula>"Muy Alta"</formula>
    </cfRule>
    <cfRule type="cellIs" dxfId="17" priority="11" operator="equal">
      <formula>"Alta"</formula>
    </cfRule>
    <cfRule type="cellIs" dxfId="16" priority="12" operator="equal">
      <formula>"Media"</formula>
    </cfRule>
    <cfRule type="cellIs" dxfId="15" priority="13" operator="equal">
      <formula>"Baja"</formula>
    </cfRule>
    <cfRule type="cellIs" dxfId="14" priority="14" operator="equal">
      <formula>"Muy Baja"</formula>
    </cfRule>
  </conditionalFormatting>
  <conditionalFormatting sqref="AE24:AE26">
    <cfRule type="cellIs" dxfId="13" priority="136" operator="equal">
      <formula>#REF!</formula>
    </cfRule>
    <cfRule type="cellIs" dxfId="12" priority="137" operator="equal">
      <formula>#REF!</formula>
    </cfRule>
  </conditionalFormatting>
  <conditionalFormatting sqref="AE24:AF26">
    <cfRule type="cellIs" dxfId="11" priority="135" stopIfTrue="1" operator="equal">
      <formula>#REF!</formula>
    </cfRule>
  </conditionalFormatting>
  <conditionalFormatting sqref="AF12:AF14">
    <cfRule type="cellIs" dxfId="10" priority="5" operator="equal">
      <formula>"Catastrófico"</formula>
    </cfRule>
    <cfRule type="cellIs" dxfId="9" priority="6" operator="equal">
      <formula>"Mayor"</formula>
    </cfRule>
    <cfRule type="cellIs" dxfId="8" priority="7" operator="equal">
      <formula>"Moderado"</formula>
    </cfRule>
    <cfRule type="cellIs" dxfId="7" priority="8" operator="equal">
      <formula>"Menor"</formula>
    </cfRule>
    <cfRule type="cellIs" dxfId="6" priority="9" operator="equal">
      <formula>"Leve"</formula>
    </cfRule>
  </conditionalFormatting>
  <conditionalFormatting sqref="AF24:AF26">
    <cfRule type="cellIs" dxfId="5" priority="140" stopIfTrue="1" operator="equal">
      <formula>#REF!</formula>
    </cfRule>
    <cfRule type="cellIs" dxfId="4" priority="139" stopIfTrue="1" operator="equal">
      <formula>#REF!</formula>
    </cfRule>
  </conditionalFormatting>
  <conditionalFormatting sqref="AH12:AH14">
    <cfRule type="cellIs" dxfId="3" priority="4" operator="equal">
      <formula>"Bajo"</formula>
    </cfRule>
    <cfRule type="cellIs" dxfId="2" priority="3" operator="equal">
      <formula>"Moderado"</formula>
    </cfRule>
    <cfRule type="cellIs" dxfId="1" priority="2" operator="equal">
      <formula>"Alto"</formula>
    </cfRule>
    <cfRule type="cellIs" dxfId="0" priority="1" operator="equal">
      <formula>"Extremo"</formula>
    </cfRule>
  </conditionalFormatting>
  <dataValidations count="6">
    <dataValidation type="list" allowBlank="1" showInputMessage="1" showErrorMessage="1" sqref="G24" xr:uid="{00000000-0002-0000-0100-000000000000}">
      <formula1>$G$181:$G$190</formula1>
    </dataValidation>
    <dataValidation type="list" allowBlank="1" showInputMessage="1" showErrorMessage="1" sqref="G26 AE26:AF26" xr:uid="{00000000-0002-0000-0100-000001000000}">
      <formula1>#REF!</formula1>
    </dataValidation>
    <dataValidation type="list" allowBlank="1" showInputMessage="1" showErrorMessage="1" sqref="V26" xr:uid="{00000000-0002-0000-0100-000002000000}">
      <formula1>$N$181:$N$182</formula1>
    </dataValidation>
    <dataValidation type="list" allowBlank="1" showInputMessage="1" showErrorMessage="1" sqref="K26" xr:uid="{00000000-0002-0000-0100-000003000000}">
      <formula1>$K$181:$K$185</formula1>
    </dataValidation>
    <dataValidation type="list" allowBlank="1" showInputMessage="1" showErrorMessage="1" sqref="H26:J26" xr:uid="{00000000-0002-0000-0100-000004000000}">
      <formula1>$H$181:$H$185</formula1>
    </dataValidation>
    <dataValidation type="list" allowBlank="1" showInputMessage="1" showErrorMessage="1" sqref="AQ26 AO26 AM26 W26 Y26:AD26" xr:uid="{00000000-0002-0000-0100-000005000000}">
      <formula1>$AM$181:$AM$188</formula1>
    </dataValidation>
  </dataValidations>
  <pageMargins left="0.7" right="0.7" top="0.75" bottom="0.75" header="0.3" footer="0.3"/>
  <pageSetup scale="10" orientation="portrait" r:id="rId1"/>
  <colBreaks count="1" manualBreakCount="1">
    <brk id="49" max="1048575" man="1"/>
  </colBreaks>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6000000}">
          <x14:formula1>
            <xm:f>Listas!$A$2:$A$9</xm:f>
          </x14:formula1>
          <xm:sqref>B12:B14 B16:B18 B20:B21</xm:sqref>
        </x14:dataValidation>
        <x14:dataValidation type="list" allowBlank="1" showInputMessage="1" showErrorMessage="1" xr:uid="{00000000-0002-0000-0100-000007000000}">
          <x14:formula1>
            <xm:f>Listas!$B$2:$B$7</xm:f>
          </x14:formula1>
          <xm:sqref>C16:C18 C20:C21</xm:sqref>
        </x14:dataValidation>
        <x14:dataValidation type="list" allowBlank="1" showInputMessage="1" showErrorMessage="1" xr:uid="{00000000-0002-0000-0100-000008000000}">
          <x14:formula1>
            <xm:f>'Opciones Tratamiento'!$E$2:$E$4</xm:f>
          </x14:formula1>
          <xm:sqref>D20</xm:sqref>
        </x14:dataValidation>
        <x14:dataValidation type="list" allowBlank="1" showInputMessage="1" showErrorMessage="1" xr:uid="{00000000-0002-0000-0100-000009000000}">
          <x14:formula1>
            <xm:f>'Tabla Impacto'!$F$210:$F$221</xm:f>
          </x14:formula1>
          <xm:sqref>N16:N17 N20:N21</xm:sqref>
        </x14:dataValidation>
        <x14:dataValidation type="list" allowBlank="1" showInputMessage="1" showErrorMessage="1" xr:uid="{00000000-0002-0000-0100-00000A000000}">
          <x14:formula1>
            <xm:f>'Opciones Tratamiento'!$B$9:$B$10</xm:f>
          </x14:formula1>
          <xm:sqref>AW16:AW18 AW12:AW14 AP12:AP14 AP20:AP21 AW20:AW21 AP16:AP18 AS20:AS21 AS12:AS18</xm:sqref>
        </x14:dataValidation>
        <x14:dataValidation type="list" allowBlank="1" showInputMessage="1" showErrorMessage="1" xr:uid="{00000000-0002-0000-0100-00000B000000}">
          <x14:formula1>
            <xm:f>'Tabla Valoración controles'!$D$4:$D$6</xm:f>
          </x14:formula1>
          <xm:sqref>W12:W14 W16:W18 W20:W21</xm:sqref>
        </x14:dataValidation>
        <x14:dataValidation type="list" allowBlank="1" showInputMessage="1" showErrorMessage="1" xr:uid="{00000000-0002-0000-0100-00000C000000}">
          <x14:formula1>
            <xm:f>'Tabla Valoración controles'!$D$7:$D$8</xm:f>
          </x14:formula1>
          <xm:sqref>X12:X14 X16:X18 X20:X21</xm:sqref>
        </x14:dataValidation>
        <x14:dataValidation type="list" allowBlank="1" showInputMessage="1" showErrorMessage="1" xr:uid="{00000000-0002-0000-0100-00000D000000}">
          <x14:formula1>
            <xm:f>'Tabla Valoración controles'!$D$9:$D$10</xm:f>
          </x14:formula1>
          <xm:sqref>Z12:Z14 Z16:Z18 Z20:Z21</xm:sqref>
        </x14:dataValidation>
        <x14:dataValidation type="list" allowBlank="1" showInputMessage="1" showErrorMessage="1" xr:uid="{00000000-0002-0000-0100-00000E000000}">
          <x14:formula1>
            <xm:f>'Tabla Valoración controles'!$D$11:$D$12</xm:f>
          </x14:formula1>
          <xm:sqref>AA12:AA14 AA16:AA18 AA20:AA21</xm:sqref>
        </x14:dataValidation>
        <x14:dataValidation type="list" allowBlank="1" showInputMessage="1" showErrorMessage="1" xr:uid="{00000000-0002-0000-0100-00000F000000}">
          <x14:formula1>
            <xm:f>'Tabla Valoración controles'!$D$13:$D$14</xm:f>
          </x14:formula1>
          <xm:sqref>AB12:AB14 AB16:AB18 AB20:AB21</xm:sqref>
        </x14:dataValidation>
        <x14:dataValidation type="list" allowBlank="1" showInputMessage="1" showErrorMessage="1" xr:uid="{00000000-0002-0000-0100-000010000000}">
          <x14:formula1>
            <xm:f>'Opciones Tratamiento'!$B$2:$B$5</xm:f>
          </x14:formula1>
          <xm:sqref>AI16:AI17 AI20:AI21</xm:sqref>
        </x14:dataValidation>
        <x14:dataValidation type="list" allowBlank="1" showInputMessage="1" showErrorMessage="1" xr:uid="{00000000-0002-0000-0100-000011000000}">
          <x14:formula1>
            <xm:f>'No Eliminar'!$A$4:$A$6</xm:f>
          </x14:formula1>
          <xm:sqref>D12:D14 D16:D18 D21</xm:sqref>
        </x14:dataValidation>
        <x14:dataValidation type="list" allowBlank="1" showInputMessage="1" showErrorMessage="1" xr:uid="{00000000-0002-0000-0100-000012000000}">
          <x14:formula1>
            <xm:f>'No Eliminar'!$B$4:$B$8</xm:f>
          </x14:formula1>
          <xm:sqref>C12:C14</xm:sqref>
        </x14:dataValidation>
        <x14:dataValidation type="list" allowBlank="1" showInputMessage="1" showErrorMessage="1" xr:uid="{00000000-0002-0000-0100-000013000000}">
          <x14:formula1>
            <xm:f>'No Eliminar'!$E$4:$E$6</xm:f>
          </x14:formula1>
          <xm:sqref>J12:J14 J16:J18 J20:J21</xm:sqref>
        </x14:dataValidation>
        <x14:dataValidation type="list" allowBlank="1" showInputMessage="1" showErrorMessage="1" xr:uid="{00000000-0002-0000-0100-000014000000}">
          <x14:formula1>
            <xm:f>'No Eliminar'!$G$4:$G$8</xm:f>
          </x14:formula1>
          <xm:sqref>K12:K14 K16:K18 K20:K21</xm:sqref>
        </x14:dataValidation>
        <x14:dataValidation type="list" allowBlank="1" showInputMessage="1" showErrorMessage="1" xr:uid="{00000000-0002-0000-0100-000015000000}">
          <x14:formula1>
            <xm:f>'No Eliminar'!$A$13:$A$26</xm:f>
          </x14:formula1>
          <xm:sqref>N12:N14 N18</xm:sqref>
        </x14:dataValidation>
        <x14:dataValidation type="list" allowBlank="1" showInputMessage="1" showErrorMessage="1" xr:uid="{00000000-0002-0000-0100-000016000000}">
          <x14:formula1>
            <xm:f>'No Eliminar'!$I$4:$I$7</xm:f>
          </x14:formula1>
          <xm:sqref>AI12:AI14 AI18</xm:sqref>
        </x14:dataValidation>
        <x14:dataValidation type="list" allowBlank="1" showInputMessage="1" showErrorMessage="1" xr:uid="{00000000-0002-0000-0100-000017000000}">
          <x14:formula1>
            <xm:f>'No Eliminar'!$C$4:$C$10</xm:f>
          </x14:formula1>
          <xm:sqref>H12:H14 H16:H18 H20:H21</xm:sqref>
        </x14:dataValidation>
        <x14:dataValidation type="custom" allowBlank="1" showInputMessage="1" showErrorMessage="1" error="Recuerde que las acciones se generan bajo la medida de mitigar el riesgo" xr:uid="{00000000-0002-0000-0100-000018000000}">
          <x14:formula1>
            <xm:f>IF(OR(AH12='Opciones Tratamiento'!$B$2,AH12='Opciones Tratamiento'!$B$3,AH12='Opciones Tratamiento'!$B$4),ISBLANK(AH12),ISTEXT(AH12))</xm:f>
          </x14:formula1>
          <xm:sqref>AK12:AK21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199</v>
      </c>
      <c r="B1" t="s">
        <v>78</v>
      </c>
      <c r="C1" t="s">
        <v>200</v>
      </c>
      <c r="D1" t="s">
        <v>201</v>
      </c>
    </row>
    <row r="2" spans="1:4" x14ac:dyDescent="0.25">
      <c r="A2" t="s">
        <v>202</v>
      </c>
      <c r="B2" t="s">
        <v>142</v>
      </c>
      <c r="C2" t="s">
        <v>203</v>
      </c>
      <c r="D2" t="s">
        <v>160</v>
      </c>
    </row>
    <row r="3" spans="1:4" x14ac:dyDescent="0.25">
      <c r="A3" t="s">
        <v>204</v>
      </c>
      <c r="B3" t="s">
        <v>205</v>
      </c>
      <c r="C3" t="s">
        <v>206</v>
      </c>
      <c r="D3" t="s">
        <v>117</v>
      </c>
    </row>
    <row r="4" spans="1:4" x14ac:dyDescent="0.25">
      <c r="A4" t="s">
        <v>207</v>
      </c>
      <c r="B4" t="s">
        <v>208</v>
      </c>
      <c r="C4" t="s">
        <v>116</v>
      </c>
      <c r="D4" t="s">
        <v>209</v>
      </c>
    </row>
    <row r="5" spans="1:4" x14ac:dyDescent="0.25">
      <c r="A5" t="s">
        <v>205</v>
      </c>
      <c r="B5" t="s">
        <v>183</v>
      </c>
      <c r="C5" t="s">
        <v>210</v>
      </c>
      <c r="D5" t="s">
        <v>211</v>
      </c>
    </row>
    <row r="6" spans="1:4" x14ac:dyDescent="0.25">
      <c r="A6" t="s">
        <v>212</v>
      </c>
      <c r="B6" t="s">
        <v>213</v>
      </c>
      <c r="C6" t="s">
        <v>211</v>
      </c>
    </row>
    <row r="7" spans="1:4" x14ac:dyDescent="0.25">
      <c r="A7" t="s">
        <v>109</v>
      </c>
      <c r="B7" t="s">
        <v>110</v>
      </c>
    </row>
    <row r="8" spans="1:4" x14ac:dyDescent="0.25">
      <c r="A8" t="s">
        <v>214</v>
      </c>
    </row>
    <row r="9" spans="1:4" x14ac:dyDescent="0.25">
      <c r="A9" t="s">
        <v>215</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BB39" sqref="BB38:BC39"/>
    </sheetView>
  </sheetViews>
  <sheetFormatPr baseColWidth="10" defaultColWidth="11.42578125"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325" t="s">
        <v>216</v>
      </c>
      <c r="C2" s="325"/>
      <c r="D2" s="325"/>
      <c r="E2" s="325"/>
      <c r="F2" s="325"/>
      <c r="G2" s="325"/>
      <c r="H2" s="325"/>
      <c r="I2" s="325"/>
      <c r="J2" s="362" t="s">
        <v>15</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325"/>
      <c r="C3" s="325"/>
      <c r="D3" s="325"/>
      <c r="E3" s="325"/>
      <c r="F3" s="325"/>
      <c r="G3" s="325"/>
      <c r="H3" s="325"/>
      <c r="I3" s="325"/>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325"/>
      <c r="C4" s="325"/>
      <c r="D4" s="325"/>
      <c r="E4" s="325"/>
      <c r="F4" s="325"/>
      <c r="G4" s="325"/>
      <c r="H4" s="325"/>
      <c r="I4" s="325"/>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373" t="s">
        <v>121</v>
      </c>
      <c r="C6" s="373"/>
      <c r="D6" s="374"/>
      <c r="E6" s="363" t="s">
        <v>217</v>
      </c>
      <c r="F6" s="364"/>
      <c r="G6" s="364"/>
      <c r="H6" s="364"/>
      <c r="I6" s="365"/>
      <c r="J6" s="359" t="str">
        <f>IF(AND('Mapa final'!$L$22="Muy Alta",'Mapa final'!$P$22="Leve"),CONCATENATE("R",'Mapa final'!$A$22),"")</f>
        <v/>
      </c>
      <c r="K6" s="360"/>
      <c r="L6" s="360" t="str">
        <f>IF(AND('Mapa final'!$L$22="Muy Alta",'Mapa final'!$P$22="Leve"),CONCATENATE("R",'Mapa final'!$A$22),"")</f>
        <v/>
      </c>
      <c r="M6" s="360"/>
      <c r="N6" s="360" t="str">
        <f>IF(AND('Mapa final'!$L$24="Muy Alta",'Mapa final'!$P$24="Leve"),CONCATENATE("R",'Mapa final'!$A$24),"")</f>
        <v/>
      </c>
      <c r="O6" s="361"/>
      <c r="P6" s="359" t="str">
        <f>IF(AND('Mapa final'!$L$22="Muy Alta",'Mapa final'!$P$22="Leve"),CONCATENATE("R",'Mapa final'!$A$22),"")</f>
        <v/>
      </c>
      <c r="Q6" s="360"/>
      <c r="R6" s="360" t="str">
        <f>IF(AND('Mapa final'!$L$22="Muy Alta",'Mapa final'!$P$22="Leve"),CONCATENATE("R",'Mapa final'!$A$22),"")</f>
        <v/>
      </c>
      <c r="S6" s="360"/>
      <c r="T6" s="360" t="str">
        <f>IF(AND('Mapa final'!$L$24="Muy Alta",'Mapa final'!$P$24="Leve"),CONCATENATE("R",'Mapa final'!$A$24),"")</f>
        <v/>
      </c>
      <c r="U6" s="361"/>
      <c r="V6" s="359" t="str">
        <f>IF(AND('Mapa final'!$L$22="Muy Alta",'Mapa final'!$P$22="Leve"),CONCATENATE("R",'Mapa final'!$A$22),"")</f>
        <v/>
      </c>
      <c r="W6" s="360"/>
      <c r="X6" s="360" t="str">
        <f>IF(AND('Mapa final'!$L$22="Muy Alta",'Mapa final'!$P$22="Leve"),CONCATENATE("R",'Mapa final'!$A$22),"")</f>
        <v/>
      </c>
      <c r="Y6" s="360"/>
      <c r="Z6" s="360" t="str">
        <f>IF(AND('Mapa final'!$L$24="Muy Alta",'Mapa final'!$P$24="Leve"),CONCATENATE("R",'Mapa final'!$A$24),"")</f>
        <v/>
      </c>
      <c r="AA6" s="361"/>
      <c r="AB6" s="359" t="str">
        <f>IF(AND('Mapa final'!$L$22="Muy Alta",'Mapa final'!$P$22="Leve"),CONCATENATE("R",'Mapa final'!$A$22),"")</f>
        <v/>
      </c>
      <c r="AC6" s="360"/>
      <c r="AD6" s="360" t="str">
        <f>IF(AND('Mapa final'!$L$22="Muy Alta",'Mapa final'!$P$22="Leve"),CONCATENATE("R",'Mapa final'!$A$22),"")</f>
        <v/>
      </c>
      <c r="AE6" s="360"/>
      <c r="AF6" s="360" t="str">
        <f>IF(AND('Mapa final'!$L$24="Muy Alta",'Mapa final'!$P$24="Leve"),CONCATENATE("R",'Mapa final'!$A$24),"")</f>
        <v/>
      </c>
      <c r="AG6" s="360"/>
      <c r="AH6" s="350" t="str">
        <f>IF(AND('Mapa final'!$L$20="Muy Alta",'Mapa final'!$P$20="Catastrófico"),CONCATENATE("R",'Mapa final'!$A$20),"")</f>
        <v>R5</v>
      </c>
      <c r="AI6" s="351"/>
      <c r="AJ6" s="351" t="str">
        <f>IF(AND('Mapa final'!$L$22="Muy Alta",'Mapa final'!$P$22="Catastrófico"),CONCATENATE("R",'Mapa final'!$A$22),"")</f>
        <v/>
      </c>
      <c r="AK6" s="351"/>
      <c r="AL6" s="351" t="str">
        <f>IF(AND('Mapa final'!$L$24="Muy Alta",'Mapa final'!$P$24="Catastrófico"),CONCATENATE("R",'Mapa final'!$A$24),"")</f>
        <v/>
      </c>
      <c r="AM6" s="352"/>
      <c r="AO6" s="375" t="s">
        <v>218</v>
      </c>
      <c r="AP6" s="376"/>
      <c r="AQ6" s="376"/>
      <c r="AR6" s="376"/>
      <c r="AS6" s="376"/>
      <c r="AT6" s="377"/>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373"/>
      <c r="C7" s="373"/>
      <c r="D7" s="374"/>
      <c r="E7" s="366"/>
      <c r="F7" s="367"/>
      <c r="G7" s="367"/>
      <c r="H7" s="367"/>
      <c r="I7" s="368"/>
      <c r="J7" s="353"/>
      <c r="K7" s="354"/>
      <c r="L7" s="354"/>
      <c r="M7" s="354"/>
      <c r="N7" s="354"/>
      <c r="O7" s="355"/>
      <c r="P7" s="353"/>
      <c r="Q7" s="354"/>
      <c r="R7" s="354"/>
      <c r="S7" s="354"/>
      <c r="T7" s="354"/>
      <c r="U7" s="355"/>
      <c r="V7" s="353"/>
      <c r="W7" s="354"/>
      <c r="X7" s="354"/>
      <c r="Y7" s="354"/>
      <c r="Z7" s="354"/>
      <c r="AA7" s="355"/>
      <c r="AB7" s="353"/>
      <c r="AC7" s="354"/>
      <c r="AD7" s="354"/>
      <c r="AE7" s="354"/>
      <c r="AF7" s="354"/>
      <c r="AG7" s="354"/>
      <c r="AH7" s="344"/>
      <c r="AI7" s="345"/>
      <c r="AJ7" s="345"/>
      <c r="AK7" s="345"/>
      <c r="AL7" s="345"/>
      <c r="AM7" s="346"/>
      <c r="AN7" s="70"/>
      <c r="AO7" s="378"/>
      <c r="AP7" s="379"/>
      <c r="AQ7" s="379"/>
      <c r="AR7" s="379"/>
      <c r="AS7" s="379"/>
      <c r="AT7" s="38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373"/>
      <c r="C8" s="373"/>
      <c r="D8" s="374"/>
      <c r="E8" s="366"/>
      <c r="F8" s="367"/>
      <c r="G8" s="367"/>
      <c r="H8" s="367"/>
      <c r="I8" s="368"/>
      <c r="J8" s="353" t="str">
        <f>IF(AND('Mapa final'!$L$22="Muy Alta",'Mapa final'!$P$22="Leve"),CONCATENATE("R",'Mapa final'!$A$22),"")</f>
        <v/>
      </c>
      <c r="K8" s="354"/>
      <c r="L8" s="354" t="str">
        <f>IF(AND('Mapa final'!$L$22="Muy Alta",'Mapa final'!$P$22="Leve"),CONCATENATE("R",'Mapa final'!$A$22),"")</f>
        <v/>
      </c>
      <c r="M8" s="354"/>
      <c r="N8" s="354" t="str">
        <f>IF(AND('Mapa final'!$L$24="Muy Alta",'Mapa final'!$P$24="Leve"),CONCATENATE("R",'Mapa final'!$A$24),"")</f>
        <v/>
      </c>
      <c r="O8" s="355"/>
      <c r="P8" s="353" t="str">
        <f>IF(AND('Mapa final'!$L$22="Muy Alta",'Mapa final'!$P$22="Leve"),CONCATENATE("R",'Mapa final'!$A$22),"")</f>
        <v/>
      </c>
      <c r="Q8" s="354"/>
      <c r="R8" s="354" t="str">
        <f>IF(AND('Mapa final'!$L$22="Muy Alta",'Mapa final'!$P$22="Leve"),CONCATENATE("R",'Mapa final'!$A$22),"")</f>
        <v/>
      </c>
      <c r="S8" s="354"/>
      <c r="T8" s="354" t="str">
        <f>IF(AND('Mapa final'!$L$24="Muy Alta",'Mapa final'!$P$24="Leve"),CONCATENATE("R",'Mapa final'!$A$24),"")</f>
        <v/>
      </c>
      <c r="U8" s="355"/>
      <c r="V8" s="353" t="str">
        <f>IF(AND('Mapa final'!$L$22="Muy Alta",'Mapa final'!$P$22="Leve"),CONCATENATE("R",'Mapa final'!$A$22),"")</f>
        <v/>
      </c>
      <c r="W8" s="354"/>
      <c r="X8" s="354" t="str">
        <f>IF(AND('Mapa final'!$L$22="Muy Alta",'Mapa final'!$P$22="Leve"),CONCATENATE("R",'Mapa final'!$A$22),"")</f>
        <v/>
      </c>
      <c r="Y8" s="354"/>
      <c r="Z8" s="354" t="str">
        <f>IF(AND('Mapa final'!$L$24="Muy Alta",'Mapa final'!$P$24="Leve"),CONCATENATE("R",'Mapa final'!$A$24),"")</f>
        <v/>
      </c>
      <c r="AA8" s="355"/>
      <c r="AB8" s="353" t="str">
        <f>IF(AND('Mapa final'!$L$17="Muy Alta",'Mapa final'!$P$17="mayor"),CONCATENATE("R",'Mapa final'!$A$17),"")</f>
        <v>R3</v>
      </c>
      <c r="AC8" s="354"/>
      <c r="AD8" s="354" t="str">
        <f>IF(AND('Mapa final'!$L$22="Muy Alta",'Mapa final'!$P$22="Leve"),CONCATENATE("R",'Mapa final'!$A$22),"")</f>
        <v/>
      </c>
      <c r="AE8" s="354"/>
      <c r="AF8" s="354" t="str">
        <f>IF(AND('Mapa final'!$L$24="Muy Alta",'Mapa final'!$P$24="Leve"),CONCATENATE("R",'Mapa final'!$A$24),"")</f>
        <v/>
      </c>
      <c r="AG8" s="354"/>
      <c r="AH8" s="344" t="str">
        <f>IF(AND('Mapa final'!$L$22="Muy Alta",'Mapa final'!$P$22="Catastrófico"),CONCATENATE("R",'Mapa final'!$A$22),"")</f>
        <v/>
      </c>
      <c r="AI8" s="345"/>
      <c r="AJ8" s="345" t="str">
        <f>IF(AND('Mapa final'!$L$22="Muy Alta",'Mapa final'!$P$22="Catastrófico"),CONCATENATE("R",'Mapa final'!$A$22),"")</f>
        <v/>
      </c>
      <c r="AK8" s="345"/>
      <c r="AL8" s="345" t="str">
        <f>IF(AND('Mapa final'!$L$24="Muy Alta",'Mapa final'!$P$24="Catastrófico"),CONCATENATE("R",'Mapa final'!$A$24),"")</f>
        <v/>
      </c>
      <c r="AM8" s="346"/>
      <c r="AN8" s="70"/>
      <c r="AO8" s="378"/>
      <c r="AP8" s="379"/>
      <c r="AQ8" s="379"/>
      <c r="AR8" s="379"/>
      <c r="AS8" s="379"/>
      <c r="AT8" s="38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373"/>
      <c r="C9" s="373"/>
      <c r="D9" s="374"/>
      <c r="E9" s="366"/>
      <c r="F9" s="367"/>
      <c r="G9" s="367"/>
      <c r="H9" s="367"/>
      <c r="I9" s="368"/>
      <c r="J9" s="353"/>
      <c r="K9" s="354"/>
      <c r="L9" s="354"/>
      <c r="M9" s="354"/>
      <c r="N9" s="354"/>
      <c r="O9" s="355"/>
      <c r="P9" s="353"/>
      <c r="Q9" s="354"/>
      <c r="R9" s="354"/>
      <c r="S9" s="354"/>
      <c r="T9" s="354"/>
      <c r="U9" s="355"/>
      <c r="V9" s="353"/>
      <c r="W9" s="354"/>
      <c r="X9" s="354"/>
      <c r="Y9" s="354"/>
      <c r="Z9" s="354"/>
      <c r="AA9" s="355"/>
      <c r="AB9" s="353"/>
      <c r="AC9" s="354"/>
      <c r="AD9" s="354"/>
      <c r="AE9" s="354"/>
      <c r="AF9" s="354"/>
      <c r="AG9" s="354"/>
      <c r="AH9" s="344"/>
      <c r="AI9" s="345"/>
      <c r="AJ9" s="345"/>
      <c r="AK9" s="345"/>
      <c r="AL9" s="345"/>
      <c r="AM9" s="346"/>
      <c r="AN9" s="70"/>
      <c r="AO9" s="378"/>
      <c r="AP9" s="379"/>
      <c r="AQ9" s="379"/>
      <c r="AR9" s="379"/>
      <c r="AS9" s="379"/>
      <c r="AT9" s="38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373"/>
      <c r="C10" s="373"/>
      <c r="D10" s="374"/>
      <c r="E10" s="366"/>
      <c r="F10" s="367"/>
      <c r="G10" s="367"/>
      <c r="H10" s="367"/>
      <c r="I10" s="368"/>
      <c r="J10" s="353" t="str">
        <f>IF(AND('Mapa final'!$L$22="Muy Alta",'Mapa final'!$P$22="Leve"),CONCATENATE("R",'Mapa final'!$A$22),"")</f>
        <v/>
      </c>
      <c r="K10" s="354"/>
      <c r="L10" s="354" t="str">
        <f>IF(AND('Mapa final'!$L$22="Muy Alta",'Mapa final'!$P$22="Leve"),CONCATENATE("R",'Mapa final'!$A$22),"")</f>
        <v/>
      </c>
      <c r="M10" s="354"/>
      <c r="N10" s="354" t="str">
        <f>IF(AND('Mapa final'!$L$24="Muy Alta",'Mapa final'!$P$24="Leve"),CONCATENATE("R",'Mapa final'!$A$24),"")</f>
        <v/>
      </c>
      <c r="O10" s="355"/>
      <c r="P10" s="353" t="str">
        <f>IF(AND('Mapa final'!$L$22="Muy Alta",'Mapa final'!$P$22="Leve"),CONCATENATE("R",'Mapa final'!$A$22),"")</f>
        <v/>
      </c>
      <c r="Q10" s="354"/>
      <c r="R10" s="354" t="str">
        <f>IF(AND('Mapa final'!$L$22="Muy Alta",'Mapa final'!$P$22="Leve"),CONCATENATE("R",'Mapa final'!$A$22),"")</f>
        <v/>
      </c>
      <c r="S10" s="354"/>
      <c r="T10" s="354" t="str">
        <f>IF(AND('Mapa final'!$L$24="Muy Alta",'Mapa final'!$P$24="Leve"),CONCATENATE("R",'Mapa final'!$A$24),"")</f>
        <v/>
      </c>
      <c r="U10" s="355"/>
      <c r="V10" s="353" t="str">
        <f>IF(AND('Mapa final'!$L$22="Muy Alta",'Mapa final'!$P$22="Leve"),CONCATENATE("R",'Mapa final'!$A$22),"")</f>
        <v/>
      </c>
      <c r="W10" s="354"/>
      <c r="X10" s="354" t="str">
        <f>IF(AND('Mapa final'!$L$22="Muy Alta",'Mapa final'!$P$22="Leve"),CONCATENATE("R",'Mapa final'!$A$22),"")</f>
        <v/>
      </c>
      <c r="Y10" s="354"/>
      <c r="Z10" s="354" t="str">
        <f>IF(AND('Mapa final'!$L$24="Muy Alta",'Mapa final'!$P$24="Leve"),CONCATENATE("R",'Mapa final'!$A$24),"")</f>
        <v/>
      </c>
      <c r="AA10" s="355"/>
      <c r="AB10" s="353" t="str">
        <f>IF(AND('Mapa final'!$L$22="Muy Alta",'Mapa final'!$P$22="Leve"),CONCATENATE("R",'Mapa final'!$A$22),"")</f>
        <v/>
      </c>
      <c r="AC10" s="354"/>
      <c r="AD10" s="354" t="str">
        <f>IF(AND('Mapa final'!$L$22="Muy Alta",'Mapa final'!$P$22="Leve"),CONCATENATE("R",'Mapa final'!$A$22),"")</f>
        <v/>
      </c>
      <c r="AE10" s="354"/>
      <c r="AF10" s="354" t="str">
        <f>IF(AND('Mapa final'!$L$24="Muy Alta",'Mapa final'!$P$24="Leve"),CONCATENATE("R",'Mapa final'!$A$24),"")</f>
        <v/>
      </c>
      <c r="AG10" s="354"/>
      <c r="AH10" s="344" t="str">
        <f>IF(AND('Mapa final'!$L$22="Muy Alta",'Mapa final'!$P$22="Catastrófico"),CONCATENATE("R",'Mapa final'!$A$22),"")</f>
        <v/>
      </c>
      <c r="AI10" s="345"/>
      <c r="AJ10" s="345" t="str">
        <f>IF(AND('Mapa final'!$L$22="Muy Alta",'Mapa final'!$P$22="Catastrófico"),CONCATENATE("R",'Mapa final'!$A$22),"")</f>
        <v/>
      </c>
      <c r="AK10" s="345"/>
      <c r="AL10" s="345" t="str">
        <f>IF(AND('Mapa final'!$L$24="Muy Alta",'Mapa final'!$P$24="Catastrófico"),CONCATENATE("R",'Mapa final'!$A$24),"")</f>
        <v/>
      </c>
      <c r="AM10" s="346"/>
      <c r="AN10" s="70"/>
      <c r="AO10" s="378"/>
      <c r="AP10" s="379"/>
      <c r="AQ10" s="379"/>
      <c r="AR10" s="379"/>
      <c r="AS10" s="379"/>
      <c r="AT10" s="38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373"/>
      <c r="C11" s="373"/>
      <c r="D11" s="374"/>
      <c r="E11" s="366"/>
      <c r="F11" s="367"/>
      <c r="G11" s="367"/>
      <c r="H11" s="367"/>
      <c r="I11" s="368"/>
      <c r="J11" s="353"/>
      <c r="K11" s="354"/>
      <c r="L11" s="354"/>
      <c r="M11" s="354"/>
      <c r="N11" s="354"/>
      <c r="O11" s="355"/>
      <c r="P11" s="353"/>
      <c r="Q11" s="354"/>
      <c r="R11" s="354"/>
      <c r="S11" s="354"/>
      <c r="T11" s="354"/>
      <c r="U11" s="355"/>
      <c r="V11" s="353"/>
      <c r="W11" s="354"/>
      <c r="X11" s="354"/>
      <c r="Y11" s="354"/>
      <c r="Z11" s="354"/>
      <c r="AA11" s="355"/>
      <c r="AB11" s="353"/>
      <c r="AC11" s="354"/>
      <c r="AD11" s="354"/>
      <c r="AE11" s="354"/>
      <c r="AF11" s="354"/>
      <c r="AG11" s="354"/>
      <c r="AH11" s="344"/>
      <c r="AI11" s="345"/>
      <c r="AJ11" s="345"/>
      <c r="AK11" s="345"/>
      <c r="AL11" s="345"/>
      <c r="AM11" s="346"/>
      <c r="AN11" s="70"/>
      <c r="AO11" s="378"/>
      <c r="AP11" s="379"/>
      <c r="AQ11" s="379"/>
      <c r="AR11" s="379"/>
      <c r="AS11" s="379"/>
      <c r="AT11" s="38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373"/>
      <c r="C12" s="373"/>
      <c r="D12" s="374"/>
      <c r="E12" s="366"/>
      <c r="F12" s="367"/>
      <c r="G12" s="367"/>
      <c r="H12" s="367"/>
      <c r="I12" s="368"/>
      <c r="J12" s="353" t="str">
        <f>IF(AND('Mapa final'!$L$22="Muy Alta",'Mapa final'!$P$22="Leve"),CONCATENATE("R",'Mapa final'!$A$22),"")</f>
        <v/>
      </c>
      <c r="K12" s="354"/>
      <c r="L12" s="354" t="str">
        <f>IF(AND('Mapa final'!$L$22="Muy Alta",'Mapa final'!$P$22="Leve"),CONCATENATE("R",'Mapa final'!$A$22),"")</f>
        <v/>
      </c>
      <c r="M12" s="354"/>
      <c r="N12" s="354" t="str">
        <f>IF(AND('Mapa final'!$L$24="Muy Alta",'Mapa final'!$P$24="Leve"),CONCATENATE("R",'Mapa final'!$A$24),"")</f>
        <v/>
      </c>
      <c r="O12" s="355"/>
      <c r="P12" s="353" t="str">
        <f>IF(AND('Mapa final'!$L$22="Muy Alta",'Mapa final'!$P$22="Leve"),CONCATENATE("R",'Mapa final'!$A$22),"")</f>
        <v/>
      </c>
      <c r="Q12" s="354"/>
      <c r="R12" s="354" t="str">
        <f>IF(AND('Mapa final'!$L$22="Muy Alta",'Mapa final'!$P$22="Leve"),CONCATENATE("R",'Mapa final'!$A$22),"")</f>
        <v/>
      </c>
      <c r="S12" s="354"/>
      <c r="T12" s="354" t="str">
        <f>IF(AND('Mapa final'!$L$24="Muy Alta",'Mapa final'!$P$24="Leve"),CONCATENATE("R",'Mapa final'!$A$24),"")</f>
        <v/>
      </c>
      <c r="U12" s="355"/>
      <c r="V12" s="353" t="str">
        <f>IF(AND('Mapa final'!$L$22="Muy Alta",'Mapa final'!$P$22="Leve"),CONCATENATE("R",'Mapa final'!$A$22),"")</f>
        <v/>
      </c>
      <c r="W12" s="354"/>
      <c r="X12" s="354" t="str">
        <f>IF(AND('Mapa final'!$L$22="Muy Alta",'Mapa final'!$P$22="Leve"),CONCATENATE("R",'Mapa final'!$A$22),"")</f>
        <v/>
      </c>
      <c r="Y12" s="354"/>
      <c r="Z12" s="354" t="str">
        <f>IF(AND('Mapa final'!$L$24="Muy Alta",'Mapa final'!$P$24="Leve"),CONCATENATE("R",'Mapa final'!$A$24),"")</f>
        <v/>
      </c>
      <c r="AA12" s="355"/>
      <c r="AB12" s="353" t="str">
        <f>IF(AND('Mapa final'!$L$22="Muy Alta",'Mapa final'!$P$22="Leve"),CONCATENATE("R",'Mapa final'!$A$22),"")</f>
        <v/>
      </c>
      <c r="AC12" s="354"/>
      <c r="AD12" s="354" t="str">
        <f>IF(AND('Mapa final'!$L$22="Muy Alta",'Mapa final'!$P$22="Leve"),CONCATENATE("R",'Mapa final'!$A$22),"")</f>
        <v/>
      </c>
      <c r="AE12" s="354"/>
      <c r="AF12" s="354" t="str">
        <f>IF(AND('Mapa final'!$L$24="Muy Alta",'Mapa final'!$P$24="Leve"),CONCATENATE("R",'Mapa final'!$A$24),"")</f>
        <v/>
      </c>
      <c r="AG12" s="354"/>
      <c r="AH12" s="344" t="str">
        <f>IF(AND('Mapa final'!$L$22="Muy Alta",'Mapa final'!$P$22="Catastrófico"),CONCATENATE("R",'Mapa final'!$A$22),"")</f>
        <v/>
      </c>
      <c r="AI12" s="345"/>
      <c r="AJ12" s="345" t="str">
        <f>IF(AND('Mapa final'!$L$22="Muy Alta",'Mapa final'!$P$22="Catastrófico"),CONCATENATE("R",'Mapa final'!$A$22),"")</f>
        <v/>
      </c>
      <c r="AK12" s="345"/>
      <c r="AL12" s="345" t="str">
        <f>IF(AND('Mapa final'!$L$24="Muy Alta",'Mapa final'!$P$24="Catastrófico"),CONCATENATE("R",'Mapa final'!$A$24),"")</f>
        <v/>
      </c>
      <c r="AM12" s="346"/>
      <c r="AN12" s="70"/>
      <c r="AO12" s="378"/>
      <c r="AP12" s="379"/>
      <c r="AQ12" s="379"/>
      <c r="AR12" s="379"/>
      <c r="AS12" s="379"/>
      <c r="AT12" s="38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373"/>
      <c r="C13" s="373"/>
      <c r="D13" s="374"/>
      <c r="E13" s="369"/>
      <c r="F13" s="370"/>
      <c r="G13" s="370"/>
      <c r="H13" s="370"/>
      <c r="I13" s="371"/>
      <c r="J13" s="353"/>
      <c r="K13" s="354"/>
      <c r="L13" s="354"/>
      <c r="M13" s="354"/>
      <c r="N13" s="354"/>
      <c r="O13" s="355"/>
      <c r="P13" s="356"/>
      <c r="Q13" s="357"/>
      <c r="R13" s="357"/>
      <c r="S13" s="357"/>
      <c r="T13" s="357"/>
      <c r="U13" s="358"/>
      <c r="V13" s="356"/>
      <c r="W13" s="357"/>
      <c r="X13" s="357"/>
      <c r="Y13" s="357"/>
      <c r="Z13" s="357"/>
      <c r="AA13" s="358"/>
      <c r="AB13" s="356"/>
      <c r="AC13" s="357"/>
      <c r="AD13" s="357"/>
      <c r="AE13" s="357"/>
      <c r="AF13" s="357"/>
      <c r="AG13" s="357"/>
      <c r="AH13" s="347"/>
      <c r="AI13" s="348"/>
      <c r="AJ13" s="348"/>
      <c r="AK13" s="348"/>
      <c r="AL13" s="348"/>
      <c r="AM13" s="349"/>
      <c r="AN13" s="70"/>
      <c r="AO13" s="381"/>
      <c r="AP13" s="382"/>
      <c r="AQ13" s="382"/>
      <c r="AR13" s="382"/>
      <c r="AS13" s="382"/>
      <c r="AT13" s="383"/>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373"/>
      <c r="C14" s="373"/>
      <c r="D14" s="374"/>
      <c r="E14" s="363" t="s">
        <v>219</v>
      </c>
      <c r="F14" s="364"/>
      <c r="G14" s="364"/>
      <c r="H14" s="364"/>
      <c r="I14" s="364"/>
      <c r="J14" s="341" t="str">
        <f>IF(AND('Mapa final'!$L$22="Alta",'Mapa final'!$P$22="Leve"),CONCATENATE("R",'Mapa final'!$A$22),"")</f>
        <v/>
      </c>
      <c r="K14" s="342"/>
      <c r="L14" s="342" t="str">
        <f>IF(AND('Mapa final'!$L$22="Alta",'Mapa final'!$P$22="Leve"),CONCATENATE("R",'Mapa final'!$A$22),"")</f>
        <v/>
      </c>
      <c r="M14" s="342"/>
      <c r="N14" s="342" t="str">
        <f>IF(AND('Mapa final'!$L$24="Alta",'Mapa final'!$P$24="Leve"),CONCATENATE("R",'Mapa final'!$A$24),"")</f>
        <v/>
      </c>
      <c r="O14" s="343"/>
      <c r="P14" s="341" t="str">
        <f>IF(AND('Mapa final'!$L$22="Alta",'Mapa final'!$P$22="Leve"),CONCATENATE("R",'Mapa final'!$A$22),"")</f>
        <v/>
      </c>
      <c r="Q14" s="342"/>
      <c r="R14" s="342" t="str">
        <f>IF(AND('Mapa final'!$L$22="Alta",'Mapa final'!$P$22="Leve"),CONCATENATE("R",'Mapa final'!$A$22),"")</f>
        <v/>
      </c>
      <c r="S14" s="342"/>
      <c r="T14" s="342" t="str">
        <f>IF(AND('Mapa final'!$L$24="Alta",'Mapa final'!$P$24="Leve"),CONCATENATE("R",'Mapa final'!$A$24),"")</f>
        <v/>
      </c>
      <c r="U14" s="343"/>
      <c r="V14" s="359" t="str">
        <f>IF(AND('Mapa final'!$L$22="Muy Alta",'Mapa final'!$P$22="Leve"),CONCATENATE("R",'Mapa final'!$A$22),"")</f>
        <v/>
      </c>
      <c r="W14" s="360"/>
      <c r="X14" s="360" t="str">
        <f>IF(AND('Mapa final'!$L$22="Muy Alta",'Mapa final'!$P$22="Leve"),CONCATENATE("R",'Mapa final'!$A$22),"")</f>
        <v/>
      </c>
      <c r="Y14" s="360"/>
      <c r="Z14" s="360" t="str">
        <f>IF(AND('Mapa final'!$L$24="Muy Alta",'Mapa final'!$P$24="Leve"),CONCATENATE("R",'Mapa final'!$A$24),"")</f>
        <v/>
      </c>
      <c r="AA14" s="361"/>
      <c r="AB14" s="359" t="str">
        <f>IF(AND('Mapa final'!$L$22="Muy Alta",'Mapa final'!$P$22="Leve"),CONCATENATE("R",'Mapa final'!$A$22),"")</f>
        <v/>
      </c>
      <c r="AC14" s="360"/>
      <c r="AD14" s="360" t="str">
        <f>IF(AND('Mapa final'!$L$22="Muy Alta",'Mapa final'!$P$22="Leve"),CONCATENATE("R",'Mapa final'!$A$22),"")</f>
        <v/>
      </c>
      <c r="AE14" s="360"/>
      <c r="AF14" s="360" t="str">
        <f>IF(AND('Mapa final'!$L$24="Muy Alta",'Mapa final'!$P$24="Leve"),CONCATENATE("R",'Mapa final'!$A$24),"")</f>
        <v/>
      </c>
      <c r="AG14" s="361"/>
      <c r="AH14" s="350" t="str">
        <f>IF(AND('Mapa final'!$L$22="Muy Alta",'Mapa final'!$P$22="Catastrófico"),CONCATENATE("R",'Mapa final'!$A$22),"")</f>
        <v/>
      </c>
      <c r="AI14" s="351"/>
      <c r="AJ14" s="351" t="str">
        <f>IF(AND('Mapa final'!$L$12="Alta",'Mapa final'!$P$12="Catastrófico"),CONCATENATE("R",'Mapa final'!$A$12),"")</f>
        <v>R1</v>
      </c>
      <c r="AK14" s="351"/>
      <c r="AL14" s="351" t="str">
        <f>IF(AND('Mapa final'!$L$24="Muy Alta",'Mapa final'!$P$24="Catastrófico"),CONCATENATE("R",'Mapa final'!$A$24),"")</f>
        <v/>
      </c>
      <c r="AM14" s="352"/>
      <c r="AN14" s="70"/>
      <c r="AO14" s="384" t="s">
        <v>220</v>
      </c>
      <c r="AP14" s="385"/>
      <c r="AQ14" s="385"/>
      <c r="AR14" s="385"/>
      <c r="AS14" s="385"/>
      <c r="AT14" s="386"/>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373"/>
      <c r="C15" s="373"/>
      <c r="D15" s="374"/>
      <c r="E15" s="366"/>
      <c r="F15" s="367"/>
      <c r="G15" s="367"/>
      <c r="H15" s="367"/>
      <c r="I15" s="367"/>
      <c r="J15" s="335"/>
      <c r="K15" s="336"/>
      <c r="L15" s="336"/>
      <c r="M15" s="336"/>
      <c r="N15" s="336"/>
      <c r="O15" s="337"/>
      <c r="P15" s="335"/>
      <c r="Q15" s="336"/>
      <c r="R15" s="336"/>
      <c r="S15" s="336"/>
      <c r="T15" s="336"/>
      <c r="U15" s="337"/>
      <c r="V15" s="353"/>
      <c r="W15" s="354"/>
      <c r="X15" s="354"/>
      <c r="Y15" s="354"/>
      <c r="Z15" s="354"/>
      <c r="AA15" s="355"/>
      <c r="AB15" s="353"/>
      <c r="AC15" s="354"/>
      <c r="AD15" s="354"/>
      <c r="AE15" s="354"/>
      <c r="AF15" s="354"/>
      <c r="AG15" s="355"/>
      <c r="AH15" s="344"/>
      <c r="AI15" s="345"/>
      <c r="AJ15" s="345"/>
      <c r="AK15" s="345"/>
      <c r="AL15" s="345"/>
      <c r="AM15" s="346"/>
      <c r="AN15" s="70"/>
      <c r="AO15" s="387"/>
      <c r="AP15" s="388"/>
      <c r="AQ15" s="388"/>
      <c r="AR15" s="388"/>
      <c r="AS15" s="388"/>
      <c r="AT15" s="389"/>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373"/>
      <c r="C16" s="373"/>
      <c r="D16" s="374"/>
      <c r="E16" s="366"/>
      <c r="F16" s="367"/>
      <c r="G16" s="367"/>
      <c r="H16" s="367"/>
      <c r="I16" s="367"/>
      <c r="J16" s="335" t="str">
        <f>IF(AND('Mapa final'!$L$22="Alta",'Mapa final'!$P$22="Leve"),CONCATENATE("R",'Mapa final'!$A$22),"")</f>
        <v/>
      </c>
      <c r="K16" s="336"/>
      <c r="L16" s="336" t="str">
        <f>IF(AND('Mapa final'!$L$22="Alta",'Mapa final'!$P$22="Leve"),CONCATENATE("R",'Mapa final'!$A$22),"")</f>
        <v/>
      </c>
      <c r="M16" s="336"/>
      <c r="N16" s="336" t="str">
        <f>IF(AND('Mapa final'!$L$24="Alta",'Mapa final'!$P$24="Leve"),CONCATENATE("R",'Mapa final'!$A$24),"")</f>
        <v/>
      </c>
      <c r="O16" s="337"/>
      <c r="P16" s="335" t="str">
        <f>IF(AND('Mapa final'!$L$22="Alta",'Mapa final'!$P$22="Leve"),CONCATENATE("R",'Mapa final'!$A$22),"")</f>
        <v/>
      </c>
      <c r="Q16" s="336"/>
      <c r="R16" s="336" t="str">
        <f>IF(AND('Mapa final'!$L$22="Alta",'Mapa final'!$P$22="Leve"),CONCATENATE("R",'Mapa final'!$A$22),"")</f>
        <v/>
      </c>
      <c r="S16" s="336"/>
      <c r="T16" s="336" t="str">
        <f>IF(AND('Mapa final'!$L$24="Alta",'Mapa final'!$P$24="Leve"),CONCATENATE("R",'Mapa final'!$A$24),"")</f>
        <v/>
      </c>
      <c r="U16" s="337"/>
      <c r="V16" s="353" t="str">
        <f>IF(AND('Mapa final'!$L$22="Muy Alta",'Mapa final'!$P$22="Leve"),CONCATENATE("R",'Mapa final'!$A$22),"")</f>
        <v/>
      </c>
      <c r="W16" s="354"/>
      <c r="X16" s="354" t="str">
        <f>IF(AND('Mapa final'!$L$22="Muy Alta",'Mapa final'!$P$22="Leve"),CONCATENATE("R",'Mapa final'!$A$22),"")</f>
        <v/>
      </c>
      <c r="Y16" s="354"/>
      <c r="Z16" s="354" t="str">
        <f>IF(AND('Mapa final'!$L$24="Muy Alta",'Mapa final'!$P$24="Leve"),CONCATENATE("R",'Mapa final'!$A$24),"")</f>
        <v/>
      </c>
      <c r="AA16" s="355"/>
      <c r="AB16" s="353" t="str">
        <f>IF(AND('Mapa final'!$L$22="Muy Alta",'Mapa final'!$P$22="Leve"),CONCATENATE("R",'Mapa final'!$A$22),"")</f>
        <v/>
      </c>
      <c r="AC16" s="354"/>
      <c r="AD16" s="354" t="str">
        <f>IF(AND('Mapa final'!$L$22="Muy Alta",'Mapa final'!$P$22="Leve"),CONCATENATE("R",'Mapa final'!$A$22),"")</f>
        <v/>
      </c>
      <c r="AE16" s="354"/>
      <c r="AF16" s="354" t="str">
        <f>IF(AND('Mapa final'!$L$24="Muy Alta",'Mapa final'!$P$24="Leve"),CONCATENATE("R",'Mapa final'!$A$24),"")</f>
        <v/>
      </c>
      <c r="AG16" s="355"/>
      <c r="AH16" s="344" t="str">
        <f>IF(AND('Mapa final'!$L$22="Muy Alta",'Mapa final'!$P$22="Catastrófico"),CONCATENATE("R",'Mapa final'!$A$22),"")</f>
        <v/>
      </c>
      <c r="AI16" s="345"/>
      <c r="AJ16" s="345" t="str">
        <f>IF(AND('Mapa final'!$L$22="Muy Alta",'Mapa final'!$P$22="Catastrófico"),CONCATENATE("R",'Mapa final'!$A$22),"")</f>
        <v/>
      </c>
      <c r="AK16" s="345"/>
      <c r="AL16" s="345" t="str">
        <f>IF(AND('Mapa final'!$L$24="Muy Alta",'Mapa final'!$P$24="Catastrófico"),CONCATENATE("R",'Mapa final'!$A$24),"")</f>
        <v/>
      </c>
      <c r="AM16" s="346"/>
      <c r="AN16" s="70"/>
      <c r="AO16" s="387"/>
      <c r="AP16" s="388"/>
      <c r="AQ16" s="388"/>
      <c r="AR16" s="388"/>
      <c r="AS16" s="388"/>
      <c r="AT16" s="38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373"/>
      <c r="C17" s="373"/>
      <c r="D17" s="374"/>
      <c r="E17" s="366"/>
      <c r="F17" s="367"/>
      <c r="G17" s="367"/>
      <c r="H17" s="367"/>
      <c r="I17" s="367"/>
      <c r="J17" s="335"/>
      <c r="K17" s="336"/>
      <c r="L17" s="336"/>
      <c r="M17" s="336"/>
      <c r="N17" s="336"/>
      <c r="O17" s="337"/>
      <c r="P17" s="335"/>
      <c r="Q17" s="336"/>
      <c r="R17" s="336"/>
      <c r="S17" s="336"/>
      <c r="T17" s="336"/>
      <c r="U17" s="337"/>
      <c r="V17" s="353"/>
      <c r="W17" s="354"/>
      <c r="X17" s="354"/>
      <c r="Y17" s="354"/>
      <c r="Z17" s="354"/>
      <c r="AA17" s="355"/>
      <c r="AB17" s="353"/>
      <c r="AC17" s="354"/>
      <c r="AD17" s="354"/>
      <c r="AE17" s="354"/>
      <c r="AF17" s="354"/>
      <c r="AG17" s="355"/>
      <c r="AH17" s="344"/>
      <c r="AI17" s="345"/>
      <c r="AJ17" s="345"/>
      <c r="AK17" s="345"/>
      <c r="AL17" s="345"/>
      <c r="AM17" s="346"/>
      <c r="AN17" s="70"/>
      <c r="AO17" s="387"/>
      <c r="AP17" s="388"/>
      <c r="AQ17" s="388"/>
      <c r="AR17" s="388"/>
      <c r="AS17" s="388"/>
      <c r="AT17" s="389"/>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373"/>
      <c r="C18" s="373"/>
      <c r="D18" s="374"/>
      <c r="E18" s="366"/>
      <c r="F18" s="367"/>
      <c r="G18" s="367"/>
      <c r="H18" s="367"/>
      <c r="I18" s="367"/>
      <c r="J18" s="335" t="str">
        <f>IF(AND('Mapa final'!$L$22="Alta",'Mapa final'!$P$22="Leve"),CONCATENATE("R",'Mapa final'!$A$22),"")</f>
        <v/>
      </c>
      <c r="K18" s="336"/>
      <c r="L18" s="336" t="str">
        <f>IF(AND('Mapa final'!$L$22="Alta",'Mapa final'!$P$22="Leve"),CONCATENATE("R",'Mapa final'!$A$22),"")</f>
        <v/>
      </c>
      <c r="M18" s="336"/>
      <c r="N18" s="336" t="str">
        <f>IF(AND('Mapa final'!$L$24="Alta",'Mapa final'!$P$24="Leve"),CONCATENATE("R",'Mapa final'!$A$24),"")</f>
        <v/>
      </c>
      <c r="O18" s="337"/>
      <c r="P18" s="335" t="str">
        <f>IF(AND('Mapa final'!$L$22="Alta",'Mapa final'!$P$22="Leve"),CONCATENATE("R",'Mapa final'!$A$22),"")</f>
        <v/>
      </c>
      <c r="Q18" s="336"/>
      <c r="R18" s="336" t="str">
        <f>IF(AND('Mapa final'!$L$22="Alta",'Mapa final'!$P$22="Leve"),CONCATENATE("R",'Mapa final'!$A$22),"")</f>
        <v/>
      </c>
      <c r="S18" s="336"/>
      <c r="T18" s="336" t="str">
        <f>IF(AND('Mapa final'!$L$24="Alta",'Mapa final'!$P$24="Leve"),CONCATENATE("R",'Mapa final'!$A$24),"")</f>
        <v/>
      </c>
      <c r="U18" s="337"/>
      <c r="V18" s="353" t="str">
        <f>IF(AND('Mapa final'!$L$22="Muy Alta",'Mapa final'!$P$22="Leve"),CONCATENATE("R",'Mapa final'!$A$22),"")</f>
        <v/>
      </c>
      <c r="W18" s="354"/>
      <c r="X18" s="354" t="str">
        <f>IF(AND('Mapa final'!$L$22="Muy Alta",'Mapa final'!$P$22="Leve"),CONCATENATE("R",'Mapa final'!$A$22),"")</f>
        <v/>
      </c>
      <c r="Y18" s="354"/>
      <c r="Z18" s="354" t="str">
        <f>IF(AND('Mapa final'!$L$24="Muy Alta",'Mapa final'!$P$24="Leve"),CONCATENATE("R",'Mapa final'!$A$24),"")</f>
        <v/>
      </c>
      <c r="AA18" s="355"/>
      <c r="AB18" s="353" t="str">
        <f>IF(AND('Mapa final'!$L$22="Muy Alta",'Mapa final'!$P$22="Leve"),CONCATENATE("R",'Mapa final'!$A$22),"")</f>
        <v/>
      </c>
      <c r="AC18" s="354"/>
      <c r="AD18" s="354" t="str">
        <f>IF(AND('Mapa final'!$L$22="Muy Alta",'Mapa final'!$P$22="Leve"),CONCATENATE("R",'Mapa final'!$A$22),"")</f>
        <v/>
      </c>
      <c r="AE18" s="354"/>
      <c r="AF18" s="354" t="str">
        <f>IF(AND('Mapa final'!$L$24="Muy Alta",'Mapa final'!$P$24="Leve"),CONCATENATE("R",'Mapa final'!$A$24),"")</f>
        <v/>
      </c>
      <c r="AG18" s="355"/>
      <c r="AH18" s="344" t="str">
        <f>IF(AND('Mapa final'!$L$18="Alta",'Mapa final'!$P$18="Catastrófico"),CONCATENATE("R",'Mapa final'!$A$18),"")</f>
        <v>R4</v>
      </c>
      <c r="AI18" s="345"/>
      <c r="AJ18" s="345" t="str">
        <f>IF(AND('Mapa final'!$L$22="Muy Alta",'Mapa final'!$P$22="Catastrófico"),CONCATENATE("R",'Mapa final'!$A$22),"")</f>
        <v/>
      </c>
      <c r="AK18" s="345"/>
      <c r="AL18" s="345" t="str">
        <f>IF(AND('Mapa final'!$L$24="Muy Alta",'Mapa final'!$P$24="Catastrófico"),CONCATENATE("R",'Mapa final'!$A$24),"")</f>
        <v/>
      </c>
      <c r="AM18" s="346"/>
      <c r="AN18" s="70"/>
      <c r="AO18" s="387"/>
      <c r="AP18" s="388"/>
      <c r="AQ18" s="388"/>
      <c r="AR18" s="388"/>
      <c r="AS18" s="388"/>
      <c r="AT18" s="389"/>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373"/>
      <c r="C19" s="373"/>
      <c r="D19" s="374"/>
      <c r="E19" s="366"/>
      <c r="F19" s="367"/>
      <c r="G19" s="367"/>
      <c r="H19" s="367"/>
      <c r="I19" s="367"/>
      <c r="J19" s="335"/>
      <c r="K19" s="336"/>
      <c r="L19" s="336"/>
      <c r="M19" s="336"/>
      <c r="N19" s="336"/>
      <c r="O19" s="337"/>
      <c r="P19" s="335"/>
      <c r="Q19" s="336"/>
      <c r="R19" s="336"/>
      <c r="S19" s="336"/>
      <c r="T19" s="336"/>
      <c r="U19" s="337"/>
      <c r="V19" s="353"/>
      <c r="W19" s="354"/>
      <c r="X19" s="354"/>
      <c r="Y19" s="354"/>
      <c r="Z19" s="354"/>
      <c r="AA19" s="355"/>
      <c r="AB19" s="353"/>
      <c r="AC19" s="354"/>
      <c r="AD19" s="354"/>
      <c r="AE19" s="354"/>
      <c r="AF19" s="354"/>
      <c r="AG19" s="355"/>
      <c r="AH19" s="344"/>
      <c r="AI19" s="345"/>
      <c r="AJ19" s="345"/>
      <c r="AK19" s="345"/>
      <c r="AL19" s="345"/>
      <c r="AM19" s="346"/>
      <c r="AN19" s="70"/>
      <c r="AO19" s="387"/>
      <c r="AP19" s="388"/>
      <c r="AQ19" s="388"/>
      <c r="AR19" s="388"/>
      <c r="AS19" s="388"/>
      <c r="AT19" s="389"/>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373"/>
      <c r="C20" s="373"/>
      <c r="D20" s="374"/>
      <c r="E20" s="366"/>
      <c r="F20" s="367"/>
      <c r="G20" s="367"/>
      <c r="H20" s="367"/>
      <c r="I20" s="367"/>
      <c r="J20" s="335" t="str">
        <f>IF(AND('Mapa final'!$L$22="Alta",'Mapa final'!$P$22="Leve"),CONCATENATE("R",'Mapa final'!$A$22),"")</f>
        <v/>
      </c>
      <c r="K20" s="336"/>
      <c r="L20" s="336" t="str">
        <f>IF(AND('Mapa final'!$L$22="Alta",'Mapa final'!$P$22="Leve"),CONCATENATE("R",'Mapa final'!$A$22),"")</f>
        <v/>
      </c>
      <c r="M20" s="336"/>
      <c r="N20" s="336" t="str">
        <f>IF(AND('Mapa final'!$L$24="Alta",'Mapa final'!$P$24="Leve"),CONCATENATE("R",'Mapa final'!$A$24),"")</f>
        <v/>
      </c>
      <c r="O20" s="337"/>
      <c r="P20" s="335" t="str">
        <f>IF(AND('Mapa final'!$L$22="Alta",'Mapa final'!$P$22="Leve"),CONCATENATE("R",'Mapa final'!$A$22),"")</f>
        <v/>
      </c>
      <c r="Q20" s="336"/>
      <c r="R20" s="336" t="str">
        <f>IF(AND('Mapa final'!$L$22="Alta",'Mapa final'!$P$22="Leve"),CONCATENATE("R",'Mapa final'!$A$22),"")</f>
        <v/>
      </c>
      <c r="S20" s="336"/>
      <c r="T20" s="336" t="str">
        <f>IF(AND('Mapa final'!$L$24="Alta",'Mapa final'!$P$24="Leve"),CONCATENATE("R",'Mapa final'!$A$24),"")</f>
        <v/>
      </c>
      <c r="U20" s="337"/>
      <c r="V20" s="353" t="str">
        <f>IF(AND('Mapa final'!$L$22="Muy Alta",'Mapa final'!$P$22="Leve"),CONCATENATE("R",'Mapa final'!$A$22),"")</f>
        <v/>
      </c>
      <c r="W20" s="354"/>
      <c r="X20" s="354" t="str">
        <f>IF(AND('Mapa final'!$L$22="Muy Alta",'Mapa final'!$P$22="Leve"),CONCATENATE("R",'Mapa final'!$A$22),"")</f>
        <v/>
      </c>
      <c r="Y20" s="354"/>
      <c r="Z20" s="354" t="str">
        <f>IF(AND('Mapa final'!$L$24="Muy Alta",'Mapa final'!$P$24="Leve"),CONCATENATE("R",'Mapa final'!$A$24),"")</f>
        <v/>
      </c>
      <c r="AA20" s="355"/>
      <c r="AB20" s="353" t="str">
        <f>IF(AND('Mapa final'!$L$22="Muy Alta",'Mapa final'!$P$22="Leve"),CONCATENATE("R",'Mapa final'!$A$22),"")</f>
        <v/>
      </c>
      <c r="AC20" s="354"/>
      <c r="AD20" s="354" t="str">
        <f>IF(AND('Mapa final'!$L$22="Muy Alta",'Mapa final'!$P$22="Leve"),CONCATENATE("R",'Mapa final'!$A$22),"")</f>
        <v/>
      </c>
      <c r="AE20" s="354"/>
      <c r="AF20" s="354" t="str">
        <f>IF(AND('Mapa final'!$L$24="Muy Alta",'Mapa final'!$P$24="Leve"),CONCATENATE("R",'Mapa final'!$A$24),"")</f>
        <v/>
      </c>
      <c r="AG20" s="355"/>
      <c r="AH20" s="344" t="str">
        <f>IF(AND('Mapa final'!$L$22="Muy Alta",'Mapa final'!$P$22="Catastrófico"),CONCATENATE("R",'Mapa final'!$A$22),"")</f>
        <v/>
      </c>
      <c r="AI20" s="345"/>
      <c r="AJ20" s="345" t="str">
        <f>IF(AND('Mapa final'!$L$22="Muy Alta",'Mapa final'!$P$22="Catastrófico"),CONCATENATE("R",'Mapa final'!$A$22),"")</f>
        <v/>
      </c>
      <c r="AK20" s="345"/>
      <c r="AL20" s="345" t="str">
        <f>IF(AND('Mapa final'!$L$24="Muy Alta",'Mapa final'!$P$24="Catastrófico"),CONCATENATE("R",'Mapa final'!$A$24),"")</f>
        <v/>
      </c>
      <c r="AM20" s="346"/>
      <c r="AN20" s="70"/>
      <c r="AO20" s="387"/>
      <c r="AP20" s="388"/>
      <c r="AQ20" s="388"/>
      <c r="AR20" s="388"/>
      <c r="AS20" s="388"/>
      <c r="AT20" s="389"/>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373"/>
      <c r="C21" s="373"/>
      <c r="D21" s="374"/>
      <c r="E21" s="369"/>
      <c r="F21" s="370"/>
      <c r="G21" s="370"/>
      <c r="H21" s="370"/>
      <c r="I21" s="370"/>
      <c r="J21" s="338"/>
      <c r="K21" s="339"/>
      <c r="L21" s="339"/>
      <c r="M21" s="339"/>
      <c r="N21" s="339"/>
      <c r="O21" s="340"/>
      <c r="P21" s="338"/>
      <c r="Q21" s="339"/>
      <c r="R21" s="339"/>
      <c r="S21" s="339"/>
      <c r="T21" s="339"/>
      <c r="U21" s="340"/>
      <c r="V21" s="356"/>
      <c r="W21" s="357"/>
      <c r="X21" s="357"/>
      <c r="Y21" s="357"/>
      <c r="Z21" s="357"/>
      <c r="AA21" s="358"/>
      <c r="AB21" s="356"/>
      <c r="AC21" s="357"/>
      <c r="AD21" s="357"/>
      <c r="AE21" s="357"/>
      <c r="AF21" s="357"/>
      <c r="AG21" s="358"/>
      <c r="AH21" s="347"/>
      <c r="AI21" s="348"/>
      <c r="AJ21" s="348"/>
      <c r="AK21" s="348"/>
      <c r="AL21" s="348"/>
      <c r="AM21" s="349"/>
      <c r="AN21" s="70"/>
      <c r="AO21" s="390"/>
      <c r="AP21" s="391"/>
      <c r="AQ21" s="391"/>
      <c r="AR21" s="391"/>
      <c r="AS21" s="391"/>
      <c r="AT21" s="392"/>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373"/>
      <c r="C22" s="373"/>
      <c r="D22" s="374"/>
      <c r="E22" s="363" t="s">
        <v>221</v>
      </c>
      <c r="F22" s="364"/>
      <c r="G22" s="364"/>
      <c r="H22" s="364"/>
      <c r="I22" s="365"/>
      <c r="J22" s="341" t="str">
        <f>IF(AND('Mapa final'!$L$22="Alta",'Mapa final'!$P$22="Leve"),CONCATENATE("R",'Mapa final'!$A$22),"")</f>
        <v/>
      </c>
      <c r="K22" s="342"/>
      <c r="L22" s="342" t="str">
        <f>IF(AND('Mapa final'!$L$22="Alta",'Mapa final'!$P$22="Leve"),CONCATENATE("R",'Mapa final'!$A$22),"")</f>
        <v/>
      </c>
      <c r="M22" s="342"/>
      <c r="N22" s="342" t="str">
        <f>IF(AND('Mapa final'!$L$24="Alta",'Mapa final'!$P$24="Leve"),CONCATENATE("R",'Mapa final'!$A$24),"")</f>
        <v/>
      </c>
      <c r="O22" s="343"/>
      <c r="P22" s="341" t="str">
        <f>IF(AND('Mapa final'!$L$22="Alta",'Mapa final'!$P$22="Leve"),CONCATENATE("R",'Mapa final'!$A$22),"")</f>
        <v/>
      </c>
      <c r="Q22" s="342"/>
      <c r="R22" s="342" t="str">
        <f>IF(AND('Mapa final'!$L$22="Alta",'Mapa final'!$P$22="Leve"),CONCATENATE("R",'Mapa final'!$A$22),"")</f>
        <v/>
      </c>
      <c r="S22" s="342"/>
      <c r="T22" s="342" t="str">
        <f>IF(AND('Mapa final'!$L$24="Alta",'Mapa final'!$P$24="Leve"),CONCATENATE("R",'Mapa final'!$A$24),"")</f>
        <v/>
      </c>
      <c r="U22" s="343"/>
      <c r="V22" s="341" t="str">
        <f>IF(AND('Mapa final'!$L$22="Alta",'Mapa final'!$P$22="Leve"),CONCATENATE("R",'Mapa final'!$A$22),"")</f>
        <v/>
      </c>
      <c r="W22" s="342"/>
      <c r="X22" s="342" t="str">
        <f>IF(AND('Mapa final'!$L$22="Alta",'Mapa final'!$P$22="Leve"),CONCATENATE("R",'Mapa final'!$A$22),"")</f>
        <v/>
      </c>
      <c r="Y22" s="342"/>
      <c r="Z22" s="342" t="str">
        <f>IF(AND('Mapa final'!$L$24="Alta",'Mapa final'!$P$24="Leve"),CONCATENATE("R",'Mapa final'!$A$24),"")</f>
        <v/>
      </c>
      <c r="AA22" s="343"/>
      <c r="AB22" s="359" t="str">
        <f>IF(AND('Mapa final'!$L$16="media",'Mapa final'!$P$16="mayor"),CONCATENATE("R",'Mapa final'!$A$16),"")</f>
        <v>R2</v>
      </c>
      <c r="AC22" s="360"/>
      <c r="AD22" s="360" t="str">
        <f>IF(AND('Mapa final'!$L$22="Muy Alta",'Mapa final'!$P$22="Leve"),CONCATENATE("R",'Mapa final'!$A$22),"")</f>
        <v/>
      </c>
      <c r="AE22" s="360"/>
      <c r="AF22" s="360" t="str">
        <f>IF(AND('Mapa final'!$L$24="Muy Alta",'Mapa final'!$P$24="Leve"),CONCATENATE("R",'Mapa final'!$A$24),"")</f>
        <v/>
      </c>
      <c r="AG22" s="361"/>
      <c r="AH22" s="350" t="str">
        <f>IF(AND('Mapa final'!$L$22="Muy Alta",'Mapa final'!$P$22="Catastrófico"),CONCATENATE("R",'Mapa final'!$A$22),"")</f>
        <v/>
      </c>
      <c r="AI22" s="351"/>
      <c r="AJ22" s="351" t="str">
        <f>IF(AND('Mapa final'!$L$22="Muy Alta",'Mapa final'!$P$22="Catastrófico"),CONCATENATE("R",'Mapa final'!$A$22),"")</f>
        <v/>
      </c>
      <c r="AK22" s="351"/>
      <c r="AL22" s="351" t="str">
        <f>IF(AND('Mapa final'!$L$24="Muy Alta",'Mapa final'!$P$24="Catastrófico"),CONCATENATE("R",'Mapa final'!$A$24),"")</f>
        <v/>
      </c>
      <c r="AM22" s="352"/>
      <c r="AN22" s="70"/>
      <c r="AO22" s="393" t="s">
        <v>222</v>
      </c>
      <c r="AP22" s="394"/>
      <c r="AQ22" s="394"/>
      <c r="AR22" s="394"/>
      <c r="AS22" s="394"/>
      <c r="AT22" s="395"/>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373"/>
      <c r="C23" s="373"/>
      <c r="D23" s="374"/>
      <c r="E23" s="366"/>
      <c r="F23" s="367"/>
      <c r="G23" s="367"/>
      <c r="H23" s="367"/>
      <c r="I23" s="368"/>
      <c r="J23" s="335"/>
      <c r="K23" s="336"/>
      <c r="L23" s="336"/>
      <c r="M23" s="336"/>
      <c r="N23" s="336"/>
      <c r="O23" s="337"/>
      <c r="P23" s="335"/>
      <c r="Q23" s="336"/>
      <c r="R23" s="336"/>
      <c r="S23" s="336"/>
      <c r="T23" s="336"/>
      <c r="U23" s="337"/>
      <c r="V23" s="335"/>
      <c r="W23" s="336"/>
      <c r="X23" s="336"/>
      <c r="Y23" s="336"/>
      <c r="Z23" s="336"/>
      <c r="AA23" s="337"/>
      <c r="AB23" s="353"/>
      <c r="AC23" s="354"/>
      <c r="AD23" s="354"/>
      <c r="AE23" s="354"/>
      <c r="AF23" s="354"/>
      <c r="AG23" s="355"/>
      <c r="AH23" s="344"/>
      <c r="AI23" s="345"/>
      <c r="AJ23" s="345"/>
      <c r="AK23" s="345"/>
      <c r="AL23" s="345"/>
      <c r="AM23" s="346"/>
      <c r="AN23" s="70"/>
      <c r="AO23" s="396"/>
      <c r="AP23" s="397"/>
      <c r="AQ23" s="397"/>
      <c r="AR23" s="397"/>
      <c r="AS23" s="397"/>
      <c r="AT23" s="398"/>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373"/>
      <c r="C24" s="373"/>
      <c r="D24" s="374"/>
      <c r="E24" s="366"/>
      <c r="F24" s="367"/>
      <c r="G24" s="367"/>
      <c r="H24" s="367"/>
      <c r="I24" s="368"/>
      <c r="J24" s="335" t="str">
        <f>IF(AND('Mapa final'!$L$22="Alta",'Mapa final'!$P$22="Leve"),CONCATENATE("R",'Mapa final'!$A$22),"")</f>
        <v/>
      </c>
      <c r="K24" s="336"/>
      <c r="L24" s="336" t="str">
        <f>IF(AND('Mapa final'!$L$22="Alta",'Mapa final'!$P$22="Leve"),CONCATENATE("R",'Mapa final'!$A$22),"")</f>
        <v/>
      </c>
      <c r="M24" s="336"/>
      <c r="N24" s="336" t="str">
        <f>IF(AND('Mapa final'!$L$24="Alta",'Mapa final'!$P$24="Leve"),CONCATENATE("R",'Mapa final'!$A$24),"")</f>
        <v/>
      </c>
      <c r="O24" s="337"/>
      <c r="P24" s="335" t="str">
        <f>IF(AND('Mapa final'!$L$22="Alta",'Mapa final'!$P$22="Leve"),CONCATENATE("R",'Mapa final'!$A$22),"")</f>
        <v/>
      </c>
      <c r="Q24" s="336"/>
      <c r="R24" s="336" t="str">
        <f>IF(AND('Mapa final'!$L$22="Alta",'Mapa final'!$P$22="Leve"),CONCATENATE("R",'Mapa final'!$A$22),"")</f>
        <v/>
      </c>
      <c r="S24" s="336"/>
      <c r="T24" s="336" t="str">
        <f>IF(AND('Mapa final'!$L$24="Alta",'Mapa final'!$P$24="Leve"),CONCATENATE("R",'Mapa final'!$A$24),"")</f>
        <v/>
      </c>
      <c r="U24" s="337"/>
      <c r="V24" s="335" t="str">
        <f>IF(AND('Mapa final'!$L$22="Alta",'Mapa final'!$P$22="Leve"),CONCATENATE("R",'Mapa final'!$A$22),"")</f>
        <v/>
      </c>
      <c r="W24" s="336"/>
      <c r="X24" s="336" t="str">
        <f>IF(AND('Mapa final'!$L$22="Alta",'Mapa final'!$P$22="Leve"),CONCATENATE("R",'Mapa final'!$A$22),"")</f>
        <v/>
      </c>
      <c r="Y24" s="336"/>
      <c r="Z24" s="336" t="str">
        <f>IF(AND('Mapa final'!$L$24="Alta",'Mapa final'!$P$24="Leve"),CONCATENATE("R",'Mapa final'!$A$24),"")</f>
        <v/>
      </c>
      <c r="AA24" s="337"/>
      <c r="AB24" s="353" t="str">
        <f>IF(AND('Mapa final'!$L$22="Muy Alta",'Mapa final'!$P$22="Leve"),CONCATENATE("R",'Mapa final'!$A$22),"")</f>
        <v/>
      </c>
      <c r="AC24" s="354"/>
      <c r="AD24" s="354" t="str">
        <f>IF(AND('Mapa final'!$L$22="Muy Alta",'Mapa final'!$P$22="Leve"),CONCATENATE("R",'Mapa final'!$A$22),"")</f>
        <v/>
      </c>
      <c r="AE24" s="354"/>
      <c r="AF24" s="354" t="str">
        <f>IF(AND('Mapa final'!$L$24="Muy Alta",'Mapa final'!$P$24="Leve"),CONCATENATE("R",'Mapa final'!$A$24),"")</f>
        <v/>
      </c>
      <c r="AG24" s="355"/>
      <c r="AH24" s="344" t="str">
        <f>IF(AND('Mapa final'!$L$22="Muy Alta",'Mapa final'!$P$22="Catastrófico"),CONCATENATE("R",'Mapa final'!$A$22),"")</f>
        <v/>
      </c>
      <c r="AI24" s="345"/>
      <c r="AJ24" s="345" t="str">
        <f>IF(AND('Mapa final'!$L$22="Muy Alta",'Mapa final'!$P$22="Catastrófico"),CONCATENATE("R",'Mapa final'!$A$22),"")</f>
        <v/>
      </c>
      <c r="AK24" s="345"/>
      <c r="AL24" s="345" t="str">
        <f>IF(AND('Mapa final'!$L$24="Muy Alta",'Mapa final'!$P$24="Catastrófico"),CONCATENATE("R",'Mapa final'!$A$24),"")</f>
        <v/>
      </c>
      <c r="AM24" s="346"/>
      <c r="AN24" s="70"/>
      <c r="AO24" s="396"/>
      <c r="AP24" s="397"/>
      <c r="AQ24" s="397"/>
      <c r="AR24" s="397"/>
      <c r="AS24" s="397"/>
      <c r="AT24" s="398"/>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373"/>
      <c r="C25" s="373"/>
      <c r="D25" s="374"/>
      <c r="E25" s="366"/>
      <c r="F25" s="367"/>
      <c r="G25" s="367"/>
      <c r="H25" s="367"/>
      <c r="I25" s="368"/>
      <c r="J25" s="335"/>
      <c r="K25" s="336"/>
      <c r="L25" s="336"/>
      <c r="M25" s="336"/>
      <c r="N25" s="336"/>
      <c r="O25" s="337"/>
      <c r="P25" s="335"/>
      <c r="Q25" s="336"/>
      <c r="R25" s="336"/>
      <c r="S25" s="336"/>
      <c r="T25" s="336"/>
      <c r="U25" s="337"/>
      <c r="V25" s="335"/>
      <c r="W25" s="336"/>
      <c r="X25" s="336"/>
      <c r="Y25" s="336"/>
      <c r="Z25" s="336"/>
      <c r="AA25" s="337"/>
      <c r="AB25" s="353"/>
      <c r="AC25" s="354"/>
      <c r="AD25" s="354"/>
      <c r="AE25" s="354"/>
      <c r="AF25" s="354"/>
      <c r="AG25" s="355"/>
      <c r="AH25" s="344"/>
      <c r="AI25" s="345"/>
      <c r="AJ25" s="345"/>
      <c r="AK25" s="345"/>
      <c r="AL25" s="345"/>
      <c r="AM25" s="346"/>
      <c r="AN25" s="70"/>
      <c r="AO25" s="396"/>
      <c r="AP25" s="397"/>
      <c r="AQ25" s="397"/>
      <c r="AR25" s="397"/>
      <c r="AS25" s="397"/>
      <c r="AT25" s="398"/>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373"/>
      <c r="C26" s="373"/>
      <c r="D26" s="374"/>
      <c r="E26" s="366"/>
      <c r="F26" s="367"/>
      <c r="G26" s="367"/>
      <c r="H26" s="367"/>
      <c r="I26" s="368"/>
      <c r="J26" s="335" t="str">
        <f>IF(AND('Mapa final'!$L$22="Alta",'Mapa final'!$P$22="Leve"),CONCATENATE("R",'Mapa final'!$A$22),"")</f>
        <v/>
      </c>
      <c r="K26" s="336"/>
      <c r="L26" s="336" t="str">
        <f>IF(AND('Mapa final'!$L$22="Alta",'Mapa final'!$P$22="Leve"),CONCATENATE("R",'Mapa final'!$A$22),"")</f>
        <v/>
      </c>
      <c r="M26" s="336"/>
      <c r="N26" s="336" t="str">
        <f>IF(AND('Mapa final'!$L$24="Alta",'Mapa final'!$P$24="Leve"),CONCATENATE("R",'Mapa final'!$A$24),"")</f>
        <v/>
      </c>
      <c r="O26" s="337"/>
      <c r="P26" s="335" t="str">
        <f>IF(AND('Mapa final'!$L$22="Alta",'Mapa final'!$P$22="Leve"),CONCATENATE("R",'Mapa final'!$A$22),"")</f>
        <v/>
      </c>
      <c r="Q26" s="336"/>
      <c r="R26" s="336" t="str">
        <f>IF(AND('Mapa final'!$L$22="Alta",'Mapa final'!$P$22="Leve"),CONCATENATE("R",'Mapa final'!$A$22),"")</f>
        <v/>
      </c>
      <c r="S26" s="336"/>
      <c r="T26" s="336" t="str">
        <f>IF(AND('Mapa final'!$L$24="Alta",'Mapa final'!$P$24="Leve"),CONCATENATE("R",'Mapa final'!$A$24),"")</f>
        <v/>
      </c>
      <c r="U26" s="337"/>
      <c r="V26" s="335" t="str">
        <f>IF(AND('Mapa final'!$L$22="Alta",'Mapa final'!$P$22="Leve"),CONCATENATE("R",'Mapa final'!$A$22),"")</f>
        <v/>
      </c>
      <c r="W26" s="336"/>
      <c r="X26" s="336" t="str">
        <f>IF(AND('Mapa final'!$L$22="Alta",'Mapa final'!$P$22="Leve"),CONCATENATE("R",'Mapa final'!$A$22),"")</f>
        <v/>
      </c>
      <c r="Y26" s="336"/>
      <c r="Z26" s="336" t="str">
        <f>IF(AND('Mapa final'!$L$24="Alta",'Mapa final'!$P$24="Leve"),CONCATENATE("R",'Mapa final'!$A$24),"")</f>
        <v/>
      </c>
      <c r="AA26" s="337"/>
      <c r="AB26" s="353" t="str">
        <f>IF(AND('Mapa final'!$L$22="Muy Alta",'Mapa final'!$P$22="Leve"),CONCATENATE("R",'Mapa final'!$A$22),"")</f>
        <v/>
      </c>
      <c r="AC26" s="354"/>
      <c r="AD26" s="354" t="str">
        <f>IF(AND('Mapa final'!$L$22="Muy Alta",'Mapa final'!$P$22="Leve"),CONCATENATE("R",'Mapa final'!$A$22),"")</f>
        <v/>
      </c>
      <c r="AE26" s="354"/>
      <c r="AF26" s="354" t="str">
        <f>IF(AND('Mapa final'!$L$24="Muy Alta",'Mapa final'!$P$24="Leve"),CONCATENATE("R",'Mapa final'!$A$24),"")</f>
        <v/>
      </c>
      <c r="AG26" s="355"/>
      <c r="AH26" s="344" t="str">
        <f>IF(AND('Mapa final'!$L$22="Muy Alta",'Mapa final'!$P$22="Catastrófico"),CONCATENATE("R",'Mapa final'!$A$22),"")</f>
        <v/>
      </c>
      <c r="AI26" s="345"/>
      <c r="AJ26" s="345" t="str">
        <f>IF(AND('Mapa final'!$L$22="Muy Alta",'Mapa final'!$P$22="Catastrófico"),CONCATENATE("R",'Mapa final'!$A$22),"")</f>
        <v/>
      </c>
      <c r="AK26" s="345"/>
      <c r="AL26" s="345" t="str">
        <f>IF(AND('Mapa final'!$L$24="Muy Alta",'Mapa final'!$P$24="Catastrófico"),CONCATENATE("R",'Mapa final'!$A$24),"")</f>
        <v/>
      </c>
      <c r="AM26" s="346"/>
      <c r="AN26" s="70"/>
      <c r="AO26" s="396"/>
      <c r="AP26" s="397"/>
      <c r="AQ26" s="397"/>
      <c r="AR26" s="397"/>
      <c r="AS26" s="397"/>
      <c r="AT26" s="398"/>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373"/>
      <c r="C27" s="373"/>
      <c r="D27" s="374"/>
      <c r="E27" s="366"/>
      <c r="F27" s="367"/>
      <c r="G27" s="367"/>
      <c r="H27" s="367"/>
      <c r="I27" s="368"/>
      <c r="J27" s="335"/>
      <c r="K27" s="336"/>
      <c r="L27" s="336"/>
      <c r="M27" s="336"/>
      <c r="N27" s="336"/>
      <c r="O27" s="337"/>
      <c r="P27" s="335"/>
      <c r="Q27" s="336"/>
      <c r="R27" s="336"/>
      <c r="S27" s="336"/>
      <c r="T27" s="336"/>
      <c r="U27" s="337"/>
      <c r="V27" s="335"/>
      <c r="W27" s="336"/>
      <c r="X27" s="336"/>
      <c r="Y27" s="336"/>
      <c r="Z27" s="336"/>
      <c r="AA27" s="337"/>
      <c r="AB27" s="353"/>
      <c r="AC27" s="354"/>
      <c r="AD27" s="354"/>
      <c r="AE27" s="354"/>
      <c r="AF27" s="354"/>
      <c r="AG27" s="355"/>
      <c r="AH27" s="344"/>
      <c r="AI27" s="345"/>
      <c r="AJ27" s="345"/>
      <c r="AK27" s="345"/>
      <c r="AL27" s="345"/>
      <c r="AM27" s="346"/>
      <c r="AN27" s="70"/>
      <c r="AO27" s="396"/>
      <c r="AP27" s="397"/>
      <c r="AQ27" s="397"/>
      <c r="AR27" s="397"/>
      <c r="AS27" s="397"/>
      <c r="AT27" s="398"/>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373"/>
      <c r="C28" s="373"/>
      <c r="D28" s="374"/>
      <c r="E28" s="366"/>
      <c r="F28" s="367"/>
      <c r="G28" s="367"/>
      <c r="H28" s="367"/>
      <c r="I28" s="368"/>
      <c r="J28" s="335" t="str">
        <f>IF(AND('Mapa final'!$L$22="Alta",'Mapa final'!$P$22="Leve"),CONCATENATE("R",'Mapa final'!$A$22),"")</f>
        <v/>
      </c>
      <c r="K28" s="336"/>
      <c r="L28" s="336" t="str">
        <f>IF(AND('Mapa final'!$L$22="Alta",'Mapa final'!$P$22="Leve"),CONCATENATE("R",'Mapa final'!$A$22),"")</f>
        <v/>
      </c>
      <c r="M28" s="336"/>
      <c r="N28" s="336" t="str">
        <f>IF(AND('Mapa final'!$L$24="Alta",'Mapa final'!$P$24="Leve"),CONCATENATE("R",'Mapa final'!$A$24),"")</f>
        <v/>
      </c>
      <c r="O28" s="337"/>
      <c r="P28" s="335" t="str">
        <f>IF(AND('Mapa final'!$L$22="Alta",'Mapa final'!$P$22="Leve"),CONCATENATE("R",'Mapa final'!$A$22),"")</f>
        <v/>
      </c>
      <c r="Q28" s="336"/>
      <c r="R28" s="336" t="str">
        <f>IF(AND('Mapa final'!$L$22="Alta",'Mapa final'!$P$22="Leve"),CONCATENATE("R",'Mapa final'!$A$22),"")</f>
        <v/>
      </c>
      <c r="S28" s="336"/>
      <c r="T28" s="336" t="str">
        <f>IF(AND('Mapa final'!$L$24="Alta",'Mapa final'!$P$24="Leve"),CONCATENATE("R",'Mapa final'!$A$24),"")</f>
        <v/>
      </c>
      <c r="U28" s="337"/>
      <c r="V28" s="335" t="str">
        <f>IF(AND('Mapa final'!$L$22="Alta",'Mapa final'!$P$22="Leve"),CONCATENATE("R",'Mapa final'!$A$22),"")</f>
        <v/>
      </c>
      <c r="W28" s="336"/>
      <c r="X28" s="336" t="str">
        <f>IF(AND('Mapa final'!$L$22="Alta",'Mapa final'!$P$22="Leve"),CONCATENATE("R",'Mapa final'!$A$22),"")</f>
        <v/>
      </c>
      <c r="Y28" s="336"/>
      <c r="Z28" s="336" t="str">
        <f>IF(AND('Mapa final'!$L$24="Alta",'Mapa final'!$P$24="Leve"),CONCATENATE("R",'Mapa final'!$A$24),"")</f>
        <v/>
      </c>
      <c r="AA28" s="337"/>
      <c r="AB28" s="353" t="str">
        <f>IF(AND('Mapa final'!$L$22="Muy Alta",'Mapa final'!$P$22="Leve"),CONCATENATE("R",'Mapa final'!$A$22),"")</f>
        <v/>
      </c>
      <c r="AC28" s="354"/>
      <c r="AD28" s="354" t="str">
        <f>IF(AND('Mapa final'!$L$22="Muy Alta",'Mapa final'!$P$22="Leve"),CONCATENATE("R",'Mapa final'!$A$22),"")</f>
        <v/>
      </c>
      <c r="AE28" s="354"/>
      <c r="AF28" s="354" t="str">
        <f>IF(AND('Mapa final'!$L$24="Muy Alta",'Mapa final'!$P$24="Leve"),CONCATENATE("R",'Mapa final'!$A$24),"")</f>
        <v/>
      </c>
      <c r="AG28" s="355"/>
      <c r="AH28" s="344" t="str">
        <f>IF(AND('Mapa final'!$L$22="Muy Alta",'Mapa final'!$P$22="Catastrófico"),CONCATENATE("R",'Mapa final'!$A$22),"")</f>
        <v/>
      </c>
      <c r="AI28" s="345"/>
      <c r="AJ28" s="345" t="str">
        <f>IF(AND('Mapa final'!$L$22="Muy Alta",'Mapa final'!$P$22="Catastrófico"),CONCATENATE("R",'Mapa final'!$A$22),"")</f>
        <v/>
      </c>
      <c r="AK28" s="345"/>
      <c r="AL28" s="345" t="str">
        <f>IF(AND('Mapa final'!$L$24="Muy Alta",'Mapa final'!$P$24="Catastrófico"),CONCATENATE("R",'Mapa final'!$A$24),"")</f>
        <v/>
      </c>
      <c r="AM28" s="346"/>
      <c r="AN28" s="70"/>
      <c r="AO28" s="396"/>
      <c r="AP28" s="397"/>
      <c r="AQ28" s="397"/>
      <c r="AR28" s="397"/>
      <c r="AS28" s="397"/>
      <c r="AT28" s="398"/>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373"/>
      <c r="C29" s="373"/>
      <c r="D29" s="374"/>
      <c r="E29" s="369"/>
      <c r="F29" s="370"/>
      <c r="G29" s="370"/>
      <c r="H29" s="370"/>
      <c r="I29" s="371"/>
      <c r="J29" s="335"/>
      <c r="K29" s="336"/>
      <c r="L29" s="336"/>
      <c r="M29" s="336"/>
      <c r="N29" s="336"/>
      <c r="O29" s="337"/>
      <c r="P29" s="338"/>
      <c r="Q29" s="339"/>
      <c r="R29" s="339"/>
      <c r="S29" s="339"/>
      <c r="T29" s="339"/>
      <c r="U29" s="340"/>
      <c r="V29" s="338"/>
      <c r="W29" s="339"/>
      <c r="X29" s="339"/>
      <c r="Y29" s="339"/>
      <c r="Z29" s="339"/>
      <c r="AA29" s="340"/>
      <c r="AB29" s="356"/>
      <c r="AC29" s="357"/>
      <c r="AD29" s="357"/>
      <c r="AE29" s="357"/>
      <c r="AF29" s="357"/>
      <c r="AG29" s="358"/>
      <c r="AH29" s="347"/>
      <c r="AI29" s="348"/>
      <c r="AJ29" s="348"/>
      <c r="AK29" s="348"/>
      <c r="AL29" s="348"/>
      <c r="AM29" s="349"/>
      <c r="AN29" s="70"/>
      <c r="AO29" s="399"/>
      <c r="AP29" s="400"/>
      <c r="AQ29" s="400"/>
      <c r="AR29" s="400"/>
      <c r="AS29" s="400"/>
      <c r="AT29" s="401"/>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373"/>
      <c r="C30" s="373"/>
      <c r="D30" s="374"/>
      <c r="E30" s="363" t="s">
        <v>223</v>
      </c>
      <c r="F30" s="364"/>
      <c r="G30" s="364"/>
      <c r="H30" s="364"/>
      <c r="I30" s="364"/>
      <c r="J30" s="332" t="str">
        <f>IF(AND('Mapa final'!$L$22="Baja",'Mapa final'!$P$22="Leve"),CONCATENATE("R",'Mapa final'!$A$22),"")</f>
        <v/>
      </c>
      <c r="K30" s="333"/>
      <c r="L30" s="333" t="str">
        <f>IF(AND('Mapa final'!$L$22="Baja",'Mapa final'!$P$22="Leve"),CONCATENATE("R",'Mapa final'!$A$22),"")</f>
        <v/>
      </c>
      <c r="M30" s="333"/>
      <c r="N30" s="333" t="str">
        <f>IF(AND('Mapa final'!$L$24="Baja",'Mapa final'!$P$24="Leve"),CONCATENATE("R",'Mapa final'!$A$24),"")</f>
        <v/>
      </c>
      <c r="O30" s="334"/>
      <c r="P30" s="342" t="str">
        <f>IF(AND('Mapa final'!$L$22="Alta",'Mapa final'!$P$22="Leve"),CONCATENATE("R",'Mapa final'!$A$22),"")</f>
        <v/>
      </c>
      <c r="Q30" s="342"/>
      <c r="R30" s="342" t="str">
        <f>IF(AND('Mapa final'!$L$22="Alta",'Mapa final'!$P$22="Leve"),CONCATENATE("R",'Mapa final'!$A$22),"")</f>
        <v/>
      </c>
      <c r="S30" s="342"/>
      <c r="T30" s="342" t="str">
        <f>IF(AND('Mapa final'!$L$24="Alta",'Mapa final'!$P$24="Leve"),CONCATENATE("R",'Mapa final'!$A$24),"")</f>
        <v/>
      </c>
      <c r="U30" s="343"/>
      <c r="V30" s="341" t="str">
        <f>IF(AND('Mapa final'!$L$22="Alta",'Mapa final'!$P$22="Leve"),CONCATENATE("R",'Mapa final'!$A$22),"")</f>
        <v/>
      </c>
      <c r="W30" s="342"/>
      <c r="X30" s="342" t="str">
        <f>IF(AND('Mapa final'!$L$22="Alta",'Mapa final'!$P$22="Leve"),CONCATENATE("R",'Mapa final'!$A$22),"")</f>
        <v/>
      </c>
      <c r="Y30" s="342"/>
      <c r="Z30" s="342" t="str">
        <f>IF(AND('Mapa final'!$L$24="Alta",'Mapa final'!$P$24="Leve"),CONCATENATE("R",'Mapa final'!$A$24),"")</f>
        <v/>
      </c>
      <c r="AA30" s="343"/>
      <c r="AB30" s="359" t="str">
        <f>IF(AND('Mapa final'!$L$22="Muy Alta",'Mapa final'!$P$22="Leve"),CONCATENATE("R",'Mapa final'!$A$22),"")</f>
        <v/>
      </c>
      <c r="AC30" s="360"/>
      <c r="AD30" s="360" t="str">
        <f>IF(AND('Mapa final'!$L$22="Muy Alta",'Mapa final'!$P$22="Leve"),CONCATENATE("R",'Mapa final'!$A$22),"")</f>
        <v/>
      </c>
      <c r="AE30" s="360"/>
      <c r="AF30" s="360" t="str">
        <f>IF(AND('Mapa final'!$L$24="Muy Alta",'Mapa final'!$P$24="Leve"),CONCATENATE("R",'Mapa final'!$A$24),"")</f>
        <v/>
      </c>
      <c r="AG30" s="361"/>
      <c r="AH30" s="350" t="str">
        <f>IF(AND('Mapa final'!$L$22="Muy Alta",'Mapa final'!$P$22="Catastrófico"),CONCATENATE("R",'Mapa final'!$A$22),"")</f>
        <v/>
      </c>
      <c r="AI30" s="351"/>
      <c r="AJ30" s="351" t="str">
        <f>IF(AND('Mapa final'!$L$22="Muy Alta",'Mapa final'!$P$22="Catastrófico"),CONCATENATE("R",'Mapa final'!$A$22),"")</f>
        <v/>
      </c>
      <c r="AK30" s="351"/>
      <c r="AL30" s="351" t="str">
        <f>IF(AND('Mapa final'!$L$24="Muy Alta",'Mapa final'!$P$24="Catastrófico"),CONCATENATE("R",'Mapa final'!$A$24),"")</f>
        <v/>
      </c>
      <c r="AM30" s="352"/>
      <c r="AN30" s="70"/>
      <c r="AO30" s="402" t="s">
        <v>224</v>
      </c>
      <c r="AP30" s="403"/>
      <c r="AQ30" s="403"/>
      <c r="AR30" s="403"/>
      <c r="AS30" s="403"/>
      <c r="AT30" s="40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373"/>
      <c r="C31" s="373"/>
      <c r="D31" s="374"/>
      <c r="E31" s="366"/>
      <c r="F31" s="367"/>
      <c r="G31" s="367"/>
      <c r="H31" s="367"/>
      <c r="I31" s="367"/>
      <c r="J31" s="326"/>
      <c r="K31" s="327"/>
      <c r="L31" s="327"/>
      <c r="M31" s="327"/>
      <c r="N31" s="327"/>
      <c r="O31" s="328"/>
      <c r="P31" s="336"/>
      <c r="Q31" s="336"/>
      <c r="R31" s="336"/>
      <c r="S31" s="336"/>
      <c r="T31" s="336"/>
      <c r="U31" s="337"/>
      <c r="V31" s="335"/>
      <c r="W31" s="336"/>
      <c r="X31" s="336"/>
      <c r="Y31" s="336"/>
      <c r="Z31" s="336"/>
      <c r="AA31" s="337"/>
      <c r="AB31" s="353"/>
      <c r="AC31" s="354"/>
      <c r="AD31" s="354"/>
      <c r="AE31" s="354"/>
      <c r="AF31" s="354"/>
      <c r="AG31" s="355"/>
      <c r="AH31" s="344"/>
      <c r="AI31" s="345"/>
      <c r="AJ31" s="345"/>
      <c r="AK31" s="345"/>
      <c r="AL31" s="345"/>
      <c r="AM31" s="346"/>
      <c r="AN31" s="70"/>
      <c r="AO31" s="405"/>
      <c r="AP31" s="406"/>
      <c r="AQ31" s="406"/>
      <c r="AR31" s="406"/>
      <c r="AS31" s="406"/>
      <c r="AT31" s="407"/>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373"/>
      <c r="C32" s="373"/>
      <c r="D32" s="374"/>
      <c r="E32" s="366"/>
      <c r="F32" s="367"/>
      <c r="G32" s="367"/>
      <c r="H32" s="367"/>
      <c r="I32" s="367"/>
      <c r="J32" s="326" t="str">
        <f>IF(AND('Mapa final'!$L$22="Baja",'Mapa final'!$P$22="Leve"),CONCATENATE("R",'Mapa final'!$A$22),"")</f>
        <v/>
      </c>
      <c r="K32" s="327"/>
      <c r="L32" s="327" t="str">
        <f>IF(AND('Mapa final'!$L$22="Baja",'Mapa final'!$P$22="Leve"),CONCATENATE("R",'Mapa final'!$A$22),"")</f>
        <v/>
      </c>
      <c r="M32" s="327"/>
      <c r="N32" s="327" t="str">
        <f>IF(AND('Mapa final'!$L$24="Baja",'Mapa final'!$P$24="Leve"),CONCATENATE("R",'Mapa final'!$A$24),"")</f>
        <v/>
      </c>
      <c r="O32" s="328"/>
      <c r="P32" s="336" t="str">
        <f>IF(AND('Mapa final'!$L$22="Alta",'Mapa final'!$P$22="Leve"),CONCATENATE("R",'Mapa final'!$A$22),"")</f>
        <v/>
      </c>
      <c r="Q32" s="336"/>
      <c r="R32" s="336" t="str">
        <f>IF(AND('Mapa final'!$L$22="Alta",'Mapa final'!$P$22="Leve"),CONCATENATE("R",'Mapa final'!$A$22),"")</f>
        <v/>
      </c>
      <c r="S32" s="336"/>
      <c r="T32" s="336" t="str">
        <f>IF(AND('Mapa final'!$L$24="Alta",'Mapa final'!$P$24="Leve"),CONCATENATE("R",'Mapa final'!$A$24),"")</f>
        <v/>
      </c>
      <c r="U32" s="337"/>
      <c r="V32" s="335" t="str">
        <f>IF(AND('Mapa final'!$L$22="Alta",'Mapa final'!$P$22="Leve"),CONCATENATE("R",'Mapa final'!$A$22),"")</f>
        <v/>
      </c>
      <c r="W32" s="336"/>
      <c r="X32" s="336" t="str">
        <f>IF(AND('Mapa final'!$L$22="Alta",'Mapa final'!$P$22="Leve"),CONCATENATE("R",'Mapa final'!$A$22),"")</f>
        <v/>
      </c>
      <c r="Y32" s="336"/>
      <c r="Z32" s="336" t="str">
        <f>IF(AND('Mapa final'!$L$24="Alta",'Mapa final'!$P$24="Leve"),CONCATENATE("R",'Mapa final'!$A$24),"")</f>
        <v/>
      </c>
      <c r="AA32" s="337"/>
      <c r="AB32" s="353" t="str">
        <f>IF(AND('Mapa final'!$L$22="Muy Alta",'Mapa final'!$P$22="Leve"),CONCATENATE("R",'Mapa final'!$A$22),"")</f>
        <v/>
      </c>
      <c r="AC32" s="354"/>
      <c r="AD32" s="354" t="str">
        <f>IF(AND('Mapa final'!$L$22="Muy Alta",'Mapa final'!$P$22="Leve"),CONCATENATE("R",'Mapa final'!$A$22),"")</f>
        <v/>
      </c>
      <c r="AE32" s="354"/>
      <c r="AF32" s="354" t="str">
        <f>IF(AND('Mapa final'!$L$24="Muy Alta",'Mapa final'!$P$24="Leve"),CONCATENATE("R",'Mapa final'!$A$24),"")</f>
        <v/>
      </c>
      <c r="AG32" s="355"/>
      <c r="AH32" s="344" t="str">
        <f>IF(AND('Mapa final'!$L$22="Muy Alta",'Mapa final'!$P$22="Catastrófico"),CONCATENATE("R",'Mapa final'!$A$22),"")</f>
        <v/>
      </c>
      <c r="AI32" s="345"/>
      <c r="AJ32" s="345" t="str">
        <f>IF(AND('Mapa final'!$L$22="Muy Alta",'Mapa final'!$P$22="Catastrófico"),CONCATENATE("R",'Mapa final'!$A$22),"")</f>
        <v/>
      </c>
      <c r="AK32" s="345"/>
      <c r="AL32" s="345" t="str">
        <f>IF(AND('Mapa final'!$L$24="Muy Alta",'Mapa final'!$P$24="Catastrófico"),CONCATENATE("R",'Mapa final'!$A$24),"")</f>
        <v/>
      </c>
      <c r="AM32" s="346"/>
      <c r="AN32" s="70"/>
      <c r="AO32" s="405"/>
      <c r="AP32" s="406"/>
      <c r="AQ32" s="406"/>
      <c r="AR32" s="406"/>
      <c r="AS32" s="406"/>
      <c r="AT32" s="407"/>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373"/>
      <c r="C33" s="373"/>
      <c r="D33" s="374"/>
      <c r="E33" s="366"/>
      <c r="F33" s="367"/>
      <c r="G33" s="367"/>
      <c r="H33" s="367"/>
      <c r="I33" s="367"/>
      <c r="J33" s="326"/>
      <c r="K33" s="327"/>
      <c r="L33" s="327"/>
      <c r="M33" s="327"/>
      <c r="N33" s="327"/>
      <c r="O33" s="328"/>
      <c r="P33" s="336"/>
      <c r="Q33" s="336"/>
      <c r="R33" s="336"/>
      <c r="S33" s="336"/>
      <c r="T33" s="336"/>
      <c r="U33" s="337"/>
      <c r="V33" s="335"/>
      <c r="W33" s="336"/>
      <c r="X33" s="336"/>
      <c r="Y33" s="336"/>
      <c r="Z33" s="336"/>
      <c r="AA33" s="337"/>
      <c r="AB33" s="353"/>
      <c r="AC33" s="354"/>
      <c r="AD33" s="354"/>
      <c r="AE33" s="354"/>
      <c r="AF33" s="354"/>
      <c r="AG33" s="355"/>
      <c r="AH33" s="344"/>
      <c r="AI33" s="345"/>
      <c r="AJ33" s="345"/>
      <c r="AK33" s="345"/>
      <c r="AL33" s="345"/>
      <c r="AM33" s="346"/>
      <c r="AN33" s="70"/>
      <c r="AO33" s="405"/>
      <c r="AP33" s="406"/>
      <c r="AQ33" s="406"/>
      <c r="AR33" s="406"/>
      <c r="AS33" s="406"/>
      <c r="AT33" s="407"/>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373"/>
      <c r="C34" s="373"/>
      <c r="D34" s="374"/>
      <c r="E34" s="366"/>
      <c r="F34" s="367"/>
      <c r="G34" s="367"/>
      <c r="H34" s="367"/>
      <c r="I34" s="367"/>
      <c r="J34" s="326" t="str">
        <f>IF(AND('Mapa final'!$L$22="Baja",'Mapa final'!$P$22="Leve"),CONCATENATE("R",'Mapa final'!$A$22),"")</f>
        <v/>
      </c>
      <c r="K34" s="327"/>
      <c r="L34" s="327" t="str">
        <f>IF(AND('Mapa final'!$L$22="Baja",'Mapa final'!$P$22="Leve"),CONCATENATE("R",'Mapa final'!$A$22),"")</f>
        <v/>
      </c>
      <c r="M34" s="327"/>
      <c r="N34" s="327" t="str">
        <f>IF(AND('Mapa final'!$L$24="Baja",'Mapa final'!$P$24="Leve"),CONCATENATE("R",'Mapa final'!$A$24),"")</f>
        <v/>
      </c>
      <c r="O34" s="328"/>
      <c r="P34" s="336" t="str">
        <f>IF(AND('Mapa final'!$L$22="Alta",'Mapa final'!$P$22="Leve"),CONCATENATE("R",'Mapa final'!$A$22),"")</f>
        <v/>
      </c>
      <c r="Q34" s="336"/>
      <c r="R34" s="336" t="str">
        <f>IF(AND('Mapa final'!$L$22="Alta",'Mapa final'!$P$22="Leve"),CONCATENATE("R",'Mapa final'!$A$22),"")</f>
        <v/>
      </c>
      <c r="S34" s="336"/>
      <c r="T34" s="336" t="str">
        <f>IF(AND('Mapa final'!$L$24="Alta",'Mapa final'!$P$24="Leve"),CONCATENATE("R",'Mapa final'!$A$24),"")</f>
        <v/>
      </c>
      <c r="U34" s="337"/>
      <c r="V34" s="335" t="str">
        <f>IF(AND('Mapa final'!$L$22="Alta",'Mapa final'!$P$22="Leve"),CONCATENATE("R",'Mapa final'!$A$22),"")</f>
        <v/>
      </c>
      <c r="W34" s="336"/>
      <c r="X34" s="336" t="str">
        <f>IF(AND('Mapa final'!$L$22="Alta",'Mapa final'!$P$22="Leve"),CONCATENATE("R",'Mapa final'!$A$22),"")</f>
        <v/>
      </c>
      <c r="Y34" s="336"/>
      <c r="Z34" s="336" t="str">
        <f>IF(AND('Mapa final'!$L$24="Alta",'Mapa final'!$P$24="Leve"),CONCATENATE("R",'Mapa final'!$A$24),"")</f>
        <v/>
      </c>
      <c r="AA34" s="337"/>
      <c r="AB34" s="353" t="str">
        <f>IF(AND('Mapa final'!$L$22="Muy Alta",'Mapa final'!$P$22="Leve"),CONCATENATE("R",'Mapa final'!$A$22),"")</f>
        <v/>
      </c>
      <c r="AC34" s="354"/>
      <c r="AD34" s="354" t="str">
        <f>IF(AND('Mapa final'!$L$22="Muy Alta",'Mapa final'!$P$22="Leve"),CONCATENATE("R",'Mapa final'!$A$22),"")</f>
        <v/>
      </c>
      <c r="AE34" s="354"/>
      <c r="AF34" s="354" t="str">
        <f>IF(AND('Mapa final'!$L$24="Muy Alta",'Mapa final'!$P$24="Leve"),CONCATENATE("R",'Mapa final'!$A$24),"")</f>
        <v/>
      </c>
      <c r="AG34" s="355"/>
      <c r="AH34" s="344" t="str">
        <f>IF(AND('Mapa final'!$L$22="Muy Alta",'Mapa final'!$P$22="Catastrófico"),CONCATENATE("R",'Mapa final'!$A$22),"")</f>
        <v/>
      </c>
      <c r="AI34" s="345"/>
      <c r="AJ34" s="345" t="str">
        <f>IF(AND('Mapa final'!$L$22="Muy Alta",'Mapa final'!$P$22="Catastrófico"),CONCATENATE("R",'Mapa final'!$A$22),"")</f>
        <v/>
      </c>
      <c r="AK34" s="345"/>
      <c r="AL34" s="345" t="str">
        <f>IF(AND('Mapa final'!$L$24="Muy Alta",'Mapa final'!$P$24="Catastrófico"),CONCATENATE("R",'Mapa final'!$A$24),"")</f>
        <v/>
      </c>
      <c r="AM34" s="346"/>
      <c r="AN34" s="70"/>
      <c r="AO34" s="405"/>
      <c r="AP34" s="406"/>
      <c r="AQ34" s="406"/>
      <c r="AR34" s="406"/>
      <c r="AS34" s="406"/>
      <c r="AT34" s="407"/>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373"/>
      <c r="C35" s="373"/>
      <c r="D35" s="374"/>
      <c r="E35" s="366"/>
      <c r="F35" s="367"/>
      <c r="G35" s="367"/>
      <c r="H35" s="367"/>
      <c r="I35" s="367"/>
      <c r="J35" s="326"/>
      <c r="K35" s="327"/>
      <c r="L35" s="327"/>
      <c r="M35" s="327"/>
      <c r="N35" s="327"/>
      <c r="O35" s="328"/>
      <c r="P35" s="336"/>
      <c r="Q35" s="336"/>
      <c r="R35" s="336"/>
      <c r="S35" s="336"/>
      <c r="T35" s="336"/>
      <c r="U35" s="337"/>
      <c r="V35" s="335"/>
      <c r="W35" s="336"/>
      <c r="X35" s="336"/>
      <c r="Y35" s="336"/>
      <c r="Z35" s="336"/>
      <c r="AA35" s="337"/>
      <c r="AB35" s="353"/>
      <c r="AC35" s="354"/>
      <c r="AD35" s="354"/>
      <c r="AE35" s="354"/>
      <c r="AF35" s="354"/>
      <c r="AG35" s="355"/>
      <c r="AH35" s="344"/>
      <c r="AI35" s="345"/>
      <c r="AJ35" s="345"/>
      <c r="AK35" s="345"/>
      <c r="AL35" s="345"/>
      <c r="AM35" s="346"/>
      <c r="AN35" s="70"/>
      <c r="AO35" s="405"/>
      <c r="AP35" s="406"/>
      <c r="AQ35" s="406"/>
      <c r="AR35" s="406"/>
      <c r="AS35" s="406"/>
      <c r="AT35" s="40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373"/>
      <c r="C36" s="373"/>
      <c r="D36" s="374"/>
      <c r="E36" s="366"/>
      <c r="F36" s="367"/>
      <c r="G36" s="367"/>
      <c r="H36" s="367"/>
      <c r="I36" s="367"/>
      <c r="J36" s="326" t="str">
        <f>IF(AND('Mapa final'!$L$22="Baja",'Mapa final'!$P$22="Leve"),CONCATENATE("R",'Mapa final'!$A$22),"")</f>
        <v/>
      </c>
      <c r="K36" s="327"/>
      <c r="L36" s="327" t="str">
        <f>IF(AND('Mapa final'!$L$22="Baja",'Mapa final'!$P$22="Leve"),CONCATENATE("R",'Mapa final'!$A$22),"")</f>
        <v/>
      </c>
      <c r="M36" s="327"/>
      <c r="N36" s="327" t="str">
        <f>IF(AND('Mapa final'!$L$24="Baja",'Mapa final'!$P$24="Leve"),CONCATENATE("R",'Mapa final'!$A$24),"")</f>
        <v/>
      </c>
      <c r="O36" s="328"/>
      <c r="P36" s="336" t="str">
        <f>IF(AND('Mapa final'!$L$22="Alta",'Mapa final'!$P$22="Leve"),CONCATENATE("R",'Mapa final'!$A$22),"")</f>
        <v/>
      </c>
      <c r="Q36" s="336"/>
      <c r="R36" s="336" t="str">
        <f>IF(AND('Mapa final'!$L$22="Alta",'Mapa final'!$P$22="Leve"),CONCATENATE("R",'Mapa final'!$A$22),"")</f>
        <v/>
      </c>
      <c r="S36" s="336"/>
      <c r="T36" s="336" t="str">
        <f>IF(AND('Mapa final'!$L$24="Alta",'Mapa final'!$P$24="Leve"),CONCATENATE("R",'Mapa final'!$A$24),"")</f>
        <v/>
      </c>
      <c r="U36" s="337"/>
      <c r="V36" s="335" t="str">
        <f>IF(AND('Mapa final'!$L$22="Alta",'Mapa final'!$P$22="Leve"),CONCATENATE("R",'Mapa final'!$A$22),"")</f>
        <v/>
      </c>
      <c r="W36" s="336"/>
      <c r="X36" s="336" t="str">
        <f>IF(AND('Mapa final'!$L$22="Alta",'Mapa final'!$P$22="Leve"),CONCATENATE("R",'Mapa final'!$A$22),"")</f>
        <v/>
      </c>
      <c r="Y36" s="336"/>
      <c r="Z36" s="336" t="str">
        <f>IF(AND('Mapa final'!$L$24="Alta",'Mapa final'!$P$24="Leve"),CONCATENATE("R",'Mapa final'!$A$24),"")</f>
        <v/>
      </c>
      <c r="AA36" s="337"/>
      <c r="AB36" s="353" t="str">
        <f>IF(AND('Mapa final'!$L$22="Muy Alta",'Mapa final'!$P$22="Leve"),CONCATENATE("R",'Mapa final'!$A$22),"")</f>
        <v/>
      </c>
      <c r="AC36" s="354"/>
      <c r="AD36" s="354" t="str">
        <f>IF(AND('Mapa final'!$L$22="Muy Alta",'Mapa final'!$P$22="Leve"),CONCATENATE("R",'Mapa final'!$A$22),"")</f>
        <v/>
      </c>
      <c r="AE36" s="354"/>
      <c r="AF36" s="354" t="str">
        <f>IF(AND('Mapa final'!$L$24="Muy Alta",'Mapa final'!$P$24="Leve"),CONCATENATE("R",'Mapa final'!$A$24),"")</f>
        <v/>
      </c>
      <c r="AG36" s="355"/>
      <c r="AH36" s="344" t="str">
        <f>IF(AND('Mapa final'!$L$22="Muy Alta",'Mapa final'!$P$22="Catastrófico"),CONCATENATE("R",'Mapa final'!$A$22),"")</f>
        <v/>
      </c>
      <c r="AI36" s="345"/>
      <c r="AJ36" s="345" t="str">
        <f>IF(AND('Mapa final'!$L$22="Muy Alta",'Mapa final'!$P$22="Catastrófico"),CONCATENATE("R",'Mapa final'!$A$22),"")</f>
        <v/>
      </c>
      <c r="AK36" s="345"/>
      <c r="AL36" s="345" t="str">
        <f>IF(AND('Mapa final'!$L$24="Muy Alta",'Mapa final'!$P$24="Catastrófico"),CONCATENATE("R",'Mapa final'!$A$24),"")</f>
        <v/>
      </c>
      <c r="AM36" s="346"/>
      <c r="AN36" s="70"/>
      <c r="AO36" s="405"/>
      <c r="AP36" s="406"/>
      <c r="AQ36" s="406"/>
      <c r="AR36" s="406"/>
      <c r="AS36" s="406"/>
      <c r="AT36" s="407"/>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373"/>
      <c r="C37" s="373"/>
      <c r="D37" s="374"/>
      <c r="E37" s="369"/>
      <c r="F37" s="370"/>
      <c r="G37" s="370"/>
      <c r="H37" s="370"/>
      <c r="I37" s="370"/>
      <c r="J37" s="329"/>
      <c r="K37" s="330"/>
      <c r="L37" s="330"/>
      <c r="M37" s="330"/>
      <c r="N37" s="330"/>
      <c r="O37" s="331"/>
      <c r="P37" s="339"/>
      <c r="Q37" s="339"/>
      <c r="R37" s="339"/>
      <c r="S37" s="339"/>
      <c r="T37" s="339"/>
      <c r="U37" s="340"/>
      <c r="V37" s="338"/>
      <c r="W37" s="339"/>
      <c r="X37" s="339"/>
      <c r="Y37" s="339"/>
      <c r="Z37" s="339"/>
      <c r="AA37" s="340"/>
      <c r="AB37" s="356"/>
      <c r="AC37" s="357"/>
      <c r="AD37" s="357"/>
      <c r="AE37" s="357"/>
      <c r="AF37" s="357"/>
      <c r="AG37" s="358"/>
      <c r="AH37" s="347"/>
      <c r="AI37" s="348"/>
      <c r="AJ37" s="348"/>
      <c r="AK37" s="348"/>
      <c r="AL37" s="348"/>
      <c r="AM37" s="349"/>
      <c r="AN37" s="70"/>
      <c r="AO37" s="408"/>
      <c r="AP37" s="409"/>
      <c r="AQ37" s="409"/>
      <c r="AR37" s="409"/>
      <c r="AS37" s="409"/>
      <c r="AT37" s="41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373"/>
      <c r="C38" s="373"/>
      <c r="D38" s="374"/>
      <c r="E38" s="363" t="s">
        <v>225</v>
      </c>
      <c r="F38" s="364"/>
      <c r="G38" s="364"/>
      <c r="H38" s="364"/>
      <c r="I38" s="365"/>
      <c r="J38" s="332" t="str">
        <f>IF(AND('Mapa final'!$L$22="Baja",'Mapa final'!$P$22="Leve"),CONCATENATE("R",'Mapa final'!$A$22),"")</f>
        <v/>
      </c>
      <c r="K38" s="333"/>
      <c r="L38" s="333" t="str">
        <f>IF(AND('Mapa final'!$L$22="Baja",'Mapa final'!$P$22="Leve"),CONCATENATE("R",'Mapa final'!$A$22),"")</f>
        <v/>
      </c>
      <c r="M38" s="333"/>
      <c r="N38" s="333" t="str">
        <f>IF(AND('Mapa final'!$L$24="Baja",'Mapa final'!$P$24="Leve"),CONCATENATE("R",'Mapa final'!$A$24),"")</f>
        <v/>
      </c>
      <c r="O38" s="334"/>
      <c r="P38" s="332" t="str">
        <f>IF(AND('Mapa final'!$L$22="Baja",'Mapa final'!$P$22="Leve"),CONCATENATE("R",'Mapa final'!$A$22),"")</f>
        <v/>
      </c>
      <c r="Q38" s="333"/>
      <c r="R38" s="333" t="str">
        <f>IF(AND('Mapa final'!$L$22="Baja",'Mapa final'!$P$22="Leve"),CONCATENATE("R",'Mapa final'!$A$22),"")</f>
        <v/>
      </c>
      <c r="S38" s="333"/>
      <c r="T38" s="333" t="str">
        <f>IF(AND('Mapa final'!$L$24="Baja",'Mapa final'!$P$24="Leve"),CONCATENATE("R",'Mapa final'!$A$24),"")</f>
        <v/>
      </c>
      <c r="U38" s="334"/>
      <c r="V38" s="341" t="str">
        <f>IF(AND('Mapa final'!$L$22="Alta",'Mapa final'!$P$22="Leve"),CONCATENATE("R",'Mapa final'!$A$22),"")</f>
        <v/>
      </c>
      <c r="W38" s="342"/>
      <c r="X38" s="342" t="str">
        <f>IF(AND('Mapa final'!$L$22="Alta",'Mapa final'!$P$22="Leve"),CONCATENATE("R",'Mapa final'!$A$22),"")</f>
        <v/>
      </c>
      <c r="Y38" s="342"/>
      <c r="Z38" s="342" t="str">
        <f>IF(AND('Mapa final'!$L$24="Alta",'Mapa final'!$P$24="Leve"),CONCATENATE("R",'Mapa final'!$A$24),"")</f>
        <v/>
      </c>
      <c r="AA38" s="343"/>
      <c r="AB38" s="359" t="str">
        <f>IF(AND('Mapa final'!$L$22="Muy Alta",'Mapa final'!$P$22="Leve"),CONCATENATE("R",'Mapa final'!$A$22),"")</f>
        <v/>
      </c>
      <c r="AC38" s="360"/>
      <c r="AD38" s="360" t="str">
        <f>IF(AND('Mapa final'!$L$22="Muy Alta",'Mapa final'!$P$22="Leve"),CONCATENATE("R",'Mapa final'!$A$22),"")</f>
        <v/>
      </c>
      <c r="AE38" s="360"/>
      <c r="AF38" s="360" t="str">
        <f>IF(AND('Mapa final'!$L$24="Muy Alta",'Mapa final'!$P$24="Leve"),CONCATENATE("R",'Mapa final'!$A$24),"")</f>
        <v/>
      </c>
      <c r="AG38" s="361"/>
      <c r="AH38" s="350" t="str">
        <f>IF(AND('Mapa final'!$L$22="Muy Alta",'Mapa final'!$P$22="Catastrófico"),CONCATENATE("R",'Mapa final'!$A$22),"")</f>
        <v/>
      </c>
      <c r="AI38" s="351"/>
      <c r="AJ38" s="351" t="str">
        <f>IF(AND('Mapa final'!$L$22="Muy Alta",'Mapa final'!$P$22="Catastrófico"),CONCATENATE("R",'Mapa final'!$A$22),"")</f>
        <v/>
      </c>
      <c r="AK38" s="351"/>
      <c r="AL38" s="351" t="str">
        <f>IF(AND('Mapa final'!$L$24="Muy Alta",'Mapa final'!$P$24="Catastrófico"),CONCATENATE("R",'Mapa final'!$A$24),"")</f>
        <v/>
      </c>
      <c r="AM38" s="352"/>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373"/>
      <c r="C39" s="373"/>
      <c r="D39" s="374"/>
      <c r="E39" s="366"/>
      <c r="F39" s="367"/>
      <c r="G39" s="367"/>
      <c r="H39" s="367"/>
      <c r="I39" s="368"/>
      <c r="J39" s="326"/>
      <c r="K39" s="327"/>
      <c r="L39" s="327"/>
      <c r="M39" s="327"/>
      <c r="N39" s="327"/>
      <c r="O39" s="328"/>
      <c r="P39" s="326"/>
      <c r="Q39" s="327"/>
      <c r="R39" s="327"/>
      <c r="S39" s="327"/>
      <c r="T39" s="327"/>
      <c r="U39" s="328"/>
      <c r="V39" s="335"/>
      <c r="W39" s="336"/>
      <c r="X39" s="336"/>
      <c r="Y39" s="336"/>
      <c r="Z39" s="336"/>
      <c r="AA39" s="337"/>
      <c r="AB39" s="353"/>
      <c r="AC39" s="354"/>
      <c r="AD39" s="354"/>
      <c r="AE39" s="354"/>
      <c r="AF39" s="354"/>
      <c r="AG39" s="355"/>
      <c r="AH39" s="344"/>
      <c r="AI39" s="345"/>
      <c r="AJ39" s="345"/>
      <c r="AK39" s="345"/>
      <c r="AL39" s="345"/>
      <c r="AM39" s="346"/>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373"/>
      <c r="C40" s="373"/>
      <c r="D40" s="374"/>
      <c r="E40" s="366"/>
      <c r="F40" s="367"/>
      <c r="G40" s="367"/>
      <c r="H40" s="367"/>
      <c r="I40" s="368"/>
      <c r="J40" s="326" t="str">
        <f>IF(AND('Mapa final'!$L$22="Baja",'Mapa final'!$P$22="Leve"),CONCATENATE("R",'Mapa final'!$A$22),"")</f>
        <v/>
      </c>
      <c r="K40" s="327"/>
      <c r="L40" s="327" t="str">
        <f>IF(AND('Mapa final'!$L$22="Baja",'Mapa final'!$P$22="Leve"),CONCATENATE("R",'Mapa final'!$A$22),"")</f>
        <v/>
      </c>
      <c r="M40" s="327"/>
      <c r="N40" s="327" t="str">
        <f>IF(AND('Mapa final'!$L$24="Baja",'Mapa final'!$P$24="Leve"),CONCATENATE("R",'Mapa final'!$A$24),"")</f>
        <v/>
      </c>
      <c r="O40" s="328"/>
      <c r="P40" s="326" t="str">
        <f>IF(AND('Mapa final'!$L$22="Baja",'Mapa final'!$P$22="Leve"),CONCATENATE("R",'Mapa final'!$A$22),"")</f>
        <v/>
      </c>
      <c r="Q40" s="327"/>
      <c r="R40" s="327" t="str">
        <f>IF(AND('Mapa final'!$L$22="Baja",'Mapa final'!$P$22="Leve"),CONCATENATE("R",'Mapa final'!$A$22),"")</f>
        <v/>
      </c>
      <c r="S40" s="327"/>
      <c r="T40" s="327" t="str">
        <f>IF(AND('Mapa final'!$L$24="Baja",'Mapa final'!$P$24="Leve"),CONCATENATE("R",'Mapa final'!$A$24),"")</f>
        <v/>
      </c>
      <c r="U40" s="328"/>
      <c r="V40" s="335" t="str">
        <f>IF(AND('Mapa final'!$L$22="Alta",'Mapa final'!$P$22="Leve"),CONCATENATE("R",'Mapa final'!$A$22),"")</f>
        <v/>
      </c>
      <c r="W40" s="336"/>
      <c r="X40" s="336" t="str">
        <f>IF(AND('Mapa final'!$L$22="Alta",'Mapa final'!$P$22="Leve"),CONCATENATE("R",'Mapa final'!$A$22),"")</f>
        <v/>
      </c>
      <c r="Y40" s="336"/>
      <c r="Z40" s="336" t="str">
        <f>IF(AND('Mapa final'!$L$24="Alta",'Mapa final'!$P$24="Leve"),CONCATENATE("R",'Mapa final'!$A$24),"")</f>
        <v/>
      </c>
      <c r="AA40" s="337"/>
      <c r="AB40" s="353" t="str">
        <f>IF(AND('Mapa final'!$L$22="Muy Alta",'Mapa final'!$P$22="Leve"),CONCATENATE("R",'Mapa final'!$A$22),"")</f>
        <v/>
      </c>
      <c r="AC40" s="354"/>
      <c r="AD40" s="354" t="str">
        <f>IF(AND('Mapa final'!$L$22="Muy Alta",'Mapa final'!$P$22="Leve"),CONCATENATE("R",'Mapa final'!$A$22),"")</f>
        <v/>
      </c>
      <c r="AE40" s="354"/>
      <c r="AF40" s="354" t="str">
        <f>IF(AND('Mapa final'!$L$24="Muy Alta",'Mapa final'!$P$24="Leve"),CONCATENATE("R",'Mapa final'!$A$24),"")</f>
        <v/>
      </c>
      <c r="AG40" s="355"/>
      <c r="AH40" s="344" t="str">
        <f>IF(AND('Mapa final'!$L$22="Muy Alta",'Mapa final'!$P$22="Catastrófico"),CONCATENATE("R",'Mapa final'!$A$22),"")</f>
        <v/>
      </c>
      <c r="AI40" s="345"/>
      <c r="AJ40" s="345" t="str">
        <f>IF(AND('Mapa final'!$L$22="Muy Alta",'Mapa final'!$P$22="Catastrófico"),CONCATENATE("R",'Mapa final'!$A$22),"")</f>
        <v/>
      </c>
      <c r="AK40" s="345"/>
      <c r="AL40" s="345" t="str">
        <f>IF(AND('Mapa final'!$L$24="Muy Alta",'Mapa final'!$P$24="Catastrófico"),CONCATENATE("R",'Mapa final'!$A$24),"")</f>
        <v/>
      </c>
      <c r="AM40" s="346"/>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373"/>
      <c r="C41" s="373"/>
      <c r="D41" s="374"/>
      <c r="E41" s="366"/>
      <c r="F41" s="367"/>
      <c r="G41" s="367"/>
      <c r="H41" s="367"/>
      <c r="I41" s="368"/>
      <c r="J41" s="326"/>
      <c r="K41" s="327"/>
      <c r="L41" s="327"/>
      <c r="M41" s="327"/>
      <c r="N41" s="327"/>
      <c r="O41" s="328"/>
      <c r="P41" s="326"/>
      <c r="Q41" s="327"/>
      <c r="R41" s="327"/>
      <c r="S41" s="327"/>
      <c r="T41" s="327"/>
      <c r="U41" s="328"/>
      <c r="V41" s="335"/>
      <c r="W41" s="336"/>
      <c r="X41" s="336"/>
      <c r="Y41" s="336"/>
      <c r="Z41" s="336"/>
      <c r="AA41" s="337"/>
      <c r="AB41" s="353"/>
      <c r="AC41" s="354"/>
      <c r="AD41" s="354"/>
      <c r="AE41" s="354"/>
      <c r="AF41" s="354"/>
      <c r="AG41" s="355"/>
      <c r="AH41" s="344"/>
      <c r="AI41" s="345"/>
      <c r="AJ41" s="345"/>
      <c r="AK41" s="345"/>
      <c r="AL41" s="345"/>
      <c r="AM41" s="346"/>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373"/>
      <c r="C42" s="373"/>
      <c r="D42" s="374"/>
      <c r="E42" s="366"/>
      <c r="F42" s="367"/>
      <c r="G42" s="367"/>
      <c r="H42" s="367"/>
      <c r="I42" s="368"/>
      <c r="J42" s="326" t="str">
        <f>IF(AND('Mapa final'!$L$22="Baja",'Mapa final'!$P$22="Leve"),CONCATENATE("R",'Mapa final'!$A$22),"")</f>
        <v/>
      </c>
      <c r="K42" s="327"/>
      <c r="L42" s="327" t="str">
        <f>IF(AND('Mapa final'!$L$22="Baja",'Mapa final'!$P$22="Leve"),CONCATENATE("R",'Mapa final'!$A$22),"")</f>
        <v/>
      </c>
      <c r="M42" s="327"/>
      <c r="N42" s="327" t="str">
        <f>IF(AND('Mapa final'!$L$24="Baja",'Mapa final'!$P$24="Leve"),CONCATENATE("R",'Mapa final'!$A$24),"")</f>
        <v/>
      </c>
      <c r="O42" s="328"/>
      <c r="P42" s="326" t="str">
        <f>IF(AND('Mapa final'!$L$22="Baja",'Mapa final'!$P$22="Leve"),CONCATENATE("R",'Mapa final'!$A$22),"")</f>
        <v/>
      </c>
      <c r="Q42" s="327"/>
      <c r="R42" s="327" t="str">
        <f>IF(AND('Mapa final'!$L$22="Baja",'Mapa final'!$P$22="Leve"),CONCATENATE("R",'Mapa final'!$A$22),"")</f>
        <v/>
      </c>
      <c r="S42" s="327"/>
      <c r="T42" s="327" t="str">
        <f>IF(AND('Mapa final'!$L$24="Baja",'Mapa final'!$P$24="Leve"),CONCATENATE("R",'Mapa final'!$A$24),"")</f>
        <v/>
      </c>
      <c r="U42" s="328"/>
      <c r="V42" s="335" t="str">
        <f>IF(AND('Mapa final'!$L$22="Alta",'Mapa final'!$P$22="Leve"),CONCATENATE("R",'Mapa final'!$A$22),"")</f>
        <v/>
      </c>
      <c r="W42" s="336"/>
      <c r="X42" s="336" t="str">
        <f>IF(AND('Mapa final'!$L$22="Alta",'Mapa final'!$P$22="Leve"),CONCATENATE("R",'Mapa final'!$A$22),"")</f>
        <v/>
      </c>
      <c r="Y42" s="336"/>
      <c r="Z42" s="336" t="str">
        <f>IF(AND('Mapa final'!$L$24="Alta",'Mapa final'!$P$24="Leve"),CONCATENATE("R",'Mapa final'!$A$24),"")</f>
        <v/>
      </c>
      <c r="AA42" s="337"/>
      <c r="AB42" s="353" t="str">
        <f>IF(AND('Mapa final'!$L$22="Muy Alta",'Mapa final'!$P$22="Leve"),CONCATENATE("R",'Mapa final'!$A$22),"")</f>
        <v/>
      </c>
      <c r="AC42" s="354"/>
      <c r="AD42" s="354" t="str">
        <f>IF(AND('Mapa final'!$L$22="Muy Alta",'Mapa final'!$P$22="Leve"),CONCATENATE("R",'Mapa final'!$A$22),"")</f>
        <v/>
      </c>
      <c r="AE42" s="354"/>
      <c r="AF42" s="354" t="str">
        <f>IF(AND('Mapa final'!$L$24="Muy Alta",'Mapa final'!$P$24="Leve"),CONCATENATE("R",'Mapa final'!$A$24),"")</f>
        <v/>
      </c>
      <c r="AG42" s="355"/>
      <c r="AH42" s="344" t="str">
        <f>IF(AND('Mapa final'!$L$22="Muy Alta",'Mapa final'!$P$22="Catastrófico"),CONCATENATE("R",'Mapa final'!$A$22),"")</f>
        <v/>
      </c>
      <c r="AI42" s="345"/>
      <c r="AJ42" s="345" t="str">
        <f>IF(AND('Mapa final'!$L$22="Muy Alta",'Mapa final'!$P$22="Catastrófico"),CONCATENATE("R",'Mapa final'!$A$22),"")</f>
        <v/>
      </c>
      <c r="AK42" s="345"/>
      <c r="AL42" s="345" t="str">
        <f>IF(AND('Mapa final'!$L$24="Muy Alta",'Mapa final'!$P$24="Catastrófico"),CONCATENATE("R",'Mapa final'!$A$24),"")</f>
        <v/>
      </c>
      <c r="AM42" s="346"/>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373"/>
      <c r="C43" s="373"/>
      <c r="D43" s="374"/>
      <c r="E43" s="366"/>
      <c r="F43" s="367"/>
      <c r="G43" s="367"/>
      <c r="H43" s="367"/>
      <c r="I43" s="368"/>
      <c r="J43" s="326"/>
      <c r="K43" s="327"/>
      <c r="L43" s="327"/>
      <c r="M43" s="327"/>
      <c r="N43" s="327"/>
      <c r="O43" s="328"/>
      <c r="P43" s="326"/>
      <c r="Q43" s="327"/>
      <c r="R43" s="327"/>
      <c r="S43" s="327"/>
      <c r="T43" s="327"/>
      <c r="U43" s="328"/>
      <c r="V43" s="335"/>
      <c r="W43" s="336"/>
      <c r="X43" s="336"/>
      <c r="Y43" s="336"/>
      <c r="Z43" s="336"/>
      <c r="AA43" s="337"/>
      <c r="AB43" s="353"/>
      <c r="AC43" s="354"/>
      <c r="AD43" s="354"/>
      <c r="AE43" s="354"/>
      <c r="AF43" s="354"/>
      <c r="AG43" s="355"/>
      <c r="AH43" s="344"/>
      <c r="AI43" s="345"/>
      <c r="AJ43" s="345"/>
      <c r="AK43" s="345"/>
      <c r="AL43" s="345"/>
      <c r="AM43" s="346"/>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373"/>
      <c r="C44" s="373"/>
      <c r="D44" s="374"/>
      <c r="E44" s="366"/>
      <c r="F44" s="367"/>
      <c r="G44" s="367"/>
      <c r="H44" s="367"/>
      <c r="I44" s="368"/>
      <c r="J44" s="326" t="str">
        <f>IF(AND('Mapa final'!$L$22="Baja",'Mapa final'!$P$22="Leve"),CONCATENATE("R",'Mapa final'!$A$22),"")</f>
        <v/>
      </c>
      <c r="K44" s="327"/>
      <c r="L44" s="327" t="str">
        <f>IF(AND('Mapa final'!$L$22="Baja",'Mapa final'!$P$22="Leve"),CONCATENATE("R",'Mapa final'!$A$22),"")</f>
        <v/>
      </c>
      <c r="M44" s="327"/>
      <c r="N44" s="327" t="str">
        <f>IF(AND('Mapa final'!$L$24="Baja",'Mapa final'!$P$24="Leve"),CONCATENATE("R",'Mapa final'!$A$24),"")</f>
        <v/>
      </c>
      <c r="O44" s="328"/>
      <c r="P44" s="326" t="str">
        <f>IF(AND('Mapa final'!$L$22="Baja",'Mapa final'!$P$22="Leve"),CONCATENATE("R",'Mapa final'!$A$22),"")</f>
        <v/>
      </c>
      <c r="Q44" s="327"/>
      <c r="R44" s="327" t="str">
        <f>IF(AND('Mapa final'!$L$22="Baja",'Mapa final'!$P$22="Leve"),CONCATENATE("R",'Mapa final'!$A$22),"")</f>
        <v/>
      </c>
      <c r="S44" s="327"/>
      <c r="T44" s="327" t="str">
        <f>IF(AND('Mapa final'!$L$24="Baja",'Mapa final'!$P$24="Leve"),CONCATENATE("R",'Mapa final'!$A$24),"")</f>
        <v/>
      </c>
      <c r="U44" s="328"/>
      <c r="V44" s="335" t="str">
        <f>IF(AND('Mapa final'!$L$22="Alta",'Mapa final'!$P$22="Leve"),CONCATENATE("R",'Mapa final'!$A$22),"")</f>
        <v/>
      </c>
      <c r="W44" s="336"/>
      <c r="X44" s="336" t="str">
        <f>IF(AND('Mapa final'!$L$22="Alta",'Mapa final'!$P$22="Leve"),CONCATENATE("R",'Mapa final'!$A$22),"")</f>
        <v/>
      </c>
      <c r="Y44" s="336"/>
      <c r="Z44" s="336" t="str">
        <f>IF(AND('Mapa final'!$L$24="Alta",'Mapa final'!$P$24="Leve"),CONCATENATE("R",'Mapa final'!$A$24),"")</f>
        <v/>
      </c>
      <c r="AA44" s="337"/>
      <c r="AB44" s="353" t="str">
        <f>IF(AND('Mapa final'!$L$22="Muy Alta",'Mapa final'!$P$22="Leve"),CONCATENATE("R",'Mapa final'!$A$22),"")</f>
        <v/>
      </c>
      <c r="AC44" s="354"/>
      <c r="AD44" s="354" t="str">
        <f>IF(AND('Mapa final'!$L$22="Muy Alta",'Mapa final'!$P$22="Leve"),CONCATENATE("R",'Mapa final'!$A$22),"")</f>
        <v/>
      </c>
      <c r="AE44" s="354"/>
      <c r="AF44" s="354" t="str">
        <f>IF(AND('Mapa final'!$L$24="Muy Alta",'Mapa final'!$P$24="Leve"),CONCATENATE("R",'Mapa final'!$A$24),"")</f>
        <v/>
      </c>
      <c r="AG44" s="355"/>
      <c r="AH44" s="344" t="str">
        <f>IF(AND('Mapa final'!$L$22="Muy Alta",'Mapa final'!$P$22="Catastrófico"),CONCATENATE("R",'Mapa final'!$A$22),"")</f>
        <v/>
      </c>
      <c r="AI44" s="345"/>
      <c r="AJ44" s="345" t="str">
        <f>IF(AND('Mapa final'!$L$22="Muy Alta",'Mapa final'!$P$22="Catastrófico"),CONCATENATE("R",'Mapa final'!$A$22),"")</f>
        <v/>
      </c>
      <c r="AK44" s="345"/>
      <c r="AL44" s="345" t="str">
        <f>IF(AND('Mapa final'!$L$24="Muy Alta",'Mapa final'!$P$24="Catastrófico"),CONCATENATE("R",'Mapa final'!$A$24),"")</f>
        <v/>
      </c>
      <c r="AM44" s="346"/>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373"/>
      <c r="C45" s="373"/>
      <c r="D45" s="374"/>
      <c r="E45" s="369"/>
      <c r="F45" s="370"/>
      <c r="G45" s="370"/>
      <c r="H45" s="370"/>
      <c r="I45" s="371"/>
      <c r="J45" s="329"/>
      <c r="K45" s="330"/>
      <c r="L45" s="330"/>
      <c r="M45" s="330"/>
      <c r="N45" s="330"/>
      <c r="O45" s="331"/>
      <c r="P45" s="329"/>
      <c r="Q45" s="330"/>
      <c r="R45" s="330"/>
      <c r="S45" s="330"/>
      <c r="T45" s="330"/>
      <c r="U45" s="331"/>
      <c r="V45" s="338"/>
      <c r="W45" s="339"/>
      <c r="X45" s="339"/>
      <c r="Y45" s="339"/>
      <c r="Z45" s="339"/>
      <c r="AA45" s="340"/>
      <c r="AB45" s="356"/>
      <c r="AC45" s="357"/>
      <c r="AD45" s="357"/>
      <c r="AE45" s="357"/>
      <c r="AF45" s="357"/>
      <c r="AG45" s="358"/>
      <c r="AH45" s="347"/>
      <c r="AI45" s="348"/>
      <c r="AJ45" s="348"/>
      <c r="AK45" s="348"/>
      <c r="AL45" s="348"/>
      <c r="AM45" s="349"/>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363" t="s">
        <v>226</v>
      </c>
      <c r="K46" s="364"/>
      <c r="L46" s="364"/>
      <c r="M46" s="364"/>
      <c r="N46" s="364"/>
      <c r="O46" s="365"/>
      <c r="P46" s="363" t="s">
        <v>227</v>
      </c>
      <c r="Q46" s="364"/>
      <c r="R46" s="364"/>
      <c r="S46" s="364"/>
      <c r="T46" s="364"/>
      <c r="U46" s="365"/>
      <c r="V46" s="363" t="s">
        <v>228</v>
      </c>
      <c r="W46" s="364"/>
      <c r="X46" s="364"/>
      <c r="Y46" s="364"/>
      <c r="Z46" s="364"/>
      <c r="AA46" s="365"/>
      <c r="AB46" s="363" t="s">
        <v>229</v>
      </c>
      <c r="AC46" s="372"/>
      <c r="AD46" s="364"/>
      <c r="AE46" s="364"/>
      <c r="AF46" s="364"/>
      <c r="AG46" s="365"/>
      <c r="AH46" s="363" t="s">
        <v>230</v>
      </c>
      <c r="AI46" s="364"/>
      <c r="AJ46" s="364"/>
      <c r="AK46" s="364"/>
      <c r="AL46" s="364"/>
      <c r="AM46" s="365"/>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66"/>
      <c r="K47" s="367"/>
      <c r="L47" s="367"/>
      <c r="M47" s="367"/>
      <c r="N47" s="367"/>
      <c r="O47" s="368"/>
      <c r="P47" s="366"/>
      <c r="Q47" s="367"/>
      <c r="R47" s="367"/>
      <c r="S47" s="367"/>
      <c r="T47" s="367"/>
      <c r="U47" s="368"/>
      <c r="V47" s="366"/>
      <c r="W47" s="367"/>
      <c r="X47" s="367"/>
      <c r="Y47" s="367"/>
      <c r="Z47" s="367"/>
      <c r="AA47" s="368"/>
      <c r="AB47" s="366"/>
      <c r="AC47" s="367"/>
      <c r="AD47" s="367"/>
      <c r="AE47" s="367"/>
      <c r="AF47" s="367"/>
      <c r="AG47" s="368"/>
      <c r="AH47" s="366"/>
      <c r="AI47" s="367"/>
      <c r="AJ47" s="367"/>
      <c r="AK47" s="367"/>
      <c r="AL47" s="367"/>
      <c r="AM47" s="368"/>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66"/>
      <c r="K48" s="367"/>
      <c r="L48" s="367"/>
      <c r="M48" s="367"/>
      <c r="N48" s="367"/>
      <c r="O48" s="368"/>
      <c r="P48" s="366"/>
      <c r="Q48" s="367"/>
      <c r="R48" s="367"/>
      <c r="S48" s="367"/>
      <c r="T48" s="367"/>
      <c r="U48" s="368"/>
      <c r="V48" s="366"/>
      <c r="W48" s="367"/>
      <c r="X48" s="367"/>
      <c r="Y48" s="367"/>
      <c r="Z48" s="367"/>
      <c r="AA48" s="368"/>
      <c r="AB48" s="366"/>
      <c r="AC48" s="367"/>
      <c r="AD48" s="367"/>
      <c r="AE48" s="367"/>
      <c r="AF48" s="367"/>
      <c r="AG48" s="368"/>
      <c r="AH48" s="366"/>
      <c r="AI48" s="367"/>
      <c r="AJ48" s="367"/>
      <c r="AK48" s="367"/>
      <c r="AL48" s="367"/>
      <c r="AM48" s="368"/>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66"/>
      <c r="K49" s="367"/>
      <c r="L49" s="367"/>
      <c r="M49" s="367"/>
      <c r="N49" s="367"/>
      <c r="O49" s="368"/>
      <c r="P49" s="366"/>
      <c r="Q49" s="367"/>
      <c r="R49" s="367"/>
      <c r="S49" s="367"/>
      <c r="T49" s="367"/>
      <c r="U49" s="368"/>
      <c r="V49" s="366"/>
      <c r="W49" s="367"/>
      <c r="X49" s="367"/>
      <c r="Y49" s="367"/>
      <c r="Z49" s="367"/>
      <c r="AA49" s="368"/>
      <c r="AB49" s="366"/>
      <c r="AC49" s="367"/>
      <c r="AD49" s="367"/>
      <c r="AE49" s="367"/>
      <c r="AF49" s="367"/>
      <c r="AG49" s="368"/>
      <c r="AH49" s="366"/>
      <c r="AI49" s="367"/>
      <c r="AJ49" s="367"/>
      <c r="AK49" s="367"/>
      <c r="AL49" s="367"/>
      <c r="AM49" s="368"/>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66"/>
      <c r="K50" s="367"/>
      <c r="L50" s="367"/>
      <c r="M50" s="367"/>
      <c r="N50" s="367"/>
      <c r="O50" s="368"/>
      <c r="P50" s="366"/>
      <c r="Q50" s="367"/>
      <c r="R50" s="367"/>
      <c r="S50" s="367"/>
      <c r="T50" s="367"/>
      <c r="U50" s="368"/>
      <c r="V50" s="366"/>
      <c r="W50" s="367"/>
      <c r="X50" s="367"/>
      <c r="Y50" s="367"/>
      <c r="Z50" s="367"/>
      <c r="AA50" s="368"/>
      <c r="AB50" s="366"/>
      <c r="AC50" s="367"/>
      <c r="AD50" s="367"/>
      <c r="AE50" s="367"/>
      <c r="AF50" s="367"/>
      <c r="AG50" s="368"/>
      <c r="AH50" s="366"/>
      <c r="AI50" s="367"/>
      <c r="AJ50" s="367"/>
      <c r="AK50" s="367"/>
      <c r="AL50" s="367"/>
      <c r="AM50" s="368"/>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69"/>
      <c r="K51" s="370"/>
      <c r="L51" s="370"/>
      <c r="M51" s="370"/>
      <c r="N51" s="370"/>
      <c r="O51" s="371"/>
      <c r="P51" s="369"/>
      <c r="Q51" s="370"/>
      <c r="R51" s="370"/>
      <c r="S51" s="370"/>
      <c r="T51" s="370"/>
      <c r="U51" s="371"/>
      <c r="V51" s="369"/>
      <c r="W51" s="370"/>
      <c r="X51" s="370"/>
      <c r="Y51" s="370"/>
      <c r="Z51" s="370"/>
      <c r="AA51" s="371"/>
      <c r="AB51" s="369"/>
      <c r="AC51" s="370"/>
      <c r="AD51" s="370"/>
      <c r="AE51" s="370"/>
      <c r="AF51" s="370"/>
      <c r="AG51" s="371"/>
      <c r="AH51" s="369"/>
      <c r="AI51" s="370"/>
      <c r="AJ51" s="370"/>
      <c r="AK51" s="370"/>
      <c r="AL51" s="370"/>
      <c r="AM51" s="371"/>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BA38" sqref="BA38"/>
    </sheetView>
  </sheetViews>
  <sheetFormatPr baseColWidth="10" defaultColWidth="11.42578125"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9.28515625" customWidth="1"/>
    <col min="29" max="29" width="9.7109375" customWidth="1"/>
    <col min="30" max="30" width="10.5703125" customWidth="1"/>
    <col min="31" max="33" width="5.7109375" customWidth="1"/>
    <col min="34" max="34" width="8.42578125" customWidth="1"/>
    <col min="35" max="35" width="5.7109375" customWidth="1"/>
    <col min="36" max="36" width="12.5703125" customWidth="1"/>
    <col min="37"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440" t="s">
        <v>231</v>
      </c>
      <c r="C2" s="441"/>
      <c r="D2" s="441"/>
      <c r="E2" s="441"/>
      <c r="F2" s="441"/>
      <c r="G2" s="441"/>
      <c r="H2" s="441"/>
      <c r="I2" s="441"/>
      <c r="J2" s="362" t="s">
        <v>15</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441"/>
      <c r="C3" s="441"/>
      <c r="D3" s="441"/>
      <c r="E3" s="441"/>
      <c r="F3" s="441"/>
      <c r="G3" s="441"/>
      <c r="H3" s="441"/>
      <c r="I3" s="441"/>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441"/>
      <c r="C4" s="441"/>
      <c r="D4" s="441"/>
      <c r="E4" s="441"/>
      <c r="F4" s="441"/>
      <c r="G4" s="441"/>
      <c r="H4" s="441"/>
      <c r="I4" s="441"/>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373" t="s">
        <v>121</v>
      </c>
      <c r="C6" s="373"/>
      <c r="D6" s="374"/>
      <c r="E6" s="411" t="s">
        <v>217</v>
      </c>
      <c r="F6" s="412"/>
      <c r="G6" s="412"/>
      <c r="H6" s="412"/>
      <c r="I6" s="412"/>
      <c r="J6" s="38" t="str">
        <f>IF(AND('Mapa final'!$AD$11="Muy Alta",'Mapa final'!$AF$11="Leve"),CONCATENATE("R2C",'Mapa final'!$S$11),"")</f>
        <v/>
      </c>
      <c r="K6" s="39" t="str">
        <f>IF(AND('Mapa final'!$AD$11="Muy Alta",'Mapa final'!$AF$11="Leve"),CONCATENATE("R2C",'Mapa final'!$S$11),"")</f>
        <v/>
      </c>
      <c r="L6" s="39" t="str">
        <f>IF(AND('Mapa final'!$AD$11="Muy Alta",'Mapa final'!$AF$11="Leve"),CONCATENATE("R2C",'Mapa final'!$S$11),"")</f>
        <v/>
      </c>
      <c r="M6" s="39" t="str">
        <f>IF(AND('Mapa final'!$AD$11="Muy Alta",'Mapa final'!$AF$11="Leve"),CONCATENATE("R2C",'Mapa final'!$S$11),"")</f>
        <v/>
      </c>
      <c r="N6" s="39" t="str">
        <f>IF(AND('Mapa final'!$AD$11="Muy Alta",'Mapa final'!$AF$11="Leve"),CONCATENATE("R2C",'Mapa final'!$S$11),"")</f>
        <v/>
      </c>
      <c r="O6" s="40" t="str">
        <f>IF(AND('Mapa final'!$AD$11="Muy Alta",'Mapa final'!$AF$11="Leve"),CONCATENATE("R2C",'Mapa final'!$S$11),"")</f>
        <v/>
      </c>
      <c r="P6" s="38" t="str">
        <f>IF(AND('Mapa final'!$AD$11="Muy Alta",'Mapa final'!$AF$11="Leve"),CONCATENATE("R2C",'Mapa final'!$S$11),"")</f>
        <v/>
      </c>
      <c r="Q6" s="39" t="str">
        <f>IF(AND('Mapa final'!$AD$11="Muy Alta",'Mapa final'!$AF$11="Leve"),CONCATENATE("R2C",'Mapa final'!$S$11),"")</f>
        <v/>
      </c>
      <c r="R6" s="39" t="str">
        <f>IF(AND('Mapa final'!$AD$11="Muy Alta",'Mapa final'!$AF$11="Leve"),CONCATENATE("R2C",'Mapa final'!$S$11),"")</f>
        <v/>
      </c>
      <c r="S6" s="39" t="str">
        <f>IF(AND('Mapa final'!$AD$11="Muy Alta",'Mapa final'!$AF$11="Leve"),CONCATENATE("R2C",'Mapa final'!$S$11),"")</f>
        <v/>
      </c>
      <c r="T6" s="39" t="str">
        <f>IF(AND('Mapa final'!$AD$11="Muy Alta",'Mapa final'!$AF$11="Leve"),CONCATENATE("R2C",'Mapa final'!$S$11),"")</f>
        <v/>
      </c>
      <c r="U6" s="40" t="str">
        <f>IF(AND('Mapa final'!$AD$11="Muy Alta",'Mapa final'!$AF$11="Leve"),CONCATENATE("R2C",'Mapa final'!$S$11),"")</f>
        <v/>
      </c>
      <c r="V6" s="38" t="str">
        <f>IF(AND('Mapa final'!$AD$11="Muy Alta",'Mapa final'!$AF$11="Leve"),CONCATENATE("R2C",'Mapa final'!$S$11),"")</f>
        <v/>
      </c>
      <c r="W6" s="39" t="str">
        <f>IF(AND('Mapa final'!$AD$11="Muy Alta",'Mapa final'!$AF$11="Leve"),CONCATENATE("R2C",'Mapa final'!$S$11),"")</f>
        <v/>
      </c>
      <c r="X6" s="39" t="str">
        <f>IF(AND('Mapa final'!$AD$11="Muy Alta",'Mapa final'!$AF$11="Leve"),CONCATENATE("R2C",'Mapa final'!$S$11),"")</f>
        <v/>
      </c>
      <c r="Y6" s="39" t="str">
        <f>IF(AND('Mapa final'!$AD$11="Muy Alta",'Mapa final'!$AF$11="Leve"),CONCATENATE("R2C",'Mapa final'!$S$11),"")</f>
        <v/>
      </c>
      <c r="Z6" s="39" t="str">
        <f>IF(AND('Mapa final'!$AD$11="Muy Alta",'Mapa final'!$AF$11="Leve"),CONCATENATE("R2C",'Mapa final'!$S$11),"")</f>
        <v/>
      </c>
      <c r="AA6" s="40" t="str">
        <f>IF(AND('Mapa final'!$AD$11="Muy Alta",'Mapa final'!$AF$11="Leve"),CONCATENATE("R2C",'Mapa final'!$S$11),"")</f>
        <v/>
      </c>
      <c r="AB6" s="38" t="str">
        <f>IF(AND('Mapa final'!$AD$11="Muy Alta",'Mapa final'!$AF$11="Leve"),CONCATENATE("R2C",'Mapa final'!$S$11),"")</f>
        <v/>
      </c>
      <c r="AC6" s="39" t="str">
        <f>IF(AND('Mapa final'!$AD$11="Muy Alta",'Mapa final'!$AF$11="Leve"),CONCATENATE("R2C",'Mapa final'!$S$11),"")</f>
        <v/>
      </c>
      <c r="AD6" s="39" t="str">
        <f>IF(AND('Mapa final'!$AD$11="Muy Alta",'Mapa final'!$AF$11="Leve"),CONCATENATE("R2C",'Mapa final'!$S$11),"")</f>
        <v/>
      </c>
      <c r="AE6" s="39" t="str">
        <f>IF(AND('Mapa final'!$AD$11="Muy Alta",'Mapa final'!$AF$11="Leve"),CONCATENATE("R2C",'Mapa final'!$S$11),"")</f>
        <v/>
      </c>
      <c r="AF6" s="39" t="str">
        <f>IF(AND('Mapa final'!$AD$11="Muy Alta",'Mapa final'!$AF$11="Leve"),CONCATENATE("R2C",'Mapa final'!$S$11),"")</f>
        <v/>
      </c>
      <c r="AG6" s="39" t="str">
        <f>IF(AND('Mapa final'!$AD$11="Muy Alta",'Mapa final'!$AF$11="Leve"),CONCATENATE("R2C",'Mapa final'!$S$11),"")</f>
        <v/>
      </c>
      <c r="AH6" s="41" t="str">
        <f>IF(AND('Mapa final'!$AD$11="Alta",'Mapa final'!$AF$11="Catastrófico"),CONCATENATE("R2C",'Mapa final'!$S$11),"")</f>
        <v/>
      </c>
      <c r="AI6" s="42" t="str">
        <f>IF(AND('Mapa final'!$AD$11="Alta",'Mapa final'!$AF$11="Catastrófico"),CONCATENATE("R2C",'Mapa final'!$S$11),"")</f>
        <v/>
      </c>
      <c r="AJ6" s="42" t="str">
        <f>IF(AND('Mapa final'!$AD$11="Alta",'Mapa final'!$AF$11="Catastrófico"),CONCATENATE("R2C",'Mapa final'!$S$11),"")</f>
        <v/>
      </c>
      <c r="AK6" s="42" t="str">
        <f>IF(AND('Mapa final'!$AD$11="Alta",'Mapa final'!$AF$11="Catastrófico"),CONCATENATE("R2C",'Mapa final'!$S$11),"")</f>
        <v/>
      </c>
      <c r="AL6" s="42" t="str">
        <f>IF(AND('Mapa final'!$AD$11="Alta",'Mapa final'!$AF$11="Catastrófico"),CONCATENATE("R2C",'Mapa final'!$S$11),"")</f>
        <v/>
      </c>
      <c r="AM6" s="43" t="str">
        <f>IF(AND('Mapa final'!$AD$11="Alta",'Mapa final'!$AF$11="Catastrófico"),CONCATENATE("R2C",'Mapa final'!$S$11),"")</f>
        <v/>
      </c>
      <c r="AN6" s="70"/>
      <c r="AO6" s="431" t="s">
        <v>218</v>
      </c>
      <c r="AP6" s="432"/>
      <c r="AQ6" s="432"/>
      <c r="AR6" s="432"/>
      <c r="AS6" s="432"/>
      <c r="AT6" s="433"/>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373"/>
      <c r="C7" s="373"/>
      <c r="D7" s="374"/>
      <c r="E7" s="414"/>
      <c r="F7" s="415"/>
      <c r="G7" s="415"/>
      <c r="H7" s="415"/>
      <c r="I7" s="415"/>
      <c r="J7" s="44" t="str">
        <f>IF(AND('Mapa final'!$AD$11="Muy Alta",'Mapa final'!$AF$11="Leve"),CONCATENATE("R2C",'Mapa final'!$S$11),"")</f>
        <v/>
      </c>
      <c r="K7" s="171" t="str">
        <f>IF(AND('Mapa final'!$AD$11="Muy Alta",'Mapa final'!$AF$11="Leve"),CONCATENATE("R2C",'Mapa final'!$S$11),"")</f>
        <v/>
      </c>
      <c r="L7" s="171" t="str">
        <f>IF(AND('Mapa final'!$AD$11="Muy Alta",'Mapa final'!$AF$11="Leve"),CONCATENATE("R2C",'Mapa final'!$S$11),"")</f>
        <v/>
      </c>
      <c r="M7" s="171" t="str">
        <f>IF(AND('Mapa final'!$AD$11="Muy Alta",'Mapa final'!$AF$11="Leve"),CONCATENATE("R2C",'Mapa final'!$S$11),"")</f>
        <v/>
      </c>
      <c r="N7" s="171" t="str">
        <f>IF(AND('Mapa final'!$AD$11="Muy Alta",'Mapa final'!$AF$11="Leve"),CONCATENATE("R2C",'Mapa final'!$S$11),"")</f>
        <v/>
      </c>
      <c r="O7" s="45" t="str">
        <f>IF(AND('Mapa final'!$AD$11="Muy Alta",'Mapa final'!$AF$11="Leve"),CONCATENATE("R2C",'Mapa final'!$S$11),"")</f>
        <v/>
      </c>
      <c r="P7" s="44" t="str">
        <f>IF(AND('Mapa final'!$AD$11="Muy Alta",'Mapa final'!$AF$11="Leve"),CONCATENATE("R2C",'Mapa final'!$S$11),"")</f>
        <v/>
      </c>
      <c r="Q7" s="171" t="str">
        <f>IF(AND('Mapa final'!$AD$11="Muy Alta",'Mapa final'!$AF$11="Leve"),CONCATENATE("R2C",'Mapa final'!$S$11),"")</f>
        <v/>
      </c>
      <c r="R7" s="171" t="str">
        <f>IF(AND('Mapa final'!$AD$11="Muy Alta",'Mapa final'!$AF$11="Leve"),CONCATENATE("R2C",'Mapa final'!$S$11),"")</f>
        <v/>
      </c>
      <c r="S7" s="171" t="str">
        <f>IF(AND('Mapa final'!$AD$11="Muy Alta",'Mapa final'!$AF$11="Leve"),CONCATENATE("R2C",'Mapa final'!$S$11),"")</f>
        <v/>
      </c>
      <c r="T7" s="171" t="str">
        <f>IF(AND('Mapa final'!$AD$11="Muy Alta",'Mapa final'!$AF$11="Leve"),CONCATENATE("R2C",'Mapa final'!$S$11),"")</f>
        <v/>
      </c>
      <c r="U7" s="45" t="str">
        <f>IF(AND('Mapa final'!$AD$11="Muy Alta",'Mapa final'!$AF$11="Leve"),CONCATENATE("R2C",'Mapa final'!$S$11),"")</f>
        <v/>
      </c>
      <c r="V7" s="44" t="str">
        <f>IF(AND('Mapa final'!$AD$11="Muy Alta",'Mapa final'!$AF$11="Leve"),CONCATENATE("R2C",'Mapa final'!$S$11),"")</f>
        <v/>
      </c>
      <c r="W7" s="171" t="str">
        <f>IF(AND('Mapa final'!$AD$11="Muy Alta",'Mapa final'!$AF$11="Leve"),CONCATENATE("R2C",'Mapa final'!$S$11),"")</f>
        <v/>
      </c>
      <c r="X7" s="171" t="str">
        <f>IF(AND('Mapa final'!$AD$11="Muy Alta",'Mapa final'!$AF$11="Leve"),CONCATENATE("R2C",'Mapa final'!$S$11),"")</f>
        <v/>
      </c>
      <c r="Y7" s="171" t="str">
        <f>IF(AND('Mapa final'!$AD$11="Muy Alta",'Mapa final'!$AF$11="Leve"),CONCATENATE("R2C",'Mapa final'!$S$11),"")</f>
        <v/>
      </c>
      <c r="Z7" s="171" t="str">
        <f>IF(AND('Mapa final'!$AD$11="Muy Alta",'Mapa final'!$AF$11="Leve"),CONCATENATE("R2C",'Mapa final'!$S$11),"")</f>
        <v/>
      </c>
      <c r="AA7" s="45" t="str">
        <f>IF(AND('Mapa final'!$AD$11="Muy Alta",'Mapa final'!$AF$11="Leve"),CONCATENATE("R2C",'Mapa final'!$S$11),"")</f>
        <v/>
      </c>
      <c r="AB7" s="44" t="str">
        <f>IF(AND('Mapa final'!$AD$11="Muy Alta",'Mapa final'!$AF$11="Leve"),CONCATENATE("R2C",'Mapa final'!$S$11),"")</f>
        <v/>
      </c>
      <c r="AC7" s="171" t="str">
        <f>IF(AND('Mapa final'!$AD$11="Muy Alta",'Mapa final'!$AF$11="Leve"),CONCATENATE("R2C",'Mapa final'!$S$11),"")</f>
        <v/>
      </c>
      <c r="AD7" s="171" t="str">
        <f>IF(AND('Mapa final'!$AD$11="Muy Alta",'Mapa final'!$AF$11="Leve"),CONCATENATE("R2C",'Mapa final'!$S$11),"")</f>
        <v/>
      </c>
      <c r="AE7" s="171" t="str">
        <f>IF(AND('Mapa final'!$AD$11="Muy Alta",'Mapa final'!$AF$11="Leve"),CONCATENATE("R2C",'Mapa final'!$S$11),"")</f>
        <v/>
      </c>
      <c r="AF7" s="171" t="str">
        <f>IF(AND('Mapa final'!$AD$11="Muy Alta",'Mapa final'!$AF$11="Leve"),CONCATENATE("R2C",'Mapa final'!$S$11),"")</f>
        <v/>
      </c>
      <c r="AG7" s="171" t="str">
        <f>IF(AND('Mapa final'!$AD$11="Muy Alta",'Mapa final'!$AF$11="Leve"),CONCATENATE("R2C",'Mapa final'!$S$11),"")</f>
        <v/>
      </c>
      <c r="AH7" s="46" t="str">
        <f>IF(AND('Mapa final'!$AD$11="Alta",'Mapa final'!$AF$11="Catastrófico"),CONCATENATE("R2C",'Mapa final'!$S$11),"")</f>
        <v/>
      </c>
      <c r="AI7" s="173" t="str">
        <f>IF(AND('Mapa final'!$AD$11="Alta",'Mapa final'!$AF$11="Catastrófico"),CONCATENATE("R2C",'Mapa final'!$S$11),"")</f>
        <v/>
      </c>
      <c r="AJ7" s="173" t="str">
        <f>IF(AND('Mapa final'!$AD$11="Alta",'Mapa final'!$AF$11="Catastrófico"),CONCATENATE("R2C",'Mapa final'!$S$11),"")</f>
        <v/>
      </c>
      <c r="AK7" s="173" t="str">
        <f>IF(AND('Mapa final'!$AD$11="Alta",'Mapa final'!$AF$11="Catastrófico"),CONCATENATE("R2C",'Mapa final'!$S$11),"")</f>
        <v/>
      </c>
      <c r="AL7" s="173" t="str">
        <f>IF(AND('Mapa final'!$AD$11="Alta",'Mapa final'!$AF$11="Catastrófico"),CONCATENATE("R2C",'Mapa final'!$S$11),"")</f>
        <v/>
      </c>
      <c r="AM7" s="47" t="str">
        <f>IF(AND('Mapa final'!$AD$11="Alta",'Mapa final'!$AF$11="Catastrófico"),CONCATENATE("R2C",'Mapa final'!$S$11),"")</f>
        <v/>
      </c>
      <c r="AN7" s="70"/>
      <c r="AO7" s="434"/>
      <c r="AP7" s="435"/>
      <c r="AQ7" s="435"/>
      <c r="AR7" s="435"/>
      <c r="AS7" s="435"/>
      <c r="AT7" s="436"/>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373"/>
      <c r="C8" s="373"/>
      <c r="D8" s="374"/>
      <c r="E8" s="414"/>
      <c r="F8" s="415"/>
      <c r="G8" s="415"/>
      <c r="H8" s="415"/>
      <c r="I8" s="415"/>
      <c r="J8" s="44" t="str">
        <f>IF(AND('Mapa final'!$AD$11="Muy Alta",'Mapa final'!$AF$11="Leve"),CONCATENATE("R2C",'Mapa final'!$S$11),"")</f>
        <v/>
      </c>
      <c r="K8" s="171" t="str">
        <f>IF(AND('Mapa final'!$AD$11="Muy Alta",'Mapa final'!$AF$11="Leve"),CONCATENATE("R2C",'Mapa final'!$S$11),"")</f>
        <v/>
      </c>
      <c r="L8" s="171" t="str">
        <f>IF(AND('Mapa final'!$AD$11="Muy Alta",'Mapa final'!$AF$11="Leve"),CONCATENATE("R2C",'Mapa final'!$S$11),"")</f>
        <v/>
      </c>
      <c r="M8" s="171" t="str">
        <f>IF(AND('Mapa final'!$AD$11="Muy Alta",'Mapa final'!$AF$11="Leve"),CONCATENATE("R2C",'Mapa final'!$S$11),"")</f>
        <v/>
      </c>
      <c r="N8" s="171" t="str">
        <f>IF(AND('Mapa final'!$AD$11="Muy Alta",'Mapa final'!$AF$11="Leve"),CONCATENATE("R2C",'Mapa final'!$S$11),"")</f>
        <v/>
      </c>
      <c r="O8" s="45" t="str">
        <f>IF(AND('Mapa final'!$AD$11="Muy Alta",'Mapa final'!$AF$11="Leve"),CONCATENATE("R2C",'Mapa final'!$S$11),"")</f>
        <v/>
      </c>
      <c r="P8" s="44" t="str">
        <f>IF(AND('Mapa final'!$AD$11="Muy Alta",'Mapa final'!$AF$11="Leve"),CONCATENATE("R2C",'Mapa final'!$S$11),"")</f>
        <v/>
      </c>
      <c r="Q8" s="171" t="str">
        <f>IF(AND('Mapa final'!$AD$11="Muy Alta",'Mapa final'!$AF$11="Leve"),CONCATENATE("R2C",'Mapa final'!$S$11),"")</f>
        <v/>
      </c>
      <c r="R8" s="171" t="str">
        <f>IF(AND('Mapa final'!$AD$11="Muy Alta",'Mapa final'!$AF$11="Leve"),CONCATENATE("R2C",'Mapa final'!$S$11),"")</f>
        <v/>
      </c>
      <c r="S8" s="171" t="str">
        <f>IF(AND('Mapa final'!$AD$11="Muy Alta",'Mapa final'!$AF$11="Leve"),CONCATENATE("R2C",'Mapa final'!$S$11),"")</f>
        <v/>
      </c>
      <c r="T8" s="171" t="str">
        <f>IF(AND('Mapa final'!$AD$11="Muy Alta",'Mapa final'!$AF$11="Leve"),CONCATENATE("R2C",'Mapa final'!$S$11),"")</f>
        <v/>
      </c>
      <c r="U8" s="45" t="str">
        <f>IF(AND('Mapa final'!$AD$11="Muy Alta",'Mapa final'!$AF$11="Leve"),CONCATENATE("R2C",'Mapa final'!$S$11),"")</f>
        <v/>
      </c>
      <c r="V8" s="44" t="str">
        <f>IF(AND('Mapa final'!$AD$11="Muy Alta",'Mapa final'!$AF$11="Leve"),CONCATENATE("R2C",'Mapa final'!$S$11),"")</f>
        <v/>
      </c>
      <c r="W8" s="171" t="str">
        <f>IF(AND('Mapa final'!$AD$11="Muy Alta",'Mapa final'!$AF$11="Leve"),CONCATENATE("R2C",'Mapa final'!$S$11),"")</f>
        <v/>
      </c>
      <c r="X8" s="171" t="str">
        <f>IF(AND('Mapa final'!$AD$11="Muy Alta",'Mapa final'!$AF$11="Leve"),CONCATENATE("R2C",'Mapa final'!$S$11),"")</f>
        <v/>
      </c>
      <c r="Y8" s="171" t="str">
        <f>IF(AND('Mapa final'!$AD$11="Muy Alta",'Mapa final'!$AF$11="Leve"),CONCATENATE("R2C",'Mapa final'!$S$11),"")</f>
        <v/>
      </c>
      <c r="Z8" s="171" t="str">
        <f>IF(AND('Mapa final'!$AD$11="Muy Alta",'Mapa final'!$AF$11="Leve"),CONCATENATE("R2C",'Mapa final'!$S$11),"")</f>
        <v/>
      </c>
      <c r="AA8" s="45" t="str">
        <f>IF(AND('Mapa final'!$AD$11="Muy Alta",'Mapa final'!$AF$11="Leve"),CONCATENATE("R2C",'Mapa final'!$S$11),"")</f>
        <v/>
      </c>
      <c r="AB8" s="44" t="str">
        <f>IF(AND('Mapa final'!$AD$11="Muy Alta",'Mapa final'!$AF$11="Leve"),CONCATENATE("R2C",'Mapa final'!$S$11),"")</f>
        <v/>
      </c>
      <c r="AC8" s="171" t="str">
        <f>IF(AND('Mapa final'!$AD$11="Muy Alta",'Mapa final'!$AF$11="Leve"),CONCATENATE("R2C",'Mapa final'!$S$11),"")</f>
        <v/>
      </c>
      <c r="AD8" s="171" t="str">
        <f>IF(AND('Mapa final'!$AD$11="Muy Alta",'Mapa final'!$AF$11="Leve"),CONCATENATE("R2C",'Mapa final'!$S$11),"")</f>
        <v/>
      </c>
      <c r="AE8" s="171" t="str">
        <f>IF(AND('Mapa final'!$AD$11="Muy Alta",'Mapa final'!$AF$11="Leve"),CONCATENATE("R2C",'Mapa final'!$S$11),"")</f>
        <v/>
      </c>
      <c r="AF8" s="171" t="str">
        <f>IF(AND('Mapa final'!$AD$11="Muy Alta",'Mapa final'!$AF$11="Leve"),CONCATENATE("R2C",'Mapa final'!$S$11),"")</f>
        <v/>
      </c>
      <c r="AG8" s="171" t="str">
        <f>IF(AND('Mapa final'!$AD$11="Muy Alta",'Mapa final'!$AF$11="Leve"),CONCATENATE("R2C",'Mapa final'!$S$11),"")</f>
        <v/>
      </c>
      <c r="AH8" s="46" t="str">
        <f>IF(AND('Mapa final'!$AD$11="Alta",'Mapa final'!$AF$11="Catastrófico"),CONCATENATE("R2C",'Mapa final'!$S$11),"")</f>
        <v/>
      </c>
      <c r="AI8" s="173" t="str">
        <f>IF(AND('Mapa final'!$AD$11="Alta",'Mapa final'!$AF$11="Catastrófico"),CONCATENATE("R2C",'Mapa final'!$S$11),"")</f>
        <v/>
      </c>
      <c r="AJ8" s="173" t="str">
        <f>IF(AND('Mapa final'!$AD$11="Alta",'Mapa final'!$AF$11="Catastrófico"),CONCATENATE("R2C",'Mapa final'!$S$11),"")</f>
        <v/>
      </c>
      <c r="AK8" s="173" t="str">
        <f>IF(AND('Mapa final'!$AD$11="Alta",'Mapa final'!$AF$11="Catastrófico"),CONCATENATE("R2C",'Mapa final'!$S$11),"")</f>
        <v/>
      </c>
      <c r="AL8" s="173" t="str">
        <f>IF(AND('Mapa final'!$AD$11="Alta",'Mapa final'!$AF$11="Catastrófico"),CONCATENATE("R2C",'Mapa final'!$S$11),"")</f>
        <v/>
      </c>
      <c r="AM8" s="47" t="str">
        <f>IF(AND('Mapa final'!$AD$11="Alta",'Mapa final'!$AF$11="Catastrófico"),CONCATENATE("R2C",'Mapa final'!$S$11),"")</f>
        <v/>
      </c>
      <c r="AN8" s="70"/>
      <c r="AO8" s="434"/>
      <c r="AP8" s="435"/>
      <c r="AQ8" s="435"/>
      <c r="AR8" s="435"/>
      <c r="AS8" s="435"/>
      <c r="AT8" s="436"/>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373"/>
      <c r="C9" s="373"/>
      <c r="D9" s="374"/>
      <c r="E9" s="414"/>
      <c r="F9" s="415"/>
      <c r="G9" s="415"/>
      <c r="H9" s="415"/>
      <c r="I9" s="415"/>
      <c r="J9" s="44" t="str">
        <f>IF(AND('Mapa final'!$AD$11="Muy Alta",'Mapa final'!$AF$11="Leve"),CONCATENATE("R2C",'Mapa final'!$S$11),"")</f>
        <v/>
      </c>
      <c r="K9" s="171" t="str">
        <f>IF(AND('Mapa final'!$AD$11="Muy Alta",'Mapa final'!$AF$11="Leve"),CONCATENATE("R2C",'Mapa final'!$S$11),"")</f>
        <v/>
      </c>
      <c r="L9" s="171" t="str">
        <f>IF(AND('Mapa final'!$AD$11="Muy Alta",'Mapa final'!$AF$11="Leve"),CONCATENATE("R2C",'Mapa final'!$S$11),"")</f>
        <v/>
      </c>
      <c r="M9" s="171" t="str">
        <f>IF(AND('Mapa final'!$AD$11="Muy Alta",'Mapa final'!$AF$11="Leve"),CONCATENATE("R2C",'Mapa final'!$S$11),"")</f>
        <v/>
      </c>
      <c r="N9" s="171" t="str">
        <f>IF(AND('Mapa final'!$AD$11="Muy Alta",'Mapa final'!$AF$11="Leve"),CONCATENATE("R2C",'Mapa final'!$S$11),"")</f>
        <v/>
      </c>
      <c r="O9" s="45" t="str">
        <f>IF(AND('Mapa final'!$AD$11="Muy Alta",'Mapa final'!$AF$11="Leve"),CONCATENATE("R2C",'Mapa final'!$S$11),"")</f>
        <v/>
      </c>
      <c r="P9" s="44" t="str">
        <f>IF(AND('Mapa final'!$AD$11="Muy Alta",'Mapa final'!$AF$11="Leve"),CONCATENATE("R2C",'Mapa final'!$S$11),"")</f>
        <v/>
      </c>
      <c r="Q9" s="171" t="str">
        <f>IF(AND('Mapa final'!$AD$11="Muy Alta",'Mapa final'!$AF$11="Leve"),CONCATENATE("R2C",'Mapa final'!$S$11),"")</f>
        <v/>
      </c>
      <c r="R9" s="171" t="str">
        <f>IF(AND('Mapa final'!$AD$11="Muy Alta",'Mapa final'!$AF$11="Leve"),CONCATENATE("R2C",'Mapa final'!$S$11),"")</f>
        <v/>
      </c>
      <c r="S9" s="171" t="str">
        <f>IF(AND('Mapa final'!$AD$11="Muy Alta",'Mapa final'!$AF$11="Leve"),CONCATENATE("R2C",'Mapa final'!$S$11),"")</f>
        <v/>
      </c>
      <c r="T9" s="171" t="str">
        <f>IF(AND('Mapa final'!$AD$11="Muy Alta",'Mapa final'!$AF$11="Leve"),CONCATENATE("R2C",'Mapa final'!$S$11),"")</f>
        <v/>
      </c>
      <c r="U9" s="45" t="str">
        <f>IF(AND('Mapa final'!$AD$11="Muy Alta",'Mapa final'!$AF$11="Leve"),CONCATENATE("R2C",'Mapa final'!$S$11),"")</f>
        <v/>
      </c>
      <c r="V9" s="44" t="str">
        <f>IF(AND('Mapa final'!$AD$11="Muy Alta",'Mapa final'!$AF$11="Leve"),CONCATENATE("R2C",'Mapa final'!$S$11),"")</f>
        <v/>
      </c>
      <c r="W9" s="171" t="str">
        <f>IF(AND('Mapa final'!$AD$11="Muy Alta",'Mapa final'!$AF$11="Leve"),CONCATENATE("R2C",'Mapa final'!$S$11),"")</f>
        <v/>
      </c>
      <c r="X9" s="171" t="str">
        <f>IF(AND('Mapa final'!$AD$11="Muy Alta",'Mapa final'!$AF$11="Leve"),CONCATENATE("R2C",'Mapa final'!$S$11),"")</f>
        <v/>
      </c>
      <c r="Y9" s="171" t="str">
        <f>IF(AND('Mapa final'!$AD$11="Muy Alta",'Mapa final'!$AF$11="Leve"),CONCATENATE("R2C",'Mapa final'!$S$11),"")</f>
        <v/>
      </c>
      <c r="Z9" s="171" t="str">
        <f>IF(AND('Mapa final'!$AD$11="Muy Alta",'Mapa final'!$AF$11="Leve"),CONCATENATE("R2C",'Mapa final'!$S$11),"")</f>
        <v/>
      </c>
      <c r="AA9" s="45" t="str">
        <f>IF(AND('Mapa final'!$AD$11="Muy Alta",'Mapa final'!$AF$11="Leve"),CONCATENATE("R2C",'Mapa final'!$S$11),"")</f>
        <v/>
      </c>
      <c r="AB9" s="44" t="str">
        <f>IF(AND('Mapa final'!$AD$11="Muy Alta",'Mapa final'!$AF$11="Leve"),CONCATENATE("R2C",'Mapa final'!$S$11),"")</f>
        <v/>
      </c>
      <c r="AC9" s="171" t="str">
        <f>IF(AND('Mapa final'!$AD$11="Muy Alta",'Mapa final'!$AF$11="Leve"),CONCATENATE("R2C",'Mapa final'!$S$11),"")</f>
        <v/>
      </c>
      <c r="AD9" s="171" t="str">
        <f>IF(AND('Mapa final'!$AD$11="Muy Alta",'Mapa final'!$AF$11="Leve"),CONCATENATE("R2C",'Mapa final'!$S$11),"")</f>
        <v/>
      </c>
      <c r="AE9" s="171" t="str">
        <f>IF(AND('Mapa final'!$AD$11="Muy Alta",'Mapa final'!$AF$11="Leve"),CONCATENATE("R2C",'Mapa final'!$S$11),"")</f>
        <v/>
      </c>
      <c r="AF9" s="171" t="str">
        <f>IF(AND('Mapa final'!$AD$11="Muy Alta",'Mapa final'!$AF$11="Leve"),CONCATENATE("R2C",'Mapa final'!$S$11),"")</f>
        <v/>
      </c>
      <c r="AG9" s="171" t="str">
        <f>IF(AND('Mapa final'!$AD$11="Muy Alta",'Mapa final'!$AF$11="Leve"),CONCATENATE("R2C",'Mapa final'!$S$11),"")</f>
        <v/>
      </c>
      <c r="AH9" s="46" t="str">
        <f>IF(AND('Mapa final'!$AD$11="Alta",'Mapa final'!$AF$11="Catastrófico"),CONCATENATE("R2C",'Mapa final'!$S$11),"")</f>
        <v/>
      </c>
      <c r="AI9" s="173" t="str">
        <f>IF(AND('Mapa final'!$AD$11="Alta",'Mapa final'!$AF$11="Catastrófico"),CONCATENATE("R2C",'Mapa final'!$S$11),"")</f>
        <v/>
      </c>
      <c r="AJ9" s="173" t="str">
        <f>IF(AND('Mapa final'!$AD$11="Alta",'Mapa final'!$AF$11="Catastrófico"),CONCATENATE("R2C",'Mapa final'!$S$11),"")</f>
        <v/>
      </c>
      <c r="AK9" s="173" t="str">
        <f>IF(AND('Mapa final'!$AD$11="Alta",'Mapa final'!$AF$11="Catastrófico"),CONCATENATE("R2C",'Mapa final'!$S$11),"")</f>
        <v/>
      </c>
      <c r="AL9" s="173" t="str">
        <f>IF(AND('Mapa final'!$AD$11="Alta",'Mapa final'!$AF$11="Catastrófico"),CONCATENATE("R2C",'Mapa final'!$S$11),"")</f>
        <v/>
      </c>
      <c r="AM9" s="47" t="str">
        <f>IF(AND('Mapa final'!$AD$11="Alta",'Mapa final'!$AF$11="Catastrófico"),CONCATENATE("R2C",'Mapa final'!$S$11),"")</f>
        <v/>
      </c>
      <c r="AN9" s="70"/>
      <c r="AO9" s="434"/>
      <c r="AP9" s="435"/>
      <c r="AQ9" s="435"/>
      <c r="AR9" s="435"/>
      <c r="AS9" s="435"/>
      <c r="AT9" s="436"/>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373"/>
      <c r="C10" s="373"/>
      <c r="D10" s="374"/>
      <c r="E10" s="414"/>
      <c r="F10" s="415"/>
      <c r="G10" s="415"/>
      <c r="H10" s="415"/>
      <c r="I10" s="415"/>
      <c r="J10" s="44" t="str">
        <f>IF(AND('Mapa final'!$AD$11="Muy Alta",'Mapa final'!$AF$11="Leve"),CONCATENATE("R2C",'Mapa final'!$S$11),"")</f>
        <v/>
      </c>
      <c r="K10" s="171" t="str">
        <f>IF(AND('Mapa final'!$AD$11="Muy Alta",'Mapa final'!$AF$11="Leve"),CONCATENATE("R2C",'Mapa final'!$S$11),"")</f>
        <v/>
      </c>
      <c r="L10" s="171" t="str">
        <f>IF(AND('Mapa final'!$AD$11="Muy Alta",'Mapa final'!$AF$11="Leve"),CONCATENATE("R2C",'Mapa final'!$S$11),"")</f>
        <v/>
      </c>
      <c r="M10" s="171" t="str">
        <f>IF(AND('Mapa final'!$AD$11="Muy Alta",'Mapa final'!$AF$11="Leve"),CONCATENATE("R2C",'Mapa final'!$S$11),"")</f>
        <v/>
      </c>
      <c r="N10" s="171" t="str">
        <f>IF(AND('Mapa final'!$AD$11="Muy Alta",'Mapa final'!$AF$11="Leve"),CONCATENATE("R2C",'Mapa final'!$S$11),"")</f>
        <v/>
      </c>
      <c r="O10" s="45" t="str">
        <f>IF(AND('Mapa final'!$AD$11="Muy Alta",'Mapa final'!$AF$11="Leve"),CONCATENATE("R2C",'Mapa final'!$S$11),"")</f>
        <v/>
      </c>
      <c r="P10" s="44" t="str">
        <f>IF(AND('Mapa final'!$AD$11="Muy Alta",'Mapa final'!$AF$11="Leve"),CONCATENATE("R2C",'Mapa final'!$S$11),"")</f>
        <v/>
      </c>
      <c r="Q10" s="171" t="str">
        <f>IF(AND('Mapa final'!$AD$11="Muy Alta",'Mapa final'!$AF$11="Leve"),CONCATENATE("R2C",'Mapa final'!$S$11),"")</f>
        <v/>
      </c>
      <c r="R10" s="171" t="str">
        <f>IF(AND('Mapa final'!$AD$11="Muy Alta",'Mapa final'!$AF$11="Leve"),CONCATENATE("R2C",'Mapa final'!$S$11),"")</f>
        <v/>
      </c>
      <c r="S10" s="171" t="str">
        <f>IF(AND('Mapa final'!$AD$11="Muy Alta",'Mapa final'!$AF$11="Leve"),CONCATENATE("R2C",'Mapa final'!$S$11),"")</f>
        <v/>
      </c>
      <c r="T10" s="171" t="str">
        <f>IF(AND('Mapa final'!$AD$11="Muy Alta",'Mapa final'!$AF$11="Leve"),CONCATENATE("R2C",'Mapa final'!$S$11),"")</f>
        <v/>
      </c>
      <c r="U10" s="45" t="str">
        <f>IF(AND('Mapa final'!$AD$11="Muy Alta",'Mapa final'!$AF$11="Leve"),CONCATENATE("R2C",'Mapa final'!$S$11),"")</f>
        <v/>
      </c>
      <c r="V10" s="44" t="str">
        <f>IF(AND('Mapa final'!$AD$11="Muy Alta",'Mapa final'!$AF$11="Leve"),CONCATENATE("R2C",'Mapa final'!$S$11),"")</f>
        <v/>
      </c>
      <c r="W10" s="171" t="str">
        <f>IF(AND('Mapa final'!$AD$11="Muy Alta",'Mapa final'!$AF$11="Leve"),CONCATENATE("R2C",'Mapa final'!$S$11),"")</f>
        <v/>
      </c>
      <c r="X10" s="171" t="str">
        <f>IF(AND('Mapa final'!$AD$11="Muy Alta",'Mapa final'!$AF$11="Leve"),CONCATENATE("R2C",'Mapa final'!$S$11),"")</f>
        <v/>
      </c>
      <c r="Y10" s="171" t="str">
        <f>IF(AND('Mapa final'!$AD$11="Muy Alta",'Mapa final'!$AF$11="Leve"),CONCATENATE("R2C",'Mapa final'!$S$11),"")</f>
        <v/>
      </c>
      <c r="Z10" s="171" t="str">
        <f>IF(AND('Mapa final'!$AD$11="Muy Alta",'Mapa final'!$AF$11="Leve"),CONCATENATE("R2C",'Mapa final'!$S$11),"")</f>
        <v/>
      </c>
      <c r="AA10" s="45" t="str">
        <f>IF(AND('Mapa final'!$AD$11="Muy Alta",'Mapa final'!$AF$11="Leve"),CONCATENATE("R2C",'Mapa final'!$S$11),"")</f>
        <v/>
      </c>
      <c r="AB10" s="44" t="str">
        <f>IF(AND('Mapa final'!$AD$11="Muy Alta",'Mapa final'!$AF$11="Leve"),CONCATENATE("R2C",'Mapa final'!$S$11),"")</f>
        <v/>
      </c>
      <c r="AC10" s="171" t="str">
        <f>IF(AND('Mapa final'!$AD$11="Muy Alta",'Mapa final'!$AF$11="Leve"),CONCATENATE("R2C",'Mapa final'!$S$11),"")</f>
        <v/>
      </c>
      <c r="AD10" s="171" t="str">
        <f>IF(AND('Mapa final'!$AD$11="Muy Alta",'Mapa final'!$AF$11="Leve"),CONCATENATE("R2C",'Mapa final'!$S$11),"")</f>
        <v/>
      </c>
      <c r="AE10" s="171" t="str">
        <f>IF(AND('Mapa final'!$AD$11="Muy Alta",'Mapa final'!$AF$11="Leve"),CONCATENATE("R2C",'Mapa final'!$S$11),"")</f>
        <v/>
      </c>
      <c r="AF10" s="171" t="str">
        <f>IF(AND('Mapa final'!$AD$11="Muy Alta",'Mapa final'!$AF$11="Leve"),CONCATENATE("R2C",'Mapa final'!$S$11),"")</f>
        <v/>
      </c>
      <c r="AG10" s="171" t="str">
        <f>IF(AND('Mapa final'!$AD$11="Muy Alta",'Mapa final'!$AF$11="Leve"),CONCATENATE("R2C",'Mapa final'!$S$11),"")</f>
        <v/>
      </c>
      <c r="AH10" s="46" t="str">
        <f>IF(AND('Mapa final'!$AD$11="Alta",'Mapa final'!$AF$11="Catastrófico"),CONCATENATE("R2C",'Mapa final'!$S$11),"")</f>
        <v/>
      </c>
      <c r="AI10" s="173" t="str">
        <f>IF(AND('Mapa final'!$AD$11="Alta",'Mapa final'!$AF$11="Catastrófico"),CONCATENATE("R2C",'Mapa final'!$S$11),"")</f>
        <v/>
      </c>
      <c r="AJ10" s="173" t="str">
        <f>IF(AND('Mapa final'!$AD$11="Alta",'Mapa final'!$AF$11="Catastrófico"),CONCATENATE("R2C",'Mapa final'!$S$11),"")</f>
        <v/>
      </c>
      <c r="AK10" s="173" t="str">
        <f>IF(AND('Mapa final'!$AD$11="Alta",'Mapa final'!$AF$11="Catastrófico"),CONCATENATE("R2C",'Mapa final'!$S$11),"")</f>
        <v/>
      </c>
      <c r="AL10" s="173" t="str">
        <f>IF(AND('Mapa final'!$AD$11="Alta",'Mapa final'!$AF$11="Catastrófico"),CONCATENATE("R2C",'Mapa final'!$S$11),"")</f>
        <v/>
      </c>
      <c r="AM10" s="47" t="str">
        <f>IF(AND('Mapa final'!$AD$11="Alta",'Mapa final'!$AF$11="Catastrófico"),CONCATENATE("R2C",'Mapa final'!$S$11),"")</f>
        <v/>
      </c>
      <c r="AN10" s="70"/>
      <c r="AO10" s="434"/>
      <c r="AP10" s="435"/>
      <c r="AQ10" s="435"/>
      <c r="AR10" s="435"/>
      <c r="AS10" s="435"/>
      <c r="AT10" s="436"/>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373"/>
      <c r="C11" s="373"/>
      <c r="D11" s="374"/>
      <c r="E11" s="414"/>
      <c r="F11" s="415"/>
      <c r="G11" s="415"/>
      <c r="H11" s="415"/>
      <c r="I11" s="415"/>
      <c r="J11" s="44" t="str">
        <f>IF(AND('Mapa final'!$AD$11="Muy Alta",'Mapa final'!$AF$11="Leve"),CONCATENATE("R2C",'Mapa final'!$S$11),"")</f>
        <v/>
      </c>
      <c r="K11" s="171" t="str">
        <f>IF(AND('Mapa final'!$AD$11="Muy Alta",'Mapa final'!$AF$11="Leve"),CONCATENATE("R2C",'Mapa final'!$S$11),"")</f>
        <v/>
      </c>
      <c r="L11" s="171" t="str">
        <f>IF(AND('Mapa final'!$AD$11="Muy Alta",'Mapa final'!$AF$11="Leve"),CONCATENATE("R2C",'Mapa final'!$S$11),"")</f>
        <v/>
      </c>
      <c r="M11" s="171" t="str">
        <f>IF(AND('Mapa final'!$AD$11="Muy Alta",'Mapa final'!$AF$11="Leve"),CONCATENATE("R2C",'Mapa final'!$S$11),"")</f>
        <v/>
      </c>
      <c r="N11" s="171" t="str">
        <f>IF(AND('Mapa final'!$AD$11="Muy Alta",'Mapa final'!$AF$11="Leve"),CONCATENATE("R2C",'Mapa final'!$S$11),"")</f>
        <v/>
      </c>
      <c r="O11" s="45" t="str">
        <f>IF(AND('Mapa final'!$AD$11="Muy Alta",'Mapa final'!$AF$11="Leve"),CONCATENATE("R2C",'Mapa final'!$S$11),"")</f>
        <v/>
      </c>
      <c r="P11" s="44" t="str">
        <f>IF(AND('Mapa final'!$AD$11="Muy Alta",'Mapa final'!$AF$11="Leve"),CONCATENATE("R2C",'Mapa final'!$S$11),"")</f>
        <v/>
      </c>
      <c r="Q11" s="171" t="str">
        <f>IF(AND('Mapa final'!$AD$11="Muy Alta",'Mapa final'!$AF$11="Leve"),CONCATENATE("R2C",'Mapa final'!$S$11),"")</f>
        <v/>
      </c>
      <c r="R11" s="171" t="str">
        <f>IF(AND('Mapa final'!$AD$11="Muy Alta",'Mapa final'!$AF$11="Leve"),CONCATENATE("R2C",'Mapa final'!$S$11),"")</f>
        <v/>
      </c>
      <c r="S11" s="171" t="str">
        <f>IF(AND('Mapa final'!$AD$11="Muy Alta",'Mapa final'!$AF$11="Leve"),CONCATENATE("R2C",'Mapa final'!$S$11),"")</f>
        <v/>
      </c>
      <c r="T11" s="171" t="str">
        <f>IF(AND('Mapa final'!$AD$11="Muy Alta",'Mapa final'!$AF$11="Leve"),CONCATENATE("R2C",'Mapa final'!$S$11),"")</f>
        <v/>
      </c>
      <c r="U11" s="45" t="str">
        <f>IF(AND('Mapa final'!$AD$11="Muy Alta",'Mapa final'!$AF$11="Leve"),CONCATENATE("R2C",'Mapa final'!$S$11),"")</f>
        <v/>
      </c>
      <c r="V11" s="44" t="str">
        <f>IF(AND('Mapa final'!$AD$11="Muy Alta",'Mapa final'!$AF$11="Leve"),CONCATENATE("R2C",'Mapa final'!$S$11),"")</f>
        <v/>
      </c>
      <c r="W11" s="171" t="str">
        <f>IF(AND('Mapa final'!$AD$11="Muy Alta",'Mapa final'!$AF$11="Leve"),CONCATENATE("R2C",'Mapa final'!$S$11),"")</f>
        <v/>
      </c>
      <c r="X11" s="171" t="str">
        <f>IF(AND('Mapa final'!$AD$11="Muy Alta",'Mapa final'!$AF$11="Leve"),CONCATENATE("R2C",'Mapa final'!$S$11),"")</f>
        <v/>
      </c>
      <c r="Y11" s="171" t="str">
        <f>IF(AND('Mapa final'!$AD$11="Muy Alta",'Mapa final'!$AF$11="Leve"),CONCATENATE("R2C",'Mapa final'!$S$11),"")</f>
        <v/>
      </c>
      <c r="Z11" s="171" t="str">
        <f>IF(AND('Mapa final'!$AD$11="Muy Alta",'Mapa final'!$AF$11="Leve"),CONCATENATE("R2C",'Mapa final'!$S$11),"")</f>
        <v/>
      </c>
      <c r="AA11" s="45" t="str">
        <f>IF(AND('Mapa final'!$AD$11="Muy Alta",'Mapa final'!$AF$11="Leve"),CONCATENATE("R2C",'Mapa final'!$S$11),"")</f>
        <v/>
      </c>
      <c r="AB11" s="44" t="str">
        <f>IF(AND('Mapa final'!$AD$11="Muy Alta",'Mapa final'!$AF$11="Leve"),CONCATENATE("R2C",'Mapa final'!$S$11),"")</f>
        <v/>
      </c>
      <c r="AC11" s="171" t="str">
        <f>IF(AND('Mapa final'!$AD$20="Muy Alta",'Mapa final'!$AF$20="mayor"),CONCATENATE("R5C",'Mapa final'!$S$20),"")</f>
        <v>R5C1</v>
      </c>
      <c r="AD11" s="171" t="str">
        <f>IF(AND('Mapa final'!$AD$11="Muy Alta",'Mapa final'!$AF$11="Leve"),CONCATENATE("R2C",'Mapa final'!$S$11),"")</f>
        <v/>
      </c>
      <c r="AE11" s="171" t="str">
        <f>IF(AND('Mapa final'!$AD$11="Muy Alta",'Mapa final'!$AF$11="Leve"),CONCATENATE("R2C",'Mapa final'!$S$11),"")</f>
        <v/>
      </c>
      <c r="AF11" s="171" t="str">
        <f>IF(AND('Mapa final'!$AD$11="Muy Alta",'Mapa final'!$AF$11="Leve"),CONCATENATE("R2C",'Mapa final'!$S$11),"")</f>
        <v/>
      </c>
      <c r="AG11" s="171" t="str">
        <f>IF(AND('Mapa final'!$AD$11="Muy Alta",'Mapa final'!$AF$11="Leve"),CONCATENATE("R2C",'Mapa final'!$S$11),"")</f>
        <v/>
      </c>
      <c r="AH11" s="46" t="str">
        <f>IF(AND('Mapa final'!$AD$11="Alta",'Mapa final'!$AF$11="Catastrófico"),CONCATENATE("R2C",'Mapa final'!$S$11),"")</f>
        <v/>
      </c>
      <c r="AI11" s="173" t="str">
        <f>IF(AND('Mapa final'!$AD$11="Alta",'Mapa final'!$AF$11="Catastrófico"),CONCATENATE("R2C",'Mapa final'!$S$11),"")</f>
        <v/>
      </c>
      <c r="AJ11" s="173" t="str">
        <f>IF(AND('Mapa final'!$AD$11="Alta",'Mapa final'!$AF$11="Catastrófico"),CONCATENATE("R2C",'Mapa final'!$S$11),"")</f>
        <v/>
      </c>
      <c r="AK11" s="173" t="str">
        <f>IF(AND('Mapa final'!$AD$11="Alta",'Mapa final'!$AF$11="Catastrófico"),CONCATENATE("R2C",'Mapa final'!$S$11),"")</f>
        <v/>
      </c>
      <c r="AL11" s="173" t="str">
        <f>IF(AND('Mapa final'!$AD$11="Alta",'Mapa final'!$AF$11="Catastrófico"),CONCATENATE("R2C",'Mapa final'!$S$11),"")</f>
        <v/>
      </c>
      <c r="AM11" s="47" t="str">
        <f>IF(AND('Mapa final'!$AD$11="Alta",'Mapa final'!$AF$11="Catastrófico"),CONCATENATE("R2C",'Mapa final'!$S$11),"")</f>
        <v/>
      </c>
      <c r="AN11" s="70"/>
      <c r="AO11" s="434"/>
      <c r="AP11" s="435"/>
      <c r="AQ11" s="435"/>
      <c r="AR11" s="435"/>
      <c r="AS11" s="435"/>
      <c r="AT11" s="436"/>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373"/>
      <c r="C12" s="373"/>
      <c r="D12" s="374"/>
      <c r="E12" s="414"/>
      <c r="F12" s="415"/>
      <c r="G12" s="415"/>
      <c r="H12" s="415"/>
      <c r="I12" s="415"/>
      <c r="J12" s="44" t="str">
        <f>IF(AND('Mapa final'!$AD$11="Muy Alta",'Mapa final'!$AF$11="Leve"),CONCATENATE("R2C",'Mapa final'!$S$11),"")</f>
        <v/>
      </c>
      <c r="K12" s="171" t="str">
        <f>IF(AND('Mapa final'!$AD$11="Muy Alta",'Mapa final'!$AF$11="Leve"),CONCATENATE("R2C",'Mapa final'!$S$11),"")</f>
        <v/>
      </c>
      <c r="L12" s="171" t="str">
        <f>IF(AND('Mapa final'!$AD$11="Muy Alta",'Mapa final'!$AF$11="Leve"),CONCATENATE("R2C",'Mapa final'!$S$11),"")</f>
        <v/>
      </c>
      <c r="M12" s="171" t="str">
        <f>IF(AND('Mapa final'!$AD$11="Muy Alta",'Mapa final'!$AF$11="Leve"),CONCATENATE("R2C",'Mapa final'!$S$11),"")</f>
        <v/>
      </c>
      <c r="N12" s="171" t="str">
        <f>IF(AND('Mapa final'!$AD$11="Muy Alta",'Mapa final'!$AF$11="Leve"),CONCATENATE("R2C",'Mapa final'!$S$11),"")</f>
        <v/>
      </c>
      <c r="O12" s="45" t="str">
        <f>IF(AND('Mapa final'!$AD$11="Muy Alta",'Mapa final'!$AF$11="Leve"),CONCATENATE("R2C",'Mapa final'!$S$11),"")</f>
        <v/>
      </c>
      <c r="P12" s="44" t="str">
        <f>IF(AND('Mapa final'!$AD$11="Muy Alta",'Mapa final'!$AF$11="Leve"),CONCATENATE("R2C",'Mapa final'!$S$11),"")</f>
        <v/>
      </c>
      <c r="Q12" s="171" t="str">
        <f>IF(AND('Mapa final'!$AD$11="Muy Alta",'Mapa final'!$AF$11="Leve"),CONCATENATE("R2C",'Mapa final'!$S$11),"")</f>
        <v/>
      </c>
      <c r="R12" s="171" t="str">
        <f>IF(AND('Mapa final'!$AD$11="Muy Alta",'Mapa final'!$AF$11="Leve"),CONCATENATE("R2C",'Mapa final'!$S$11),"")</f>
        <v/>
      </c>
      <c r="S12" s="171" t="str">
        <f>IF(AND('Mapa final'!$AD$11="Muy Alta",'Mapa final'!$AF$11="Leve"),CONCATENATE("R2C",'Mapa final'!$S$11),"")</f>
        <v/>
      </c>
      <c r="T12" s="171" t="str">
        <f>IF(AND('Mapa final'!$AD$11="Muy Alta",'Mapa final'!$AF$11="Leve"),CONCATENATE("R2C",'Mapa final'!$S$11),"")</f>
        <v/>
      </c>
      <c r="U12" s="45" t="str">
        <f>IF(AND('Mapa final'!$AD$11="Muy Alta",'Mapa final'!$AF$11="Leve"),CONCATENATE("R2C",'Mapa final'!$S$11),"")</f>
        <v/>
      </c>
      <c r="V12" s="44" t="str">
        <f>IF(AND('Mapa final'!$AD$11="Muy Alta",'Mapa final'!$AF$11="Leve"),CONCATENATE("R2C",'Mapa final'!$S$11),"")</f>
        <v/>
      </c>
      <c r="W12" s="171" t="str">
        <f>IF(AND('Mapa final'!$AD$11="Muy Alta",'Mapa final'!$AF$11="Leve"),CONCATENATE("R2C",'Mapa final'!$S$11),"")</f>
        <v/>
      </c>
      <c r="X12" s="171" t="str">
        <f>IF(AND('Mapa final'!$AD$11="Muy Alta",'Mapa final'!$AF$11="Leve"),CONCATENATE("R2C",'Mapa final'!$S$11),"")</f>
        <v/>
      </c>
      <c r="Y12" s="171" t="str">
        <f>IF(AND('Mapa final'!$AD$11="Muy Alta",'Mapa final'!$AF$11="Leve"),CONCATENATE("R2C",'Mapa final'!$S$11),"")</f>
        <v/>
      </c>
      <c r="Z12" s="171" t="str">
        <f>IF(AND('Mapa final'!$AD$11="Muy Alta",'Mapa final'!$AF$11="Leve"),CONCATENATE("R2C",'Mapa final'!$S$11),"")</f>
        <v/>
      </c>
      <c r="AA12" s="45" t="str">
        <f>IF(AND('Mapa final'!$AD$11="Muy Alta",'Mapa final'!$AF$11="Leve"),CONCATENATE("R2C",'Mapa final'!$S$11),"")</f>
        <v/>
      </c>
      <c r="AB12" s="44" t="str">
        <f>IF(AND('Mapa final'!$AD$11="Muy Alta",'Mapa final'!$AF$11="Leve"),CONCATENATE("R2C",'Mapa final'!$S$11),"")</f>
        <v/>
      </c>
      <c r="AC12" s="171" t="str">
        <f>IF(AND('Mapa final'!$AD$11="Muy Alta",'Mapa final'!$AF$11="Leve"),CONCATENATE("R2C",'Mapa final'!$S$11),"")</f>
        <v/>
      </c>
      <c r="AD12" s="171" t="str">
        <f>IF(AND('Mapa final'!$AD$11="Muy Alta",'Mapa final'!$AF$11="Leve"),CONCATENATE("R2C",'Mapa final'!$S$11),"")</f>
        <v/>
      </c>
      <c r="AE12" s="171" t="str">
        <f>IF(AND('Mapa final'!$AD$11="Muy Alta",'Mapa final'!$AF$11="Leve"),CONCATENATE("R2C",'Mapa final'!$S$11),"")</f>
        <v/>
      </c>
      <c r="AF12" s="171" t="str">
        <f>IF(AND('Mapa final'!$AD$11="Muy Alta",'Mapa final'!$AF$11="Leve"),CONCATENATE("R2C",'Mapa final'!$S$11),"")</f>
        <v/>
      </c>
      <c r="AG12" s="171" t="str">
        <f>IF(AND('Mapa final'!$AD$11="Muy Alta",'Mapa final'!$AF$11="Leve"),CONCATENATE("R2C",'Mapa final'!$S$11),"")</f>
        <v/>
      </c>
      <c r="AH12" s="46" t="str">
        <f>IF(AND('Mapa final'!$AD$11="Alta",'Mapa final'!$AF$11="Catastrófico"),CONCATENATE("R2C",'Mapa final'!$S$11),"")</f>
        <v/>
      </c>
      <c r="AI12" s="173" t="str">
        <f>IF(AND('Mapa final'!$AD$11="Alta",'Mapa final'!$AF$11="Catastrófico"),CONCATENATE("R2C",'Mapa final'!$S$11),"")</f>
        <v/>
      </c>
      <c r="AJ12" s="173" t="str">
        <f>IF(AND('Mapa final'!$AD$11="Alta",'Mapa final'!$AF$11="Catastrófico"),CONCATENATE("R2C",'Mapa final'!$S$11),"")</f>
        <v/>
      </c>
      <c r="AK12" s="173" t="str">
        <f>IF(AND('Mapa final'!$AD$11="Alta",'Mapa final'!$AF$11="Catastrófico"),CONCATENATE("R2C",'Mapa final'!$S$11),"")</f>
        <v/>
      </c>
      <c r="AL12" s="173" t="str">
        <f>IF(AND('Mapa final'!$AD$11="Alta",'Mapa final'!$AF$11="Catastrófico"),CONCATENATE("R2C",'Mapa final'!$S$11),"")</f>
        <v/>
      </c>
      <c r="AM12" s="47" t="str">
        <f>IF(AND('Mapa final'!$AD$11="Alta",'Mapa final'!$AF$11="Catastrófico"),CONCATENATE("R2C",'Mapa final'!$S$11),"")</f>
        <v/>
      </c>
      <c r="AN12" s="70"/>
      <c r="AO12" s="434"/>
      <c r="AP12" s="435"/>
      <c r="AQ12" s="435"/>
      <c r="AR12" s="435"/>
      <c r="AS12" s="435"/>
      <c r="AT12" s="436"/>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373"/>
      <c r="C13" s="373"/>
      <c r="D13" s="374"/>
      <c r="E13" s="414"/>
      <c r="F13" s="415"/>
      <c r="G13" s="415"/>
      <c r="H13" s="415"/>
      <c r="I13" s="415"/>
      <c r="J13" s="44" t="str">
        <f>IF(AND('Mapa final'!$AD$11="Muy Alta",'Mapa final'!$AF$11="Leve"),CONCATENATE("R2C",'Mapa final'!$S$11),"")</f>
        <v/>
      </c>
      <c r="K13" s="171" t="str">
        <f>IF(AND('Mapa final'!$AD$11="Muy Alta",'Mapa final'!$AF$11="Leve"),CONCATENATE("R2C",'Mapa final'!$S$11),"")</f>
        <v/>
      </c>
      <c r="L13" s="171" t="str">
        <f>IF(AND('Mapa final'!$AD$11="Muy Alta",'Mapa final'!$AF$11="Leve"),CONCATENATE("R2C",'Mapa final'!$S$11),"")</f>
        <v/>
      </c>
      <c r="M13" s="171" t="str">
        <f>IF(AND('Mapa final'!$AD$11="Muy Alta",'Mapa final'!$AF$11="Leve"),CONCATENATE("R2C",'Mapa final'!$S$11),"")</f>
        <v/>
      </c>
      <c r="N13" s="171" t="str">
        <f>IF(AND('Mapa final'!$AD$11="Muy Alta",'Mapa final'!$AF$11="Leve"),CONCATENATE("R2C",'Mapa final'!$S$11),"")</f>
        <v/>
      </c>
      <c r="O13" s="45" t="str">
        <f>IF(AND('Mapa final'!$AD$11="Muy Alta",'Mapa final'!$AF$11="Leve"),CONCATENATE("R2C",'Mapa final'!$S$11),"")</f>
        <v/>
      </c>
      <c r="P13" s="44" t="str">
        <f>IF(AND('Mapa final'!$AD$11="Muy Alta",'Mapa final'!$AF$11="Leve"),CONCATENATE("R2C",'Mapa final'!$S$11),"")</f>
        <v/>
      </c>
      <c r="Q13" s="171" t="str">
        <f>IF(AND('Mapa final'!$AD$11="Muy Alta",'Mapa final'!$AF$11="Leve"),CONCATENATE("R2C",'Mapa final'!$S$11),"")</f>
        <v/>
      </c>
      <c r="R13" s="171" t="str">
        <f>IF(AND('Mapa final'!$AD$11="Muy Alta",'Mapa final'!$AF$11="Leve"),CONCATENATE("R2C",'Mapa final'!$S$11),"")</f>
        <v/>
      </c>
      <c r="S13" s="171" t="str">
        <f>IF(AND('Mapa final'!$AD$11="Muy Alta",'Mapa final'!$AF$11="Leve"),CONCATENATE("R2C",'Mapa final'!$S$11),"")</f>
        <v/>
      </c>
      <c r="T13" s="171" t="str">
        <f>IF(AND('Mapa final'!$AD$11="Muy Alta",'Mapa final'!$AF$11="Leve"),CONCATENATE("R2C",'Mapa final'!$S$11),"")</f>
        <v/>
      </c>
      <c r="U13" s="45" t="str">
        <f>IF(AND('Mapa final'!$AD$11="Muy Alta",'Mapa final'!$AF$11="Leve"),CONCATENATE("R2C",'Mapa final'!$S$11),"")</f>
        <v/>
      </c>
      <c r="V13" s="44" t="str">
        <f>IF(AND('Mapa final'!$AD$11="Muy Alta",'Mapa final'!$AF$11="Leve"),CONCATENATE("R2C",'Mapa final'!$S$11),"")</f>
        <v/>
      </c>
      <c r="W13" s="171" t="str">
        <f>IF(AND('Mapa final'!$AD$11="Muy Alta",'Mapa final'!$AF$11="Leve"),CONCATENATE("R2C",'Mapa final'!$S$11),"")</f>
        <v/>
      </c>
      <c r="X13" s="171" t="str">
        <f>IF(AND('Mapa final'!$AD$11="Muy Alta",'Mapa final'!$AF$11="Leve"),CONCATENATE("R2C",'Mapa final'!$S$11),"")</f>
        <v/>
      </c>
      <c r="Y13" s="171" t="str">
        <f>IF(AND('Mapa final'!$AD$11="Muy Alta",'Mapa final'!$AF$11="Leve"),CONCATENATE("R2C",'Mapa final'!$S$11),"")</f>
        <v/>
      </c>
      <c r="Z13" s="171" t="str">
        <f>IF(AND('Mapa final'!$AD$11="Muy Alta",'Mapa final'!$AF$11="Leve"),CONCATENATE("R2C",'Mapa final'!$S$11),"")</f>
        <v/>
      </c>
      <c r="AA13" s="45" t="str">
        <f>IF(AND('Mapa final'!$AD$11="Muy Alta",'Mapa final'!$AF$11="Leve"),CONCATENATE("R2C",'Mapa final'!$S$11),"")</f>
        <v/>
      </c>
      <c r="AB13" s="44" t="str">
        <f>IF(AND('Mapa final'!$AD$11="Muy Alta",'Mapa final'!$AF$11="Leve"),CONCATENATE("R2C",'Mapa final'!$S$11),"")</f>
        <v/>
      </c>
      <c r="AC13" s="171" t="str">
        <f>IF(AND('Mapa final'!$AD$11="Muy Alta",'Mapa final'!$AF$11="Leve"),CONCATENATE("R2C",'Mapa final'!$S$11),"")</f>
        <v/>
      </c>
      <c r="AD13" s="171" t="str">
        <f>IF(AND('Mapa final'!$AD$11="Muy Alta",'Mapa final'!$AF$11="Leve"),CONCATENATE("R2C",'Mapa final'!$S$11),"")</f>
        <v/>
      </c>
      <c r="AE13" s="171" t="str">
        <f>IF(AND('Mapa final'!$AD$11="Muy Alta",'Mapa final'!$AF$11="Leve"),CONCATENATE("R2C",'Mapa final'!$S$11),"")</f>
        <v/>
      </c>
      <c r="AF13" s="171" t="str">
        <f>IF(AND('Mapa final'!$AD$11="Muy Alta",'Mapa final'!$AF$11="Leve"),CONCATENATE("R2C",'Mapa final'!$S$11),"")</f>
        <v/>
      </c>
      <c r="AG13" s="171" t="str">
        <f>IF(AND('Mapa final'!$AD$11="Muy Alta",'Mapa final'!$AF$11="Leve"),CONCATENATE("R2C",'Mapa final'!$S$11),"")</f>
        <v/>
      </c>
      <c r="AH13" s="46" t="str">
        <f>IF(AND('Mapa final'!$AD$11="Alta",'Mapa final'!$AF$11="Catastrófico"),CONCATENATE("R2C",'Mapa final'!$S$11),"")</f>
        <v/>
      </c>
      <c r="AI13" s="173" t="str">
        <f>IF(AND('Mapa final'!$AD$11="Alta",'Mapa final'!$AF$11="Catastrófico"),CONCATENATE("R2C",'Mapa final'!$S$11),"")</f>
        <v/>
      </c>
      <c r="AJ13" s="173" t="str">
        <f>IF(AND('Mapa final'!$AD$11="Alta",'Mapa final'!$AF$11="Catastrófico"),CONCATENATE("R2C",'Mapa final'!$S$11),"")</f>
        <v/>
      </c>
      <c r="AK13" s="173" t="str">
        <f>IF(AND('Mapa final'!$AD$11="Alta",'Mapa final'!$AF$11="Catastrófico"),CONCATENATE("R2C",'Mapa final'!$S$11),"")</f>
        <v/>
      </c>
      <c r="AL13" s="173" t="str">
        <f>IF(AND('Mapa final'!$AD$11="Alta",'Mapa final'!$AF$11="Catastrófico"),CONCATENATE("R2C",'Mapa final'!$S$11),"")</f>
        <v/>
      </c>
      <c r="AM13" s="47" t="str">
        <f>IF(AND('Mapa final'!$AD$11="Alta",'Mapa final'!$AF$11="Catastrófico"),CONCATENATE("R2C",'Mapa final'!$S$11),"")</f>
        <v/>
      </c>
      <c r="AN13" s="70"/>
      <c r="AO13" s="434"/>
      <c r="AP13" s="435"/>
      <c r="AQ13" s="435"/>
      <c r="AR13" s="435"/>
      <c r="AS13" s="435"/>
      <c r="AT13" s="436"/>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373"/>
      <c r="C14" s="373"/>
      <c r="D14" s="374"/>
      <c r="E14" s="414"/>
      <c r="F14" s="415"/>
      <c r="G14" s="415"/>
      <c r="H14" s="415"/>
      <c r="I14" s="415"/>
      <c r="J14" s="44" t="str">
        <f>IF(AND('Mapa final'!$AD$11="Muy Alta",'Mapa final'!$AF$11="Leve"),CONCATENATE("R2C",'Mapa final'!$S$11),"")</f>
        <v/>
      </c>
      <c r="K14" s="171" t="str">
        <f>IF(AND('Mapa final'!$AD$11="Muy Alta",'Mapa final'!$AF$11="Leve"),CONCATENATE("R2C",'Mapa final'!$S$11),"")</f>
        <v/>
      </c>
      <c r="L14" s="171" t="str">
        <f>IF(AND('Mapa final'!$AD$11="Muy Alta",'Mapa final'!$AF$11="Leve"),CONCATENATE("R2C",'Mapa final'!$S$11),"")</f>
        <v/>
      </c>
      <c r="M14" s="171" t="str">
        <f>IF(AND('Mapa final'!$AD$11="Muy Alta",'Mapa final'!$AF$11="Leve"),CONCATENATE("R2C",'Mapa final'!$S$11),"")</f>
        <v/>
      </c>
      <c r="N14" s="171" t="str">
        <f>IF(AND('Mapa final'!$AD$11="Muy Alta",'Mapa final'!$AF$11="Leve"),CONCATENATE("R2C",'Mapa final'!$S$11),"")</f>
        <v/>
      </c>
      <c r="O14" s="45" t="str">
        <f>IF(AND('Mapa final'!$AD$11="Muy Alta",'Mapa final'!$AF$11="Leve"),CONCATENATE("R2C",'Mapa final'!$S$11),"")</f>
        <v/>
      </c>
      <c r="P14" s="44" t="str">
        <f>IF(AND('Mapa final'!$AD$11="Muy Alta",'Mapa final'!$AF$11="Leve"),CONCATENATE("R2C",'Mapa final'!$S$11),"")</f>
        <v/>
      </c>
      <c r="Q14" s="171" t="str">
        <f>IF(AND('Mapa final'!$AD$11="Muy Alta",'Mapa final'!$AF$11="Leve"),CONCATENATE("R2C",'Mapa final'!$S$11),"")</f>
        <v/>
      </c>
      <c r="R14" s="171" t="str">
        <f>IF(AND('Mapa final'!$AD$11="Muy Alta",'Mapa final'!$AF$11="Leve"),CONCATENATE("R2C",'Mapa final'!$S$11),"")</f>
        <v/>
      </c>
      <c r="S14" s="171" t="str">
        <f>IF(AND('Mapa final'!$AD$11="Muy Alta",'Mapa final'!$AF$11="Leve"),CONCATENATE("R2C",'Mapa final'!$S$11),"")</f>
        <v/>
      </c>
      <c r="T14" s="171" t="str">
        <f>IF(AND('Mapa final'!$AD$11="Muy Alta",'Mapa final'!$AF$11="Leve"),CONCATENATE("R2C",'Mapa final'!$S$11),"")</f>
        <v/>
      </c>
      <c r="U14" s="45" t="str">
        <f>IF(AND('Mapa final'!$AD$11="Muy Alta",'Mapa final'!$AF$11="Leve"),CONCATENATE("R2C",'Mapa final'!$S$11),"")</f>
        <v/>
      </c>
      <c r="V14" s="44" t="str">
        <f>IF(AND('Mapa final'!$AD$11="Muy Alta",'Mapa final'!$AF$11="Leve"),CONCATENATE("R2C",'Mapa final'!$S$11),"")</f>
        <v/>
      </c>
      <c r="W14" s="171" t="str">
        <f>IF(AND('Mapa final'!$AD$11="Muy Alta",'Mapa final'!$AF$11="Leve"),CONCATENATE("R2C",'Mapa final'!$S$11),"")</f>
        <v/>
      </c>
      <c r="X14" s="171" t="str">
        <f>IF(AND('Mapa final'!$AD$11="Muy Alta",'Mapa final'!$AF$11="Leve"),CONCATENATE("R2C",'Mapa final'!$S$11),"")</f>
        <v/>
      </c>
      <c r="Y14" s="171" t="str">
        <f>IF(AND('Mapa final'!$AD$11="Muy Alta",'Mapa final'!$AF$11="Leve"),CONCATENATE("R2C",'Mapa final'!$S$11),"")</f>
        <v/>
      </c>
      <c r="Z14" s="171" t="str">
        <f>IF(AND('Mapa final'!$AD$11="Muy Alta",'Mapa final'!$AF$11="Leve"),CONCATENATE("R2C",'Mapa final'!$S$11),"")</f>
        <v/>
      </c>
      <c r="AA14" s="45" t="str">
        <f>IF(AND('Mapa final'!$AD$11="Muy Alta",'Mapa final'!$AF$11="Leve"),CONCATENATE("R2C",'Mapa final'!$S$11),"")</f>
        <v/>
      </c>
      <c r="AB14" s="44" t="str">
        <f>IF(AND('Mapa final'!$AD$11="Muy Alta",'Mapa final'!$AF$11="Leve"),CONCATENATE("R2C",'Mapa final'!$S$11),"")</f>
        <v/>
      </c>
      <c r="AC14" s="171" t="str">
        <f>IF(AND('Mapa final'!$AD$11="Muy Alta",'Mapa final'!$AF$11="Leve"),CONCATENATE("R2C",'Mapa final'!$S$11),"")</f>
        <v/>
      </c>
      <c r="AD14" s="171" t="str">
        <f>IF(AND('Mapa final'!$AD$11="Muy Alta",'Mapa final'!$AF$11="Leve"),CONCATENATE("R2C",'Mapa final'!$S$11),"")</f>
        <v/>
      </c>
      <c r="AE14" s="171" t="str">
        <f>IF(AND('Mapa final'!$AD$11="Muy Alta",'Mapa final'!$AF$11="Leve"),CONCATENATE("R2C",'Mapa final'!$S$11),"")</f>
        <v/>
      </c>
      <c r="AF14" s="171" t="str">
        <f>IF(AND('Mapa final'!$AD$11="Muy Alta",'Mapa final'!$AF$11="Leve"),CONCATENATE("R2C",'Mapa final'!$S$11),"")</f>
        <v/>
      </c>
      <c r="AG14" s="171" t="str">
        <f>IF(AND('Mapa final'!$AD$11="Muy Alta",'Mapa final'!$AF$11="Leve"),CONCATENATE("R2C",'Mapa final'!$S$11),"")</f>
        <v/>
      </c>
      <c r="AH14" s="46" t="str">
        <f>IF(AND('Mapa final'!$AD$11="Alta",'Mapa final'!$AF$11="Catastrófico"),CONCATENATE("R2C",'Mapa final'!$S$11),"")</f>
        <v/>
      </c>
      <c r="AI14" s="173" t="str">
        <f>IF(AND('Mapa final'!$AD$11="Alta",'Mapa final'!$AF$11="Catastrófico"),CONCATENATE("R2C",'Mapa final'!$S$11),"")</f>
        <v/>
      </c>
      <c r="AJ14" s="173" t="str">
        <f>IF(AND('Mapa final'!$AD$11="Alta",'Mapa final'!$AF$11="Catastrófico"),CONCATENATE("R2C",'Mapa final'!$S$11),"")</f>
        <v/>
      </c>
      <c r="AK14" s="173" t="str">
        <f>IF(AND('Mapa final'!$AD$11="Alta",'Mapa final'!$AF$11="Catastrófico"),CONCATENATE("R2C",'Mapa final'!$S$11),"")</f>
        <v/>
      </c>
      <c r="AL14" s="173" t="str">
        <f>IF(AND('Mapa final'!$AD$11="Alta",'Mapa final'!$AF$11="Catastrófico"),CONCATENATE("R2C",'Mapa final'!$S$11),"")</f>
        <v/>
      </c>
      <c r="AM14" s="47" t="str">
        <f>IF(AND('Mapa final'!$AD$11="Alta",'Mapa final'!$AF$11="Catastrófico"),CONCATENATE("R2C",'Mapa final'!$S$11),"")</f>
        <v/>
      </c>
      <c r="AN14" s="70"/>
      <c r="AO14" s="434"/>
      <c r="AP14" s="435"/>
      <c r="AQ14" s="435"/>
      <c r="AR14" s="435"/>
      <c r="AS14" s="435"/>
      <c r="AT14" s="436"/>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373"/>
      <c r="C15" s="373"/>
      <c r="D15" s="374"/>
      <c r="E15" s="417"/>
      <c r="F15" s="418"/>
      <c r="G15" s="418"/>
      <c r="H15" s="418"/>
      <c r="I15" s="418"/>
      <c r="J15" s="44" t="str">
        <f>IF(AND('Mapa final'!$AD$11="Muy Alta",'Mapa final'!$AF$11="Leve"),CONCATENATE("R2C",'Mapa final'!$S$11),"")</f>
        <v/>
      </c>
      <c r="K15" s="171" t="str">
        <f>IF(AND('Mapa final'!$AD$11="Muy Alta",'Mapa final'!$AF$11="Leve"),CONCATENATE("R2C",'Mapa final'!$S$11),"")</f>
        <v/>
      </c>
      <c r="L15" s="171" t="str">
        <f>IF(AND('Mapa final'!$AD$11="Muy Alta",'Mapa final'!$AF$11="Leve"),CONCATENATE("R2C",'Mapa final'!$S$11),"")</f>
        <v/>
      </c>
      <c r="M15" s="171" t="str">
        <f>IF(AND('Mapa final'!$AD$11="Muy Alta",'Mapa final'!$AF$11="Leve"),CONCATENATE("R2C",'Mapa final'!$S$11),"")</f>
        <v/>
      </c>
      <c r="N15" s="171" t="str">
        <f>IF(AND('Mapa final'!$AD$11="Muy Alta",'Mapa final'!$AF$11="Leve"),CONCATENATE("R2C",'Mapa final'!$S$11),"")</f>
        <v/>
      </c>
      <c r="O15" s="45" t="str">
        <f>IF(AND('Mapa final'!$AD$11="Muy Alta",'Mapa final'!$AF$11="Leve"),CONCATENATE("R2C",'Mapa final'!$S$11),"")</f>
        <v/>
      </c>
      <c r="P15" s="44" t="str">
        <f>IF(AND('Mapa final'!$AD$11="Muy Alta",'Mapa final'!$AF$11="Leve"),CONCATENATE("R2C",'Mapa final'!$S$11),"")</f>
        <v/>
      </c>
      <c r="Q15" s="171" t="str">
        <f>IF(AND('Mapa final'!$AD$11="Muy Alta",'Mapa final'!$AF$11="Leve"),CONCATENATE("R2C",'Mapa final'!$S$11),"")</f>
        <v/>
      </c>
      <c r="R15" s="171" t="str">
        <f>IF(AND('Mapa final'!$AD$11="Muy Alta",'Mapa final'!$AF$11="Leve"),CONCATENATE("R2C",'Mapa final'!$S$11),"")</f>
        <v/>
      </c>
      <c r="S15" s="171" t="str">
        <f>IF(AND('Mapa final'!$AD$11="Muy Alta",'Mapa final'!$AF$11="Leve"),CONCATENATE("R2C",'Mapa final'!$S$11),"")</f>
        <v/>
      </c>
      <c r="T15" s="171" t="str">
        <f>IF(AND('Mapa final'!$AD$11="Muy Alta",'Mapa final'!$AF$11="Leve"),CONCATENATE("R2C",'Mapa final'!$S$11),"")</f>
        <v/>
      </c>
      <c r="U15" s="45" t="str">
        <f>IF(AND('Mapa final'!$AD$11="Muy Alta",'Mapa final'!$AF$11="Leve"),CONCATENATE("R2C",'Mapa final'!$S$11),"")</f>
        <v/>
      </c>
      <c r="V15" s="48" t="str">
        <f>IF(AND('Mapa final'!$AD$11="Muy Alta",'Mapa final'!$AF$11="Leve"),CONCATENATE("R2C",'Mapa final'!$S$11),"")</f>
        <v/>
      </c>
      <c r="W15" s="49" t="str">
        <f>IF(AND('Mapa final'!$AD$11="Muy Alta",'Mapa final'!$AF$11="Leve"),CONCATENATE("R2C",'Mapa final'!$S$11),"")</f>
        <v/>
      </c>
      <c r="X15" s="49" t="str">
        <f>IF(AND('Mapa final'!$AD$11="Muy Alta",'Mapa final'!$AF$11="Leve"),CONCATENATE("R2C",'Mapa final'!$S$11),"")</f>
        <v/>
      </c>
      <c r="Y15" s="49" t="str">
        <f>IF(AND('Mapa final'!$AD$11="Muy Alta",'Mapa final'!$AF$11="Leve"),CONCATENATE("R2C",'Mapa final'!$S$11),"")</f>
        <v/>
      </c>
      <c r="Z15" s="49" t="str">
        <f>IF(AND('Mapa final'!$AD$11="Muy Alta",'Mapa final'!$AF$11="Leve"),CONCATENATE("R2C",'Mapa final'!$S$11),"")</f>
        <v/>
      </c>
      <c r="AA15" s="50" t="str">
        <f>IF(AND('Mapa final'!$AD$11="Muy Alta",'Mapa final'!$AF$11="Leve"),CONCATENATE("R2C",'Mapa final'!$S$11),"")</f>
        <v/>
      </c>
      <c r="AB15" s="48" t="str">
        <f>IF(AND('Mapa final'!$AD$11="Muy Alta",'Mapa final'!$AF$11="Leve"),CONCATENATE("R2C",'Mapa final'!$S$11),"")</f>
        <v/>
      </c>
      <c r="AC15" s="49" t="str">
        <f>IF(AND('Mapa final'!$AD$11="Muy Alta",'Mapa final'!$AF$11="Leve"),CONCATENATE("R2C",'Mapa final'!$S$11),"")</f>
        <v/>
      </c>
      <c r="AD15" s="49" t="str">
        <f>IF(AND('Mapa final'!$AD$11="Muy Alta",'Mapa final'!$AF$11="Leve"),CONCATENATE("R2C",'Mapa final'!$S$11),"")</f>
        <v/>
      </c>
      <c r="AE15" s="49" t="str">
        <f>IF(AND('Mapa final'!$AD$11="Muy Alta",'Mapa final'!$AF$11="Leve"),CONCATENATE("R2C",'Mapa final'!$S$11),"")</f>
        <v/>
      </c>
      <c r="AF15" s="49" t="str">
        <f>IF(AND('Mapa final'!$AD$11="Muy Alta",'Mapa final'!$AF$11="Leve"),CONCATENATE("R2C",'Mapa final'!$S$11),"")</f>
        <v/>
      </c>
      <c r="AG15" s="49" t="str">
        <f>IF(AND('Mapa final'!$AD$11="Muy Alta",'Mapa final'!$AF$11="Leve"),CONCATENATE("R2C",'Mapa final'!$S$11),"")</f>
        <v/>
      </c>
      <c r="AH15" s="51" t="str">
        <f>IF(AND('Mapa final'!$AD$11="Alta",'Mapa final'!$AF$11="Catastrófico"),CONCATENATE("R2C",'Mapa final'!$S$11),"")</f>
        <v/>
      </c>
      <c r="AI15" s="52" t="str">
        <f>IF(AND('Mapa final'!$AD$11="Alta",'Mapa final'!$AF$11="Catastrófico"),CONCATENATE("R2C",'Mapa final'!$S$11),"")</f>
        <v/>
      </c>
      <c r="AJ15" s="52" t="str">
        <f>IF(AND('Mapa final'!$AD$11="Alta",'Mapa final'!$AF$11="Catastrófico"),CONCATENATE("R2C",'Mapa final'!$S$11),"")</f>
        <v/>
      </c>
      <c r="AK15" s="52" t="str">
        <f>IF(AND('Mapa final'!$AD$11="Alta",'Mapa final'!$AF$11="Catastrófico"),CONCATENATE("R2C",'Mapa final'!$S$11),"")</f>
        <v/>
      </c>
      <c r="AL15" s="52" t="str">
        <f>IF(AND('Mapa final'!$AD$11="Alta",'Mapa final'!$AF$11="Catastrófico"),CONCATENATE("R2C",'Mapa final'!$S$11),"")</f>
        <v/>
      </c>
      <c r="AM15" s="53" t="str">
        <f>IF(AND('Mapa final'!$AD$11="Alta",'Mapa final'!$AF$11="Catastrófico"),CONCATENATE("R2C",'Mapa final'!$S$11),"")</f>
        <v/>
      </c>
      <c r="AN15" s="70"/>
      <c r="AO15" s="437"/>
      <c r="AP15" s="438"/>
      <c r="AQ15" s="438"/>
      <c r="AR15" s="438"/>
      <c r="AS15" s="438"/>
      <c r="AT15" s="439"/>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373"/>
      <c r="C16" s="373"/>
      <c r="D16" s="374"/>
      <c r="E16" s="411" t="s">
        <v>219</v>
      </c>
      <c r="F16" s="412"/>
      <c r="G16" s="412"/>
      <c r="H16" s="412"/>
      <c r="I16" s="412"/>
      <c r="J16" s="54" t="str">
        <f>IF(AND('Mapa final'!$AD$11="Alta",'Mapa final'!$AF$11="Leve"),CONCATENATE("R2C",'Mapa final'!$S$11),"")</f>
        <v/>
      </c>
      <c r="K16" s="55" t="str">
        <f>IF(AND('Mapa final'!$AD$11="Alta",'Mapa final'!$AF$11="Leve"),CONCATENATE("R2C",'Mapa final'!$S$11),"")</f>
        <v/>
      </c>
      <c r="L16" s="55" t="str">
        <f>IF(AND('Mapa final'!$AD$11="Alta",'Mapa final'!$AF$11="Leve"),CONCATENATE("R2C",'Mapa final'!$S$11),"")</f>
        <v/>
      </c>
      <c r="M16" s="55" t="str">
        <f>IF(AND('Mapa final'!$AD$11="Alta",'Mapa final'!$AF$11="Leve"),CONCATENATE("R2C",'Mapa final'!$S$11),"")</f>
        <v/>
      </c>
      <c r="N16" s="55" t="str">
        <f>IF(AND('Mapa final'!$AD$11="Alta",'Mapa final'!$AF$11="Leve"),CONCATENATE("R2C",'Mapa final'!$S$11),"")</f>
        <v/>
      </c>
      <c r="O16" s="56" t="str">
        <f>IF(AND('Mapa final'!$AD$11="Alta",'Mapa final'!$AF$11="Leve"),CONCATENATE("R2C",'Mapa final'!$S$11),"")</f>
        <v/>
      </c>
      <c r="P16" s="54" t="str">
        <f>IF(AND('Mapa final'!$AD$11="Alta",'Mapa final'!$AF$11="Leve"),CONCATENATE("R2C",'Mapa final'!$S$11),"")</f>
        <v/>
      </c>
      <c r="Q16" s="55" t="str">
        <f>IF(AND('Mapa final'!$AD$11="Alta",'Mapa final'!$AF$11="Leve"),CONCATENATE("R2C",'Mapa final'!$S$11),"")</f>
        <v/>
      </c>
      <c r="R16" s="55" t="str">
        <f>IF(AND('Mapa final'!$AD$11="Alta",'Mapa final'!$AF$11="Leve"),CONCATENATE("R2C",'Mapa final'!$S$11),"")</f>
        <v/>
      </c>
      <c r="S16" s="55" t="str">
        <f>IF(AND('Mapa final'!$AD$11="Alta",'Mapa final'!$AF$11="Leve"),CONCATENATE("R2C",'Mapa final'!$S$11),"")</f>
        <v/>
      </c>
      <c r="T16" s="55" t="str">
        <f>IF(AND('Mapa final'!$AD$11="Alta",'Mapa final'!$AF$11="Leve"),CONCATENATE("R2C",'Mapa final'!$S$11),"")</f>
        <v/>
      </c>
      <c r="U16" s="56" t="str">
        <f>IF(AND('Mapa final'!$AD$11="Alta",'Mapa final'!$AF$11="Leve"),CONCATENATE("R2C",'Mapa final'!$S$11),"")</f>
        <v/>
      </c>
      <c r="V16" s="39" t="str">
        <f>IF(AND('Mapa final'!$AD$11="Muy Alta",'Mapa final'!$AF$11="Leve"),CONCATENATE("R2C",'Mapa final'!$S$11),"")</f>
        <v/>
      </c>
      <c r="W16" s="39" t="str">
        <f>IF(AND('Mapa final'!$AD$11="Muy Alta",'Mapa final'!$AF$11="Leve"),CONCATENATE("R2C",'Mapa final'!$S$11),"")</f>
        <v/>
      </c>
      <c r="X16" s="39" t="str">
        <f>IF(AND('Mapa final'!$AD$11="Muy Alta",'Mapa final'!$AF$11="Leve"),CONCATENATE("R2C",'Mapa final'!$S$11),"")</f>
        <v/>
      </c>
      <c r="Y16" s="39" t="str">
        <f>IF(AND('Mapa final'!$AD$11="Muy Alta",'Mapa final'!$AF$11="Leve"),CONCATENATE("R2C",'Mapa final'!$S$11),"")</f>
        <v/>
      </c>
      <c r="Z16" s="39" t="str">
        <f>IF(AND('Mapa final'!$AD$11="Muy Alta",'Mapa final'!$AF$11="Leve"),CONCATENATE("R2C",'Mapa final'!$S$11),"")</f>
        <v/>
      </c>
      <c r="AA16" s="40" t="str">
        <f>IF(AND('Mapa final'!$AD$11="Muy Alta",'Mapa final'!$AF$11="Leve"),CONCATENATE("R2C",'Mapa final'!$S$11),"")</f>
        <v/>
      </c>
      <c r="AB16" s="38" t="str">
        <f>IF(AND('Mapa final'!$AD$11="Muy Alta",'Mapa final'!$AF$11="Leve"),CONCATENATE("R2C",'Mapa final'!$S$11),"")</f>
        <v/>
      </c>
      <c r="AC16" s="39" t="str">
        <f>IF(AND('Mapa final'!$AD$11="Muy Alta",'Mapa final'!$AF$11="Leve"),CONCATENATE("R2C",'Mapa final'!$S$11),"")</f>
        <v/>
      </c>
      <c r="AD16" s="39" t="str">
        <f>IF(AND('Mapa final'!$AD$11="Muy Alta",'Mapa final'!$AF$11="Leve"),CONCATENATE("R2C",'Mapa final'!$S$11),"")</f>
        <v/>
      </c>
      <c r="AE16" s="39" t="str">
        <f>IF(AND('Mapa final'!$AD$11="Muy Alta",'Mapa final'!$AF$11="Leve"),CONCATENATE("R2C",'Mapa final'!$S$11),"")</f>
        <v/>
      </c>
      <c r="AF16" s="39" t="str">
        <f>IF(AND('Mapa final'!$AD$11="Muy Alta",'Mapa final'!$AF$11="Leve"),CONCATENATE("R2C",'Mapa final'!$S$11),"")</f>
        <v/>
      </c>
      <c r="AG16" s="40" t="str">
        <f>IF(AND('Mapa final'!$AD$11="Muy Alta",'Mapa final'!$AF$11="Leve"),CONCATENATE("R2C",'Mapa final'!$S$11),"")</f>
        <v/>
      </c>
      <c r="AH16" s="41" t="str">
        <f>IF(AND('Mapa final'!$AD$11="Alta",'Mapa final'!$AF$11="Catastrófico"),CONCATENATE("R2C",'Mapa final'!$S$11),"")</f>
        <v/>
      </c>
      <c r="AI16" s="42" t="str">
        <f>IF(AND('Mapa final'!$AD$11="Alta",'Mapa final'!$AF$11="Catastrófico"),CONCATENATE("R2C",'Mapa final'!$S$11),"")</f>
        <v/>
      </c>
      <c r="AJ16" s="42" t="str">
        <f>IF(AND('Mapa final'!$AD$11="Alta",'Mapa final'!$AF$11="Catastrófico"),CONCATENATE("R2C",'Mapa final'!$S$11),"")</f>
        <v/>
      </c>
      <c r="AK16" s="42" t="str">
        <f>IF(AND('Mapa final'!$AD$11="Alta",'Mapa final'!$AF$11="Catastrófico"),CONCATENATE("R2C",'Mapa final'!$S$11),"")</f>
        <v/>
      </c>
      <c r="AL16" s="42" t="str">
        <f>IF(AND('Mapa final'!$AD$11="Alta",'Mapa final'!$AF$11="Catastrófico"),CONCATENATE("R2C",'Mapa final'!$S$11),"")</f>
        <v/>
      </c>
      <c r="AM16" s="43" t="str">
        <f>IF(AND('Mapa final'!$AD$11="Alta",'Mapa final'!$AF$11="Catastrófico"),CONCATENATE("R2C",'Mapa final'!$S$11),"")</f>
        <v/>
      </c>
      <c r="AN16" s="70"/>
      <c r="AO16" s="421" t="s">
        <v>220</v>
      </c>
      <c r="AP16" s="422"/>
      <c r="AQ16" s="422"/>
      <c r="AR16" s="422"/>
      <c r="AS16" s="422"/>
      <c r="AT16" s="423"/>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373"/>
      <c r="C17" s="373"/>
      <c r="D17" s="374"/>
      <c r="E17" s="430"/>
      <c r="F17" s="415"/>
      <c r="G17" s="415"/>
      <c r="H17" s="415"/>
      <c r="I17" s="415"/>
      <c r="J17" s="57" t="str">
        <f>IF(AND('Mapa final'!$AD$11="Alta",'Mapa final'!$AF$11="Leve"),CONCATENATE("R2C",'Mapa final'!$S$11),"")</f>
        <v/>
      </c>
      <c r="K17" s="172" t="str">
        <f>IF(AND('Mapa final'!$AD$11="Alta",'Mapa final'!$AF$11="Leve"),CONCATENATE("R2C",'Mapa final'!$S$11),"")</f>
        <v/>
      </c>
      <c r="L17" s="172" t="str">
        <f>IF(AND('Mapa final'!$AD$11="Alta",'Mapa final'!$AF$11="Leve"),CONCATENATE("R2C",'Mapa final'!$S$11),"")</f>
        <v/>
      </c>
      <c r="M17" s="172" t="str">
        <f>IF(AND('Mapa final'!$AD$11="Alta",'Mapa final'!$AF$11="Leve"),CONCATENATE("R2C",'Mapa final'!$S$11),"")</f>
        <v/>
      </c>
      <c r="N17" s="172" t="str">
        <f>IF(AND('Mapa final'!$AD$11="Alta",'Mapa final'!$AF$11="Leve"),CONCATENATE("R2C",'Mapa final'!$S$11),"")</f>
        <v/>
      </c>
      <c r="O17" s="58" t="str">
        <f>IF(AND('Mapa final'!$AD$11="Alta",'Mapa final'!$AF$11="Leve"),CONCATENATE("R2C",'Mapa final'!$S$11),"")</f>
        <v/>
      </c>
      <c r="P17" s="57" t="str">
        <f>IF(AND('Mapa final'!$AD$11="Alta",'Mapa final'!$AF$11="Leve"),CONCATENATE("R2C",'Mapa final'!$S$11),"")</f>
        <v/>
      </c>
      <c r="Q17" s="172" t="str">
        <f>IF(AND('Mapa final'!$AD$11="Alta",'Mapa final'!$AF$11="Leve"),CONCATENATE("R2C",'Mapa final'!$S$11),"")</f>
        <v/>
      </c>
      <c r="R17" s="172" t="str">
        <f>IF(AND('Mapa final'!$AD$11="Alta",'Mapa final'!$AF$11="Leve"),CONCATENATE("R2C",'Mapa final'!$S$11),"")</f>
        <v/>
      </c>
      <c r="S17" s="172" t="str">
        <f>IF(AND('Mapa final'!$AD$11="Alta",'Mapa final'!$AF$11="Leve"),CONCATENATE("R2C",'Mapa final'!$S$11),"")</f>
        <v/>
      </c>
      <c r="T17" s="172" t="str">
        <f>IF(AND('Mapa final'!$AD$11="Alta",'Mapa final'!$AF$11="Leve"),CONCATENATE("R2C",'Mapa final'!$S$11),"")</f>
        <v/>
      </c>
      <c r="U17" s="58" t="str">
        <f>IF(AND('Mapa final'!$AD$11="Alta",'Mapa final'!$AF$11="Leve"),CONCATENATE("R2C",'Mapa final'!$S$11),"")</f>
        <v/>
      </c>
      <c r="V17" s="171" t="str">
        <f>IF(AND('Mapa final'!$AD$11="Muy Alta",'Mapa final'!$AF$11="Leve"),CONCATENATE("R2C",'Mapa final'!$S$11),"")</f>
        <v/>
      </c>
      <c r="W17" s="171" t="str">
        <f>IF(AND('Mapa final'!$AD$11="Muy Alta",'Mapa final'!$AF$11="Leve"),CONCATENATE("R2C",'Mapa final'!$S$11),"")</f>
        <v/>
      </c>
      <c r="X17" s="171" t="str">
        <f>IF(AND('Mapa final'!$AD$11="Muy Alta",'Mapa final'!$AF$11="Leve"),CONCATENATE("R2C",'Mapa final'!$S$11),"")</f>
        <v/>
      </c>
      <c r="Y17" s="171" t="str">
        <f>IF(AND('Mapa final'!$AD$11="Muy Alta",'Mapa final'!$AF$11="Leve"),CONCATENATE("R2C",'Mapa final'!$S$11),"")</f>
        <v/>
      </c>
      <c r="Z17" s="171" t="str">
        <f>IF(AND('Mapa final'!$AD$11="Muy Alta",'Mapa final'!$AF$11="Leve"),CONCATENATE("R2C",'Mapa final'!$S$11),"")</f>
        <v/>
      </c>
      <c r="AA17" s="45" t="str">
        <f>IF(AND('Mapa final'!$AD$11="Muy Alta",'Mapa final'!$AF$11="Leve"),CONCATENATE("R2C",'Mapa final'!$S$11),"")</f>
        <v/>
      </c>
      <c r="AB17" s="44" t="str">
        <f>IF(AND('Mapa final'!$AD$11="Muy Alta",'Mapa final'!$AF$11="Leve"),CONCATENATE("R2C",'Mapa final'!$S$11),"")</f>
        <v/>
      </c>
      <c r="AC17" s="171" t="str">
        <f>IF(AND('Mapa final'!$AD$11="Muy Alta",'Mapa final'!$AF$11="Leve"),CONCATENATE("R2C",'Mapa final'!$S$11),"")</f>
        <v/>
      </c>
      <c r="AD17" s="171" t="str">
        <f>IF(AND('Mapa final'!$AD$11="Muy Alta",'Mapa final'!$AF$11="Leve"),CONCATENATE("R2C",'Mapa final'!$S$11),"")</f>
        <v/>
      </c>
      <c r="AE17" s="171" t="str">
        <f>IF(AND('Mapa final'!$AD$11="Muy Alta",'Mapa final'!$AF$11="Leve"),CONCATENATE("R2C",'Mapa final'!$S$11),"")</f>
        <v/>
      </c>
      <c r="AF17" s="171" t="str">
        <f>IF(AND('Mapa final'!$AD$11="Muy Alta",'Mapa final'!$AF$11="Leve"),CONCATENATE("R2C",'Mapa final'!$S$11),"")</f>
        <v/>
      </c>
      <c r="AG17" s="45" t="str">
        <f>IF(AND('Mapa final'!$AD$11="Muy Alta",'Mapa final'!$AF$11="Leve"),CONCATENATE("R2C",'Mapa final'!$S$11),"")</f>
        <v/>
      </c>
      <c r="AH17" s="46" t="str">
        <f>IF(AND('Mapa final'!$AD$11="Alta",'Mapa final'!$AF$11="Catastrófico"),CONCATENATE("R2C",'Mapa final'!$S$11),"")</f>
        <v/>
      </c>
      <c r="AI17" s="173" t="str">
        <f>IF(AND('Mapa final'!$AD$11="Alta",'Mapa final'!$AF$11="Catastrófico"),CONCATENATE("R2C",'Mapa final'!$S$11),"")</f>
        <v/>
      </c>
      <c r="AJ17" s="173" t="str">
        <f>IF(AND('Mapa final'!$AD$11="Alta",'Mapa final'!$AF$11="Catastrófico"),CONCATENATE("R2C",'Mapa final'!$S$11),"")</f>
        <v/>
      </c>
      <c r="AK17" s="173" t="str">
        <f>IF(AND('Mapa final'!$AD$11="Alta",'Mapa final'!$AF$11="Catastrófico"),CONCATENATE("R2C",'Mapa final'!$S$11),"")</f>
        <v/>
      </c>
      <c r="AL17" s="173" t="str">
        <f>IF(AND('Mapa final'!$AD$11="Alta",'Mapa final'!$AF$11="Catastrófico"),CONCATENATE("R2C",'Mapa final'!$S$11),"")</f>
        <v/>
      </c>
      <c r="AM17" s="47" t="str">
        <f>IF(AND('Mapa final'!$AD$11="Alta",'Mapa final'!$AF$11="Catastrófico"),CONCATENATE("R2C",'Mapa final'!$S$11),"")</f>
        <v/>
      </c>
      <c r="AN17" s="70"/>
      <c r="AO17" s="424"/>
      <c r="AP17" s="425"/>
      <c r="AQ17" s="425"/>
      <c r="AR17" s="425"/>
      <c r="AS17" s="425"/>
      <c r="AT17" s="426"/>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373"/>
      <c r="C18" s="373"/>
      <c r="D18" s="374"/>
      <c r="E18" s="414"/>
      <c r="F18" s="415"/>
      <c r="G18" s="415"/>
      <c r="H18" s="415"/>
      <c r="I18" s="415"/>
      <c r="J18" s="57" t="str">
        <f>IF(AND('Mapa final'!$AD$11="Alta",'Mapa final'!$AF$11="Leve"),CONCATENATE("R2C",'Mapa final'!$S$11),"")</f>
        <v/>
      </c>
      <c r="K18" s="172" t="str">
        <f>IF(AND('Mapa final'!$AD$11="Alta",'Mapa final'!$AF$11="Leve"),CONCATENATE("R2C",'Mapa final'!$S$11),"")</f>
        <v/>
      </c>
      <c r="L18" s="172" t="str">
        <f>IF(AND('Mapa final'!$AD$11="Alta",'Mapa final'!$AF$11="Leve"),CONCATENATE("R2C",'Mapa final'!$S$11),"")</f>
        <v/>
      </c>
      <c r="M18" s="172" t="str">
        <f>IF(AND('Mapa final'!$AD$11="Alta",'Mapa final'!$AF$11="Leve"),CONCATENATE("R2C",'Mapa final'!$S$11),"")</f>
        <v/>
      </c>
      <c r="N18" s="172" t="str">
        <f>IF(AND('Mapa final'!$AD$11="Alta",'Mapa final'!$AF$11="Leve"),CONCATENATE("R2C",'Mapa final'!$S$11),"")</f>
        <v/>
      </c>
      <c r="O18" s="58" t="str">
        <f>IF(AND('Mapa final'!$AD$11="Alta",'Mapa final'!$AF$11="Leve"),CONCATENATE("R2C",'Mapa final'!$S$11),"")</f>
        <v/>
      </c>
      <c r="P18" s="57" t="str">
        <f>IF(AND('Mapa final'!$AD$11="Alta",'Mapa final'!$AF$11="Leve"),CONCATENATE("R2C",'Mapa final'!$S$11),"")</f>
        <v/>
      </c>
      <c r="Q18" s="172" t="str">
        <f>IF(AND('Mapa final'!$AD$11="Alta",'Mapa final'!$AF$11="Leve"),CONCATENATE("R2C",'Mapa final'!$S$11),"")</f>
        <v/>
      </c>
      <c r="R18" s="172" t="str">
        <f>IF(AND('Mapa final'!$AD$11="Alta",'Mapa final'!$AF$11="Leve"),CONCATENATE("R2C",'Mapa final'!$S$11),"")</f>
        <v/>
      </c>
      <c r="S18" s="172" t="str">
        <f>IF(AND('Mapa final'!$AD$11="Alta",'Mapa final'!$AF$11="Leve"),CONCATENATE("R2C",'Mapa final'!$S$11),"")</f>
        <v/>
      </c>
      <c r="T18" s="172" t="str">
        <f>IF(AND('Mapa final'!$AD$11="Alta",'Mapa final'!$AF$11="Leve"),CONCATENATE("R2C",'Mapa final'!$S$11),"")</f>
        <v/>
      </c>
      <c r="U18" s="58" t="str">
        <f>IF(AND('Mapa final'!$AD$11="Alta",'Mapa final'!$AF$11="Leve"),CONCATENATE("R2C",'Mapa final'!$S$11),"")</f>
        <v/>
      </c>
      <c r="V18" s="171" t="str">
        <f>IF(AND('Mapa final'!$AD$11="Muy Alta",'Mapa final'!$AF$11="Leve"),CONCATENATE("R2C",'Mapa final'!$S$11),"")</f>
        <v/>
      </c>
      <c r="W18" s="171" t="str">
        <f>IF(AND('Mapa final'!$AD$11="Muy Alta",'Mapa final'!$AF$11="Leve"),CONCATENATE("R2C",'Mapa final'!$S$11),"")</f>
        <v/>
      </c>
      <c r="X18" s="171" t="str">
        <f>IF(AND('Mapa final'!$AD$11="Muy Alta",'Mapa final'!$AF$11="Leve"),CONCATENATE("R2C",'Mapa final'!$S$11),"")</f>
        <v/>
      </c>
      <c r="Y18" s="171" t="str">
        <f>IF(AND('Mapa final'!$AD$11="Muy Alta",'Mapa final'!$AF$11="Leve"),CONCATENATE("R2C",'Mapa final'!$S$11),"")</f>
        <v/>
      </c>
      <c r="Z18" s="171" t="str">
        <f>IF(AND('Mapa final'!$AD$11="Muy Alta",'Mapa final'!$AF$11="Leve"),CONCATENATE("R2C",'Mapa final'!$S$11),"")</f>
        <v/>
      </c>
      <c r="AA18" s="45" t="str">
        <f>IF(AND('Mapa final'!$AD$11="Muy Alta",'Mapa final'!$AF$11="Leve"),CONCATENATE("R2C",'Mapa final'!$S$11),"")</f>
        <v/>
      </c>
      <c r="AB18" s="44" t="str">
        <f>IF(AND('Mapa final'!$AD$11="Muy Alta",'Mapa final'!$AF$11="Leve"),CONCATENATE("R2C",'Mapa final'!$S$11),"")</f>
        <v/>
      </c>
      <c r="AC18" s="171" t="str">
        <f>IF(AND('Mapa final'!$AD$11="Muy Alta",'Mapa final'!$AF$11="Leve"),CONCATENATE("R2C",'Mapa final'!$S$11),"")</f>
        <v/>
      </c>
      <c r="AD18" s="171" t="str">
        <f>IF(AND('Mapa final'!$AD$11="Muy Alta",'Mapa final'!$AF$11="Leve"),CONCATENATE("R2C",'Mapa final'!$S$11),"")</f>
        <v/>
      </c>
      <c r="AE18" s="171" t="str">
        <f>IF(AND('Mapa final'!$AD$11="Muy Alta",'Mapa final'!$AF$11="Leve"),CONCATENATE("R2C",'Mapa final'!$S$11),"")</f>
        <v/>
      </c>
      <c r="AF18" s="171" t="str">
        <f>IF(AND('Mapa final'!$AD$11="Muy Alta",'Mapa final'!$AF$11="Leve"),CONCATENATE("R2C",'Mapa final'!$S$11),"")</f>
        <v/>
      </c>
      <c r="AG18" s="45" t="str">
        <f>IF(AND('Mapa final'!$AD$11="Muy Alta",'Mapa final'!$AF$11="Leve"),CONCATENATE("R2C",'Mapa final'!$S$11),"")</f>
        <v/>
      </c>
      <c r="AH18" s="46" t="str">
        <f>IF(AND('Mapa final'!$AD$11="Alta",'Mapa final'!$AF$11="Catastrófico"),CONCATENATE("R2C",'Mapa final'!$S$11),"")</f>
        <v/>
      </c>
      <c r="AI18" s="173" t="str">
        <f>IF(AND('Mapa final'!$AD$11="Alta",'Mapa final'!$AF$11="Catastrófico"),CONCATENATE("R2C",'Mapa final'!$S$11),"")</f>
        <v/>
      </c>
      <c r="AJ18" s="173" t="str">
        <f>IF(AND('Mapa final'!$AD$11="Alta",'Mapa final'!$AF$11="Catastrófico"),CONCATENATE("R2C",'Mapa final'!$S$11),"")</f>
        <v/>
      </c>
      <c r="AK18" s="173" t="str">
        <f>IF(AND('Mapa final'!$AD$11="Alta",'Mapa final'!$AF$11="Catastrófico"),CONCATENATE("R2C",'Mapa final'!$S$11),"")</f>
        <v/>
      </c>
      <c r="AL18" s="173" t="str">
        <f>IF(AND('Mapa final'!$AD$11="Alta",'Mapa final'!$AF$11="Catastrófico"),CONCATENATE("R2C",'Mapa final'!$S$11),"")</f>
        <v/>
      </c>
      <c r="AM18" s="47" t="str">
        <f>IF(AND('Mapa final'!$AD$11="Alta",'Mapa final'!$AF$11="Catastrófico"),CONCATENATE("R2C",'Mapa final'!$S$11),"")</f>
        <v/>
      </c>
      <c r="AN18" s="70"/>
      <c r="AO18" s="424"/>
      <c r="AP18" s="425"/>
      <c r="AQ18" s="425"/>
      <c r="AR18" s="425"/>
      <c r="AS18" s="425"/>
      <c r="AT18" s="426"/>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373"/>
      <c r="C19" s="373"/>
      <c r="D19" s="374"/>
      <c r="E19" s="414"/>
      <c r="F19" s="415"/>
      <c r="G19" s="415"/>
      <c r="H19" s="415"/>
      <c r="I19" s="415"/>
      <c r="J19" s="57" t="str">
        <f>IF(AND('Mapa final'!$AD$11="Alta",'Mapa final'!$AF$11="Leve"),CONCATENATE("R2C",'Mapa final'!$S$11),"")</f>
        <v/>
      </c>
      <c r="K19" s="172" t="str">
        <f>IF(AND('Mapa final'!$AD$11="Alta",'Mapa final'!$AF$11="Leve"),CONCATENATE("R2C",'Mapa final'!$S$11),"")</f>
        <v/>
      </c>
      <c r="L19" s="172" t="str">
        <f>IF(AND('Mapa final'!$AD$11="Alta",'Mapa final'!$AF$11="Leve"),CONCATENATE("R2C",'Mapa final'!$S$11),"")</f>
        <v/>
      </c>
      <c r="M19" s="172" t="str">
        <f>IF(AND('Mapa final'!$AD$11="Alta",'Mapa final'!$AF$11="Leve"),CONCATENATE("R2C",'Mapa final'!$S$11),"")</f>
        <v/>
      </c>
      <c r="N19" s="172" t="str">
        <f>IF(AND('Mapa final'!$AD$11="Alta",'Mapa final'!$AF$11="Leve"),CONCATENATE("R2C",'Mapa final'!$S$11),"")</f>
        <v/>
      </c>
      <c r="O19" s="58" t="str">
        <f>IF(AND('Mapa final'!$AD$11="Alta",'Mapa final'!$AF$11="Leve"),CONCATENATE("R2C",'Mapa final'!$S$11),"")</f>
        <v/>
      </c>
      <c r="P19" s="57" t="str">
        <f>IF(AND('Mapa final'!$AD$11="Alta",'Mapa final'!$AF$11="Leve"),CONCATENATE("R2C",'Mapa final'!$S$11),"")</f>
        <v/>
      </c>
      <c r="Q19" s="172" t="str">
        <f>IF(AND('Mapa final'!$AD$11="Alta",'Mapa final'!$AF$11="Leve"),CONCATENATE("R2C",'Mapa final'!$S$11),"")</f>
        <v/>
      </c>
      <c r="R19" s="172" t="str">
        <f>IF(AND('Mapa final'!$AD$11="Alta",'Mapa final'!$AF$11="Leve"),CONCATENATE("R2C",'Mapa final'!$S$11),"")</f>
        <v/>
      </c>
      <c r="S19" s="172" t="str">
        <f>IF(AND('Mapa final'!$AD$11="Alta",'Mapa final'!$AF$11="Leve"),CONCATENATE("R2C",'Mapa final'!$S$11),"")</f>
        <v/>
      </c>
      <c r="T19" s="172" t="str">
        <f>IF(AND('Mapa final'!$AD$11="Alta",'Mapa final'!$AF$11="Leve"),CONCATENATE("R2C",'Mapa final'!$S$11),"")</f>
        <v/>
      </c>
      <c r="U19" s="58" t="str">
        <f>IF(AND('Mapa final'!$AD$11="Alta",'Mapa final'!$AF$11="Leve"),CONCATENATE("R2C",'Mapa final'!$S$11),"")</f>
        <v/>
      </c>
      <c r="V19" s="171" t="str">
        <f>IF(AND('Mapa final'!$AD$11="Muy Alta",'Mapa final'!$AF$11="Leve"),CONCATENATE("R2C",'Mapa final'!$S$11),"")</f>
        <v/>
      </c>
      <c r="W19" s="171" t="str">
        <f>IF(AND('Mapa final'!$AD$11="Muy Alta",'Mapa final'!$AF$11="Leve"),CONCATENATE("R2C",'Mapa final'!$S$11),"")</f>
        <v/>
      </c>
      <c r="X19" s="171" t="str">
        <f>IF(AND('Mapa final'!$AD$11="Muy Alta",'Mapa final'!$AF$11="Leve"),CONCATENATE("R2C",'Mapa final'!$S$11),"")</f>
        <v/>
      </c>
      <c r="Y19" s="171" t="str">
        <f>IF(AND('Mapa final'!$AD$11="Muy Alta",'Mapa final'!$AF$11="Leve"),CONCATENATE("R2C",'Mapa final'!$S$11),"")</f>
        <v/>
      </c>
      <c r="Z19" s="171" t="str">
        <f>IF(AND('Mapa final'!$AD$11="Muy Alta",'Mapa final'!$AF$11="Leve"),CONCATENATE("R2C",'Mapa final'!$S$11),"")</f>
        <v/>
      </c>
      <c r="AA19" s="45" t="str">
        <f>IF(AND('Mapa final'!$AD$11="Muy Alta",'Mapa final'!$AF$11="Leve"),CONCATENATE("R2C",'Mapa final'!$S$11),"")</f>
        <v/>
      </c>
      <c r="AB19" s="44" t="str">
        <f>IF(AND('Mapa final'!$AD$11="Muy Alta",'Mapa final'!$AF$11="Leve"),CONCATENATE("R2C",'Mapa final'!$S$11),"")</f>
        <v/>
      </c>
      <c r="AC19" s="171" t="str">
        <f>IF(AND('Mapa final'!$AD$11="Muy Alta",'Mapa final'!$AF$11="Leve"),CONCATENATE("R2C",'Mapa final'!$S$11),"")</f>
        <v/>
      </c>
      <c r="AD19" s="171" t="str">
        <f>IF(AND('Mapa final'!$AD$11="Muy Alta",'Mapa final'!$AF$11="Leve"),CONCATENATE("R2C",'Mapa final'!$S$11),"")</f>
        <v/>
      </c>
      <c r="AE19" s="171" t="str">
        <f>IF(AND('Mapa final'!$AD$11="Muy Alta",'Mapa final'!$AF$11="Leve"),CONCATENATE("R2C",'Mapa final'!$S$11),"")</f>
        <v/>
      </c>
      <c r="AF19" s="171" t="str">
        <f>IF(AND('Mapa final'!$AD$11="Muy Alta",'Mapa final'!$AF$11="Leve"),CONCATENATE("R2C",'Mapa final'!$S$11),"")</f>
        <v/>
      </c>
      <c r="AG19" s="45" t="str">
        <f>IF(AND('Mapa final'!$AD$11="Muy Alta",'Mapa final'!$AF$11="Leve"),CONCATENATE("R2C",'Mapa final'!$S$11),"")</f>
        <v/>
      </c>
      <c r="AH19" s="46" t="str">
        <f>IF(AND('Mapa final'!$AD$11="Alta",'Mapa final'!$AF$11="Catastrófico"),CONCATENATE("R2C",'Mapa final'!$S$11),"")</f>
        <v/>
      </c>
      <c r="AI19" s="173" t="str">
        <f>IF(AND('Mapa final'!$AD$11="Alta",'Mapa final'!$AF$11="Catastrófico"),CONCATENATE("R2C",'Mapa final'!$S$11),"")</f>
        <v/>
      </c>
      <c r="AJ19" s="173" t="str">
        <f>IF(AND('Mapa final'!$AD$11="Alta",'Mapa final'!$AF$11="Catastrófico"),CONCATENATE("R2C",'Mapa final'!$S$11),"")</f>
        <v/>
      </c>
      <c r="AK19" s="173" t="str">
        <f>IF(AND('Mapa final'!$AD$11="Alta",'Mapa final'!$AF$11="Catastrófico"),CONCATENATE("R2C",'Mapa final'!$S$11),"")</f>
        <v/>
      </c>
      <c r="AL19" s="173" t="str">
        <f>IF(AND('Mapa final'!$AD$11="Alta",'Mapa final'!$AF$11="Catastrófico"),CONCATENATE("R2C",'Mapa final'!$S$11),"")</f>
        <v/>
      </c>
      <c r="AM19" s="47" t="str">
        <f>IF(AND('Mapa final'!$AD$11="Alta",'Mapa final'!$AF$11="Catastrófico"),CONCATENATE("R2C",'Mapa final'!$S$11),"")</f>
        <v/>
      </c>
      <c r="AN19" s="70"/>
      <c r="AO19" s="424"/>
      <c r="AP19" s="425"/>
      <c r="AQ19" s="425"/>
      <c r="AR19" s="425"/>
      <c r="AS19" s="425"/>
      <c r="AT19" s="426"/>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373"/>
      <c r="C20" s="373"/>
      <c r="D20" s="374"/>
      <c r="E20" s="414"/>
      <c r="F20" s="415"/>
      <c r="G20" s="415"/>
      <c r="H20" s="415"/>
      <c r="I20" s="415"/>
      <c r="J20" s="57" t="str">
        <f>IF(AND('Mapa final'!$AD$11="Alta",'Mapa final'!$AF$11="Leve"),CONCATENATE("R2C",'Mapa final'!$S$11),"")</f>
        <v/>
      </c>
      <c r="K20" s="172" t="str">
        <f>IF(AND('Mapa final'!$AD$11="Alta",'Mapa final'!$AF$11="Leve"),CONCATENATE("R2C",'Mapa final'!$S$11),"")</f>
        <v/>
      </c>
      <c r="L20" s="172" t="str">
        <f>IF(AND('Mapa final'!$AD$11="Alta",'Mapa final'!$AF$11="Leve"),CONCATENATE("R2C",'Mapa final'!$S$11),"")</f>
        <v/>
      </c>
      <c r="M20" s="172" t="str">
        <f>IF(AND('Mapa final'!$AD$11="Alta",'Mapa final'!$AF$11="Leve"),CONCATENATE("R2C",'Mapa final'!$S$11),"")</f>
        <v/>
      </c>
      <c r="N20" s="172" t="str">
        <f>IF(AND('Mapa final'!$AD$11="Alta",'Mapa final'!$AF$11="Leve"),CONCATENATE("R2C",'Mapa final'!$S$11),"")</f>
        <v/>
      </c>
      <c r="O20" s="58" t="str">
        <f>IF(AND('Mapa final'!$AD$11="Alta",'Mapa final'!$AF$11="Leve"),CONCATENATE("R2C",'Mapa final'!$S$11),"")</f>
        <v/>
      </c>
      <c r="P20" s="57" t="str">
        <f>IF(AND('Mapa final'!$AD$11="Alta",'Mapa final'!$AF$11="Leve"),CONCATENATE("R2C",'Mapa final'!$S$11),"")</f>
        <v/>
      </c>
      <c r="Q20" s="172" t="str">
        <f>IF(AND('Mapa final'!$AD$11="Alta",'Mapa final'!$AF$11="Leve"),CONCATENATE("R2C",'Mapa final'!$S$11),"")</f>
        <v/>
      </c>
      <c r="R20" s="172" t="str">
        <f>IF(AND('Mapa final'!$AD$11="Alta",'Mapa final'!$AF$11="Leve"),CONCATENATE("R2C",'Mapa final'!$S$11),"")</f>
        <v/>
      </c>
      <c r="S20" s="172" t="str">
        <f>IF(AND('Mapa final'!$AD$11="Alta",'Mapa final'!$AF$11="Leve"),CONCATENATE("R2C",'Mapa final'!$S$11),"")</f>
        <v/>
      </c>
      <c r="T20" s="172" t="str">
        <f>IF(AND('Mapa final'!$AD$11="Alta",'Mapa final'!$AF$11="Leve"),CONCATENATE("R2C",'Mapa final'!$S$11),"")</f>
        <v/>
      </c>
      <c r="U20" s="58" t="str">
        <f>IF(AND('Mapa final'!$AD$11="Alta",'Mapa final'!$AF$11="Leve"),CONCATENATE("R2C",'Mapa final'!$S$11),"")</f>
        <v/>
      </c>
      <c r="V20" s="171" t="str">
        <f>IF(AND('Mapa final'!$AD$11="Muy Alta",'Mapa final'!$AF$11="Leve"),CONCATENATE("R2C",'Mapa final'!$S$11),"")</f>
        <v/>
      </c>
      <c r="W20" s="171" t="str">
        <f>IF(AND('Mapa final'!$AD$11="Muy Alta",'Mapa final'!$AF$11="Leve"),CONCATENATE("R2C",'Mapa final'!$S$11),"")</f>
        <v/>
      </c>
      <c r="X20" s="171" t="str">
        <f>IF(AND('Mapa final'!$AD$11="Muy Alta",'Mapa final'!$AF$11="Leve"),CONCATENATE("R2C",'Mapa final'!$S$11),"")</f>
        <v/>
      </c>
      <c r="Y20" s="171" t="str">
        <f>IF(AND('Mapa final'!$AD$11="Muy Alta",'Mapa final'!$AF$11="Leve"),CONCATENATE("R2C",'Mapa final'!$S$11),"")</f>
        <v/>
      </c>
      <c r="Z20" s="171" t="str">
        <f>IF(AND('Mapa final'!$AD$11="Muy Alta",'Mapa final'!$AF$11="Leve"),CONCATENATE("R2C",'Mapa final'!$S$11),"")</f>
        <v/>
      </c>
      <c r="AA20" s="45" t="str">
        <f>IF(AND('Mapa final'!$AD$11="Muy Alta",'Mapa final'!$AF$11="Leve"),CONCATENATE("R2C",'Mapa final'!$S$11),"")</f>
        <v/>
      </c>
      <c r="AB20" s="44" t="str">
        <f>IF(AND('Mapa final'!$AD$11="Muy Alta",'Mapa final'!$AF$11="Leve"),CONCATENATE("R2C",'Mapa final'!$S$11),"")</f>
        <v/>
      </c>
      <c r="AC20" s="171" t="str">
        <f>IF(AND('Mapa final'!$AD$11="Muy Alta",'Mapa final'!$AF$11="Leve"),CONCATENATE("R2C",'Mapa final'!$S$11),"")</f>
        <v/>
      </c>
      <c r="AD20" s="171" t="str">
        <f>IF(AND('Mapa final'!$AD$11="Muy Alta",'Mapa final'!$AF$11="Leve"),CONCATENATE("R2C",'Mapa final'!$S$11),"")</f>
        <v/>
      </c>
      <c r="AE20" s="171" t="str">
        <f>IF(AND('Mapa final'!$AD$11="Muy Alta",'Mapa final'!$AF$11="Leve"),CONCATENATE("R2C",'Mapa final'!$S$11),"")</f>
        <v/>
      </c>
      <c r="AF20" s="171" t="str">
        <f>IF(AND('Mapa final'!$AD$11="Muy Alta",'Mapa final'!$AF$11="Leve"),CONCATENATE("R2C",'Mapa final'!$S$11),"")</f>
        <v/>
      </c>
      <c r="AG20" s="45" t="str">
        <f>IF(AND('Mapa final'!$AD$11="Muy Alta",'Mapa final'!$AF$11="Leve"),CONCATENATE("R2C",'Mapa final'!$S$11),"")</f>
        <v/>
      </c>
      <c r="AH20" s="46" t="str">
        <f>IF(AND('Mapa final'!$AD$11="Alta",'Mapa final'!$AF$11="Catastrófico"),CONCATENATE("R2C",'Mapa final'!$S$11),"")</f>
        <v/>
      </c>
      <c r="AI20" s="173" t="str">
        <f>IF(AND('Mapa final'!$AD$11="Alta",'Mapa final'!$AF$11="Catastrófico"),CONCATENATE("R2C",'Mapa final'!$S$11),"")</f>
        <v/>
      </c>
      <c r="AJ20" s="173" t="str">
        <f>IF(AND('Mapa final'!$AD$11="Alta",'Mapa final'!$AF$11="Catastrófico"),CONCATENATE("R2C",'Mapa final'!$S$11),"")</f>
        <v/>
      </c>
      <c r="AK20" s="173" t="str">
        <f>IF(AND('Mapa final'!$AD$11="Alta",'Mapa final'!$AF$11="Catastrófico"),CONCATENATE("R2C",'Mapa final'!$S$11),"")</f>
        <v/>
      </c>
      <c r="AL20" s="173" t="str">
        <f>IF(AND('Mapa final'!$AD$11="Alta",'Mapa final'!$AF$11="Catastrófico"),CONCATENATE("R2C",'Mapa final'!$S$11),"")</f>
        <v/>
      </c>
      <c r="AM20" s="47" t="str">
        <f>IF(AND('Mapa final'!$AD$11="Alta",'Mapa final'!$AF$11="Catastrófico"),CONCATENATE("R2C",'Mapa final'!$S$11),"")</f>
        <v/>
      </c>
      <c r="AN20" s="70"/>
      <c r="AO20" s="424"/>
      <c r="AP20" s="425"/>
      <c r="AQ20" s="425"/>
      <c r="AR20" s="425"/>
      <c r="AS20" s="425"/>
      <c r="AT20" s="426"/>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373"/>
      <c r="C21" s="373"/>
      <c r="D21" s="374"/>
      <c r="E21" s="414"/>
      <c r="F21" s="415"/>
      <c r="G21" s="415"/>
      <c r="H21" s="415"/>
      <c r="I21" s="415"/>
      <c r="J21" s="57" t="str">
        <f>IF(AND('Mapa final'!$AD$11="Alta",'Mapa final'!$AF$11="Leve"),CONCATENATE("R2C",'Mapa final'!$S$11),"")</f>
        <v/>
      </c>
      <c r="K21" s="172" t="str">
        <f>IF(AND('Mapa final'!$AD$11="Alta",'Mapa final'!$AF$11="Leve"),CONCATENATE("R2C",'Mapa final'!$S$11),"")</f>
        <v/>
      </c>
      <c r="L21" s="172" t="str">
        <f>IF(AND('Mapa final'!$AD$11="Alta",'Mapa final'!$AF$11="Leve"),CONCATENATE("R2C",'Mapa final'!$S$11),"")</f>
        <v/>
      </c>
      <c r="M21" s="172" t="str">
        <f>IF(AND('Mapa final'!$AD$11="Alta",'Mapa final'!$AF$11="Leve"),CONCATENATE("R2C",'Mapa final'!$S$11),"")</f>
        <v/>
      </c>
      <c r="N21" s="172" t="str">
        <f>IF(AND('Mapa final'!$AD$11="Alta",'Mapa final'!$AF$11="Leve"),CONCATENATE("R2C",'Mapa final'!$S$11),"")</f>
        <v/>
      </c>
      <c r="O21" s="58" t="str">
        <f>IF(AND('Mapa final'!$AD$11="Alta",'Mapa final'!$AF$11="Leve"),CONCATENATE("R2C",'Mapa final'!$S$11),"")</f>
        <v/>
      </c>
      <c r="P21" s="57" t="str">
        <f>IF(AND('Mapa final'!$AD$11="Alta",'Mapa final'!$AF$11="Leve"),CONCATENATE("R2C",'Mapa final'!$S$11),"")</f>
        <v/>
      </c>
      <c r="Q21" s="172" t="str">
        <f>IF(AND('Mapa final'!$AD$11="Alta",'Mapa final'!$AF$11="Leve"),CONCATENATE("R2C",'Mapa final'!$S$11),"")</f>
        <v/>
      </c>
      <c r="R21" s="172" t="str">
        <f>IF(AND('Mapa final'!$AD$11="Alta",'Mapa final'!$AF$11="Leve"),CONCATENATE("R2C",'Mapa final'!$S$11),"")</f>
        <v/>
      </c>
      <c r="S21" s="172" t="str">
        <f>IF(AND('Mapa final'!$AD$11="Alta",'Mapa final'!$AF$11="Leve"),CONCATENATE("R2C",'Mapa final'!$S$11),"")</f>
        <v/>
      </c>
      <c r="T21" s="172" t="str">
        <f>IF(AND('Mapa final'!$AD$11="Alta",'Mapa final'!$AF$11="Leve"),CONCATENATE("R2C",'Mapa final'!$S$11),"")</f>
        <v/>
      </c>
      <c r="U21" s="58" t="str">
        <f>IF(AND('Mapa final'!$AD$11="Alta",'Mapa final'!$AF$11="Leve"),CONCATENATE("R2C",'Mapa final'!$S$11),"")</f>
        <v/>
      </c>
      <c r="V21" s="171" t="str">
        <f>IF(AND('Mapa final'!$AD$11="Muy Alta",'Mapa final'!$AF$11="Leve"),CONCATENATE("R2C",'Mapa final'!$S$11),"")</f>
        <v/>
      </c>
      <c r="W21" s="171" t="str">
        <f>IF(AND('Mapa final'!$AD$11="Muy Alta",'Mapa final'!$AF$11="Leve"),CONCATENATE("R2C",'Mapa final'!$S$11),"")</f>
        <v/>
      </c>
      <c r="X21" s="171" t="str">
        <f>IF(AND('Mapa final'!$AD$11="Muy Alta",'Mapa final'!$AF$11="Leve"),CONCATENATE("R2C",'Mapa final'!$S$11),"")</f>
        <v/>
      </c>
      <c r="Y21" s="171" t="str">
        <f>IF(AND('Mapa final'!$AD$11="Muy Alta",'Mapa final'!$AF$11="Leve"),CONCATENATE("R2C",'Mapa final'!$S$11),"")</f>
        <v/>
      </c>
      <c r="Z21" s="171" t="str">
        <f>IF(AND('Mapa final'!$AD$11="Muy Alta",'Mapa final'!$AF$11="Leve"),CONCATENATE("R2C",'Mapa final'!$S$11),"")</f>
        <v/>
      </c>
      <c r="AA21" s="45" t="str">
        <f>IF(AND('Mapa final'!$AD$11="Muy Alta",'Mapa final'!$AF$11="Leve"),CONCATENATE("R2C",'Mapa final'!$S$11),"")</f>
        <v/>
      </c>
      <c r="AB21" s="44" t="str">
        <f>IF(AND('Mapa final'!$AD$11="Muy Alta",'Mapa final'!$AF$11="Leve"),CONCATENATE("R2C",'Mapa final'!$S$11),"")</f>
        <v/>
      </c>
      <c r="AC21" s="171" t="str">
        <f>IF(AND('Mapa final'!$AD$11="Muy Alta",'Mapa final'!$AF$11="Leve"),CONCATENATE("R2C",'Mapa final'!$S$11),"")</f>
        <v/>
      </c>
      <c r="AD21" s="171" t="str">
        <f>IF(AND('Mapa final'!$AD$11="Muy Alta",'Mapa final'!$AF$11="Leve"),CONCATENATE("R2C",'Mapa final'!$S$11),"")</f>
        <v/>
      </c>
      <c r="AE21" s="171" t="str">
        <f>IF(AND('Mapa final'!$AD$11="Muy Alta",'Mapa final'!$AF$11="Leve"),CONCATENATE("R2C",'Mapa final'!$S$11),"")</f>
        <v/>
      </c>
      <c r="AF21" s="171" t="str">
        <f>IF(AND('Mapa final'!$AD$11="Muy Alta",'Mapa final'!$AF$11="Leve"),CONCATENATE("R2C",'Mapa final'!$S$11),"")</f>
        <v/>
      </c>
      <c r="AG21" s="45" t="str">
        <f>IF(AND('Mapa final'!$AD$11="Muy Alta",'Mapa final'!$AF$11="Leve"),CONCATENATE("R2C",'Mapa final'!$S$11),"")</f>
        <v/>
      </c>
      <c r="AH21" s="46" t="str">
        <f>IF(AND('Mapa final'!$AD$11="Alta",'Mapa final'!$AF$11="Catastrófico"),CONCATENATE("R2C",'Mapa final'!$S$11),"")</f>
        <v/>
      </c>
      <c r="AI21" s="173" t="str">
        <f>IF(AND('Mapa final'!$AD$11="Alta",'Mapa final'!$AF$11="Catastrófico"),CONCATENATE("R2C",'Mapa final'!$S$11),"")</f>
        <v/>
      </c>
      <c r="AJ21" s="173" t="str">
        <f>IF(AND('Mapa final'!$AD$11="Alta",'Mapa final'!$AF$11="Catastrófico"),CONCATENATE("R2C",'Mapa final'!$S$11),"")</f>
        <v/>
      </c>
      <c r="AK21" s="173" t="str">
        <f>IF(AND('Mapa final'!$AD$11="Alta",'Mapa final'!$AF$11="Catastrófico"),CONCATENATE("R2C",'Mapa final'!$S$11),"")</f>
        <v/>
      </c>
      <c r="AL21" s="173" t="str">
        <f>IF(AND('Mapa final'!$AD$11="Alta",'Mapa final'!$AF$11="Catastrófico"),CONCATENATE("R2C",'Mapa final'!$S$11),"")</f>
        <v/>
      </c>
      <c r="AM21" s="47" t="str">
        <f>IF(AND('Mapa final'!$AD$11="Alta",'Mapa final'!$AF$11="Catastrófico"),CONCATENATE("R2C",'Mapa final'!$S$11),"")</f>
        <v/>
      </c>
      <c r="AN21" s="70"/>
      <c r="AO21" s="424"/>
      <c r="AP21" s="425"/>
      <c r="AQ21" s="425"/>
      <c r="AR21" s="425"/>
      <c r="AS21" s="425"/>
      <c r="AT21" s="426"/>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373"/>
      <c r="C22" s="373"/>
      <c r="D22" s="374"/>
      <c r="E22" s="414"/>
      <c r="F22" s="415"/>
      <c r="G22" s="415"/>
      <c r="H22" s="415"/>
      <c r="I22" s="415"/>
      <c r="J22" s="57" t="str">
        <f>IF(AND('Mapa final'!$AD$11="Alta",'Mapa final'!$AF$11="Leve"),CONCATENATE("R2C",'Mapa final'!$S$11),"")</f>
        <v/>
      </c>
      <c r="K22" s="172" t="str">
        <f>IF(AND('Mapa final'!$AD$11="Alta",'Mapa final'!$AF$11="Leve"),CONCATENATE("R2C",'Mapa final'!$S$11),"")</f>
        <v/>
      </c>
      <c r="L22" s="172" t="str">
        <f>IF(AND('Mapa final'!$AD$11="Alta",'Mapa final'!$AF$11="Leve"),CONCATENATE("R2C",'Mapa final'!$S$11),"")</f>
        <v/>
      </c>
      <c r="M22" s="172" t="str">
        <f>IF(AND('Mapa final'!$AD$11="Alta",'Mapa final'!$AF$11="Leve"),CONCATENATE("R2C",'Mapa final'!$S$11),"")</f>
        <v/>
      </c>
      <c r="N22" s="172" t="str">
        <f>IF(AND('Mapa final'!$AD$11="Alta",'Mapa final'!$AF$11="Leve"),CONCATENATE("R2C",'Mapa final'!$S$11),"")</f>
        <v/>
      </c>
      <c r="O22" s="58" t="str">
        <f>IF(AND('Mapa final'!$AD$11="Alta",'Mapa final'!$AF$11="Leve"),CONCATENATE("R2C",'Mapa final'!$S$11),"")</f>
        <v/>
      </c>
      <c r="P22" s="57" t="str">
        <f>IF(AND('Mapa final'!$AD$11="Alta",'Mapa final'!$AF$11="Leve"),CONCATENATE("R2C",'Mapa final'!$S$11),"")</f>
        <v/>
      </c>
      <c r="Q22" s="172" t="str">
        <f>IF(AND('Mapa final'!$AD$11="Alta",'Mapa final'!$AF$11="Leve"),CONCATENATE("R2C",'Mapa final'!$S$11),"")</f>
        <v/>
      </c>
      <c r="R22" s="172" t="str">
        <f>IF(AND('Mapa final'!$AD$11="Alta",'Mapa final'!$AF$11="Leve"),CONCATENATE("R2C",'Mapa final'!$S$11),"")</f>
        <v/>
      </c>
      <c r="S22" s="172" t="str">
        <f>IF(AND('Mapa final'!$AD$11="Alta",'Mapa final'!$AF$11="Leve"),CONCATENATE("R2C",'Mapa final'!$S$11),"")</f>
        <v/>
      </c>
      <c r="T22" s="172" t="str">
        <f>IF(AND('Mapa final'!$AD$11="Alta",'Mapa final'!$AF$11="Leve"),CONCATENATE("R2C",'Mapa final'!$S$11),"")</f>
        <v/>
      </c>
      <c r="U22" s="58" t="str">
        <f>IF(AND('Mapa final'!$AD$11="Alta",'Mapa final'!$AF$11="Leve"),CONCATENATE("R2C",'Mapa final'!$S$11),"")</f>
        <v/>
      </c>
      <c r="V22" s="171" t="str">
        <f>IF(AND('Mapa final'!$AD$11="Muy Alta",'Mapa final'!$AF$11="Leve"),CONCATENATE("R2C",'Mapa final'!$S$11),"")</f>
        <v/>
      </c>
      <c r="W22" s="171" t="str">
        <f>IF(AND('Mapa final'!$AD$11="Muy Alta",'Mapa final'!$AF$11="Leve"),CONCATENATE("R2C",'Mapa final'!$S$11),"")</f>
        <v/>
      </c>
      <c r="X22" s="171" t="str">
        <f>IF(AND('Mapa final'!$AD$11="Muy Alta",'Mapa final'!$AF$11="Leve"),CONCATENATE("R2C",'Mapa final'!$S$11),"")</f>
        <v/>
      </c>
      <c r="Y22" s="171" t="str">
        <f>IF(AND('Mapa final'!$AD$11="Muy Alta",'Mapa final'!$AF$11="Leve"),CONCATENATE("R2C",'Mapa final'!$S$11),"")</f>
        <v/>
      </c>
      <c r="Z22" s="171" t="str">
        <f>IF(AND('Mapa final'!$AD$11="Muy Alta",'Mapa final'!$AF$11="Leve"),CONCATENATE("R2C",'Mapa final'!$S$11),"")</f>
        <v/>
      </c>
      <c r="AA22" s="45" t="str">
        <f>IF(AND('Mapa final'!$AD$11="Muy Alta",'Mapa final'!$AF$11="Leve"),CONCATENATE("R2C",'Mapa final'!$S$11),"")</f>
        <v/>
      </c>
      <c r="AB22" s="44" t="str">
        <f>IF(AND('Mapa final'!$AD$11="Muy Alta",'Mapa final'!$AF$11="Leve"),CONCATENATE("R2C",'Mapa final'!$S$11),"")</f>
        <v/>
      </c>
      <c r="AC22" s="171" t="str">
        <f>IF(AND('Mapa final'!$AD$11="Muy Alta",'Mapa final'!$AF$11="Leve"),CONCATENATE("R2C",'Mapa final'!$S$11),"")</f>
        <v/>
      </c>
      <c r="AD22" s="171" t="str">
        <f>IF(AND('Mapa final'!$AD$11="Muy Alta",'Mapa final'!$AF$11="Leve"),CONCATENATE("R2C",'Mapa final'!$S$11),"")</f>
        <v/>
      </c>
      <c r="AE22" s="171" t="str">
        <f>IF(AND('Mapa final'!$AD$11="Muy Alta",'Mapa final'!$AF$11="Leve"),CONCATENATE("R2C",'Mapa final'!$S$11),"")</f>
        <v/>
      </c>
      <c r="AF22" s="171" t="str">
        <f>IF(AND('Mapa final'!$AD$11="Muy Alta",'Mapa final'!$AF$11="Leve"),CONCATENATE("R2C",'Mapa final'!$S$11),"")</f>
        <v/>
      </c>
      <c r="AG22" s="45" t="str">
        <f>IF(AND('Mapa final'!$AD$11="Muy Alta",'Mapa final'!$AF$11="Leve"),CONCATENATE("R2C",'Mapa final'!$S$11),"")</f>
        <v/>
      </c>
      <c r="AH22" s="46" t="str">
        <f>IF(AND('Mapa final'!$AD$11="Alta",'Mapa final'!$AF$11="Catastrófico"),CONCATENATE("R2C",'Mapa final'!$S$11),"")</f>
        <v/>
      </c>
      <c r="AI22" s="173" t="str">
        <f>IF(AND('Mapa final'!$AD$11="Alta",'Mapa final'!$AF$11="Catastrófico"),CONCATENATE("R2C",'Mapa final'!$S$11),"")</f>
        <v/>
      </c>
      <c r="AJ22" s="173" t="str">
        <f>IF(AND('Mapa final'!$AD$11="Alta",'Mapa final'!$AF$11="Catastrófico"),CONCATENATE("R2C",'Mapa final'!$S$11),"")</f>
        <v/>
      </c>
      <c r="AK22" s="173" t="str">
        <f>IF(AND('Mapa final'!$AD$11="Alta",'Mapa final'!$AF$11="Catastrófico"),CONCATENATE("R2C",'Mapa final'!$S$11),"")</f>
        <v/>
      </c>
      <c r="AL22" s="173" t="str">
        <f>IF(AND('Mapa final'!$AD$11="Alta",'Mapa final'!$AF$11="Catastrófico"),CONCATENATE("R2C",'Mapa final'!$S$11),"")</f>
        <v/>
      </c>
      <c r="AM22" s="47" t="str">
        <f>IF(AND('Mapa final'!$AD$11="Alta",'Mapa final'!$AF$11="Catastrófico"),CONCATENATE("R2C",'Mapa final'!$S$11),"")</f>
        <v/>
      </c>
      <c r="AN22" s="70"/>
      <c r="AO22" s="424"/>
      <c r="AP22" s="425"/>
      <c r="AQ22" s="425"/>
      <c r="AR22" s="425"/>
      <c r="AS22" s="425"/>
      <c r="AT22" s="426"/>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373"/>
      <c r="C23" s="373"/>
      <c r="D23" s="374"/>
      <c r="E23" s="414"/>
      <c r="F23" s="415"/>
      <c r="G23" s="415"/>
      <c r="H23" s="415"/>
      <c r="I23" s="415"/>
      <c r="J23" s="57" t="str">
        <f>IF(AND('Mapa final'!$AD$11="Alta",'Mapa final'!$AF$11="Leve"),CONCATENATE("R2C",'Mapa final'!$S$11),"")</f>
        <v/>
      </c>
      <c r="K23" s="172" t="str">
        <f>IF(AND('Mapa final'!$AD$11="Alta",'Mapa final'!$AF$11="Leve"),CONCATENATE("R2C",'Mapa final'!$S$11),"")</f>
        <v/>
      </c>
      <c r="L23" s="172" t="str">
        <f>IF(AND('Mapa final'!$AD$11="Alta",'Mapa final'!$AF$11="Leve"),CONCATENATE("R2C",'Mapa final'!$S$11),"")</f>
        <v/>
      </c>
      <c r="M23" s="172" t="str">
        <f>IF(AND('Mapa final'!$AD$11="Alta",'Mapa final'!$AF$11="Leve"),CONCATENATE("R2C",'Mapa final'!$S$11),"")</f>
        <v/>
      </c>
      <c r="N23" s="172" t="str">
        <f>IF(AND('Mapa final'!$AD$11="Alta",'Mapa final'!$AF$11="Leve"),CONCATENATE("R2C",'Mapa final'!$S$11),"")</f>
        <v/>
      </c>
      <c r="O23" s="58" t="str">
        <f>IF(AND('Mapa final'!$AD$11="Alta",'Mapa final'!$AF$11="Leve"),CONCATENATE("R2C",'Mapa final'!$S$11),"")</f>
        <v/>
      </c>
      <c r="P23" s="57" t="str">
        <f>IF(AND('Mapa final'!$AD$11="Alta",'Mapa final'!$AF$11="Leve"),CONCATENATE("R2C",'Mapa final'!$S$11),"")</f>
        <v/>
      </c>
      <c r="Q23" s="172" t="str">
        <f>IF(AND('Mapa final'!$AD$11="Alta",'Mapa final'!$AF$11="Leve"),CONCATENATE("R2C",'Mapa final'!$S$11),"")</f>
        <v/>
      </c>
      <c r="R23" s="172" t="str">
        <f>IF(AND('Mapa final'!$AD$11="Alta",'Mapa final'!$AF$11="Leve"),CONCATENATE("R2C",'Mapa final'!$S$11),"")</f>
        <v/>
      </c>
      <c r="S23" s="172" t="str">
        <f>IF(AND('Mapa final'!$AD$11="Alta",'Mapa final'!$AF$11="Leve"),CONCATENATE("R2C",'Mapa final'!$S$11),"")</f>
        <v/>
      </c>
      <c r="T23" s="172" t="str">
        <f>IF(AND('Mapa final'!$AD$11="Alta",'Mapa final'!$AF$11="Leve"),CONCATENATE("R2C",'Mapa final'!$S$11),"")</f>
        <v/>
      </c>
      <c r="U23" s="58" t="str">
        <f>IF(AND('Mapa final'!$AD$11="Alta",'Mapa final'!$AF$11="Leve"),CONCATENATE("R2C",'Mapa final'!$S$11),"")</f>
        <v/>
      </c>
      <c r="V23" s="171" t="str">
        <f>IF(AND('Mapa final'!$AD$11="Muy Alta",'Mapa final'!$AF$11="Leve"),CONCATENATE("R2C",'Mapa final'!$S$11),"")</f>
        <v/>
      </c>
      <c r="W23" s="171" t="str">
        <f>IF(AND('Mapa final'!$AD$11="Muy Alta",'Mapa final'!$AF$11="Leve"),CONCATENATE("R2C",'Mapa final'!$S$11),"")</f>
        <v/>
      </c>
      <c r="X23" s="171" t="str">
        <f>IF(AND('Mapa final'!$AD$11="Muy Alta",'Mapa final'!$AF$11="Leve"),CONCATENATE("R2C",'Mapa final'!$S$11),"")</f>
        <v/>
      </c>
      <c r="Y23" s="171" t="str">
        <f>IF(AND('Mapa final'!$AD$11="Muy Alta",'Mapa final'!$AF$11="Leve"),CONCATENATE("R2C",'Mapa final'!$S$11),"")</f>
        <v/>
      </c>
      <c r="Z23" s="171" t="str">
        <f>IF(AND('Mapa final'!$AD$11="Muy Alta",'Mapa final'!$AF$11="Leve"),CONCATENATE("R2C",'Mapa final'!$S$11),"")</f>
        <v/>
      </c>
      <c r="AA23" s="45" t="str">
        <f>IF(AND('Mapa final'!$AD$11="Muy Alta",'Mapa final'!$AF$11="Leve"),CONCATENATE("R2C",'Mapa final'!$S$11),"")</f>
        <v/>
      </c>
      <c r="AB23" s="44" t="str">
        <f>IF(AND('Mapa final'!$AD$11="Muy Alta",'Mapa final'!$AF$11="Leve"),CONCATENATE("R2C",'Mapa final'!$S$11),"")</f>
        <v/>
      </c>
      <c r="AC23" s="171" t="str">
        <f>IF(AND('Mapa final'!$AD$11="Muy Alta",'Mapa final'!$AF$11="Leve"),CONCATENATE("R2C",'Mapa final'!$S$11),"")</f>
        <v/>
      </c>
      <c r="AD23" s="171" t="str">
        <f>IF(AND('Mapa final'!$AD$11="Muy Alta",'Mapa final'!$AF$11="Leve"),CONCATENATE("R2C",'Mapa final'!$S$11),"")</f>
        <v/>
      </c>
      <c r="AE23" s="171" t="str">
        <f>IF(AND('Mapa final'!$AD$11="Muy Alta",'Mapa final'!$AF$11="Leve"),CONCATENATE("R2C",'Mapa final'!$S$11),"")</f>
        <v/>
      </c>
      <c r="AF23" s="171" t="str">
        <f>IF(AND('Mapa final'!$AD$11="Muy Alta",'Mapa final'!$AF$11="Leve"),CONCATENATE("R2C",'Mapa final'!$S$11),"")</f>
        <v/>
      </c>
      <c r="AG23" s="45" t="str">
        <f>IF(AND('Mapa final'!$AD$11="Muy Alta",'Mapa final'!$AF$11="Leve"),CONCATENATE("R2C",'Mapa final'!$S$11),"")</f>
        <v/>
      </c>
      <c r="AH23" s="46" t="str">
        <f>IF(AND('Mapa final'!$AD$11="Alta",'Mapa final'!$AF$11="Catastrófico"),CONCATENATE("R2C",'Mapa final'!$S$11),"")</f>
        <v/>
      </c>
      <c r="AI23" s="173" t="str">
        <f>IF(AND('Mapa final'!$AD$11="Alta",'Mapa final'!$AF$11="Catastrófico"),CONCATENATE("R2C",'Mapa final'!$S$11),"")</f>
        <v/>
      </c>
      <c r="AJ23" s="173" t="str">
        <f>IF(AND('Mapa final'!$AD$11="Alta",'Mapa final'!$AF$11="Catastrófico"),CONCATENATE("R2C",'Mapa final'!$S$11),"")</f>
        <v/>
      </c>
      <c r="AK23" s="173" t="str">
        <f>IF(AND('Mapa final'!$AD$11="Alta",'Mapa final'!$AF$11="Catastrófico"),CONCATENATE("R2C",'Mapa final'!$S$11),"")</f>
        <v/>
      </c>
      <c r="AL23" s="173" t="str">
        <f>IF(AND('Mapa final'!$AD$11="Alta",'Mapa final'!$AF$11="Catastrófico"),CONCATENATE("R2C",'Mapa final'!$S$11),"")</f>
        <v/>
      </c>
      <c r="AM23" s="47" t="str">
        <f>IF(AND('Mapa final'!$AD$11="Alta",'Mapa final'!$AF$11="Catastrófico"),CONCATENATE("R2C",'Mapa final'!$S$11),"")</f>
        <v/>
      </c>
      <c r="AN23" s="70"/>
      <c r="AO23" s="424"/>
      <c r="AP23" s="425"/>
      <c r="AQ23" s="425"/>
      <c r="AR23" s="425"/>
      <c r="AS23" s="425"/>
      <c r="AT23" s="42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373"/>
      <c r="C24" s="373"/>
      <c r="D24" s="374"/>
      <c r="E24" s="414"/>
      <c r="F24" s="415"/>
      <c r="G24" s="415"/>
      <c r="H24" s="415"/>
      <c r="I24" s="415"/>
      <c r="J24" s="57" t="str">
        <f>IF(AND('Mapa final'!$AD$11="Alta",'Mapa final'!$AF$11="Leve"),CONCATENATE("R2C",'Mapa final'!$S$11),"")</f>
        <v/>
      </c>
      <c r="K24" s="172" t="str">
        <f>IF(AND('Mapa final'!$AD$11="Alta",'Mapa final'!$AF$11="Leve"),CONCATENATE("R2C",'Mapa final'!$S$11),"")</f>
        <v/>
      </c>
      <c r="L24" s="172" t="str">
        <f>IF(AND('Mapa final'!$AD$11="Alta",'Mapa final'!$AF$11="Leve"),CONCATENATE("R2C",'Mapa final'!$S$11),"")</f>
        <v/>
      </c>
      <c r="M24" s="172" t="str">
        <f>IF(AND('Mapa final'!$AD$11="Alta",'Mapa final'!$AF$11="Leve"),CONCATENATE("R2C",'Mapa final'!$S$11),"")</f>
        <v/>
      </c>
      <c r="N24" s="172" t="str">
        <f>IF(AND('Mapa final'!$AD$11="Alta",'Mapa final'!$AF$11="Leve"),CONCATENATE("R2C",'Mapa final'!$S$11),"")</f>
        <v/>
      </c>
      <c r="O24" s="58" t="str">
        <f>IF(AND('Mapa final'!$AD$11="Alta",'Mapa final'!$AF$11="Leve"),CONCATENATE("R2C",'Mapa final'!$S$11),"")</f>
        <v/>
      </c>
      <c r="P24" s="57" t="str">
        <f>IF(AND('Mapa final'!$AD$11="Alta",'Mapa final'!$AF$11="Leve"),CONCATENATE("R2C",'Mapa final'!$S$11),"")</f>
        <v/>
      </c>
      <c r="Q24" s="172" t="str">
        <f>IF(AND('Mapa final'!$AD$11="Alta",'Mapa final'!$AF$11="Leve"),CONCATENATE("R2C",'Mapa final'!$S$11),"")</f>
        <v/>
      </c>
      <c r="R24" s="172" t="str">
        <f>IF(AND('Mapa final'!$AD$11="Alta",'Mapa final'!$AF$11="Leve"),CONCATENATE("R2C",'Mapa final'!$S$11),"")</f>
        <v/>
      </c>
      <c r="S24" s="172" t="str">
        <f>IF(AND('Mapa final'!$AD$11="Alta",'Mapa final'!$AF$11="Leve"),CONCATENATE("R2C",'Mapa final'!$S$11),"")</f>
        <v/>
      </c>
      <c r="T24" s="172" t="str">
        <f>IF(AND('Mapa final'!$AD$11="Alta",'Mapa final'!$AF$11="Leve"),CONCATENATE("R2C",'Mapa final'!$S$11),"")</f>
        <v/>
      </c>
      <c r="U24" s="58" t="str">
        <f>IF(AND('Mapa final'!$AD$11="Alta",'Mapa final'!$AF$11="Leve"),CONCATENATE("R2C",'Mapa final'!$S$11),"")</f>
        <v/>
      </c>
      <c r="V24" s="171" t="str">
        <f>IF(AND('Mapa final'!$AD$11="Muy Alta",'Mapa final'!$AF$11="Leve"),CONCATENATE("R2C",'Mapa final'!$S$11),"")</f>
        <v/>
      </c>
      <c r="W24" s="171" t="str">
        <f>IF(AND('Mapa final'!$AD$11="Muy Alta",'Mapa final'!$AF$11="Leve"),CONCATENATE("R2C",'Mapa final'!$S$11),"")</f>
        <v/>
      </c>
      <c r="X24" s="171" t="str">
        <f>IF(AND('Mapa final'!$AD$11="Muy Alta",'Mapa final'!$AF$11="Leve"),CONCATENATE("R2C",'Mapa final'!$S$11),"")</f>
        <v/>
      </c>
      <c r="Y24" s="171" t="str">
        <f>IF(AND('Mapa final'!$AD$11="Muy Alta",'Mapa final'!$AF$11="Leve"),CONCATENATE("R2C",'Mapa final'!$S$11),"")</f>
        <v/>
      </c>
      <c r="Z24" s="171" t="str">
        <f>IF(AND('Mapa final'!$AD$11="Muy Alta",'Mapa final'!$AF$11="Leve"),CONCATENATE("R2C",'Mapa final'!$S$11),"")</f>
        <v/>
      </c>
      <c r="AA24" s="45" t="str">
        <f>IF(AND('Mapa final'!$AD$11="Muy Alta",'Mapa final'!$AF$11="Leve"),CONCATENATE("R2C",'Mapa final'!$S$11),"")</f>
        <v/>
      </c>
      <c r="AB24" s="44" t="str">
        <f>IF(AND('Mapa final'!$AD$11="Muy Alta",'Mapa final'!$AF$11="Leve"),CONCATENATE("R2C",'Mapa final'!$S$11),"")</f>
        <v/>
      </c>
      <c r="AC24" s="171" t="str">
        <f>IF(AND('Mapa final'!$AD$11="Muy Alta",'Mapa final'!$AF$11="Leve"),CONCATENATE("R2C",'Mapa final'!$S$11),"")</f>
        <v/>
      </c>
      <c r="AD24" s="171" t="str">
        <f>IF(AND('Mapa final'!$AD$11="Muy Alta",'Mapa final'!$AF$11="Leve"),CONCATENATE("R2C",'Mapa final'!$S$11),"")</f>
        <v/>
      </c>
      <c r="AE24" s="171" t="str">
        <f>IF(AND('Mapa final'!$AD$11="Muy Alta",'Mapa final'!$AF$11="Leve"),CONCATENATE("R2C",'Mapa final'!$S$11),"")</f>
        <v/>
      </c>
      <c r="AF24" s="171" t="str">
        <f>IF(AND('Mapa final'!$AD$11="Muy Alta",'Mapa final'!$AF$11="Leve"),CONCATENATE("R2C",'Mapa final'!$S$11),"")</f>
        <v/>
      </c>
      <c r="AG24" s="45" t="str">
        <f>IF(AND('Mapa final'!$AD$11="Muy Alta",'Mapa final'!$AF$11="Leve"),CONCATENATE("R2C",'Mapa final'!$S$11),"")</f>
        <v/>
      </c>
      <c r="AH24" s="46" t="str">
        <f>IF(AND('Mapa final'!$AD$11="Alta",'Mapa final'!$AF$11="Catastrófico"),CONCATENATE("R2C",'Mapa final'!$S$11),"")</f>
        <v/>
      </c>
      <c r="AI24" s="173" t="str">
        <f>IF(AND('Mapa final'!$AD$11="Alta",'Mapa final'!$AF$11="Catastrófico"),CONCATENATE("R2C",'Mapa final'!$S$11),"")</f>
        <v/>
      </c>
      <c r="AJ24" s="173" t="str">
        <f>IF(AND('Mapa final'!$AD$11="Alta",'Mapa final'!$AF$11="Catastrófico"),CONCATENATE("R2C",'Mapa final'!$S$11),"")</f>
        <v/>
      </c>
      <c r="AK24" s="173" t="str">
        <f>IF(AND('Mapa final'!$AD$11="Alta",'Mapa final'!$AF$11="Catastrófico"),CONCATENATE("R2C",'Mapa final'!$S$11),"")</f>
        <v/>
      </c>
      <c r="AL24" s="173" t="str">
        <f>IF(AND('Mapa final'!$AD$11="Alta",'Mapa final'!$AF$11="Catastrófico"),CONCATENATE("R2C",'Mapa final'!$S$11),"")</f>
        <v/>
      </c>
      <c r="AM24" s="47" t="str">
        <f>IF(AND('Mapa final'!$AD$11="Alta",'Mapa final'!$AF$11="Catastrófico"),CONCATENATE("R2C",'Mapa final'!$S$11),"")</f>
        <v/>
      </c>
      <c r="AN24" s="70"/>
      <c r="AO24" s="424"/>
      <c r="AP24" s="425"/>
      <c r="AQ24" s="425"/>
      <c r="AR24" s="425"/>
      <c r="AS24" s="425"/>
      <c r="AT24" s="42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373"/>
      <c r="C25" s="373"/>
      <c r="D25" s="374"/>
      <c r="E25" s="417"/>
      <c r="F25" s="418"/>
      <c r="G25" s="418"/>
      <c r="H25" s="418"/>
      <c r="I25" s="418"/>
      <c r="J25" s="59" t="str">
        <f>IF(AND('Mapa final'!$AD$11="Alta",'Mapa final'!$AF$11="Leve"),CONCATENATE("R2C",'Mapa final'!$S$11),"")</f>
        <v/>
      </c>
      <c r="K25" s="60" t="str">
        <f>IF(AND('Mapa final'!$AD$11="Alta",'Mapa final'!$AF$11="Leve"),CONCATENATE("R2C",'Mapa final'!$S$11),"")</f>
        <v/>
      </c>
      <c r="L25" s="60" t="str">
        <f>IF(AND('Mapa final'!$AD$11="Alta",'Mapa final'!$AF$11="Leve"),CONCATENATE("R2C",'Mapa final'!$S$11),"")</f>
        <v/>
      </c>
      <c r="M25" s="60" t="str">
        <f>IF(AND('Mapa final'!$AD$11="Alta",'Mapa final'!$AF$11="Leve"),CONCATENATE("R2C",'Mapa final'!$S$11),"")</f>
        <v/>
      </c>
      <c r="N25" s="60" t="str">
        <f>IF(AND('Mapa final'!$AD$11="Alta",'Mapa final'!$AF$11="Leve"),CONCATENATE("R2C",'Mapa final'!$S$11),"")</f>
        <v/>
      </c>
      <c r="O25" s="61" t="str">
        <f>IF(AND('Mapa final'!$AD$11="Alta",'Mapa final'!$AF$11="Leve"),CONCATENATE("R2C",'Mapa final'!$S$11),"")</f>
        <v/>
      </c>
      <c r="P25" s="59" t="str">
        <f>IF(AND('Mapa final'!$AD$11="Alta",'Mapa final'!$AF$11="Leve"),CONCATENATE("R2C",'Mapa final'!$S$11),"")</f>
        <v/>
      </c>
      <c r="Q25" s="60" t="str">
        <f>IF(AND('Mapa final'!$AD$11="Alta",'Mapa final'!$AF$11="Leve"),CONCATENATE("R2C",'Mapa final'!$S$11),"")</f>
        <v/>
      </c>
      <c r="R25" s="60" t="str">
        <f>IF(AND('Mapa final'!$AD$11="Alta",'Mapa final'!$AF$11="Leve"),CONCATENATE("R2C",'Mapa final'!$S$11),"")</f>
        <v/>
      </c>
      <c r="S25" s="60" t="str">
        <f>IF(AND('Mapa final'!$AD$11="Alta",'Mapa final'!$AF$11="Leve"),CONCATENATE("R2C",'Mapa final'!$S$11),"")</f>
        <v/>
      </c>
      <c r="T25" s="60" t="str">
        <f>IF(AND('Mapa final'!$AD$11="Alta",'Mapa final'!$AF$11="Leve"),CONCATENATE("R2C",'Mapa final'!$S$11),"")</f>
        <v/>
      </c>
      <c r="U25" s="61" t="str">
        <f>IF(AND('Mapa final'!$AD$11="Alta",'Mapa final'!$AF$11="Leve"),CONCATENATE("R2C",'Mapa final'!$S$11),"")</f>
        <v/>
      </c>
      <c r="V25" s="49" t="str">
        <f>IF(AND('Mapa final'!$AD$11="Muy Alta",'Mapa final'!$AF$11="Leve"),CONCATENATE("R2C",'Mapa final'!$S$11),"")</f>
        <v/>
      </c>
      <c r="W25" s="49" t="str">
        <f>IF(AND('Mapa final'!$AD$11="Muy Alta",'Mapa final'!$AF$11="Leve"),CONCATENATE("R2C",'Mapa final'!$S$11),"")</f>
        <v/>
      </c>
      <c r="X25" s="49" t="str">
        <f>IF(AND('Mapa final'!$AD$11="Muy Alta",'Mapa final'!$AF$11="Leve"),CONCATENATE("R2C",'Mapa final'!$S$11),"")</f>
        <v/>
      </c>
      <c r="Y25" s="49" t="str">
        <f>IF(AND('Mapa final'!$AD$11="Muy Alta",'Mapa final'!$AF$11="Leve"),CONCATENATE("R2C",'Mapa final'!$S$11),"")</f>
        <v/>
      </c>
      <c r="Z25" s="49" t="str">
        <f>IF(AND('Mapa final'!$AD$11="Muy Alta",'Mapa final'!$AF$11="Leve"),CONCATENATE("R2C",'Mapa final'!$S$11),"")</f>
        <v/>
      </c>
      <c r="AA25" s="50" t="str">
        <f>IF(AND('Mapa final'!$AD$11="Muy Alta",'Mapa final'!$AF$11="Leve"),CONCATENATE("R2C",'Mapa final'!$S$11),"")</f>
        <v/>
      </c>
      <c r="AB25" s="48" t="str">
        <f>IF(AND('Mapa final'!$AD$11="Muy Alta",'Mapa final'!$AF$11="Leve"),CONCATENATE("R2C",'Mapa final'!$S$11),"")</f>
        <v/>
      </c>
      <c r="AC25" s="49" t="str">
        <f>IF(AND('Mapa final'!$AD$11="Muy Alta",'Mapa final'!$AF$11="Leve"),CONCATENATE("R2C",'Mapa final'!$S$11),"")</f>
        <v/>
      </c>
      <c r="AD25" s="49" t="str">
        <f>IF(AND('Mapa final'!$AD$11="Muy Alta",'Mapa final'!$AF$11="Leve"),CONCATENATE("R2C",'Mapa final'!$S$11),"")</f>
        <v/>
      </c>
      <c r="AE25" s="49" t="str">
        <f>IF(AND('Mapa final'!$AD$11="Muy Alta",'Mapa final'!$AF$11="Leve"),CONCATENATE("R2C",'Mapa final'!$S$11),"")</f>
        <v/>
      </c>
      <c r="AF25" s="49" t="str">
        <f>IF(AND('Mapa final'!$AD$11="Muy Alta",'Mapa final'!$AF$11="Leve"),CONCATENATE("R2C",'Mapa final'!$S$11),"")</f>
        <v/>
      </c>
      <c r="AG25" s="50" t="str">
        <f>IF(AND('Mapa final'!$AD$11="Muy Alta",'Mapa final'!$AF$11="Leve"),CONCATENATE("R2C",'Mapa final'!$S$11),"")</f>
        <v/>
      </c>
      <c r="AH25" s="51" t="str">
        <f>IF(AND('Mapa final'!$AD$11="Alta",'Mapa final'!$AF$11="Catastrófico"),CONCATENATE("R2C",'Mapa final'!$S$11),"")</f>
        <v/>
      </c>
      <c r="AI25" s="52" t="str">
        <f>IF(AND('Mapa final'!$AD$11="Alta",'Mapa final'!$AF$11="Catastrófico"),CONCATENATE("R2C",'Mapa final'!$S$11),"")</f>
        <v/>
      </c>
      <c r="AJ25" s="52" t="str">
        <f>IF(AND('Mapa final'!$AD$11="Alta",'Mapa final'!$AF$11="Catastrófico"),CONCATENATE("R2C",'Mapa final'!$S$11),"")</f>
        <v/>
      </c>
      <c r="AK25" s="52" t="str">
        <f>IF(AND('Mapa final'!$AD$11="Alta",'Mapa final'!$AF$11="Catastrófico"),CONCATENATE("R2C",'Mapa final'!$S$11),"")</f>
        <v/>
      </c>
      <c r="AL25" s="52" t="str">
        <f>IF(AND('Mapa final'!$AD$11="Alta",'Mapa final'!$AF$11="Catastrófico"),CONCATENATE("R2C",'Mapa final'!$S$11),"")</f>
        <v/>
      </c>
      <c r="AM25" s="53" t="str">
        <f>IF(AND('Mapa final'!$AD$11="Alta",'Mapa final'!$AF$11="Catastrófico"),CONCATENATE("R2C",'Mapa final'!$S$11),"")</f>
        <v/>
      </c>
      <c r="AN25" s="70"/>
      <c r="AO25" s="427"/>
      <c r="AP25" s="428"/>
      <c r="AQ25" s="428"/>
      <c r="AR25" s="428"/>
      <c r="AS25" s="428"/>
      <c r="AT25" s="429"/>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373"/>
      <c r="C26" s="373"/>
      <c r="D26" s="374"/>
      <c r="E26" s="411" t="s">
        <v>221</v>
      </c>
      <c r="F26" s="412"/>
      <c r="G26" s="412"/>
      <c r="H26" s="412"/>
      <c r="I26" s="413"/>
      <c r="J26" s="54" t="str">
        <f>IF(AND('Mapa final'!$AD$11="Alta",'Mapa final'!$AF$11="Leve"),CONCATENATE("R2C",'Mapa final'!$S$11),"")</f>
        <v/>
      </c>
      <c r="K26" s="55" t="str">
        <f>IF(AND('Mapa final'!$AD$11="Alta",'Mapa final'!$AF$11="Leve"),CONCATENATE("R2C",'Mapa final'!$S$11),"")</f>
        <v/>
      </c>
      <c r="L26" s="55" t="str">
        <f>IF(AND('Mapa final'!$AD$11="Alta",'Mapa final'!$AF$11="Leve"),CONCATENATE("R2C",'Mapa final'!$S$11),"")</f>
        <v/>
      </c>
      <c r="M26" s="55" t="str">
        <f>IF(AND('Mapa final'!$AD$11="Alta",'Mapa final'!$AF$11="Leve"),CONCATENATE("R2C",'Mapa final'!$S$11),"")</f>
        <v/>
      </c>
      <c r="N26" s="55" t="str">
        <f>IF(AND('Mapa final'!$AD$11="Alta",'Mapa final'!$AF$11="Leve"),CONCATENATE("R2C",'Mapa final'!$S$11),"")</f>
        <v/>
      </c>
      <c r="O26" s="56" t="str">
        <f>IF(AND('Mapa final'!$AD$11="Alta",'Mapa final'!$AF$11="Leve"),CONCATENATE("R2C",'Mapa final'!$S$11),"")</f>
        <v/>
      </c>
      <c r="P26" s="54" t="str">
        <f>IF(AND('Mapa final'!$AD$11="Alta",'Mapa final'!$AF$11="Leve"),CONCATENATE("R2C",'Mapa final'!$S$11),"")</f>
        <v/>
      </c>
      <c r="Q26" s="55" t="str">
        <f>IF(AND('Mapa final'!$AD$11="Alta",'Mapa final'!$AF$11="Leve"),CONCATENATE("R2C",'Mapa final'!$S$11),"")</f>
        <v/>
      </c>
      <c r="R26" s="55" t="str">
        <f>IF(AND('Mapa final'!$AD$11="Alta",'Mapa final'!$AF$11="Leve"),CONCATENATE("R2C",'Mapa final'!$S$11),"")</f>
        <v/>
      </c>
      <c r="S26" s="55" t="str">
        <f>IF(AND('Mapa final'!$AD$11="Alta",'Mapa final'!$AF$11="Leve"),CONCATENATE("R2C",'Mapa final'!$S$11),"")</f>
        <v/>
      </c>
      <c r="T26" s="55" t="str">
        <f>IF(AND('Mapa final'!$AD$11="Alta",'Mapa final'!$AF$11="Leve"),CONCATENATE("R2C",'Mapa final'!$S$11),"")</f>
        <v/>
      </c>
      <c r="U26" s="56" t="str">
        <f>IF(AND('Mapa final'!$AD$11="Alta",'Mapa final'!$AF$11="Leve"),CONCATENATE("R2C",'Mapa final'!$S$11),"")</f>
        <v/>
      </c>
      <c r="V26" s="54" t="str">
        <f>IF(AND('Mapa final'!$AD$11="Alta",'Mapa final'!$AF$11="Leve"),CONCATENATE("R2C",'Mapa final'!$S$11),"")</f>
        <v/>
      </c>
      <c r="W26" s="55" t="str">
        <f>IF(AND('Mapa final'!$AD$11="Alta",'Mapa final'!$AF$11="Leve"),CONCATENATE("R2C",'Mapa final'!$S$11),"")</f>
        <v/>
      </c>
      <c r="X26" s="55" t="str">
        <f>IF(AND('Mapa final'!$AD$11="Alta",'Mapa final'!$AF$11="Leve"),CONCATENATE("R2C",'Mapa final'!$S$11),"")</f>
        <v/>
      </c>
      <c r="Y26" s="55" t="str">
        <f>IF(AND('Mapa final'!$AD$11="Alta",'Mapa final'!$AF$11="Leve"),CONCATENATE("R2C",'Mapa final'!$S$11),"")</f>
        <v/>
      </c>
      <c r="Z26" s="55" t="str">
        <f>IF(AND('Mapa final'!$AD$11="Alta",'Mapa final'!$AF$11="Leve"),CONCATENATE("R2C",'Mapa final'!$S$11),"")</f>
        <v/>
      </c>
      <c r="AA26" s="56" t="str">
        <f>IF(AND('Mapa final'!$AD$11="Alta",'Mapa final'!$AF$11="Leve"),CONCATENATE("R2C",'Mapa final'!$S$11),"")</f>
        <v/>
      </c>
      <c r="AB26" s="38" t="str">
        <f>IF(AND('Mapa final'!$AD$11="Muy Alta",'Mapa final'!$AF$11="Leve"),CONCATENATE("R2C",'Mapa final'!$S$11),"")</f>
        <v/>
      </c>
      <c r="AC26" s="39" t="str">
        <f>IF(AND('Mapa final'!$AD$11="Muy Alta",'Mapa final'!$AF$11="Leve"),CONCATENATE("R2C",'Mapa final'!$S$11),"")</f>
        <v/>
      </c>
      <c r="AD26" s="39" t="str">
        <f>IF(AND('Mapa final'!$AD$11="Muy Alta",'Mapa final'!$AF$11="Leve"),CONCATENATE("R2C",'Mapa final'!$S$11),"")</f>
        <v/>
      </c>
      <c r="AE26" s="39" t="str">
        <f>IF(AND('Mapa final'!$AD$11="Muy Alta",'Mapa final'!$AF$11="Leve"),CONCATENATE("R2C",'Mapa final'!$S$11),"")</f>
        <v/>
      </c>
      <c r="AF26" s="39" t="str">
        <f>IF(AND('Mapa final'!$AD$11="Muy Alta",'Mapa final'!$AF$11="Leve"),CONCATENATE("R2C",'Mapa final'!$S$11),"")</f>
        <v/>
      </c>
      <c r="AG26" s="40" t="str">
        <f>IF(AND('Mapa final'!$AD$11="Muy Alta",'Mapa final'!$AF$11="Leve"),CONCATENATE("R2C",'Mapa final'!$S$11),"")</f>
        <v/>
      </c>
      <c r="AH26" s="41" t="str">
        <f>IF(AND('Mapa final'!$AD$11="Alta",'Mapa final'!$AF$11="Catastrófico"),CONCATENATE("R2C",'Mapa final'!$S$11),"")</f>
        <v/>
      </c>
      <c r="AI26" s="42" t="str">
        <f>IF(AND('Mapa final'!$AD$11="Alta",'Mapa final'!$AF$11="Catastrófico"),CONCATENATE("R2C",'Mapa final'!$S$11),"")</f>
        <v/>
      </c>
      <c r="AJ26" s="42" t="str">
        <f>IF(AND('Mapa final'!$AD$11="Alta",'Mapa final'!$AF$11="Catastrófico"),CONCATENATE("R2C",'Mapa final'!$S$11),"")</f>
        <v/>
      </c>
      <c r="AK26" s="42" t="str">
        <f>IF(AND('Mapa final'!$AD$11="Alta",'Mapa final'!$AF$11="Catastrófico"),CONCATENATE("R2C",'Mapa final'!$S$11),"")</f>
        <v/>
      </c>
      <c r="AL26" s="42" t="str">
        <f>IF(AND('Mapa final'!$AD$11="Alta",'Mapa final'!$AF$11="Catastrófico"),CONCATENATE("R2C",'Mapa final'!$S$11),"")</f>
        <v/>
      </c>
      <c r="AM26" s="43" t="str">
        <f>IF(AND('Mapa final'!$AD$11="Alta",'Mapa final'!$AF$11="Catastrófico"),CONCATENATE("R2C",'Mapa final'!$S$11),"")</f>
        <v/>
      </c>
      <c r="AN26" s="70"/>
      <c r="AO26" s="451" t="s">
        <v>222</v>
      </c>
      <c r="AP26" s="452"/>
      <c r="AQ26" s="452"/>
      <c r="AR26" s="452"/>
      <c r="AS26" s="452"/>
      <c r="AT26" s="453"/>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373"/>
      <c r="C27" s="373"/>
      <c r="D27" s="374"/>
      <c r="E27" s="430"/>
      <c r="F27" s="415"/>
      <c r="G27" s="415"/>
      <c r="H27" s="415"/>
      <c r="I27" s="416"/>
      <c r="J27" s="57" t="str">
        <f>IF(AND('Mapa final'!$AD$11="Alta",'Mapa final'!$AF$11="Leve"),CONCATENATE("R2C",'Mapa final'!$S$11),"")</f>
        <v/>
      </c>
      <c r="K27" s="172" t="str">
        <f>IF(AND('Mapa final'!$AD$11="Alta",'Mapa final'!$AF$11="Leve"),CONCATENATE("R2C",'Mapa final'!$S$11),"")</f>
        <v/>
      </c>
      <c r="L27" s="172" t="str">
        <f>IF(AND('Mapa final'!$AD$11="Alta",'Mapa final'!$AF$11="Leve"),CONCATENATE("R2C",'Mapa final'!$S$11),"")</f>
        <v/>
      </c>
      <c r="M27" s="172" t="str">
        <f>IF(AND('Mapa final'!$AD$11="Alta",'Mapa final'!$AF$11="Leve"),CONCATENATE("R2C",'Mapa final'!$S$11),"")</f>
        <v/>
      </c>
      <c r="N27" s="172" t="str">
        <f>IF(AND('Mapa final'!$AD$11="Alta",'Mapa final'!$AF$11="Leve"),CONCATENATE("R2C",'Mapa final'!$S$11),"")</f>
        <v/>
      </c>
      <c r="O27" s="58" t="str">
        <f>IF(AND('Mapa final'!$AD$11="Alta",'Mapa final'!$AF$11="Leve"),CONCATENATE("R2C",'Mapa final'!$S$11),"")</f>
        <v/>
      </c>
      <c r="P27" s="57" t="str">
        <f>IF(AND('Mapa final'!$AD$11="Alta",'Mapa final'!$AF$11="Leve"),CONCATENATE("R2C",'Mapa final'!$S$11),"")</f>
        <v/>
      </c>
      <c r="Q27" s="172" t="str">
        <f>IF(AND('Mapa final'!$AD$11="Alta",'Mapa final'!$AF$11="Leve"),CONCATENATE("R2C",'Mapa final'!$S$11),"")</f>
        <v/>
      </c>
      <c r="R27" s="172" t="str">
        <f>IF(AND('Mapa final'!$AD$11="Alta",'Mapa final'!$AF$11="Leve"),CONCATENATE("R2C",'Mapa final'!$S$11),"")</f>
        <v/>
      </c>
      <c r="S27" s="172" t="str">
        <f>IF(AND('Mapa final'!$AD$11="Alta",'Mapa final'!$AF$11="Leve"),CONCATENATE("R2C",'Mapa final'!$S$11),"")</f>
        <v/>
      </c>
      <c r="T27" s="172" t="str">
        <f>IF(AND('Mapa final'!$AD$11="Alta",'Mapa final'!$AF$11="Leve"),CONCATENATE("R2C",'Mapa final'!$S$11),"")</f>
        <v/>
      </c>
      <c r="U27" s="58" t="str">
        <f>IF(AND('Mapa final'!$AD$11="Alta",'Mapa final'!$AF$11="Leve"),CONCATENATE("R2C",'Mapa final'!$S$11),"")</f>
        <v/>
      </c>
      <c r="V27" s="57" t="str">
        <f>IF(AND('Mapa final'!$AD$11="Alta",'Mapa final'!$AF$11="Leve"),CONCATENATE("R2C",'Mapa final'!$S$11),"")</f>
        <v/>
      </c>
      <c r="W27" s="172" t="str">
        <f>IF(AND('Mapa final'!$AD$11="Alta",'Mapa final'!$AF$11="Leve"),CONCATENATE("R2C",'Mapa final'!$S$11),"")</f>
        <v/>
      </c>
      <c r="X27" s="172" t="str">
        <f>IF(AND('Mapa final'!$AD$11="Alta",'Mapa final'!$AF$11="Leve"),CONCATENATE("R2C",'Mapa final'!$S$11),"")</f>
        <v/>
      </c>
      <c r="Y27" s="172" t="str">
        <f>IF(AND('Mapa final'!$AD$11="Alta",'Mapa final'!$AF$11="Leve"),CONCATENATE("R2C",'Mapa final'!$S$11),"")</f>
        <v/>
      </c>
      <c r="Z27" s="172" t="str">
        <f>IF(AND('Mapa final'!$AD$11="Alta",'Mapa final'!$AF$11="Leve"),CONCATENATE("R2C",'Mapa final'!$S$11),"")</f>
        <v/>
      </c>
      <c r="AA27" s="58" t="str">
        <f>IF(AND('Mapa final'!$AD$11="Alta",'Mapa final'!$AF$11="Leve"),CONCATENATE("R2C",'Mapa final'!$S$11),"")</f>
        <v/>
      </c>
      <c r="AB27" s="175" t="str">
        <f>IF(AND('Mapa final'!$AD$12="media",'Mapa final'!$AF$12="mayor"),CONCATENATE("R1C",'Mapa final'!$S$12),"")</f>
        <v>R1C1</v>
      </c>
      <c r="AC27" s="171" t="str">
        <f>IF(AND('Mapa final'!$AD$11="Muy Alta",'Mapa final'!$AF$11="Leve"),CONCATENATE("R2C",'Mapa final'!$S$11),"")</f>
        <v/>
      </c>
      <c r="AD27" s="171" t="str">
        <f>IF(AND('Mapa final'!$AD$11="Muy Alta",'Mapa final'!$AF$11="Leve"),CONCATENATE("R2C",'Mapa final'!$S$11),"")</f>
        <v/>
      </c>
      <c r="AE27" s="171" t="str">
        <f>IF(AND('Mapa final'!$AD$11="Muy Alta",'Mapa final'!$AF$11="Leve"),CONCATENATE("R2C",'Mapa final'!$S$11),"")</f>
        <v/>
      </c>
      <c r="AF27" s="171" t="str">
        <f>IF(AND('Mapa final'!$AD$11="Muy Alta",'Mapa final'!$AF$11="Leve"),CONCATENATE("R2C",'Mapa final'!$S$11),"")</f>
        <v/>
      </c>
      <c r="AG27" s="45" t="str">
        <f>IF(AND('Mapa final'!$AD$11="Muy Alta",'Mapa final'!$AF$11="Leve"),CONCATENATE("R2C",'Mapa final'!$S$11),"")</f>
        <v/>
      </c>
      <c r="AH27" s="46" t="str">
        <f>IF(AND('Mapa final'!$AD$11="Alta",'Mapa final'!$AF$11="Catastrófico"),CONCATENATE("R2C",'Mapa final'!$S$11),"")</f>
        <v/>
      </c>
      <c r="AI27" s="173" t="str">
        <f>IF(AND('Mapa final'!$AD$11="Alta",'Mapa final'!$AF$11="Catastrófico"),CONCATENATE("R2C",'Mapa final'!$S$11),"")</f>
        <v/>
      </c>
      <c r="AJ27" s="173" t="str">
        <f>IF(AND('Mapa final'!$AD$11="Alta",'Mapa final'!$AF$11="Catastrófico"),CONCATENATE("R2C",'Mapa final'!$S$11),"")</f>
        <v/>
      </c>
      <c r="AK27" s="173" t="str">
        <f>IF(AND('Mapa final'!$AD$11="Alta",'Mapa final'!$AF$11="Catastrófico"),CONCATENATE("R2C",'Mapa final'!$S$11),"")</f>
        <v/>
      </c>
      <c r="AL27" s="173" t="str">
        <f>IF(AND('Mapa final'!$AD$11="Alta",'Mapa final'!$AF$11="Catastrófico"),CONCATENATE("R2C",'Mapa final'!$S$11),"")</f>
        <v/>
      </c>
      <c r="AM27" s="47" t="str">
        <f>IF(AND('Mapa final'!$AD$11="Alta",'Mapa final'!$AF$11="Catastrófico"),CONCATENATE("R2C",'Mapa final'!$S$11),"")</f>
        <v/>
      </c>
      <c r="AN27" s="70"/>
      <c r="AO27" s="454"/>
      <c r="AP27" s="455"/>
      <c r="AQ27" s="455"/>
      <c r="AR27" s="455"/>
      <c r="AS27" s="455"/>
      <c r="AT27" s="456"/>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373"/>
      <c r="C28" s="373"/>
      <c r="D28" s="374"/>
      <c r="E28" s="414"/>
      <c r="F28" s="415"/>
      <c r="G28" s="415"/>
      <c r="H28" s="415"/>
      <c r="I28" s="416"/>
      <c r="J28" s="57" t="str">
        <f>IF(AND('Mapa final'!$AD$11="Alta",'Mapa final'!$AF$11="Leve"),CONCATENATE("R2C",'Mapa final'!$S$11),"")</f>
        <v/>
      </c>
      <c r="K28" s="172" t="str">
        <f>IF(AND('Mapa final'!$AD$11="Alta",'Mapa final'!$AF$11="Leve"),CONCATENATE("R2C",'Mapa final'!$S$11),"")</f>
        <v/>
      </c>
      <c r="L28" s="172" t="str">
        <f>IF(AND('Mapa final'!$AD$11="Alta",'Mapa final'!$AF$11="Leve"),CONCATENATE("R2C",'Mapa final'!$S$11),"")</f>
        <v/>
      </c>
      <c r="M28" s="172" t="str">
        <f>IF(AND('Mapa final'!$AD$11="Alta",'Mapa final'!$AF$11="Leve"),CONCATENATE("R2C",'Mapa final'!$S$11),"")</f>
        <v/>
      </c>
      <c r="N28" s="172" t="str">
        <f>IF(AND('Mapa final'!$AD$11="Alta",'Mapa final'!$AF$11="Leve"),CONCATENATE("R2C",'Mapa final'!$S$11),"")</f>
        <v/>
      </c>
      <c r="O28" s="58" t="str">
        <f>IF(AND('Mapa final'!$AD$11="Alta",'Mapa final'!$AF$11="Leve"),CONCATENATE("R2C",'Mapa final'!$S$11),"")</f>
        <v/>
      </c>
      <c r="P28" s="57" t="str">
        <f>IF(AND('Mapa final'!$AD$11="Alta",'Mapa final'!$AF$11="Leve"),CONCATENATE("R2C",'Mapa final'!$S$11),"")</f>
        <v/>
      </c>
      <c r="Q28" s="172" t="str">
        <f>IF(AND('Mapa final'!$AD$11="Alta",'Mapa final'!$AF$11="Leve"),CONCATENATE("R2C",'Mapa final'!$S$11),"")</f>
        <v/>
      </c>
      <c r="R28" s="172" t="str">
        <f>IF(AND('Mapa final'!$AD$11="Alta",'Mapa final'!$AF$11="Leve"),CONCATENATE("R2C",'Mapa final'!$S$11),"")</f>
        <v/>
      </c>
      <c r="S28" s="172" t="str">
        <f>IF(AND('Mapa final'!$AD$11="Alta",'Mapa final'!$AF$11="Leve"),CONCATENATE("R2C",'Mapa final'!$S$11),"")</f>
        <v/>
      </c>
      <c r="T28" s="172" t="str">
        <f>IF(AND('Mapa final'!$AD$11="Alta",'Mapa final'!$AF$11="Leve"),CONCATENATE("R2C",'Mapa final'!$S$11),"")</f>
        <v/>
      </c>
      <c r="U28" s="58" t="str">
        <f>IF(AND('Mapa final'!$AD$11="Alta",'Mapa final'!$AF$11="Leve"),CONCATENATE("R2C",'Mapa final'!$S$11),"")</f>
        <v/>
      </c>
      <c r="V28" s="57" t="str">
        <f>IF(AND('Mapa final'!$AD$11="Alta",'Mapa final'!$AF$11="Leve"),CONCATENATE("R2C",'Mapa final'!$S$11),"")</f>
        <v/>
      </c>
      <c r="W28" s="172" t="str">
        <f>IF(AND('Mapa final'!$AD$11="Alta",'Mapa final'!$AF$11="Leve"),CONCATENATE("R2C",'Mapa final'!$S$11),"")</f>
        <v/>
      </c>
      <c r="X28" s="172" t="str">
        <f>IF(AND('Mapa final'!$AD$11="Alta",'Mapa final'!$AF$11="Leve"),CONCATENATE("R2C",'Mapa final'!$S$11),"")</f>
        <v/>
      </c>
      <c r="Y28" s="172" t="str">
        <f>IF(AND('Mapa final'!$AD$11="Alta",'Mapa final'!$AF$11="Leve"),CONCATENATE("R2C",'Mapa final'!$S$11),"")</f>
        <v/>
      </c>
      <c r="Z28" s="172" t="str">
        <f>IF(AND('Mapa final'!$AD$11="Alta",'Mapa final'!$AF$11="Leve"),CONCATENATE("R2C",'Mapa final'!$S$11),"")</f>
        <v/>
      </c>
      <c r="AA28" s="58" t="str">
        <f>IF(AND('Mapa final'!$AD$11="Alta",'Mapa final'!$AF$11="Leve"),CONCATENATE("R2C",'Mapa final'!$S$11),"")</f>
        <v/>
      </c>
      <c r="AB28" s="44" t="str">
        <f>IF(AND('Mapa final'!$AD$11="Muy Alta",'Mapa final'!$AF$11="Leve"),CONCATENATE("R2C",'Mapa final'!$S$11),"")</f>
        <v/>
      </c>
      <c r="AC28" s="171" t="str">
        <f>IF(AND('Mapa final'!$AD$11="Muy Alta",'Mapa final'!$AF$11="Leve"),CONCATENATE("R2C",'Mapa final'!$S$11),"")</f>
        <v/>
      </c>
      <c r="AD28" s="171" t="str">
        <f>IF(AND('Mapa final'!$AD$11="Muy Alta",'Mapa final'!$AF$11="Leve"),CONCATENATE("R2C",'Mapa final'!$S$11),"")</f>
        <v/>
      </c>
      <c r="AE28" s="171" t="str">
        <f>IF(AND('Mapa final'!$AD$11="Muy Alta",'Mapa final'!$AF$11="Leve"),CONCATENATE("R2C",'Mapa final'!$S$11),"")</f>
        <v/>
      </c>
      <c r="AF28" s="171" t="str">
        <f>IF(AND('Mapa final'!$AD$11="Muy Alta",'Mapa final'!$AF$11="Leve"),CONCATENATE("R2C",'Mapa final'!$S$11),"")</f>
        <v/>
      </c>
      <c r="AG28" s="45" t="str">
        <f>IF(AND('Mapa final'!$AD$11="Muy Alta",'Mapa final'!$AF$11="Leve"),CONCATENATE("R2C",'Mapa final'!$S$11),"")</f>
        <v/>
      </c>
      <c r="AH28" s="46" t="str">
        <f>IF(AND('Mapa final'!$AD$11="Alta",'Mapa final'!$AF$11="Catastrófico"),CONCATENATE("R2C",'Mapa final'!$S$11),"")</f>
        <v/>
      </c>
      <c r="AI28" s="173" t="str">
        <f>IF(AND('Mapa final'!$AD$11="Alta",'Mapa final'!$AF$11="Catastrófico"),CONCATENATE("R2C",'Mapa final'!$S$11),"")</f>
        <v/>
      </c>
      <c r="AJ28" s="173" t="str">
        <f>IF(AND('Mapa final'!$AD$11="Alta",'Mapa final'!$AF$11="Catastrófico"),CONCATENATE("R2C",'Mapa final'!$S$11),"")</f>
        <v/>
      </c>
      <c r="AK28" s="173" t="str">
        <f>IF(AND('Mapa final'!$AD$11="Alta",'Mapa final'!$AF$11="Catastrófico"),CONCATENATE("R2C",'Mapa final'!$S$11),"")</f>
        <v/>
      </c>
      <c r="AL28" s="173" t="str">
        <f>IF(AND('Mapa final'!$AD$11="Alta",'Mapa final'!$AF$11="Catastrófico"),CONCATENATE("R2C",'Mapa final'!$S$11),"")</f>
        <v/>
      </c>
      <c r="AM28" s="47" t="str">
        <f>IF(AND('Mapa final'!$AD$11="Alta",'Mapa final'!$AF$11="Catastrófico"),CONCATENATE("R2C",'Mapa final'!$S$11),"")</f>
        <v/>
      </c>
      <c r="AN28" s="70"/>
      <c r="AO28" s="454"/>
      <c r="AP28" s="455"/>
      <c r="AQ28" s="455"/>
      <c r="AR28" s="455"/>
      <c r="AS28" s="455"/>
      <c r="AT28" s="456"/>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373"/>
      <c r="C29" s="373"/>
      <c r="D29" s="374"/>
      <c r="E29" s="414"/>
      <c r="F29" s="415"/>
      <c r="G29" s="415"/>
      <c r="H29" s="415"/>
      <c r="I29" s="416"/>
      <c r="J29" s="57" t="str">
        <f>IF(AND('Mapa final'!$AD$11="Alta",'Mapa final'!$AF$11="Leve"),CONCATENATE("R2C",'Mapa final'!$S$11),"")</f>
        <v/>
      </c>
      <c r="K29" s="172" t="str">
        <f>IF(AND('Mapa final'!$AD$11="Alta",'Mapa final'!$AF$11="Leve"),CONCATENATE("R2C",'Mapa final'!$S$11),"")</f>
        <v/>
      </c>
      <c r="L29" s="172" t="str">
        <f>IF(AND('Mapa final'!$AD$11="Alta",'Mapa final'!$AF$11="Leve"),CONCATENATE("R2C",'Mapa final'!$S$11),"")</f>
        <v/>
      </c>
      <c r="M29" s="172" t="str">
        <f>IF(AND('Mapa final'!$AD$11="Alta",'Mapa final'!$AF$11="Leve"),CONCATENATE("R2C",'Mapa final'!$S$11),"")</f>
        <v/>
      </c>
      <c r="N29" s="172" t="str">
        <f>IF(AND('Mapa final'!$AD$11="Alta",'Mapa final'!$AF$11="Leve"),CONCATENATE("R2C",'Mapa final'!$S$11),"")</f>
        <v/>
      </c>
      <c r="O29" s="58" t="str">
        <f>IF(AND('Mapa final'!$AD$11="Alta",'Mapa final'!$AF$11="Leve"),CONCATENATE("R2C",'Mapa final'!$S$11),"")</f>
        <v/>
      </c>
      <c r="P29" s="57" t="str">
        <f>IF(AND('Mapa final'!$AD$11="Alta",'Mapa final'!$AF$11="Leve"),CONCATENATE("R2C",'Mapa final'!$S$11),"")</f>
        <v/>
      </c>
      <c r="Q29" s="172" t="str">
        <f>IF(AND('Mapa final'!$AD$11="Alta",'Mapa final'!$AF$11="Leve"),CONCATENATE("R2C",'Mapa final'!$S$11),"")</f>
        <v/>
      </c>
      <c r="R29" s="172" t="str">
        <f>IF(AND('Mapa final'!$AD$11="Alta",'Mapa final'!$AF$11="Leve"),CONCATENATE("R2C",'Mapa final'!$S$11),"")</f>
        <v/>
      </c>
      <c r="S29" s="172" t="str">
        <f>IF(AND('Mapa final'!$AD$11="Alta",'Mapa final'!$AF$11="Leve"),CONCATENATE("R2C",'Mapa final'!$S$11),"")</f>
        <v/>
      </c>
      <c r="T29" s="172" t="str">
        <f>IF(AND('Mapa final'!$AD$11="Alta",'Mapa final'!$AF$11="Leve"),CONCATENATE("R2C",'Mapa final'!$S$11),"")</f>
        <v/>
      </c>
      <c r="U29" s="58" t="str">
        <f>IF(AND('Mapa final'!$AD$11="Alta",'Mapa final'!$AF$11="Leve"),CONCATENATE("R2C",'Mapa final'!$S$11),"")</f>
        <v/>
      </c>
      <c r="V29" s="57" t="str">
        <f>IF(AND('Mapa final'!$AD$11="Alta",'Mapa final'!$AF$11="Leve"),CONCATENATE("R2C",'Mapa final'!$S$11),"")</f>
        <v/>
      </c>
      <c r="W29" s="172" t="str">
        <f>IF(AND('Mapa final'!$AD$11="Alta",'Mapa final'!$AF$11="Leve"),CONCATENATE("R2C",'Mapa final'!$S$11),"")</f>
        <v/>
      </c>
      <c r="X29" s="172" t="str">
        <f>IF(AND('Mapa final'!$AD$11="Alta",'Mapa final'!$AF$11="Leve"),CONCATENATE("R2C",'Mapa final'!$S$11),"")</f>
        <v/>
      </c>
      <c r="Y29" s="172" t="str">
        <f>IF(AND('Mapa final'!$AD$11="Alta",'Mapa final'!$AF$11="Leve"),CONCATENATE("R2C",'Mapa final'!$S$11),"")</f>
        <v/>
      </c>
      <c r="Z29" s="172" t="str">
        <f>IF(AND('Mapa final'!$AD$11="Alta",'Mapa final'!$AF$11="Leve"),CONCATENATE("R2C",'Mapa final'!$S$11),"")</f>
        <v/>
      </c>
      <c r="AA29" s="58" t="str">
        <f>IF(AND('Mapa final'!$AD$11="Alta",'Mapa final'!$AF$11="Leve"),CONCATENATE("R2C",'Mapa final'!$S$11),"")</f>
        <v/>
      </c>
      <c r="AB29" s="44" t="str">
        <f>IF(AND('Mapa final'!$AD$11="Muy Alta",'Mapa final'!$AF$11="Leve"),CONCATENATE("R2C",'Mapa final'!$S$11),"")</f>
        <v/>
      </c>
      <c r="AC29" s="171" t="str">
        <f>IF(AND('Mapa final'!$AD$11="Muy Alta",'Mapa final'!$AF$11="Leve"),CONCATENATE("R2C",'Mapa final'!$S$11),"")</f>
        <v/>
      </c>
      <c r="AD29" s="171" t="str">
        <f>IF(AND('Mapa final'!$AD$11="Muy Alta",'Mapa final'!$AF$11="Leve"),CONCATENATE("R2C",'Mapa final'!$S$11),"")</f>
        <v/>
      </c>
      <c r="AE29" s="171" t="str">
        <f>IF(AND('Mapa final'!$AD$11="Muy Alta",'Mapa final'!$AF$11="Leve"),CONCATENATE("R2C",'Mapa final'!$S$11),"")</f>
        <v/>
      </c>
      <c r="AF29" s="171" t="str">
        <f>IF(AND('Mapa final'!$AD$11="Muy Alta",'Mapa final'!$AF$11="Leve"),CONCATENATE("R2C",'Mapa final'!$S$11),"")</f>
        <v/>
      </c>
      <c r="AG29" s="45" t="str">
        <f>IF(AND('Mapa final'!$AD$11="Muy Alta",'Mapa final'!$AF$11="Leve"),CONCATENATE("R2C",'Mapa final'!$S$11),"")</f>
        <v/>
      </c>
      <c r="AH29" s="46" t="str">
        <f>IF(AND('Mapa final'!$AD$11="Alta",'Mapa final'!$AF$11="Catastrófico"),CONCATENATE("R2C",'Mapa final'!$S$11),"")</f>
        <v/>
      </c>
      <c r="AI29" s="173" t="str">
        <f>IF(AND('Mapa final'!$AD$11="Alta",'Mapa final'!$AF$11="Catastrófico"),CONCATENATE("R2C",'Mapa final'!$S$11),"")</f>
        <v/>
      </c>
      <c r="AJ29" s="176" t="str">
        <f>IF(AND('Mapa final'!$AD$18="media",'Mapa final'!$AF$18="Catastrófico"),CONCATENATE("R4C",'Mapa final'!$S$18),"")</f>
        <v>R4C1</v>
      </c>
      <c r="AK29" s="173" t="str">
        <f>IF(AND('Mapa final'!$AD$11="Alta",'Mapa final'!$AF$11="Catastrófico"),CONCATENATE("R2C",'Mapa final'!$S$11),"")</f>
        <v/>
      </c>
      <c r="AL29" s="173" t="str">
        <f>IF(AND('Mapa final'!$AD$11="Alta",'Mapa final'!$AF$11="Catastrófico"),CONCATENATE("R2C",'Mapa final'!$S$11),"")</f>
        <v/>
      </c>
      <c r="AM29" s="47" t="str">
        <f>IF(AND('Mapa final'!$AD$11="Alta",'Mapa final'!$AF$11="Catastrófico"),CONCATENATE("R2C",'Mapa final'!$S$11),"")</f>
        <v/>
      </c>
      <c r="AN29" s="70"/>
      <c r="AO29" s="454"/>
      <c r="AP29" s="455"/>
      <c r="AQ29" s="455"/>
      <c r="AR29" s="455"/>
      <c r="AS29" s="455"/>
      <c r="AT29" s="456"/>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373"/>
      <c r="C30" s="373"/>
      <c r="D30" s="374"/>
      <c r="E30" s="414"/>
      <c r="F30" s="415"/>
      <c r="G30" s="415"/>
      <c r="H30" s="415"/>
      <c r="I30" s="416"/>
      <c r="J30" s="57" t="str">
        <f>IF(AND('Mapa final'!$AD$11="Alta",'Mapa final'!$AF$11="Leve"),CONCATENATE("R2C",'Mapa final'!$S$11),"")</f>
        <v/>
      </c>
      <c r="K30" s="172" t="str">
        <f>IF(AND('Mapa final'!$AD$11="Alta",'Mapa final'!$AF$11="Leve"),CONCATENATE("R2C",'Mapa final'!$S$11),"")</f>
        <v/>
      </c>
      <c r="L30" s="172" t="str">
        <f>IF(AND('Mapa final'!$AD$11="Alta",'Mapa final'!$AF$11="Leve"),CONCATENATE("R2C",'Mapa final'!$S$11),"")</f>
        <v/>
      </c>
      <c r="M30" s="172" t="str">
        <f>IF(AND('Mapa final'!$AD$11="Alta",'Mapa final'!$AF$11="Leve"),CONCATENATE("R2C",'Mapa final'!$S$11),"")</f>
        <v/>
      </c>
      <c r="N30" s="172" t="str">
        <f>IF(AND('Mapa final'!$AD$11="Alta",'Mapa final'!$AF$11="Leve"),CONCATENATE("R2C",'Mapa final'!$S$11),"")</f>
        <v/>
      </c>
      <c r="O30" s="58" t="str">
        <f>IF(AND('Mapa final'!$AD$11="Alta",'Mapa final'!$AF$11="Leve"),CONCATENATE("R2C",'Mapa final'!$S$11),"")</f>
        <v/>
      </c>
      <c r="P30" s="57" t="str">
        <f>IF(AND('Mapa final'!$AD$11="Alta",'Mapa final'!$AF$11="Leve"),CONCATENATE("R2C",'Mapa final'!$S$11),"")</f>
        <v/>
      </c>
      <c r="Q30" s="172" t="str">
        <f>IF(AND('Mapa final'!$AD$11="Alta",'Mapa final'!$AF$11="Leve"),CONCATENATE("R2C",'Mapa final'!$S$11),"")</f>
        <v/>
      </c>
      <c r="R30" s="172" t="str">
        <f>IF(AND('Mapa final'!$AD$11="Alta",'Mapa final'!$AF$11="Leve"),CONCATENATE("R2C",'Mapa final'!$S$11),"")</f>
        <v/>
      </c>
      <c r="S30" s="172" t="str">
        <f>IF(AND('Mapa final'!$AD$11="Alta",'Mapa final'!$AF$11="Leve"),CONCATENATE("R2C",'Mapa final'!$S$11),"")</f>
        <v/>
      </c>
      <c r="T30" s="172" t="str">
        <f>IF(AND('Mapa final'!$AD$11="Alta",'Mapa final'!$AF$11="Leve"),CONCATENATE("R2C",'Mapa final'!$S$11),"")</f>
        <v/>
      </c>
      <c r="U30" s="58" t="str">
        <f>IF(AND('Mapa final'!$AD$11="Alta",'Mapa final'!$AF$11="Leve"),CONCATENATE("R2C",'Mapa final'!$S$11),"")</f>
        <v/>
      </c>
      <c r="V30" s="57" t="str">
        <f>IF(AND('Mapa final'!$AD$11="Alta",'Mapa final'!$AF$11="Leve"),CONCATENATE("R2C",'Mapa final'!$S$11),"")</f>
        <v/>
      </c>
      <c r="W30" s="172" t="str">
        <f>IF(AND('Mapa final'!$AD$11="Alta",'Mapa final'!$AF$11="Leve"),CONCATENATE("R2C",'Mapa final'!$S$11),"")</f>
        <v/>
      </c>
      <c r="X30" s="172" t="str">
        <f>IF(AND('Mapa final'!$AD$11="Alta",'Mapa final'!$AF$11="Leve"),CONCATENATE("R2C",'Mapa final'!$S$11),"")</f>
        <v/>
      </c>
      <c r="Y30" s="172" t="str">
        <f>IF(AND('Mapa final'!$AD$11="Alta",'Mapa final'!$AF$11="Leve"),CONCATENATE("R2C",'Mapa final'!$S$11),"")</f>
        <v/>
      </c>
      <c r="Z30" s="172" t="str">
        <f>IF(AND('Mapa final'!$AD$11="Alta",'Mapa final'!$AF$11="Leve"),CONCATENATE("R2C",'Mapa final'!$S$11),"")</f>
        <v/>
      </c>
      <c r="AA30" s="58" t="str">
        <f>IF(AND('Mapa final'!$AD$11="Alta",'Mapa final'!$AF$11="Leve"),CONCATENATE("R2C",'Mapa final'!$S$11),"")</f>
        <v/>
      </c>
      <c r="AB30" s="44" t="str">
        <f>IF(AND('Mapa final'!$AD$11="Muy Alta",'Mapa final'!$AF$11="Leve"),CONCATENATE("R2C",'Mapa final'!$S$11),"")</f>
        <v/>
      </c>
      <c r="AC30" s="171" t="str">
        <f>IF(AND('Mapa final'!$AD$11="Muy Alta",'Mapa final'!$AF$11="Leve"),CONCATENATE("R2C",'Mapa final'!$S$11),"")</f>
        <v/>
      </c>
      <c r="AD30" s="171" t="str">
        <f>IF(AND('Mapa final'!$AD$17="media",'Mapa final'!$AF$17="mayor"),CONCATENATE("R3C",'Mapa final'!$S$17),"")</f>
        <v>R3C1</v>
      </c>
      <c r="AE30" s="171" t="str">
        <f>IF(AND('Mapa final'!$AD$11="Muy Alta",'Mapa final'!$AF$11="Leve"),CONCATENATE("R2C",'Mapa final'!$S$11),"")</f>
        <v/>
      </c>
      <c r="AF30" s="171" t="str">
        <f>IF(AND('Mapa final'!$AD$11="Muy Alta",'Mapa final'!$AF$11="Leve"),CONCATENATE("R2C",'Mapa final'!$S$11),"")</f>
        <v/>
      </c>
      <c r="AG30" s="45" t="str">
        <f>IF(AND('Mapa final'!$AD$11="Muy Alta",'Mapa final'!$AF$11="Leve"),CONCATENATE("R2C",'Mapa final'!$S$11),"")</f>
        <v/>
      </c>
      <c r="AH30" s="46" t="str">
        <f>IF(AND('Mapa final'!$AD$11="Alta",'Mapa final'!$AF$11="Catastrófico"),CONCATENATE("R2C",'Mapa final'!$S$11),"")</f>
        <v/>
      </c>
      <c r="AI30" s="173" t="str">
        <f>IF(AND('Mapa final'!$AD$11="Alta",'Mapa final'!$AF$11="Catastrófico"),CONCATENATE("R2C",'Mapa final'!$S$11),"")</f>
        <v/>
      </c>
      <c r="AJ30" s="173" t="str">
        <f>IF(AND('Mapa final'!$AD$11="Alta",'Mapa final'!$AF$11="Catastrófico"),CONCATENATE("R2C",'Mapa final'!$S$11),"")</f>
        <v/>
      </c>
      <c r="AK30" s="173" t="str">
        <f>IF(AND('Mapa final'!$AD$11="Alta",'Mapa final'!$AF$11="Catastrófico"),CONCATENATE("R2C",'Mapa final'!$S$11),"")</f>
        <v/>
      </c>
      <c r="AL30" s="173" t="str">
        <f>IF(AND('Mapa final'!$AD$11="Alta",'Mapa final'!$AF$11="Catastrófico"),CONCATENATE("R2C",'Mapa final'!$S$11),"")</f>
        <v/>
      </c>
      <c r="AM30" s="47" t="str">
        <f>IF(AND('Mapa final'!$AD$11="Alta",'Mapa final'!$AF$11="Catastrófico"),CONCATENATE("R2C",'Mapa final'!$S$11),"")</f>
        <v/>
      </c>
      <c r="AN30" s="70"/>
      <c r="AO30" s="454"/>
      <c r="AP30" s="455"/>
      <c r="AQ30" s="455"/>
      <c r="AR30" s="455"/>
      <c r="AS30" s="455"/>
      <c r="AT30" s="456"/>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373"/>
      <c r="C31" s="373"/>
      <c r="D31" s="374"/>
      <c r="E31" s="414"/>
      <c r="F31" s="415"/>
      <c r="G31" s="415"/>
      <c r="H31" s="415"/>
      <c r="I31" s="416"/>
      <c r="J31" s="57" t="str">
        <f>IF(AND('Mapa final'!$AD$11="Alta",'Mapa final'!$AF$11="Leve"),CONCATENATE("R2C",'Mapa final'!$S$11),"")</f>
        <v/>
      </c>
      <c r="K31" s="172" t="str">
        <f>IF(AND('Mapa final'!$AD$11="Alta",'Mapa final'!$AF$11="Leve"),CONCATENATE("R2C",'Mapa final'!$S$11),"")</f>
        <v/>
      </c>
      <c r="L31" s="172" t="str">
        <f>IF(AND('Mapa final'!$AD$11="Alta",'Mapa final'!$AF$11="Leve"),CONCATENATE("R2C",'Mapa final'!$S$11),"")</f>
        <v/>
      </c>
      <c r="M31" s="172" t="str">
        <f>IF(AND('Mapa final'!$AD$11="Alta",'Mapa final'!$AF$11="Leve"),CONCATENATE("R2C",'Mapa final'!$S$11),"")</f>
        <v/>
      </c>
      <c r="N31" s="172" t="str">
        <f>IF(AND('Mapa final'!$AD$11="Alta",'Mapa final'!$AF$11="Leve"),CONCATENATE("R2C",'Mapa final'!$S$11),"")</f>
        <v/>
      </c>
      <c r="O31" s="58" t="str">
        <f>IF(AND('Mapa final'!$AD$11="Alta",'Mapa final'!$AF$11="Leve"),CONCATENATE("R2C",'Mapa final'!$S$11),"")</f>
        <v/>
      </c>
      <c r="P31" s="57" t="str">
        <f>IF(AND('Mapa final'!$AD$11="Alta",'Mapa final'!$AF$11="Leve"),CONCATENATE("R2C",'Mapa final'!$S$11),"")</f>
        <v/>
      </c>
      <c r="Q31" s="172" t="str">
        <f>IF(AND('Mapa final'!$AD$11="Alta",'Mapa final'!$AF$11="Leve"),CONCATENATE("R2C",'Mapa final'!$S$11),"")</f>
        <v/>
      </c>
      <c r="R31" s="172" t="str">
        <f>IF(AND('Mapa final'!$AD$11="Alta",'Mapa final'!$AF$11="Leve"),CONCATENATE("R2C",'Mapa final'!$S$11),"")</f>
        <v/>
      </c>
      <c r="S31" s="172" t="str">
        <f>IF(AND('Mapa final'!$AD$11="Alta",'Mapa final'!$AF$11="Leve"),CONCATENATE("R2C",'Mapa final'!$S$11),"")</f>
        <v/>
      </c>
      <c r="T31" s="172" t="str">
        <f>IF(AND('Mapa final'!$AD$11="Alta",'Mapa final'!$AF$11="Leve"),CONCATENATE("R2C",'Mapa final'!$S$11),"")</f>
        <v/>
      </c>
      <c r="U31" s="58" t="str">
        <f>IF(AND('Mapa final'!$AD$11="Alta",'Mapa final'!$AF$11="Leve"),CONCATENATE("R2C",'Mapa final'!$S$11),"")</f>
        <v/>
      </c>
      <c r="V31" s="57" t="str">
        <f>IF(AND('Mapa final'!$AD$11="Alta",'Mapa final'!$AF$11="Leve"),CONCATENATE("R2C",'Mapa final'!$S$11),"")</f>
        <v/>
      </c>
      <c r="W31" s="172" t="str">
        <f>IF(AND('Mapa final'!$AD$11="Alta",'Mapa final'!$AF$11="Leve"),CONCATENATE("R2C",'Mapa final'!$S$11),"")</f>
        <v/>
      </c>
      <c r="X31" s="172" t="str">
        <f>IF(AND('Mapa final'!$AD$11="Alta",'Mapa final'!$AF$11="Leve"),CONCATENATE("R2C",'Mapa final'!$S$11),"")</f>
        <v/>
      </c>
      <c r="Y31" s="172" t="str">
        <f>IF(AND('Mapa final'!$AD$11="Alta",'Mapa final'!$AF$11="Leve"),CONCATENATE("R2C",'Mapa final'!$S$11),"")</f>
        <v/>
      </c>
      <c r="Z31" s="172" t="str">
        <f>IF(AND('Mapa final'!$AD$11="Alta",'Mapa final'!$AF$11="Leve"),CONCATENATE("R2C",'Mapa final'!$S$11),"")</f>
        <v/>
      </c>
      <c r="AA31" s="58" t="str">
        <f>IF(AND('Mapa final'!$AD$11="Alta",'Mapa final'!$AF$11="Leve"),CONCATENATE("R2C",'Mapa final'!$S$11),"")</f>
        <v/>
      </c>
      <c r="AB31" s="44" t="str">
        <f>IF(AND('Mapa final'!$AD$11="Muy Alta",'Mapa final'!$AF$11="Leve"),CONCATENATE("R2C",'Mapa final'!$S$11),"")</f>
        <v/>
      </c>
      <c r="AC31" s="171" t="str">
        <f>IF(AND('Mapa final'!$AD$11="Muy Alta",'Mapa final'!$AF$11="Leve"),CONCATENATE("R2C",'Mapa final'!$S$11),"")</f>
        <v/>
      </c>
      <c r="AD31" s="171" t="str">
        <f>IF(AND('Mapa final'!$AD$11="Muy Alta",'Mapa final'!$AF$11="Leve"),CONCATENATE("R2C",'Mapa final'!$S$11),"")</f>
        <v/>
      </c>
      <c r="AE31" s="171" t="str">
        <f>IF(AND('Mapa final'!$AD$11="Muy Alta",'Mapa final'!$AF$11="Leve"),CONCATENATE("R2C",'Mapa final'!$S$11),"")</f>
        <v/>
      </c>
      <c r="AF31" s="171" t="str">
        <f>IF(AND('Mapa final'!$AD$11="Muy Alta",'Mapa final'!$AF$11="Leve"),CONCATENATE("R2C",'Mapa final'!$S$11),"")</f>
        <v/>
      </c>
      <c r="AG31" s="45" t="str">
        <f>IF(AND('Mapa final'!$AD$11="Muy Alta",'Mapa final'!$AF$11="Leve"),CONCATENATE("R2C",'Mapa final'!$S$11),"")</f>
        <v/>
      </c>
      <c r="AH31" s="46" t="str">
        <f>IF(AND('Mapa final'!$AD$11="Alta",'Mapa final'!$AF$11="Catastrófico"),CONCATENATE("R2C",'Mapa final'!$S$11),"")</f>
        <v/>
      </c>
      <c r="AI31" s="173" t="str">
        <f>IF(AND('Mapa final'!$AD$11="Alta",'Mapa final'!$AF$11="Catastrófico"),CONCATENATE("R2C",'Mapa final'!$S$11),"")</f>
        <v/>
      </c>
      <c r="AJ31" s="173" t="str">
        <f>IF(AND('Mapa final'!$AD$11="Alta",'Mapa final'!$AF$11="Catastrófico"),CONCATENATE("R2C",'Mapa final'!$S$11),"")</f>
        <v/>
      </c>
      <c r="AK31" s="173" t="str">
        <f>IF(AND('Mapa final'!$AD$11="Alta",'Mapa final'!$AF$11="Catastrófico"),CONCATENATE("R2C",'Mapa final'!$S$11),"")</f>
        <v/>
      </c>
      <c r="AL31" s="173" t="str">
        <f>IF(AND('Mapa final'!$AD$11="Alta",'Mapa final'!$AF$11="Catastrófico"),CONCATENATE("R2C",'Mapa final'!$S$11),"")</f>
        <v/>
      </c>
      <c r="AM31" s="47" t="str">
        <f>IF(AND('Mapa final'!$AD$11="Alta",'Mapa final'!$AF$11="Catastrófico"),CONCATENATE("R2C",'Mapa final'!$S$11),"")</f>
        <v/>
      </c>
      <c r="AN31" s="70"/>
      <c r="AO31" s="454"/>
      <c r="AP31" s="455"/>
      <c r="AQ31" s="455"/>
      <c r="AR31" s="455"/>
      <c r="AS31" s="455"/>
      <c r="AT31" s="456"/>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373"/>
      <c r="C32" s="373"/>
      <c r="D32" s="374"/>
      <c r="E32" s="414"/>
      <c r="F32" s="415"/>
      <c r="G32" s="415"/>
      <c r="H32" s="415"/>
      <c r="I32" s="416"/>
      <c r="J32" s="57" t="str">
        <f>IF(AND('Mapa final'!$AD$11="Alta",'Mapa final'!$AF$11="Leve"),CONCATENATE("R2C",'Mapa final'!$S$11),"")</f>
        <v/>
      </c>
      <c r="K32" s="172" t="str">
        <f>IF(AND('Mapa final'!$AD$11="Alta",'Mapa final'!$AF$11="Leve"),CONCATENATE("R2C",'Mapa final'!$S$11),"")</f>
        <v/>
      </c>
      <c r="L32" s="172" t="str">
        <f>IF(AND('Mapa final'!$AD$11="Alta",'Mapa final'!$AF$11="Leve"),CONCATENATE("R2C",'Mapa final'!$S$11),"")</f>
        <v/>
      </c>
      <c r="M32" s="172" t="str">
        <f>IF(AND('Mapa final'!$AD$11="Alta",'Mapa final'!$AF$11="Leve"),CONCATENATE("R2C",'Mapa final'!$S$11),"")</f>
        <v/>
      </c>
      <c r="N32" s="172" t="str">
        <f>IF(AND('Mapa final'!$AD$11="Alta",'Mapa final'!$AF$11="Leve"),CONCATENATE("R2C",'Mapa final'!$S$11),"")</f>
        <v/>
      </c>
      <c r="O32" s="58" t="str">
        <f>IF(AND('Mapa final'!$AD$11="Alta",'Mapa final'!$AF$11="Leve"),CONCATENATE("R2C",'Mapa final'!$S$11),"")</f>
        <v/>
      </c>
      <c r="P32" s="57" t="str">
        <f>IF(AND('Mapa final'!$AD$11="Alta",'Mapa final'!$AF$11="Leve"),CONCATENATE("R2C",'Mapa final'!$S$11),"")</f>
        <v/>
      </c>
      <c r="Q32" s="172" t="str">
        <f>IF(AND('Mapa final'!$AD$11="Alta",'Mapa final'!$AF$11="Leve"),CONCATENATE("R2C",'Mapa final'!$S$11),"")</f>
        <v/>
      </c>
      <c r="R32" s="172" t="str">
        <f>IF(AND('Mapa final'!$AD$11="Alta",'Mapa final'!$AF$11="Leve"),CONCATENATE("R2C",'Mapa final'!$S$11),"")</f>
        <v/>
      </c>
      <c r="S32" s="172" t="str">
        <f>IF(AND('Mapa final'!$AD$11="Alta",'Mapa final'!$AF$11="Leve"),CONCATENATE("R2C",'Mapa final'!$S$11),"")</f>
        <v/>
      </c>
      <c r="T32" s="172" t="str">
        <f>IF(AND('Mapa final'!$AD$11="Alta",'Mapa final'!$AF$11="Leve"),CONCATENATE("R2C",'Mapa final'!$S$11),"")</f>
        <v/>
      </c>
      <c r="U32" s="58" t="str">
        <f>IF(AND('Mapa final'!$AD$11="Alta",'Mapa final'!$AF$11="Leve"),CONCATENATE("R2C",'Mapa final'!$S$11),"")</f>
        <v/>
      </c>
      <c r="V32" s="57" t="str">
        <f>IF(AND('Mapa final'!$AD$11="Alta",'Mapa final'!$AF$11="Leve"),CONCATENATE("R2C",'Mapa final'!$S$11),"")</f>
        <v/>
      </c>
      <c r="W32" s="172" t="str">
        <f>IF(AND('Mapa final'!$AD$11="Alta",'Mapa final'!$AF$11="Leve"),CONCATENATE("R2C",'Mapa final'!$S$11),"")</f>
        <v/>
      </c>
      <c r="X32" s="172" t="str">
        <f>IF(AND('Mapa final'!$AD$11="Alta",'Mapa final'!$AF$11="Leve"),CONCATENATE("R2C",'Mapa final'!$S$11),"")</f>
        <v/>
      </c>
      <c r="Y32" s="172" t="str">
        <f>IF(AND('Mapa final'!$AD$11="Alta",'Mapa final'!$AF$11="Leve"),CONCATENATE("R2C",'Mapa final'!$S$11),"")</f>
        <v/>
      </c>
      <c r="Z32" s="172" t="str">
        <f>IF(AND('Mapa final'!$AD$11="Alta",'Mapa final'!$AF$11="Leve"),CONCATENATE("R2C",'Mapa final'!$S$11),"")</f>
        <v/>
      </c>
      <c r="AA32" s="58" t="str">
        <f>IF(AND('Mapa final'!$AD$11="Alta",'Mapa final'!$AF$11="Leve"),CONCATENATE("R2C",'Mapa final'!$S$11),"")</f>
        <v/>
      </c>
      <c r="AB32" s="44" t="str">
        <f>IF(AND('Mapa final'!$AD$11="Muy Alta",'Mapa final'!$AF$11="Leve"),CONCATENATE("R2C",'Mapa final'!$S$11),"")</f>
        <v/>
      </c>
      <c r="AC32" s="171" t="str">
        <f>IF(AND('Mapa final'!$AD$11="Muy Alta",'Mapa final'!$AF$11="Leve"),CONCATENATE("R2C",'Mapa final'!$S$11),"")</f>
        <v/>
      </c>
      <c r="AD32" s="171" t="str">
        <f>IF(AND('Mapa final'!$AD$11="Muy Alta",'Mapa final'!$AF$11="Leve"),CONCATENATE("R2C",'Mapa final'!$S$11),"")</f>
        <v/>
      </c>
      <c r="AE32" s="171" t="str">
        <f>IF(AND('Mapa final'!$AD$11="Muy Alta",'Mapa final'!$AF$11="Leve"),CONCATENATE("R2C",'Mapa final'!$S$11),"")</f>
        <v/>
      </c>
      <c r="AF32" s="171" t="str">
        <f>IF(AND('Mapa final'!$AD$11="Muy Alta",'Mapa final'!$AF$11="Leve"),CONCATENATE("R2C",'Mapa final'!$S$11),"")</f>
        <v/>
      </c>
      <c r="AG32" s="45" t="str">
        <f>IF(AND('Mapa final'!$AD$11="Muy Alta",'Mapa final'!$AF$11="Leve"),CONCATENATE("R2C",'Mapa final'!$S$11),"")</f>
        <v/>
      </c>
      <c r="AH32" s="46" t="str">
        <f>IF(AND('Mapa final'!$AD$11="Alta",'Mapa final'!$AF$11="Catastrófico"),CONCATENATE("R2C",'Mapa final'!$S$11),"")</f>
        <v/>
      </c>
      <c r="AI32" s="173" t="str">
        <f>IF(AND('Mapa final'!$AD$11="Alta",'Mapa final'!$AF$11="Catastrófico"),CONCATENATE("R2C",'Mapa final'!$S$11),"")</f>
        <v/>
      </c>
      <c r="AJ32" s="173" t="str">
        <f>IF(AND('Mapa final'!$AD$11="Alta",'Mapa final'!$AF$11="Catastrófico"),CONCATENATE("R2C",'Mapa final'!$S$11),"")</f>
        <v/>
      </c>
      <c r="AK32" s="173" t="str">
        <f>IF(AND('Mapa final'!$AD$11="Alta",'Mapa final'!$AF$11="Catastrófico"),CONCATENATE("R2C",'Mapa final'!$S$11),"")</f>
        <v/>
      </c>
      <c r="AL32" s="173" t="str">
        <f>IF(AND('Mapa final'!$AD$11="Alta",'Mapa final'!$AF$11="Catastrófico"),CONCATENATE("R2C",'Mapa final'!$S$11),"")</f>
        <v/>
      </c>
      <c r="AM32" s="47" t="str">
        <f>IF(AND('Mapa final'!$AD$11="Alta",'Mapa final'!$AF$11="Catastrófico"),CONCATENATE("R2C",'Mapa final'!$S$11),"")</f>
        <v/>
      </c>
      <c r="AN32" s="70"/>
      <c r="AO32" s="454"/>
      <c r="AP32" s="455"/>
      <c r="AQ32" s="455"/>
      <c r="AR32" s="455"/>
      <c r="AS32" s="455"/>
      <c r="AT32" s="456"/>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373"/>
      <c r="C33" s="373"/>
      <c r="D33" s="374"/>
      <c r="E33" s="414"/>
      <c r="F33" s="415"/>
      <c r="G33" s="415"/>
      <c r="H33" s="415"/>
      <c r="I33" s="416"/>
      <c r="J33" s="57" t="str">
        <f>IF(AND('Mapa final'!$AD$11="Alta",'Mapa final'!$AF$11="Leve"),CONCATENATE("R2C",'Mapa final'!$S$11),"")</f>
        <v/>
      </c>
      <c r="K33" s="172" t="str">
        <f>IF(AND('Mapa final'!$AD$11="Alta",'Mapa final'!$AF$11="Leve"),CONCATENATE("R2C",'Mapa final'!$S$11),"")</f>
        <v/>
      </c>
      <c r="L33" s="172" t="str">
        <f>IF(AND('Mapa final'!$AD$11="Alta",'Mapa final'!$AF$11="Leve"),CONCATENATE("R2C",'Mapa final'!$S$11),"")</f>
        <v/>
      </c>
      <c r="M33" s="172" t="str">
        <f>IF(AND('Mapa final'!$AD$11="Alta",'Mapa final'!$AF$11="Leve"),CONCATENATE("R2C",'Mapa final'!$S$11),"")</f>
        <v/>
      </c>
      <c r="N33" s="172" t="str">
        <f>IF(AND('Mapa final'!$AD$11="Alta",'Mapa final'!$AF$11="Leve"),CONCATENATE("R2C",'Mapa final'!$S$11),"")</f>
        <v/>
      </c>
      <c r="O33" s="58" t="str">
        <f>IF(AND('Mapa final'!$AD$11="Alta",'Mapa final'!$AF$11="Leve"),CONCATENATE("R2C",'Mapa final'!$S$11),"")</f>
        <v/>
      </c>
      <c r="P33" s="57" t="str">
        <f>IF(AND('Mapa final'!$AD$11="Alta",'Mapa final'!$AF$11="Leve"),CONCATENATE("R2C",'Mapa final'!$S$11),"")</f>
        <v/>
      </c>
      <c r="Q33" s="172" t="str">
        <f>IF(AND('Mapa final'!$AD$11="Alta",'Mapa final'!$AF$11="Leve"),CONCATENATE("R2C",'Mapa final'!$S$11),"")</f>
        <v/>
      </c>
      <c r="R33" s="172" t="str">
        <f>IF(AND('Mapa final'!$AD$11="Alta",'Mapa final'!$AF$11="Leve"),CONCATENATE("R2C",'Mapa final'!$S$11),"")</f>
        <v/>
      </c>
      <c r="S33" s="172" t="str">
        <f>IF(AND('Mapa final'!$AD$11="Alta",'Mapa final'!$AF$11="Leve"),CONCATENATE("R2C",'Mapa final'!$S$11),"")</f>
        <v/>
      </c>
      <c r="T33" s="172" t="str">
        <f>IF(AND('Mapa final'!$AD$11="Alta",'Mapa final'!$AF$11="Leve"),CONCATENATE("R2C",'Mapa final'!$S$11),"")</f>
        <v/>
      </c>
      <c r="U33" s="58" t="str">
        <f>IF(AND('Mapa final'!$AD$11="Alta",'Mapa final'!$AF$11="Leve"),CONCATENATE("R2C",'Mapa final'!$S$11),"")</f>
        <v/>
      </c>
      <c r="V33" s="57" t="str">
        <f>IF(AND('Mapa final'!$AD$11="Alta",'Mapa final'!$AF$11="Leve"),CONCATENATE("R2C",'Mapa final'!$S$11),"")</f>
        <v/>
      </c>
      <c r="W33" s="172" t="str">
        <f>IF(AND('Mapa final'!$AD$11="Alta",'Mapa final'!$AF$11="Leve"),CONCATENATE("R2C",'Mapa final'!$S$11),"")</f>
        <v/>
      </c>
      <c r="X33" s="172" t="str">
        <f>IF(AND('Mapa final'!$AD$11="Alta",'Mapa final'!$AF$11="Leve"),CONCATENATE("R2C",'Mapa final'!$S$11),"")</f>
        <v/>
      </c>
      <c r="Y33" s="172" t="str">
        <f>IF(AND('Mapa final'!$AD$11="Alta",'Mapa final'!$AF$11="Leve"),CONCATENATE("R2C",'Mapa final'!$S$11),"")</f>
        <v/>
      </c>
      <c r="Z33" s="172" t="str">
        <f>IF(AND('Mapa final'!$AD$11="Alta",'Mapa final'!$AF$11="Leve"),CONCATENATE("R2C",'Mapa final'!$S$11),"")</f>
        <v/>
      </c>
      <c r="AA33" s="58" t="str">
        <f>IF(AND('Mapa final'!$AD$11="Alta",'Mapa final'!$AF$11="Leve"),CONCATENATE("R2C",'Mapa final'!$S$11),"")</f>
        <v/>
      </c>
      <c r="AB33" s="44" t="str">
        <f>IF(AND('Mapa final'!$AD$11="Muy Alta",'Mapa final'!$AF$11="Leve"),CONCATENATE("R2C",'Mapa final'!$S$11),"")</f>
        <v/>
      </c>
      <c r="AC33" s="171" t="str">
        <f>IF(AND('Mapa final'!$AD$11="Muy Alta",'Mapa final'!$AF$11="Leve"),CONCATENATE("R2C",'Mapa final'!$S$11),"")</f>
        <v/>
      </c>
      <c r="AD33" s="171" t="str">
        <f>IF(AND('Mapa final'!$AD$11="Muy Alta",'Mapa final'!$AF$11="Leve"),CONCATENATE("R2C",'Mapa final'!$S$11),"")</f>
        <v/>
      </c>
      <c r="AE33" s="171" t="str">
        <f>IF(AND('Mapa final'!$AD$11="Muy Alta",'Mapa final'!$AF$11="Leve"),CONCATENATE("R2C",'Mapa final'!$S$11),"")</f>
        <v/>
      </c>
      <c r="AF33" s="171" t="str">
        <f>IF(AND('Mapa final'!$AD$11="Muy Alta",'Mapa final'!$AF$11="Leve"),CONCATENATE("R2C",'Mapa final'!$S$11),"")</f>
        <v/>
      </c>
      <c r="AG33" s="45" t="str">
        <f>IF(AND('Mapa final'!$AD$11="Muy Alta",'Mapa final'!$AF$11="Leve"),CONCATENATE("R2C",'Mapa final'!$S$11),"")</f>
        <v/>
      </c>
      <c r="AH33" s="46" t="str">
        <f>IF(AND('Mapa final'!$AD$11="Alta",'Mapa final'!$AF$11="Catastrófico"),CONCATENATE("R2C",'Mapa final'!$S$11),"")</f>
        <v/>
      </c>
      <c r="AI33" s="173" t="str">
        <f>IF(AND('Mapa final'!$AD$11="Alta",'Mapa final'!$AF$11="Catastrófico"),CONCATENATE("R2C",'Mapa final'!$S$11),"")</f>
        <v/>
      </c>
      <c r="AJ33" s="173" t="str">
        <f>IF(AND('Mapa final'!$AD$11="Alta",'Mapa final'!$AF$11="Catastrófico"),CONCATENATE("R2C",'Mapa final'!$S$11),"")</f>
        <v/>
      </c>
      <c r="AK33" s="173" t="str">
        <f>IF(AND('Mapa final'!$AD$11="Alta",'Mapa final'!$AF$11="Catastrófico"),CONCATENATE("R2C",'Mapa final'!$S$11),"")</f>
        <v/>
      </c>
      <c r="AL33" s="173" t="str">
        <f>IF(AND('Mapa final'!$AD$11="Alta",'Mapa final'!$AF$11="Catastrófico"),CONCATENATE("R2C",'Mapa final'!$S$11),"")</f>
        <v/>
      </c>
      <c r="AM33" s="47" t="str">
        <f>IF(AND('Mapa final'!$AD$11="Alta",'Mapa final'!$AF$11="Catastrófico"),CONCATENATE("R2C",'Mapa final'!$S$11),"")</f>
        <v/>
      </c>
      <c r="AN33" s="70"/>
      <c r="AO33" s="454"/>
      <c r="AP33" s="455"/>
      <c r="AQ33" s="455"/>
      <c r="AR33" s="455"/>
      <c r="AS33" s="455"/>
      <c r="AT33" s="456"/>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373"/>
      <c r="C34" s="373"/>
      <c r="D34" s="374"/>
      <c r="E34" s="414"/>
      <c r="F34" s="415"/>
      <c r="G34" s="415"/>
      <c r="H34" s="415"/>
      <c r="I34" s="416"/>
      <c r="J34" s="57" t="str">
        <f>IF(AND('Mapa final'!$AD$11="Alta",'Mapa final'!$AF$11="Leve"),CONCATENATE("R2C",'Mapa final'!$S$11),"")</f>
        <v/>
      </c>
      <c r="K34" s="172" t="str">
        <f>IF(AND('Mapa final'!$AD$11="Alta",'Mapa final'!$AF$11="Leve"),CONCATENATE("R2C",'Mapa final'!$S$11),"")</f>
        <v/>
      </c>
      <c r="L34" s="172" t="str">
        <f>IF(AND('Mapa final'!$AD$11="Alta",'Mapa final'!$AF$11="Leve"),CONCATENATE("R2C",'Mapa final'!$S$11),"")</f>
        <v/>
      </c>
      <c r="M34" s="172" t="str">
        <f>IF(AND('Mapa final'!$AD$11="Alta",'Mapa final'!$AF$11="Leve"),CONCATENATE("R2C",'Mapa final'!$S$11),"")</f>
        <v/>
      </c>
      <c r="N34" s="172" t="str">
        <f>IF(AND('Mapa final'!$AD$11="Alta",'Mapa final'!$AF$11="Leve"),CONCATENATE("R2C",'Mapa final'!$S$11),"")</f>
        <v/>
      </c>
      <c r="O34" s="58" t="str">
        <f>IF(AND('Mapa final'!$AD$11="Alta",'Mapa final'!$AF$11="Leve"),CONCATENATE("R2C",'Mapa final'!$S$11),"")</f>
        <v/>
      </c>
      <c r="P34" s="57" t="str">
        <f>IF(AND('Mapa final'!$AD$11="Alta",'Mapa final'!$AF$11="Leve"),CONCATENATE("R2C",'Mapa final'!$S$11),"")</f>
        <v/>
      </c>
      <c r="Q34" s="172" t="str">
        <f>IF(AND('Mapa final'!$AD$11="Alta",'Mapa final'!$AF$11="Leve"),CONCATENATE("R2C",'Mapa final'!$S$11),"")</f>
        <v/>
      </c>
      <c r="R34" s="172" t="str">
        <f>IF(AND('Mapa final'!$AD$11="Alta",'Mapa final'!$AF$11="Leve"),CONCATENATE("R2C",'Mapa final'!$S$11),"")</f>
        <v/>
      </c>
      <c r="S34" s="172" t="str">
        <f>IF(AND('Mapa final'!$AD$11="Alta",'Mapa final'!$AF$11="Leve"),CONCATENATE("R2C",'Mapa final'!$S$11),"")</f>
        <v/>
      </c>
      <c r="T34" s="172" t="str">
        <f>IF(AND('Mapa final'!$AD$11="Alta",'Mapa final'!$AF$11="Leve"),CONCATENATE("R2C",'Mapa final'!$S$11),"")</f>
        <v/>
      </c>
      <c r="U34" s="58" t="str">
        <f>IF(AND('Mapa final'!$AD$11="Alta",'Mapa final'!$AF$11="Leve"),CONCATENATE("R2C",'Mapa final'!$S$11),"")</f>
        <v/>
      </c>
      <c r="V34" s="57" t="str">
        <f>IF(AND('Mapa final'!$AD$11="Alta",'Mapa final'!$AF$11="Leve"),CONCATENATE("R2C",'Mapa final'!$S$11),"")</f>
        <v/>
      </c>
      <c r="W34" s="172" t="str">
        <f>IF(AND('Mapa final'!$AD$11="Alta",'Mapa final'!$AF$11="Leve"),CONCATENATE("R2C",'Mapa final'!$S$11),"")</f>
        <v/>
      </c>
      <c r="X34" s="172" t="str">
        <f>IF(AND('Mapa final'!$AD$11="Alta",'Mapa final'!$AF$11="Leve"),CONCATENATE("R2C",'Mapa final'!$S$11),"")</f>
        <v/>
      </c>
      <c r="Y34" s="172" t="str">
        <f>IF(AND('Mapa final'!$AD$11="Alta",'Mapa final'!$AF$11="Leve"),CONCATENATE("R2C",'Mapa final'!$S$11),"")</f>
        <v/>
      </c>
      <c r="Z34" s="172" t="str">
        <f>IF(AND('Mapa final'!$AD$11="Alta",'Mapa final'!$AF$11="Leve"),CONCATENATE("R2C",'Mapa final'!$S$11),"")</f>
        <v/>
      </c>
      <c r="AA34" s="58" t="str">
        <f>IF(AND('Mapa final'!$AD$11="Alta",'Mapa final'!$AF$11="Leve"),CONCATENATE("R2C",'Mapa final'!$S$11),"")</f>
        <v/>
      </c>
      <c r="AB34" s="44" t="str">
        <f>IF(AND('Mapa final'!$AD$11="Muy Alta",'Mapa final'!$AF$11="Leve"),CONCATENATE("R2C",'Mapa final'!$S$11),"")</f>
        <v/>
      </c>
      <c r="AC34" s="171" t="str">
        <f>IF(AND('Mapa final'!$AD$11="Muy Alta",'Mapa final'!$AF$11="Leve"),CONCATENATE("R2C",'Mapa final'!$S$11),"")</f>
        <v/>
      </c>
      <c r="AD34" s="171" t="str">
        <f>IF(AND('Mapa final'!$AD$11="Muy Alta",'Mapa final'!$AF$11="Leve"),CONCATENATE("R2C",'Mapa final'!$S$11),"")</f>
        <v/>
      </c>
      <c r="AE34" s="171" t="str">
        <f>IF(AND('Mapa final'!$AD$11="Muy Alta",'Mapa final'!$AF$11="Leve"),CONCATENATE("R2C",'Mapa final'!$S$11),"")</f>
        <v/>
      </c>
      <c r="AF34" s="171" t="str">
        <f>IF(AND('Mapa final'!$AD$11="Muy Alta",'Mapa final'!$AF$11="Leve"),CONCATENATE("R2C",'Mapa final'!$S$11),"")</f>
        <v/>
      </c>
      <c r="AG34" s="45" t="str">
        <f>IF(AND('Mapa final'!$AD$11="Muy Alta",'Mapa final'!$AF$11="Leve"),CONCATENATE("R2C",'Mapa final'!$S$11),"")</f>
        <v/>
      </c>
      <c r="AH34" s="46" t="str">
        <f>IF(AND('Mapa final'!$AD$11="Alta",'Mapa final'!$AF$11="Catastrófico"),CONCATENATE("R2C",'Mapa final'!$S$11),"")</f>
        <v/>
      </c>
      <c r="AI34" s="173" t="str">
        <f>IF(AND('Mapa final'!$AD$11="Alta",'Mapa final'!$AF$11="Catastrófico"),CONCATENATE("R2C",'Mapa final'!$S$11),"")</f>
        <v/>
      </c>
      <c r="AJ34" s="173" t="str">
        <f>IF(AND('Mapa final'!$AD$11="Alta",'Mapa final'!$AF$11="Catastrófico"),CONCATENATE("R2C",'Mapa final'!$S$11),"")</f>
        <v/>
      </c>
      <c r="AK34" s="173" t="str">
        <f>IF(AND('Mapa final'!$AD$11="Alta",'Mapa final'!$AF$11="Catastrófico"),CONCATENATE("R2C",'Mapa final'!$S$11),"")</f>
        <v/>
      </c>
      <c r="AL34" s="173" t="str">
        <f>IF(AND('Mapa final'!$AD$11="Alta",'Mapa final'!$AF$11="Catastrófico"),CONCATENATE("R2C",'Mapa final'!$S$11),"")</f>
        <v/>
      </c>
      <c r="AM34" s="47" t="str">
        <f>IF(AND('Mapa final'!$AD$11="Alta",'Mapa final'!$AF$11="Catastrófico"),CONCATENATE("R2C",'Mapa final'!$S$11),"")</f>
        <v/>
      </c>
      <c r="AN34" s="70"/>
      <c r="AO34" s="454"/>
      <c r="AP34" s="455"/>
      <c r="AQ34" s="455"/>
      <c r="AR34" s="455"/>
      <c r="AS34" s="455"/>
      <c r="AT34" s="456"/>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373"/>
      <c r="C35" s="373"/>
      <c r="D35" s="374"/>
      <c r="E35" s="417"/>
      <c r="F35" s="418"/>
      <c r="G35" s="418"/>
      <c r="H35" s="418"/>
      <c r="I35" s="419"/>
      <c r="J35" s="57" t="str">
        <f>IF(AND('Mapa final'!$AD$11="Alta",'Mapa final'!$AF$11="Leve"),CONCATENATE("R2C",'Mapa final'!$S$11),"")</f>
        <v/>
      </c>
      <c r="K35" s="172" t="str">
        <f>IF(AND('Mapa final'!$AD$11="Alta",'Mapa final'!$AF$11="Leve"),CONCATENATE("R2C",'Mapa final'!$S$11),"")</f>
        <v/>
      </c>
      <c r="L35" s="172" t="str">
        <f>IF(AND('Mapa final'!$AD$11="Alta",'Mapa final'!$AF$11="Leve"),CONCATENATE("R2C",'Mapa final'!$S$11),"")</f>
        <v/>
      </c>
      <c r="M35" s="172" t="str">
        <f>IF(AND('Mapa final'!$AD$11="Alta",'Mapa final'!$AF$11="Leve"),CONCATENATE("R2C",'Mapa final'!$S$11),"")</f>
        <v/>
      </c>
      <c r="N35" s="172" t="str">
        <f>IF(AND('Mapa final'!$AD$11="Alta",'Mapa final'!$AF$11="Leve"),CONCATENATE("R2C",'Mapa final'!$S$11),"")</f>
        <v/>
      </c>
      <c r="O35" s="58" t="str">
        <f>IF(AND('Mapa final'!$AD$11="Alta",'Mapa final'!$AF$11="Leve"),CONCATENATE("R2C",'Mapa final'!$S$11),"")</f>
        <v/>
      </c>
      <c r="P35" s="59" t="str">
        <f>IF(AND('Mapa final'!$AD$11="Alta",'Mapa final'!$AF$11="Leve"),CONCATENATE("R2C",'Mapa final'!$S$11),"")</f>
        <v/>
      </c>
      <c r="Q35" s="60" t="str">
        <f>IF(AND('Mapa final'!$AD$11="Alta",'Mapa final'!$AF$11="Leve"),CONCATENATE("R2C",'Mapa final'!$S$11),"")</f>
        <v/>
      </c>
      <c r="R35" s="60" t="str">
        <f>IF(AND('Mapa final'!$AD$11="Alta",'Mapa final'!$AF$11="Leve"),CONCATENATE("R2C",'Mapa final'!$S$11),"")</f>
        <v/>
      </c>
      <c r="S35" s="60" t="str">
        <f>IF(AND('Mapa final'!$AD$11="Alta",'Mapa final'!$AF$11="Leve"),CONCATENATE("R2C",'Mapa final'!$S$11),"")</f>
        <v/>
      </c>
      <c r="T35" s="60" t="str">
        <f>IF(AND('Mapa final'!$AD$11="Alta",'Mapa final'!$AF$11="Leve"),CONCATENATE("R2C",'Mapa final'!$S$11),"")</f>
        <v/>
      </c>
      <c r="U35" s="61" t="str">
        <f>IF(AND('Mapa final'!$AD$11="Alta",'Mapa final'!$AF$11="Leve"),CONCATENATE("R2C",'Mapa final'!$S$11),"")</f>
        <v/>
      </c>
      <c r="V35" s="59" t="str">
        <f>IF(AND('Mapa final'!$AD$11="Alta",'Mapa final'!$AF$11="Leve"),CONCATENATE("R2C",'Mapa final'!$S$11),"")</f>
        <v/>
      </c>
      <c r="W35" s="60" t="str">
        <f>IF(AND('Mapa final'!$AD$11="Alta",'Mapa final'!$AF$11="Leve"),CONCATENATE("R2C",'Mapa final'!$S$11),"")</f>
        <v/>
      </c>
      <c r="X35" s="60" t="str">
        <f>IF(AND('Mapa final'!$AD$11="Alta",'Mapa final'!$AF$11="Leve"),CONCATENATE("R2C",'Mapa final'!$S$11),"")</f>
        <v/>
      </c>
      <c r="Y35" s="60" t="str">
        <f>IF(AND('Mapa final'!$AD$11="Alta",'Mapa final'!$AF$11="Leve"),CONCATENATE("R2C",'Mapa final'!$S$11),"")</f>
        <v/>
      </c>
      <c r="Z35" s="60" t="str">
        <f>IF(AND('Mapa final'!$AD$11="Alta",'Mapa final'!$AF$11="Leve"),CONCATENATE("R2C",'Mapa final'!$S$11),"")</f>
        <v/>
      </c>
      <c r="AA35" s="61" t="str">
        <f>IF(AND('Mapa final'!$AD$11="Alta",'Mapa final'!$AF$11="Leve"),CONCATENATE("R2C",'Mapa final'!$S$11),"")</f>
        <v/>
      </c>
      <c r="AB35" s="48" t="str">
        <f>IF(AND('Mapa final'!$AD$11="Muy Alta",'Mapa final'!$AF$11="Leve"),CONCATENATE("R2C",'Mapa final'!$S$11),"")</f>
        <v/>
      </c>
      <c r="AC35" s="49" t="str">
        <f>IF(AND('Mapa final'!$AD$11="Muy Alta",'Mapa final'!$AF$11="Leve"),CONCATENATE("R2C",'Mapa final'!$S$11),"")</f>
        <v/>
      </c>
      <c r="AD35" s="49" t="str">
        <f>IF(AND('Mapa final'!$AD$11="Muy Alta",'Mapa final'!$AF$11="Leve"),CONCATENATE("R2C",'Mapa final'!$S$11),"")</f>
        <v/>
      </c>
      <c r="AE35" s="49" t="str">
        <f>IF(AND('Mapa final'!$AD$11="Muy Alta",'Mapa final'!$AF$11="Leve"),CONCATENATE("R2C",'Mapa final'!$S$11),"")</f>
        <v/>
      </c>
      <c r="AF35" s="49" t="str">
        <f>IF(AND('Mapa final'!$AD$11="Muy Alta",'Mapa final'!$AF$11="Leve"),CONCATENATE("R2C",'Mapa final'!$S$11),"")</f>
        <v/>
      </c>
      <c r="AG35" s="50" t="str">
        <f>IF(AND('Mapa final'!$AD$11="Muy Alta",'Mapa final'!$AF$11="Leve"),CONCATENATE("R2C",'Mapa final'!$S$11),"")</f>
        <v/>
      </c>
      <c r="AH35" s="51" t="str">
        <f>IF(AND('Mapa final'!$AD$11="Alta",'Mapa final'!$AF$11="Catastrófico"),CONCATENATE("R2C",'Mapa final'!$S$11),"")</f>
        <v/>
      </c>
      <c r="AI35" s="52" t="str">
        <f>IF(AND('Mapa final'!$AD$11="Alta",'Mapa final'!$AF$11="Catastrófico"),CONCATENATE("R2C",'Mapa final'!$S$11),"")</f>
        <v/>
      </c>
      <c r="AJ35" s="52" t="str">
        <f>IF(AND('Mapa final'!$AD$11="Alta",'Mapa final'!$AF$11="Catastrófico"),CONCATENATE("R2C",'Mapa final'!$S$11),"")</f>
        <v/>
      </c>
      <c r="AK35" s="52" t="str">
        <f>IF(AND('Mapa final'!$AD$11="Alta",'Mapa final'!$AF$11="Catastrófico"),CONCATENATE("R2C",'Mapa final'!$S$11),"")</f>
        <v/>
      </c>
      <c r="AL35" s="52" t="str">
        <f>IF(AND('Mapa final'!$AD$11="Alta",'Mapa final'!$AF$11="Catastrófico"),CONCATENATE("R2C",'Mapa final'!$S$11),"")</f>
        <v/>
      </c>
      <c r="AM35" s="53" t="str">
        <f>IF(AND('Mapa final'!$AD$11="Alta",'Mapa final'!$AF$11="Catastrófico"),CONCATENATE("R2C",'Mapa final'!$S$11),"")</f>
        <v/>
      </c>
      <c r="AN35" s="70"/>
      <c r="AO35" s="457"/>
      <c r="AP35" s="458"/>
      <c r="AQ35" s="458"/>
      <c r="AR35" s="458"/>
      <c r="AS35" s="458"/>
      <c r="AT35" s="459"/>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373"/>
      <c r="C36" s="373"/>
      <c r="D36" s="374"/>
      <c r="E36" s="411" t="s">
        <v>223</v>
      </c>
      <c r="F36" s="412"/>
      <c r="G36" s="412"/>
      <c r="H36" s="412"/>
      <c r="I36" s="412"/>
      <c r="J36" s="62" t="str">
        <f>IF(AND('Mapa final'!$AD$11="Baja",'Mapa final'!$AF$11="Leve"),CONCATENATE("R2C",'Mapa final'!$S$11),"")</f>
        <v/>
      </c>
      <c r="K36" s="63" t="str">
        <f>IF(AND('Mapa final'!$AD$11="Baja",'Mapa final'!$AF$11="Leve"),CONCATENATE("R2C",'Mapa final'!$S$11),"")</f>
        <v/>
      </c>
      <c r="L36" s="63" t="str">
        <f>IF(AND('Mapa final'!$AD$11="Baja",'Mapa final'!$AF$11="Leve"),CONCATENATE("R2C",'Mapa final'!$S$11),"")</f>
        <v/>
      </c>
      <c r="M36" s="63" t="str">
        <f>IF(AND('Mapa final'!$AD$11="Baja",'Mapa final'!$AF$11="Leve"),CONCATENATE("R2C",'Mapa final'!$S$11),"")</f>
        <v/>
      </c>
      <c r="N36" s="63" t="str">
        <f>IF(AND('Mapa final'!$AD$11="Baja",'Mapa final'!$AF$11="Leve"),CONCATENATE("R2C",'Mapa final'!$S$11),"")</f>
        <v/>
      </c>
      <c r="O36" s="64" t="str">
        <f>IF(AND('Mapa final'!$AD$11="Baja",'Mapa final'!$AF$11="Leve"),CONCATENATE("R2C",'Mapa final'!$S$11),"")</f>
        <v/>
      </c>
      <c r="P36" s="55" t="str">
        <f>IF(AND('Mapa final'!$AD$11="Alta",'Mapa final'!$AF$11="Leve"),CONCATENATE("R2C",'Mapa final'!$S$11),"")</f>
        <v/>
      </c>
      <c r="Q36" s="55" t="str">
        <f>IF(AND('Mapa final'!$AD$11="Alta",'Mapa final'!$AF$11="Leve"),CONCATENATE("R2C",'Mapa final'!$S$11),"")</f>
        <v/>
      </c>
      <c r="R36" s="55" t="str">
        <f>IF(AND('Mapa final'!$AD$11="Alta",'Mapa final'!$AF$11="Leve"),CONCATENATE("R2C",'Mapa final'!$S$11),"")</f>
        <v/>
      </c>
      <c r="S36" s="55" t="str">
        <f>IF(AND('Mapa final'!$AD$11="Alta",'Mapa final'!$AF$11="Leve"),CONCATENATE("R2C",'Mapa final'!$S$11),"")</f>
        <v/>
      </c>
      <c r="T36" s="55" t="str">
        <f>IF(AND('Mapa final'!$AD$11="Alta",'Mapa final'!$AF$11="Leve"),CONCATENATE("R2C",'Mapa final'!$S$11),"")</f>
        <v/>
      </c>
      <c r="U36" s="56" t="str">
        <f>IF(AND('Mapa final'!$AD$11="Alta",'Mapa final'!$AF$11="Leve"),CONCATENATE("R2C",'Mapa final'!$S$11),"")</f>
        <v/>
      </c>
      <c r="V36" s="54" t="str">
        <f>IF(AND('Mapa final'!$AD$11="Alta",'Mapa final'!$AF$11="Leve"),CONCATENATE("R2C",'Mapa final'!$S$11),"")</f>
        <v/>
      </c>
      <c r="W36" s="55" t="str">
        <f>IF(AND('Mapa final'!$AD$11="Alta",'Mapa final'!$AF$11="Leve"),CONCATENATE("R2C",'Mapa final'!$S$11),"")</f>
        <v/>
      </c>
      <c r="X36" s="55" t="str">
        <f>IF(AND('Mapa final'!$AD$11="Alta",'Mapa final'!$AF$11="Leve"),CONCATENATE("R2C",'Mapa final'!$S$11),"")</f>
        <v/>
      </c>
      <c r="Y36" s="55" t="str">
        <f>IF(AND('Mapa final'!$AD$11="Alta",'Mapa final'!$AF$11="Leve"),CONCATENATE("R2C",'Mapa final'!$S$11),"")</f>
        <v/>
      </c>
      <c r="Z36" s="55" t="str">
        <f>IF(AND('Mapa final'!$AD$11="Alta",'Mapa final'!$AF$11="Leve"),CONCATENATE("R2C",'Mapa final'!$S$11),"")</f>
        <v/>
      </c>
      <c r="AA36" s="56" t="str">
        <f>IF(AND('Mapa final'!$AD$11="Alta",'Mapa final'!$AF$11="Leve"),CONCATENATE("R2C",'Mapa final'!$S$11),"")</f>
        <v/>
      </c>
      <c r="AB36" s="38" t="str">
        <f>IF(AND('Mapa final'!$AD$11="Muy Alta",'Mapa final'!$AF$11="Leve"),CONCATENATE("R2C",'Mapa final'!$S$11),"")</f>
        <v/>
      </c>
      <c r="AC36" s="39" t="str">
        <f>IF(AND('Mapa final'!$AD$11="Muy Alta",'Mapa final'!$AF$11="Leve"),CONCATENATE("R2C",'Mapa final'!$S$11),"")</f>
        <v/>
      </c>
      <c r="AD36" s="39" t="str">
        <f>IF(AND('Mapa final'!$AD$11="Muy Alta",'Mapa final'!$AF$11="Leve"),CONCATENATE("R2C",'Mapa final'!$S$11),"")</f>
        <v/>
      </c>
      <c r="AE36" s="39" t="str">
        <f>IF(AND('Mapa final'!$AD$11="Muy Alta",'Mapa final'!$AF$11="Leve"),CONCATENATE("R2C",'Mapa final'!$S$11),"")</f>
        <v/>
      </c>
      <c r="AF36" s="39" t="str">
        <f>IF(AND('Mapa final'!$AD$11="Muy Alta",'Mapa final'!$AF$11="Leve"),CONCATENATE("R2C",'Mapa final'!$S$11),"")</f>
        <v/>
      </c>
      <c r="AG36" s="40" t="str">
        <f>IF(AND('Mapa final'!$AD$11="Muy Alta",'Mapa final'!$AF$11="Leve"),CONCATENATE("R2C",'Mapa final'!$S$11),"")</f>
        <v/>
      </c>
      <c r="AH36" s="41" t="str">
        <f>IF(AND('Mapa final'!$AD$11="Alta",'Mapa final'!$AF$11="Catastrófico"),CONCATENATE("R2C",'Mapa final'!$S$11),"")</f>
        <v/>
      </c>
      <c r="AI36" s="42" t="str">
        <f>IF(AND('Mapa final'!$AD$11="Alta",'Mapa final'!$AF$11="Catastrófico"),CONCATENATE("R2C",'Mapa final'!$S$11),"")</f>
        <v/>
      </c>
      <c r="AJ36" s="42" t="str">
        <f>IF(AND('Mapa final'!$AD$11="Alta",'Mapa final'!$AF$11="Catastrófico"),CONCATENATE("R2C",'Mapa final'!$S$11),"")</f>
        <v/>
      </c>
      <c r="AK36" s="42" t="str">
        <f>IF(AND('Mapa final'!$AD$11="Alta",'Mapa final'!$AF$11="Catastrófico"),CONCATENATE("R2C",'Mapa final'!$S$11),"")</f>
        <v/>
      </c>
      <c r="AL36" s="42" t="str">
        <f>IF(AND('Mapa final'!$AD$11="Alta",'Mapa final'!$AF$11="Catastrófico"),CONCATENATE("R2C",'Mapa final'!$S$11),"")</f>
        <v/>
      </c>
      <c r="AM36" s="43" t="str">
        <f>IF(AND('Mapa final'!$AD$11="Alta",'Mapa final'!$AF$11="Catastrófico"),CONCATENATE("R2C",'Mapa final'!$S$11),"")</f>
        <v/>
      </c>
      <c r="AN36" s="70"/>
      <c r="AO36" s="442" t="s">
        <v>224</v>
      </c>
      <c r="AP36" s="443"/>
      <c r="AQ36" s="443"/>
      <c r="AR36" s="443"/>
      <c r="AS36" s="443"/>
      <c r="AT36" s="444"/>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373"/>
      <c r="C37" s="373"/>
      <c r="D37" s="374"/>
      <c r="E37" s="430"/>
      <c r="F37" s="415"/>
      <c r="G37" s="415"/>
      <c r="H37" s="415"/>
      <c r="I37" s="415"/>
      <c r="J37" s="65" t="str">
        <f>IF(AND('Mapa final'!$AD$11="Baja",'Mapa final'!$AF$11="Leve"),CONCATENATE("R2C",'Mapa final'!$S$11),"")</f>
        <v/>
      </c>
      <c r="K37" s="174" t="str">
        <f>IF(AND('Mapa final'!$AD$11="Baja",'Mapa final'!$AF$11="Leve"),CONCATENATE("R2C",'Mapa final'!$S$11),"")</f>
        <v/>
      </c>
      <c r="L37" s="174" t="str">
        <f>IF(AND('Mapa final'!$AD$11="Baja",'Mapa final'!$AF$11="Leve"),CONCATENATE("R2C",'Mapa final'!$S$11),"")</f>
        <v/>
      </c>
      <c r="M37" s="174" t="str">
        <f>IF(AND('Mapa final'!$AD$11="Baja",'Mapa final'!$AF$11="Leve"),CONCATENATE("R2C",'Mapa final'!$S$11),"")</f>
        <v/>
      </c>
      <c r="N37" s="174" t="str">
        <f>IF(AND('Mapa final'!$AD$11="Baja",'Mapa final'!$AF$11="Leve"),CONCATENATE("R2C",'Mapa final'!$S$11),"")</f>
        <v/>
      </c>
      <c r="O37" s="66" t="str">
        <f>IF(AND('Mapa final'!$AD$11="Baja",'Mapa final'!$AF$11="Leve"),CONCATENATE("R2C",'Mapa final'!$S$11),"")</f>
        <v/>
      </c>
      <c r="P37" s="172" t="str">
        <f>IF(AND('Mapa final'!$AD$11="Alta",'Mapa final'!$AF$11="Leve"),CONCATENATE("R2C",'Mapa final'!$S$11),"")</f>
        <v/>
      </c>
      <c r="Q37" s="172" t="str">
        <f>IF(AND('Mapa final'!$AD$11="Alta",'Mapa final'!$AF$11="Leve"),CONCATENATE("R2C",'Mapa final'!$S$11),"")</f>
        <v/>
      </c>
      <c r="R37" s="172" t="str">
        <f>IF(AND('Mapa final'!$AD$11="Alta",'Mapa final'!$AF$11="Leve"),CONCATENATE("R2C",'Mapa final'!$S$11),"")</f>
        <v/>
      </c>
      <c r="S37" s="172" t="str">
        <f>IF(AND('Mapa final'!$AD$11="Alta",'Mapa final'!$AF$11="Leve"),CONCATENATE("R2C",'Mapa final'!$S$11),"")</f>
        <v/>
      </c>
      <c r="T37" s="172" t="str">
        <f>IF(AND('Mapa final'!$AD$11="Alta",'Mapa final'!$AF$11="Leve"),CONCATENATE("R2C",'Mapa final'!$S$11),"")</f>
        <v/>
      </c>
      <c r="U37" s="58" t="str">
        <f>IF(AND('Mapa final'!$AD$11="Alta",'Mapa final'!$AF$11="Leve"),CONCATENATE("R2C",'Mapa final'!$S$11),"")</f>
        <v/>
      </c>
      <c r="V37" s="57" t="str">
        <f>IF(AND('Mapa final'!$AD$11="Alta",'Mapa final'!$AF$11="Leve"),CONCATENATE("R2C",'Mapa final'!$S$11),"")</f>
        <v/>
      </c>
      <c r="W37" s="172" t="str">
        <f>IF(AND('Mapa final'!$AD$11="Alta",'Mapa final'!$AF$11="Leve"),CONCATENATE("R2C",'Mapa final'!$S$11),"")</f>
        <v/>
      </c>
      <c r="X37" s="172" t="str">
        <f>IF(AND('Mapa final'!$AD$11="Alta",'Mapa final'!$AF$11="Leve"),CONCATENATE("R2C",'Mapa final'!$S$11),"")</f>
        <v/>
      </c>
      <c r="Y37" s="172" t="str">
        <f>IF(AND('Mapa final'!$AD$11="Alta",'Mapa final'!$AF$11="Leve"),CONCATENATE("R2C",'Mapa final'!$S$11),"")</f>
        <v/>
      </c>
      <c r="Z37" s="172" t="str">
        <f>IF(AND('Mapa final'!$AD$11="Alta",'Mapa final'!$AF$11="Leve"),CONCATENATE("R2C",'Mapa final'!$S$11),"")</f>
        <v/>
      </c>
      <c r="AA37" s="58" t="str">
        <f>IF(AND('Mapa final'!$AD$11="Alta",'Mapa final'!$AF$11="Leve"),CONCATENATE("R2C",'Mapa final'!$S$11),"")</f>
        <v/>
      </c>
      <c r="AB37" s="44" t="str">
        <f>IF(AND('Mapa final'!$AD$11="Muy Alta",'Mapa final'!$AF$11="Leve"),CONCATENATE("R2C",'Mapa final'!$S$11),"")</f>
        <v/>
      </c>
      <c r="AC37" s="171" t="str">
        <f>IF(AND('Mapa final'!$AD$11="Muy Alta",'Mapa final'!$AF$11="Leve"),CONCATENATE("R2C",'Mapa final'!$S$11),"")</f>
        <v/>
      </c>
      <c r="AD37" s="171" t="str">
        <f>IF(AND('Mapa final'!$AD$11="Muy Alta",'Mapa final'!$AF$11="Leve"),CONCATENATE("R2C",'Mapa final'!$S$11),"")</f>
        <v/>
      </c>
      <c r="AE37" s="171" t="str">
        <f>IF(AND('Mapa final'!$AD$11="Muy Alta",'Mapa final'!$AF$11="Leve"),CONCATENATE("R2C",'Mapa final'!$S$11),"")</f>
        <v/>
      </c>
      <c r="AF37" s="171" t="str">
        <f>IF(AND('Mapa final'!$AD$11="Muy Alta",'Mapa final'!$AF$11="Leve"),CONCATENATE("R2C",'Mapa final'!$S$11),"")</f>
        <v/>
      </c>
      <c r="AG37" s="45" t="str">
        <f>IF(AND('Mapa final'!$AD$11="Muy Alta",'Mapa final'!$AF$11="Leve"),CONCATENATE("R2C",'Mapa final'!$S$11),"")</f>
        <v/>
      </c>
      <c r="AH37" s="46" t="str">
        <f>IF(AND('Mapa final'!$AD$11="Alta",'Mapa final'!$AF$11="Catastrófico"),CONCATENATE("R2C",'Mapa final'!$S$11),"")</f>
        <v/>
      </c>
      <c r="AI37" s="173" t="str">
        <f>IF(AND('Mapa final'!$AD$11="Alta",'Mapa final'!$AF$11="Catastrófico"),CONCATENATE("R2C",'Mapa final'!$S$11),"")</f>
        <v/>
      </c>
      <c r="AJ37" s="173" t="str">
        <f>IF(AND('Mapa final'!$AD$11="Alta",'Mapa final'!$AF$11="Catastrófico"),CONCATENATE("R2C",'Mapa final'!$S$11),"")</f>
        <v/>
      </c>
      <c r="AK37" s="173" t="str">
        <f>IF(AND('Mapa final'!$AD$11="Alta",'Mapa final'!$AF$11="Catastrófico"),CONCATENATE("R2C",'Mapa final'!$S$11),"")</f>
        <v/>
      </c>
      <c r="AL37" s="173" t="str">
        <f>IF(AND('Mapa final'!$AD$11="Alta",'Mapa final'!$AF$11="Catastrófico"),CONCATENATE("R2C",'Mapa final'!$S$11),"")</f>
        <v/>
      </c>
      <c r="AM37" s="47" t="str">
        <f>IF(AND('Mapa final'!$AD$11="Alta",'Mapa final'!$AF$11="Catastrófico"),CONCATENATE("R2C",'Mapa final'!$S$11),"")</f>
        <v/>
      </c>
      <c r="AN37" s="70"/>
      <c r="AO37" s="445"/>
      <c r="AP37" s="446"/>
      <c r="AQ37" s="446"/>
      <c r="AR37" s="446"/>
      <c r="AS37" s="446"/>
      <c r="AT37" s="447"/>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373"/>
      <c r="C38" s="373"/>
      <c r="D38" s="374"/>
      <c r="E38" s="414"/>
      <c r="F38" s="415"/>
      <c r="G38" s="415"/>
      <c r="H38" s="415"/>
      <c r="I38" s="415"/>
      <c r="J38" s="65" t="str">
        <f>IF(AND('Mapa final'!$AD$11="Baja",'Mapa final'!$AF$11="Leve"),CONCATENATE("R2C",'Mapa final'!$S$11),"")</f>
        <v/>
      </c>
      <c r="K38" s="174" t="str">
        <f>IF(AND('Mapa final'!$AD$11="Baja",'Mapa final'!$AF$11="Leve"),CONCATENATE("R2C",'Mapa final'!$S$11),"")</f>
        <v/>
      </c>
      <c r="L38" s="174" t="str">
        <f>IF(AND('Mapa final'!$AD$11="Baja",'Mapa final'!$AF$11="Leve"),CONCATENATE("R2C",'Mapa final'!$S$11),"")</f>
        <v/>
      </c>
      <c r="M38" s="174" t="str">
        <f>IF(AND('Mapa final'!$AD$11="Baja",'Mapa final'!$AF$11="Leve"),CONCATENATE("R2C",'Mapa final'!$S$11),"")</f>
        <v/>
      </c>
      <c r="N38" s="174" t="str">
        <f>IF(AND('Mapa final'!$AD$11="Baja",'Mapa final'!$AF$11="Leve"),CONCATENATE("R2C",'Mapa final'!$S$11),"")</f>
        <v/>
      </c>
      <c r="O38" s="66" t="str">
        <f>IF(AND('Mapa final'!$AD$11="Baja",'Mapa final'!$AF$11="Leve"),CONCATENATE("R2C",'Mapa final'!$S$11),"")</f>
        <v/>
      </c>
      <c r="P38" s="172" t="str">
        <f>IF(AND('Mapa final'!$AD$11="Alta",'Mapa final'!$AF$11="Leve"),CONCATENATE("R2C",'Mapa final'!$S$11),"")</f>
        <v/>
      </c>
      <c r="Q38" s="172" t="str">
        <f>IF(AND('Mapa final'!$AD$11="Alta",'Mapa final'!$AF$11="Leve"),CONCATENATE("R2C",'Mapa final'!$S$11),"")</f>
        <v/>
      </c>
      <c r="R38" s="172" t="str">
        <f>IF(AND('Mapa final'!$AD$11="Alta",'Mapa final'!$AF$11="Leve"),CONCATENATE("R2C",'Mapa final'!$S$11),"")</f>
        <v/>
      </c>
      <c r="S38" s="172" t="str">
        <f>IF(AND('Mapa final'!$AD$11="Alta",'Mapa final'!$AF$11="Leve"),CONCATENATE("R2C",'Mapa final'!$S$11),"")</f>
        <v/>
      </c>
      <c r="T38" s="172" t="str">
        <f>IF(AND('Mapa final'!$AD$11="Alta",'Mapa final'!$AF$11="Leve"),CONCATENATE("R2C",'Mapa final'!$S$11),"")</f>
        <v/>
      </c>
      <c r="U38" s="58" t="str">
        <f>IF(AND('Mapa final'!$AD$11="Alta",'Mapa final'!$AF$11="Leve"),CONCATENATE("R2C",'Mapa final'!$S$11),"")</f>
        <v/>
      </c>
      <c r="V38" s="57" t="str">
        <f>IF(AND('Mapa final'!$AD$11="Alta",'Mapa final'!$AF$11="Leve"),CONCATENATE("R2C",'Mapa final'!$S$11),"")</f>
        <v/>
      </c>
      <c r="W38" s="172" t="str">
        <f>IF(AND('Mapa final'!$AD$11="Alta",'Mapa final'!$AF$11="Leve"),CONCATENATE("R2C",'Mapa final'!$S$11),"")</f>
        <v/>
      </c>
      <c r="X38" s="172" t="str">
        <f>IF(AND('Mapa final'!$AD$11="Alta",'Mapa final'!$AF$11="Leve"),CONCATENATE("R2C",'Mapa final'!$S$11),"")</f>
        <v/>
      </c>
      <c r="Y38" s="172" t="str">
        <f>IF(AND('Mapa final'!$AD$11="Alta",'Mapa final'!$AF$11="Leve"),CONCATENATE("R2C",'Mapa final'!$S$11),"")</f>
        <v/>
      </c>
      <c r="Z38" s="172" t="str">
        <f>IF(AND('Mapa final'!$AD$11="Alta",'Mapa final'!$AF$11="Leve"),CONCATENATE("R2C",'Mapa final'!$S$11),"")</f>
        <v/>
      </c>
      <c r="AA38" s="58" t="str">
        <f>IF(AND('Mapa final'!$AD$11="Alta",'Mapa final'!$AF$11="Leve"),CONCATENATE("R2C",'Mapa final'!$S$11),"")</f>
        <v/>
      </c>
      <c r="AB38" s="44" t="str">
        <f>IF(AND('Mapa final'!$AD$11="Muy Alta",'Mapa final'!$AF$11="Leve"),CONCATENATE("R2C",'Mapa final'!$S$11),"")</f>
        <v/>
      </c>
      <c r="AC38" s="171" t="str">
        <f>IF(AND('Mapa final'!$AD$16="baja",'Mapa final'!$AF$16="mayor"),CONCATENATE("R2C",'Mapa final'!$S$16),"")</f>
        <v>R2C1</v>
      </c>
      <c r="AD38" s="171" t="str">
        <f>IF(AND('Mapa final'!$AD$11="Muy Alta",'Mapa final'!$AF$11="Leve"),CONCATENATE("R2C",'Mapa final'!$S$11),"")</f>
        <v/>
      </c>
      <c r="AE38" s="171" t="str">
        <f>IF(AND('Mapa final'!$AD$11="Muy Alta",'Mapa final'!$AF$11="Leve"),CONCATENATE("R2C",'Mapa final'!$S$11),"")</f>
        <v/>
      </c>
      <c r="AF38" s="171" t="str">
        <f>IF(AND('Mapa final'!$AD$11="Muy Alta",'Mapa final'!$AF$11="Leve"),CONCATENATE("R2C",'Mapa final'!$S$11),"")</f>
        <v/>
      </c>
      <c r="AG38" s="45" t="str">
        <f>IF(AND('Mapa final'!$AD$11="Muy Alta",'Mapa final'!$AF$11="Leve"),CONCATENATE("R2C",'Mapa final'!$S$11),"")</f>
        <v/>
      </c>
      <c r="AH38" s="46" t="str">
        <f>IF(AND('Mapa final'!$AD$11="Alta",'Mapa final'!$AF$11="Catastrófico"),CONCATENATE("R2C",'Mapa final'!$S$11),"")</f>
        <v/>
      </c>
      <c r="AI38" s="173" t="str">
        <f>IF(AND('Mapa final'!$AD$11="Alta",'Mapa final'!$AF$11="Catastrófico"),CONCATENATE("R2C",'Mapa final'!$S$11),"")</f>
        <v/>
      </c>
      <c r="AJ38" s="173" t="str">
        <f>IF(AND('Mapa final'!$AD$11="Alta",'Mapa final'!$AF$11="Catastrófico"),CONCATENATE("R2C",'Mapa final'!$S$11),"")</f>
        <v/>
      </c>
      <c r="AK38" s="173" t="str">
        <f>IF(AND('Mapa final'!$AD$11="Alta",'Mapa final'!$AF$11="Catastrófico"),CONCATENATE("R2C",'Mapa final'!$S$11),"")</f>
        <v/>
      </c>
      <c r="AL38" s="173" t="str">
        <f>IF(AND('Mapa final'!$AD$11="Alta",'Mapa final'!$AF$11="Catastrófico"),CONCATENATE("R2C",'Mapa final'!$S$11),"")</f>
        <v/>
      </c>
      <c r="AM38" s="47" t="str">
        <f>IF(AND('Mapa final'!$AD$11="Alta",'Mapa final'!$AF$11="Catastrófico"),CONCATENATE("R2C",'Mapa final'!$S$11),"")</f>
        <v/>
      </c>
      <c r="AN38" s="70"/>
      <c r="AO38" s="445"/>
      <c r="AP38" s="446"/>
      <c r="AQ38" s="446"/>
      <c r="AR38" s="446"/>
      <c r="AS38" s="446"/>
      <c r="AT38" s="447"/>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373"/>
      <c r="C39" s="373"/>
      <c r="D39" s="374"/>
      <c r="E39" s="414"/>
      <c r="F39" s="415"/>
      <c r="G39" s="415"/>
      <c r="H39" s="415"/>
      <c r="I39" s="415"/>
      <c r="J39" s="65" t="str">
        <f>IF(AND('Mapa final'!$AD$11="Baja",'Mapa final'!$AF$11="Leve"),CONCATENATE("R2C",'Mapa final'!$S$11),"")</f>
        <v/>
      </c>
      <c r="K39" s="174" t="str">
        <f>IF(AND('Mapa final'!$AD$11="Baja",'Mapa final'!$AF$11="Leve"),CONCATENATE("R2C",'Mapa final'!$S$11),"")</f>
        <v/>
      </c>
      <c r="L39" s="174" t="str">
        <f>IF(AND('Mapa final'!$AD$11="Baja",'Mapa final'!$AF$11="Leve"),CONCATENATE("R2C",'Mapa final'!$S$11),"")</f>
        <v/>
      </c>
      <c r="M39" s="174" t="str">
        <f>IF(AND('Mapa final'!$AD$11="Baja",'Mapa final'!$AF$11="Leve"),CONCATENATE("R2C",'Mapa final'!$S$11),"")</f>
        <v/>
      </c>
      <c r="N39" s="174" t="str">
        <f>IF(AND('Mapa final'!$AD$11="Baja",'Mapa final'!$AF$11="Leve"),CONCATENATE("R2C",'Mapa final'!$S$11),"")</f>
        <v/>
      </c>
      <c r="O39" s="66" t="str">
        <f>IF(AND('Mapa final'!$AD$11="Baja",'Mapa final'!$AF$11="Leve"),CONCATENATE("R2C",'Mapa final'!$S$11),"")</f>
        <v/>
      </c>
      <c r="P39" s="172" t="str">
        <f>IF(AND('Mapa final'!$AD$11="Alta",'Mapa final'!$AF$11="Leve"),CONCATENATE("R2C",'Mapa final'!$S$11),"")</f>
        <v/>
      </c>
      <c r="Q39" s="172" t="str">
        <f>IF(AND('Mapa final'!$AD$11="Alta",'Mapa final'!$AF$11="Leve"),CONCATENATE("R2C",'Mapa final'!$S$11),"")</f>
        <v/>
      </c>
      <c r="R39" s="172" t="str">
        <f>IF(AND('Mapa final'!$AD$11="Alta",'Mapa final'!$AF$11="Leve"),CONCATENATE("R2C",'Mapa final'!$S$11),"")</f>
        <v/>
      </c>
      <c r="S39" s="172" t="str">
        <f>IF(AND('Mapa final'!$AD$11="Alta",'Mapa final'!$AF$11="Leve"),CONCATENATE("R2C",'Mapa final'!$S$11),"")</f>
        <v/>
      </c>
      <c r="T39" s="172" t="str">
        <f>IF(AND('Mapa final'!$AD$11="Alta",'Mapa final'!$AF$11="Leve"),CONCATENATE("R2C",'Mapa final'!$S$11),"")</f>
        <v/>
      </c>
      <c r="U39" s="58" t="str">
        <f>IF(AND('Mapa final'!$AD$11="Alta",'Mapa final'!$AF$11="Leve"),CONCATENATE("R2C",'Mapa final'!$S$11),"")</f>
        <v/>
      </c>
      <c r="V39" s="57" t="str">
        <f>IF(AND('Mapa final'!$AD$11="Alta",'Mapa final'!$AF$11="Leve"),CONCATENATE("R2C",'Mapa final'!$S$11),"")</f>
        <v/>
      </c>
      <c r="W39" s="172" t="str">
        <f>IF(AND('Mapa final'!$AD$11="Alta",'Mapa final'!$AF$11="Leve"),CONCATENATE("R2C",'Mapa final'!$S$11),"")</f>
        <v/>
      </c>
      <c r="X39" s="172" t="str">
        <f>IF(AND('Mapa final'!$AD$11="Alta",'Mapa final'!$AF$11="Leve"),CONCATENATE("R2C",'Mapa final'!$S$11),"")</f>
        <v/>
      </c>
      <c r="Y39" s="172" t="str">
        <f>IF(AND('Mapa final'!$AD$11="Alta",'Mapa final'!$AF$11="Leve"),CONCATENATE("R2C",'Mapa final'!$S$11),"")</f>
        <v/>
      </c>
      <c r="Z39" s="172" t="str">
        <f>IF(AND('Mapa final'!$AD$11="Alta",'Mapa final'!$AF$11="Leve"),CONCATENATE("R2C",'Mapa final'!$S$11),"")</f>
        <v/>
      </c>
      <c r="AA39" s="58" t="str">
        <f>IF(AND('Mapa final'!$AD$11="Alta",'Mapa final'!$AF$11="Leve"),CONCATENATE("R2C",'Mapa final'!$S$11),"")</f>
        <v/>
      </c>
      <c r="AB39" s="44" t="str">
        <f>IF(AND('Mapa final'!$AD$11="Muy Alta",'Mapa final'!$AF$11="Leve"),CONCATENATE("R2C",'Mapa final'!$S$11),"")</f>
        <v/>
      </c>
      <c r="AC39" s="171" t="str">
        <f>IF(AND('Mapa final'!$AD$11="Muy Alta",'Mapa final'!$AF$11="Leve"),CONCATENATE("R2C",'Mapa final'!$S$11),"")</f>
        <v/>
      </c>
      <c r="AD39" s="171" t="str">
        <f>IF(AND('Mapa final'!$AD$11="Muy Alta",'Mapa final'!$AF$11="Leve"),CONCATENATE("R2C",'Mapa final'!$S$11),"")</f>
        <v/>
      </c>
      <c r="AE39" s="171" t="str">
        <f>IF(AND('Mapa final'!$AD$11="Muy Alta",'Mapa final'!$AF$11="Leve"),CONCATENATE("R2C",'Mapa final'!$S$11),"")</f>
        <v/>
      </c>
      <c r="AF39" s="171" t="str">
        <f>IF(AND('Mapa final'!$AD$11="Muy Alta",'Mapa final'!$AF$11="Leve"),CONCATENATE("R2C",'Mapa final'!$S$11),"")</f>
        <v/>
      </c>
      <c r="AG39" s="45" t="str">
        <f>IF(AND('Mapa final'!$AD$11="Muy Alta",'Mapa final'!$AF$11="Leve"),CONCATENATE("R2C",'Mapa final'!$S$11),"")</f>
        <v/>
      </c>
      <c r="AH39" s="46" t="str">
        <f>IF(AND('Mapa final'!$AD$11="Alta",'Mapa final'!$AF$11="Catastrófico"),CONCATENATE("R2C",'Mapa final'!$S$11),"")</f>
        <v/>
      </c>
      <c r="AI39" s="173" t="str">
        <f>IF(AND('Mapa final'!$AD$11="Alta",'Mapa final'!$AF$11="Catastrófico"),CONCATENATE("R2C",'Mapa final'!$S$11),"")</f>
        <v/>
      </c>
      <c r="AJ39" s="173" t="str">
        <f>IF(AND('Mapa final'!$AD$11="Alta",'Mapa final'!$AF$11="Catastrófico"),CONCATENATE("R2C",'Mapa final'!$S$11),"")</f>
        <v/>
      </c>
      <c r="AK39" s="173" t="str">
        <f>IF(AND('Mapa final'!$AD$11="Alta",'Mapa final'!$AF$11="Catastrófico"),CONCATENATE("R2C",'Mapa final'!$S$11),"")</f>
        <v/>
      </c>
      <c r="AL39" s="173" t="str">
        <f>IF(AND('Mapa final'!$AD$11="Alta",'Mapa final'!$AF$11="Catastrófico"),CONCATENATE("R2C",'Mapa final'!$S$11),"")</f>
        <v/>
      </c>
      <c r="AM39" s="47" t="str">
        <f>IF(AND('Mapa final'!$AD$11="Alta",'Mapa final'!$AF$11="Catastrófico"),CONCATENATE("R2C",'Mapa final'!$S$11),"")</f>
        <v/>
      </c>
      <c r="AN39" s="70"/>
      <c r="AO39" s="445"/>
      <c r="AP39" s="446"/>
      <c r="AQ39" s="446"/>
      <c r="AR39" s="446"/>
      <c r="AS39" s="446"/>
      <c r="AT39" s="447"/>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373"/>
      <c r="C40" s="373"/>
      <c r="D40" s="374"/>
      <c r="E40" s="414"/>
      <c r="F40" s="415"/>
      <c r="G40" s="415"/>
      <c r="H40" s="415"/>
      <c r="I40" s="415"/>
      <c r="J40" s="65" t="str">
        <f>IF(AND('Mapa final'!$AD$11="Baja",'Mapa final'!$AF$11="Leve"),CONCATENATE("R2C",'Mapa final'!$S$11),"")</f>
        <v/>
      </c>
      <c r="K40" s="174" t="str">
        <f>IF(AND('Mapa final'!$AD$11="Baja",'Mapa final'!$AF$11="Leve"),CONCATENATE("R2C",'Mapa final'!$S$11),"")</f>
        <v/>
      </c>
      <c r="L40" s="174" t="str">
        <f>IF(AND('Mapa final'!$AD$11="Baja",'Mapa final'!$AF$11="Leve"),CONCATENATE("R2C",'Mapa final'!$S$11),"")</f>
        <v/>
      </c>
      <c r="M40" s="174" t="str">
        <f>IF(AND('Mapa final'!$AD$11="Baja",'Mapa final'!$AF$11="Leve"),CONCATENATE("R2C",'Mapa final'!$S$11),"")</f>
        <v/>
      </c>
      <c r="N40" s="174" t="str">
        <f>IF(AND('Mapa final'!$AD$11="Baja",'Mapa final'!$AF$11="Leve"),CONCATENATE("R2C",'Mapa final'!$S$11),"")</f>
        <v/>
      </c>
      <c r="O40" s="66" t="str">
        <f>IF(AND('Mapa final'!$AD$11="Baja",'Mapa final'!$AF$11="Leve"),CONCATENATE("R2C",'Mapa final'!$S$11),"")</f>
        <v/>
      </c>
      <c r="P40" s="172" t="str">
        <f>IF(AND('Mapa final'!$AD$11="Alta",'Mapa final'!$AF$11="Leve"),CONCATENATE("R2C",'Mapa final'!$S$11),"")</f>
        <v/>
      </c>
      <c r="Q40" s="172" t="str">
        <f>IF(AND('Mapa final'!$AD$11="Alta",'Mapa final'!$AF$11="Leve"),CONCATENATE("R2C",'Mapa final'!$S$11),"")</f>
        <v/>
      </c>
      <c r="R40" s="172" t="str">
        <f>IF(AND('Mapa final'!$AD$11="Alta",'Mapa final'!$AF$11="Leve"),CONCATENATE("R2C",'Mapa final'!$S$11),"")</f>
        <v/>
      </c>
      <c r="S40" s="172" t="str">
        <f>IF(AND('Mapa final'!$AD$11="Alta",'Mapa final'!$AF$11="Leve"),CONCATENATE("R2C",'Mapa final'!$S$11),"")</f>
        <v/>
      </c>
      <c r="T40" s="172" t="str">
        <f>IF(AND('Mapa final'!$AD$11="Alta",'Mapa final'!$AF$11="Leve"),CONCATENATE("R2C",'Mapa final'!$S$11),"")</f>
        <v/>
      </c>
      <c r="U40" s="58" t="str">
        <f>IF(AND('Mapa final'!$AD$11="Alta",'Mapa final'!$AF$11="Leve"),CONCATENATE("R2C",'Mapa final'!$S$11),"")</f>
        <v/>
      </c>
      <c r="V40" s="57" t="str">
        <f>IF(AND('Mapa final'!$AD$11="Alta",'Mapa final'!$AF$11="Leve"),CONCATENATE("R2C",'Mapa final'!$S$11),"")</f>
        <v/>
      </c>
      <c r="W40" s="172" t="str">
        <f>IF(AND('Mapa final'!$AD$11="Alta",'Mapa final'!$AF$11="Leve"),CONCATENATE("R2C",'Mapa final'!$S$11),"")</f>
        <v/>
      </c>
      <c r="X40" s="172" t="str">
        <f>IF(AND('Mapa final'!$AD$11="Alta",'Mapa final'!$AF$11="Leve"),CONCATENATE("R2C",'Mapa final'!$S$11),"")</f>
        <v/>
      </c>
      <c r="Y40" s="172" t="str">
        <f>IF(AND('Mapa final'!$AD$11="Alta",'Mapa final'!$AF$11="Leve"),CONCATENATE("R2C",'Mapa final'!$S$11),"")</f>
        <v/>
      </c>
      <c r="Z40" s="172" t="str">
        <f>IF(AND('Mapa final'!$AD$11="Alta",'Mapa final'!$AF$11="Leve"),CONCATENATE("R2C",'Mapa final'!$S$11),"")</f>
        <v/>
      </c>
      <c r="AA40" s="58" t="str">
        <f>IF(AND('Mapa final'!$AD$11="Alta",'Mapa final'!$AF$11="Leve"),CONCATENATE("R2C",'Mapa final'!$S$11),"")</f>
        <v/>
      </c>
      <c r="AB40" s="44" t="str">
        <f>IF(AND('Mapa final'!$AD$11="Muy Alta",'Mapa final'!$AF$11="Leve"),CONCATENATE("R2C",'Mapa final'!$S$11),"")</f>
        <v/>
      </c>
      <c r="AC40" s="171" t="str">
        <f>IF(AND('Mapa final'!$AD$11="Muy Alta",'Mapa final'!$AF$11="Leve"),CONCATENATE("R2C",'Mapa final'!$S$11),"")</f>
        <v/>
      </c>
      <c r="AD40" s="171" t="str">
        <f>IF(AND('Mapa final'!$AD$11="Muy Alta",'Mapa final'!$AF$11="Leve"),CONCATENATE("R2C",'Mapa final'!$S$11),"")</f>
        <v/>
      </c>
      <c r="AE40" s="171" t="str">
        <f>IF(AND('Mapa final'!$AD$11="Muy Alta",'Mapa final'!$AF$11="Leve"),CONCATENATE("R2C",'Mapa final'!$S$11),"")</f>
        <v/>
      </c>
      <c r="AF40" s="171" t="str">
        <f>IF(AND('Mapa final'!$AD$11="Muy Alta",'Mapa final'!$AF$11="Leve"),CONCATENATE("R2C",'Mapa final'!$S$11),"")</f>
        <v/>
      </c>
      <c r="AG40" s="45" t="str">
        <f>IF(AND('Mapa final'!$AD$11="Muy Alta",'Mapa final'!$AF$11="Leve"),CONCATENATE("R2C",'Mapa final'!$S$11),"")</f>
        <v/>
      </c>
      <c r="AH40" s="46" t="str">
        <f>IF(AND('Mapa final'!$AD$11="Alta",'Mapa final'!$AF$11="Catastrófico"),CONCATENATE("R2C",'Mapa final'!$S$11),"")</f>
        <v/>
      </c>
      <c r="AI40" s="173" t="str">
        <f>IF(AND('Mapa final'!$AD$11="Alta",'Mapa final'!$AF$11="Catastrófico"),CONCATENATE("R2C",'Mapa final'!$S$11),"")</f>
        <v/>
      </c>
      <c r="AJ40" s="173" t="str">
        <f>IF(AND('Mapa final'!$AD$11="Alta",'Mapa final'!$AF$11="Catastrófico"),CONCATENATE("R2C",'Mapa final'!$S$11),"")</f>
        <v/>
      </c>
      <c r="AK40" s="173" t="str">
        <f>IF(AND('Mapa final'!$AD$11="Alta",'Mapa final'!$AF$11="Catastrófico"),CONCATENATE("R2C",'Mapa final'!$S$11),"")</f>
        <v/>
      </c>
      <c r="AL40" s="173" t="str">
        <f>IF(AND('Mapa final'!$AD$11="Alta",'Mapa final'!$AF$11="Catastrófico"),CONCATENATE("R2C",'Mapa final'!$S$11),"")</f>
        <v/>
      </c>
      <c r="AM40" s="47" t="str">
        <f>IF(AND('Mapa final'!$AD$11="Alta",'Mapa final'!$AF$11="Catastrófico"),CONCATENATE("R2C",'Mapa final'!$S$11),"")</f>
        <v/>
      </c>
      <c r="AN40" s="70"/>
      <c r="AO40" s="445"/>
      <c r="AP40" s="446"/>
      <c r="AQ40" s="446"/>
      <c r="AR40" s="446"/>
      <c r="AS40" s="446"/>
      <c r="AT40" s="447"/>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373"/>
      <c r="C41" s="373"/>
      <c r="D41" s="374"/>
      <c r="E41" s="414"/>
      <c r="F41" s="415"/>
      <c r="G41" s="415"/>
      <c r="H41" s="415"/>
      <c r="I41" s="415"/>
      <c r="J41" s="65" t="str">
        <f>IF(AND('Mapa final'!$AD$11="Baja",'Mapa final'!$AF$11="Leve"),CONCATENATE("R2C",'Mapa final'!$S$11),"")</f>
        <v/>
      </c>
      <c r="K41" s="174" t="str">
        <f>IF(AND('Mapa final'!$AD$11="Baja",'Mapa final'!$AF$11="Leve"),CONCATENATE("R2C",'Mapa final'!$S$11),"")</f>
        <v/>
      </c>
      <c r="L41" s="174" t="str">
        <f>IF(AND('Mapa final'!$AD$11="Baja",'Mapa final'!$AF$11="Leve"),CONCATENATE("R2C",'Mapa final'!$S$11),"")</f>
        <v/>
      </c>
      <c r="M41" s="174" t="str">
        <f>IF(AND('Mapa final'!$AD$11="Baja",'Mapa final'!$AF$11="Leve"),CONCATENATE("R2C",'Mapa final'!$S$11),"")</f>
        <v/>
      </c>
      <c r="N41" s="174" t="str">
        <f>IF(AND('Mapa final'!$AD$11="Baja",'Mapa final'!$AF$11="Leve"),CONCATENATE("R2C",'Mapa final'!$S$11),"")</f>
        <v/>
      </c>
      <c r="O41" s="66" t="str">
        <f>IF(AND('Mapa final'!$AD$11="Baja",'Mapa final'!$AF$11="Leve"),CONCATENATE("R2C",'Mapa final'!$S$11),"")</f>
        <v/>
      </c>
      <c r="P41" s="172" t="str">
        <f>IF(AND('Mapa final'!$AD$11="Alta",'Mapa final'!$AF$11="Leve"),CONCATENATE("R2C",'Mapa final'!$S$11),"")</f>
        <v/>
      </c>
      <c r="Q41" s="172" t="str">
        <f>IF(AND('Mapa final'!$AD$11="Alta",'Mapa final'!$AF$11="Leve"),CONCATENATE("R2C",'Mapa final'!$S$11),"")</f>
        <v/>
      </c>
      <c r="R41" s="172" t="str">
        <f>IF(AND('Mapa final'!$AD$11="Alta",'Mapa final'!$AF$11="Leve"),CONCATENATE("R2C",'Mapa final'!$S$11),"")</f>
        <v/>
      </c>
      <c r="S41" s="172" t="str">
        <f>IF(AND('Mapa final'!$AD$11="Alta",'Mapa final'!$AF$11="Leve"),CONCATENATE("R2C",'Mapa final'!$S$11),"")</f>
        <v/>
      </c>
      <c r="T41" s="172" t="str">
        <f>IF(AND('Mapa final'!$AD$11="Alta",'Mapa final'!$AF$11="Leve"),CONCATENATE("R2C",'Mapa final'!$S$11),"")</f>
        <v/>
      </c>
      <c r="U41" s="58" t="str">
        <f>IF(AND('Mapa final'!$AD$11="Alta",'Mapa final'!$AF$11="Leve"),CONCATENATE("R2C",'Mapa final'!$S$11),"")</f>
        <v/>
      </c>
      <c r="V41" s="57" t="str">
        <f>IF(AND('Mapa final'!$AD$11="Alta",'Mapa final'!$AF$11="Leve"),CONCATENATE("R2C",'Mapa final'!$S$11),"")</f>
        <v/>
      </c>
      <c r="W41" s="172" t="str">
        <f>IF(AND('Mapa final'!$AD$11="Alta",'Mapa final'!$AF$11="Leve"),CONCATENATE("R2C",'Mapa final'!$S$11),"")</f>
        <v/>
      </c>
      <c r="X41" s="172" t="str">
        <f>IF(AND('Mapa final'!$AD$11="Alta",'Mapa final'!$AF$11="Leve"),CONCATENATE("R2C",'Mapa final'!$S$11),"")</f>
        <v/>
      </c>
      <c r="Y41" s="172" t="str">
        <f>IF(AND('Mapa final'!$AD$11="Alta",'Mapa final'!$AF$11="Leve"),CONCATENATE("R2C",'Mapa final'!$S$11),"")</f>
        <v/>
      </c>
      <c r="Z41" s="172" t="str">
        <f>IF(AND('Mapa final'!$AD$11="Alta",'Mapa final'!$AF$11="Leve"),CONCATENATE("R2C",'Mapa final'!$S$11),"")</f>
        <v/>
      </c>
      <c r="AA41" s="58" t="str">
        <f>IF(AND('Mapa final'!$AD$11="Alta",'Mapa final'!$AF$11="Leve"),CONCATENATE("R2C",'Mapa final'!$S$11),"")</f>
        <v/>
      </c>
      <c r="AB41" s="44" t="str">
        <f>IF(AND('Mapa final'!$AD$11="Muy Alta",'Mapa final'!$AF$11="Leve"),CONCATENATE("R2C",'Mapa final'!$S$11),"")</f>
        <v/>
      </c>
      <c r="AC41" s="171" t="str">
        <f>IF(AND('Mapa final'!$AD$11="Muy Alta",'Mapa final'!$AF$11="Leve"),CONCATENATE("R2C",'Mapa final'!$S$11),"")</f>
        <v/>
      </c>
      <c r="AD41" s="171" t="str">
        <f>IF(AND('Mapa final'!$AD$11="Muy Alta",'Mapa final'!$AF$11="Leve"),CONCATENATE("R2C",'Mapa final'!$S$11),"")</f>
        <v/>
      </c>
      <c r="AE41" s="171" t="str">
        <f>IF(AND('Mapa final'!$AD$11="Muy Alta",'Mapa final'!$AF$11="Leve"),CONCATENATE("R2C",'Mapa final'!$S$11),"")</f>
        <v/>
      </c>
      <c r="AF41" s="171" t="str">
        <f>IF(AND('Mapa final'!$AD$11="Muy Alta",'Mapa final'!$AF$11="Leve"),CONCATENATE("R2C",'Mapa final'!$S$11),"")</f>
        <v/>
      </c>
      <c r="AG41" s="45" t="str">
        <f>IF(AND('Mapa final'!$AD$11="Muy Alta",'Mapa final'!$AF$11="Leve"),CONCATENATE("R2C",'Mapa final'!$S$11),"")</f>
        <v/>
      </c>
      <c r="AH41" s="46" t="str">
        <f>IF(AND('Mapa final'!$AD$11="Alta",'Mapa final'!$AF$11="Catastrófico"),CONCATENATE("R2C",'Mapa final'!$S$11),"")</f>
        <v/>
      </c>
      <c r="AI41" s="173" t="str">
        <f>IF(AND('Mapa final'!$AD$11="Alta",'Mapa final'!$AF$11="Catastrófico"),CONCATENATE("R2C",'Mapa final'!$S$11),"")</f>
        <v/>
      </c>
      <c r="AJ41" s="173" t="str">
        <f>IF(AND('Mapa final'!$AD$11="Alta",'Mapa final'!$AF$11="Catastrófico"),CONCATENATE("R2C",'Mapa final'!$S$11),"")</f>
        <v/>
      </c>
      <c r="AK41" s="173" t="str">
        <f>IF(AND('Mapa final'!$AD$11="Alta",'Mapa final'!$AF$11="Catastrófico"),CONCATENATE("R2C",'Mapa final'!$S$11),"")</f>
        <v/>
      </c>
      <c r="AL41" s="173" t="str">
        <f>IF(AND('Mapa final'!$AD$11="Alta",'Mapa final'!$AF$11="Catastrófico"),CONCATENATE("R2C",'Mapa final'!$S$11),"")</f>
        <v/>
      </c>
      <c r="AM41" s="47" t="str">
        <f>IF(AND('Mapa final'!$AD$11="Alta",'Mapa final'!$AF$11="Catastrófico"),CONCATENATE("R2C",'Mapa final'!$S$11),"")</f>
        <v/>
      </c>
      <c r="AN41" s="70"/>
      <c r="AO41" s="445"/>
      <c r="AP41" s="446"/>
      <c r="AQ41" s="446"/>
      <c r="AR41" s="446"/>
      <c r="AS41" s="446"/>
      <c r="AT41" s="447"/>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373"/>
      <c r="C42" s="373"/>
      <c r="D42" s="374"/>
      <c r="E42" s="414"/>
      <c r="F42" s="415"/>
      <c r="G42" s="415"/>
      <c r="H42" s="415"/>
      <c r="I42" s="415"/>
      <c r="J42" s="65" t="str">
        <f>IF(AND('Mapa final'!$AD$11="Baja",'Mapa final'!$AF$11="Leve"),CONCATENATE("R2C",'Mapa final'!$S$11),"")</f>
        <v/>
      </c>
      <c r="K42" s="174" t="str">
        <f>IF(AND('Mapa final'!$AD$11="Baja",'Mapa final'!$AF$11="Leve"),CONCATENATE("R2C",'Mapa final'!$S$11),"")</f>
        <v/>
      </c>
      <c r="L42" s="174" t="str">
        <f>IF(AND('Mapa final'!$AD$11="Baja",'Mapa final'!$AF$11="Leve"),CONCATENATE("R2C",'Mapa final'!$S$11),"")</f>
        <v/>
      </c>
      <c r="M42" s="174" t="str">
        <f>IF(AND('Mapa final'!$AD$11="Baja",'Mapa final'!$AF$11="Leve"),CONCATENATE("R2C",'Mapa final'!$S$11),"")</f>
        <v/>
      </c>
      <c r="N42" s="174" t="str">
        <f>IF(AND('Mapa final'!$AD$11="Baja",'Mapa final'!$AF$11="Leve"),CONCATENATE("R2C",'Mapa final'!$S$11),"")</f>
        <v/>
      </c>
      <c r="O42" s="66" t="str">
        <f>IF(AND('Mapa final'!$AD$11="Baja",'Mapa final'!$AF$11="Leve"),CONCATENATE("R2C",'Mapa final'!$S$11),"")</f>
        <v/>
      </c>
      <c r="P42" s="172" t="str">
        <f>IF(AND('Mapa final'!$AD$11="Alta",'Mapa final'!$AF$11="Leve"),CONCATENATE("R2C",'Mapa final'!$S$11),"")</f>
        <v/>
      </c>
      <c r="Q42" s="172" t="str">
        <f>IF(AND('Mapa final'!$AD$11="Alta",'Mapa final'!$AF$11="Leve"),CONCATENATE("R2C",'Mapa final'!$S$11),"")</f>
        <v/>
      </c>
      <c r="R42" s="172" t="str">
        <f>IF(AND('Mapa final'!$AD$11="Alta",'Mapa final'!$AF$11="Leve"),CONCATENATE("R2C",'Mapa final'!$S$11),"")</f>
        <v/>
      </c>
      <c r="S42" s="172" t="str">
        <f>IF(AND('Mapa final'!$AD$11="Alta",'Mapa final'!$AF$11="Leve"),CONCATENATE("R2C",'Mapa final'!$S$11),"")</f>
        <v/>
      </c>
      <c r="T42" s="172" t="str">
        <f>IF(AND('Mapa final'!$AD$11="Alta",'Mapa final'!$AF$11="Leve"),CONCATENATE("R2C",'Mapa final'!$S$11),"")</f>
        <v/>
      </c>
      <c r="U42" s="58" t="str">
        <f>IF(AND('Mapa final'!$AD$11="Alta",'Mapa final'!$AF$11="Leve"),CONCATENATE("R2C",'Mapa final'!$S$11),"")</f>
        <v/>
      </c>
      <c r="V42" s="57" t="str">
        <f>IF(AND('Mapa final'!$AD$11="Alta",'Mapa final'!$AF$11="Leve"),CONCATENATE("R2C",'Mapa final'!$S$11),"")</f>
        <v/>
      </c>
      <c r="W42" s="172" t="str">
        <f>IF(AND('Mapa final'!$AD$11="Alta",'Mapa final'!$AF$11="Leve"),CONCATENATE("R2C",'Mapa final'!$S$11),"")</f>
        <v/>
      </c>
      <c r="X42" s="172" t="str">
        <f>IF(AND('Mapa final'!$AD$11="Alta",'Mapa final'!$AF$11="Leve"),CONCATENATE("R2C",'Mapa final'!$S$11),"")</f>
        <v/>
      </c>
      <c r="Y42" s="172" t="str">
        <f>IF(AND('Mapa final'!$AD$11="Alta",'Mapa final'!$AF$11="Leve"),CONCATENATE("R2C",'Mapa final'!$S$11),"")</f>
        <v/>
      </c>
      <c r="Z42" s="172" t="str">
        <f>IF(AND('Mapa final'!$AD$11="Alta",'Mapa final'!$AF$11="Leve"),CONCATENATE("R2C",'Mapa final'!$S$11),"")</f>
        <v/>
      </c>
      <c r="AA42" s="58" t="str">
        <f>IF(AND('Mapa final'!$AD$11="Alta",'Mapa final'!$AF$11="Leve"),CONCATENATE("R2C",'Mapa final'!$S$11),"")</f>
        <v/>
      </c>
      <c r="AB42" s="44" t="str">
        <f>IF(AND('Mapa final'!$AD$11="Muy Alta",'Mapa final'!$AF$11="Leve"),CONCATENATE("R2C",'Mapa final'!$S$11),"")</f>
        <v/>
      </c>
      <c r="AC42" s="171" t="str">
        <f>IF(AND('Mapa final'!$AD$11="Muy Alta",'Mapa final'!$AF$11="Leve"),CONCATENATE("R2C",'Mapa final'!$S$11),"")</f>
        <v/>
      </c>
      <c r="AD42" s="171" t="str">
        <f>IF(AND('Mapa final'!$AD$11="Muy Alta",'Mapa final'!$AF$11="Leve"),CONCATENATE("R2C",'Mapa final'!$S$11),"")</f>
        <v/>
      </c>
      <c r="AE42" s="171" t="str">
        <f>IF(AND('Mapa final'!$AD$11="Muy Alta",'Mapa final'!$AF$11="Leve"),CONCATENATE("R2C",'Mapa final'!$S$11),"")</f>
        <v/>
      </c>
      <c r="AF42" s="171" t="str">
        <f>IF(AND('Mapa final'!$AD$11="Muy Alta",'Mapa final'!$AF$11="Leve"),CONCATENATE("R2C",'Mapa final'!$S$11),"")</f>
        <v/>
      </c>
      <c r="AG42" s="45" t="str">
        <f>IF(AND('Mapa final'!$AD$11="Muy Alta",'Mapa final'!$AF$11="Leve"),CONCATENATE("R2C",'Mapa final'!$S$11),"")</f>
        <v/>
      </c>
      <c r="AH42" s="46" t="str">
        <f>IF(AND('Mapa final'!$AD$11="Alta",'Mapa final'!$AF$11="Catastrófico"),CONCATENATE("R2C",'Mapa final'!$S$11),"")</f>
        <v/>
      </c>
      <c r="AI42" s="173" t="str">
        <f>IF(AND('Mapa final'!$AD$11="Alta",'Mapa final'!$AF$11="Catastrófico"),CONCATENATE("R2C",'Mapa final'!$S$11),"")</f>
        <v/>
      </c>
      <c r="AJ42" s="173" t="str">
        <f>IF(AND('Mapa final'!$AD$11="Alta",'Mapa final'!$AF$11="Catastrófico"),CONCATENATE("R2C",'Mapa final'!$S$11),"")</f>
        <v/>
      </c>
      <c r="AK42" s="173" t="str">
        <f>IF(AND('Mapa final'!$AD$11="Alta",'Mapa final'!$AF$11="Catastrófico"),CONCATENATE("R2C",'Mapa final'!$S$11),"")</f>
        <v/>
      </c>
      <c r="AL42" s="173" t="str">
        <f>IF(AND('Mapa final'!$AD$11="Alta",'Mapa final'!$AF$11="Catastrófico"),CONCATENATE("R2C",'Mapa final'!$S$11),"")</f>
        <v/>
      </c>
      <c r="AM42" s="47" t="str">
        <f>IF(AND('Mapa final'!$AD$11="Alta",'Mapa final'!$AF$11="Catastrófico"),CONCATENATE("R2C",'Mapa final'!$S$11),"")</f>
        <v/>
      </c>
      <c r="AN42" s="70"/>
      <c r="AO42" s="445"/>
      <c r="AP42" s="446"/>
      <c r="AQ42" s="446"/>
      <c r="AR42" s="446"/>
      <c r="AS42" s="446"/>
      <c r="AT42" s="447"/>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373"/>
      <c r="C43" s="373"/>
      <c r="D43" s="374"/>
      <c r="E43" s="414"/>
      <c r="F43" s="415"/>
      <c r="G43" s="415"/>
      <c r="H43" s="415"/>
      <c r="I43" s="415"/>
      <c r="J43" s="65" t="str">
        <f>IF(AND('Mapa final'!$AD$11="Baja",'Mapa final'!$AF$11="Leve"),CONCATENATE("R2C",'Mapa final'!$S$11),"")</f>
        <v/>
      </c>
      <c r="K43" s="174" t="str">
        <f>IF(AND('Mapa final'!$AD$11="Baja",'Mapa final'!$AF$11="Leve"),CONCATENATE("R2C",'Mapa final'!$S$11),"")</f>
        <v/>
      </c>
      <c r="L43" s="174" t="str">
        <f>IF(AND('Mapa final'!$AD$11="Baja",'Mapa final'!$AF$11="Leve"),CONCATENATE("R2C",'Mapa final'!$S$11),"")</f>
        <v/>
      </c>
      <c r="M43" s="174" t="str">
        <f>IF(AND('Mapa final'!$AD$11="Baja",'Mapa final'!$AF$11="Leve"),CONCATENATE("R2C",'Mapa final'!$S$11),"")</f>
        <v/>
      </c>
      <c r="N43" s="174" t="str">
        <f>IF(AND('Mapa final'!$AD$11="Baja",'Mapa final'!$AF$11="Leve"),CONCATENATE("R2C",'Mapa final'!$S$11),"")</f>
        <v/>
      </c>
      <c r="O43" s="66" t="str">
        <f>IF(AND('Mapa final'!$AD$11="Baja",'Mapa final'!$AF$11="Leve"),CONCATENATE("R2C",'Mapa final'!$S$11),"")</f>
        <v/>
      </c>
      <c r="P43" s="172" t="str">
        <f>IF(AND('Mapa final'!$AD$11="Alta",'Mapa final'!$AF$11="Leve"),CONCATENATE("R2C",'Mapa final'!$S$11),"")</f>
        <v/>
      </c>
      <c r="Q43" s="172" t="str">
        <f>IF(AND('Mapa final'!$AD$11="Alta",'Mapa final'!$AF$11="Leve"),CONCATENATE("R2C",'Mapa final'!$S$11),"")</f>
        <v/>
      </c>
      <c r="R43" s="172" t="str">
        <f>IF(AND('Mapa final'!$AD$11="Alta",'Mapa final'!$AF$11="Leve"),CONCATENATE("R2C",'Mapa final'!$S$11),"")</f>
        <v/>
      </c>
      <c r="S43" s="172" t="str">
        <f>IF(AND('Mapa final'!$AD$11="Alta",'Mapa final'!$AF$11="Leve"),CONCATENATE("R2C",'Mapa final'!$S$11),"")</f>
        <v/>
      </c>
      <c r="T43" s="172" t="str">
        <f>IF(AND('Mapa final'!$AD$11="Alta",'Mapa final'!$AF$11="Leve"),CONCATENATE("R2C",'Mapa final'!$S$11),"")</f>
        <v/>
      </c>
      <c r="U43" s="58" t="str">
        <f>IF(AND('Mapa final'!$AD$11="Alta",'Mapa final'!$AF$11="Leve"),CONCATENATE("R2C",'Mapa final'!$S$11),"")</f>
        <v/>
      </c>
      <c r="V43" s="57" t="str">
        <f>IF(AND('Mapa final'!$AD$11="Alta",'Mapa final'!$AF$11="Leve"),CONCATENATE("R2C",'Mapa final'!$S$11),"")</f>
        <v/>
      </c>
      <c r="W43" s="172" t="str">
        <f>IF(AND('Mapa final'!$AD$11="Alta",'Mapa final'!$AF$11="Leve"),CONCATENATE("R2C",'Mapa final'!$S$11),"")</f>
        <v/>
      </c>
      <c r="X43" s="172" t="str">
        <f>IF(AND('Mapa final'!$AD$11="Alta",'Mapa final'!$AF$11="Leve"),CONCATENATE("R2C",'Mapa final'!$S$11),"")</f>
        <v/>
      </c>
      <c r="Y43" s="172" t="str">
        <f>IF(AND('Mapa final'!$AD$11="Alta",'Mapa final'!$AF$11="Leve"),CONCATENATE("R2C",'Mapa final'!$S$11),"")</f>
        <v/>
      </c>
      <c r="Z43" s="172" t="str">
        <f>IF(AND('Mapa final'!$AD$11="Alta",'Mapa final'!$AF$11="Leve"),CONCATENATE("R2C",'Mapa final'!$S$11),"")</f>
        <v/>
      </c>
      <c r="AA43" s="58" t="str">
        <f>IF(AND('Mapa final'!$AD$11="Alta",'Mapa final'!$AF$11="Leve"),CONCATENATE("R2C",'Mapa final'!$S$11),"")</f>
        <v/>
      </c>
      <c r="AB43" s="44" t="str">
        <f>IF(AND('Mapa final'!$AD$11="Muy Alta",'Mapa final'!$AF$11="Leve"),CONCATENATE("R2C",'Mapa final'!$S$11),"")</f>
        <v/>
      </c>
      <c r="AC43" s="171" t="str">
        <f>IF(AND('Mapa final'!$AD$11="Muy Alta",'Mapa final'!$AF$11="Leve"),CONCATENATE("R2C",'Mapa final'!$S$11),"")</f>
        <v/>
      </c>
      <c r="AD43" s="171" t="str">
        <f>IF(AND('Mapa final'!$AD$11="Muy Alta",'Mapa final'!$AF$11="Leve"),CONCATENATE("R2C",'Mapa final'!$S$11),"")</f>
        <v/>
      </c>
      <c r="AE43" s="171" t="str">
        <f>IF(AND('Mapa final'!$AD$11="Muy Alta",'Mapa final'!$AF$11="Leve"),CONCATENATE("R2C",'Mapa final'!$S$11),"")</f>
        <v/>
      </c>
      <c r="AF43" s="171" t="str">
        <f>IF(AND('Mapa final'!$AD$11="Muy Alta",'Mapa final'!$AF$11="Leve"),CONCATENATE("R2C",'Mapa final'!$S$11),"")</f>
        <v/>
      </c>
      <c r="AG43" s="45" t="str">
        <f>IF(AND('Mapa final'!$AD$11="Muy Alta",'Mapa final'!$AF$11="Leve"),CONCATENATE("R2C",'Mapa final'!$S$11),"")</f>
        <v/>
      </c>
      <c r="AH43" s="46" t="str">
        <f>IF(AND('Mapa final'!$AD$11="Alta",'Mapa final'!$AF$11="Catastrófico"),CONCATENATE("R2C",'Mapa final'!$S$11),"")</f>
        <v/>
      </c>
      <c r="AI43" s="173" t="str">
        <f>IF(AND('Mapa final'!$AD$11="Alta",'Mapa final'!$AF$11="Catastrófico"),CONCATENATE("R2C",'Mapa final'!$S$11),"")</f>
        <v/>
      </c>
      <c r="AJ43" s="173" t="str">
        <f>IF(AND('Mapa final'!$AD$11="Alta",'Mapa final'!$AF$11="Catastrófico"),CONCATENATE("R2C",'Mapa final'!$S$11),"")</f>
        <v/>
      </c>
      <c r="AK43" s="173" t="str">
        <f>IF(AND('Mapa final'!$AD$11="Alta",'Mapa final'!$AF$11="Catastrófico"),CONCATENATE("R2C",'Mapa final'!$S$11),"")</f>
        <v/>
      </c>
      <c r="AL43" s="173" t="str">
        <f>IF(AND('Mapa final'!$AD$11="Alta",'Mapa final'!$AF$11="Catastrófico"),CONCATENATE("R2C",'Mapa final'!$S$11),"")</f>
        <v/>
      </c>
      <c r="AM43" s="47" t="str">
        <f>IF(AND('Mapa final'!$AD$11="Alta",'Mapa final'!$AF$11="Catastrófico"),CONCATENATE("R2C",'Mapa final'!$S$11),"")</f>
        <v/>
      </c>
      <c r="AN43" s="70"/>
      <c r="AO43" s="445"/>
      <c r="AP43" s="446"/>
      <c r="AQ43" s="446"/>
      <c r="AR43" s="446"/>
      <c r="AS43" s="446"/>
      <c r="AT43" s="447"/>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373"/>
      <c r="C44" s="373"/>
      <c r="D44" s="374"/>
      <c r="E44" s="414"/>
      <c r="F44" s="415"/>
      <c r="G44" s="415"/>
      <c r="H44" s="415"/>
      <c r="I44" s="415"/>
      <c r="J44" s="65" t="str">
        <f>IF(AND('Mapa final'!$AD$11="Baja",'Mapa final'!$AF$11="Leve"),CONCATENATE("R2C",'Mapa final'!$S$11),"")</f>
        <v/>
      </c>
      <c r="K44" s="174" t="str">
        <f>IF(AND('Mapa final'!$AD$11="Baja",'Mapa final'!$AF$11="Leve"),CONCATENATE("R2C",'Mapa final'!$S$11),"")</f>
        <v/>
      </c>
      <c r="L44" s="174" t="str">
        <f>IF(AND('Mapa final'!$AD$11="Baja",'Mapa final'!$AF$11="Leve"),CONCATENATE("R2C",'Mapa final'!$S$11),"")</f>
        <v/>
      </c>
      <c r="M44" s="174" t="str">
        <f>IF(AND('Mapa final'!$AD$11="Baja",'Mapa final'!$AF$11="Leve"),CONCATENATE("R2C",'Mapa final'!$S$11),"")</f>
        <v/>
      </c>
      <c r="N44" s="174" t="str">
        <f>IF(AND('Mapa final'!$AD$11="Baja",'Mapa final'!$AF$11="Leve"),CONCATENATE("R2C",'Mapa final'!$S$11),"")</f>
        <v/>
      </c>
      <c r="O44" s="66" t="str">
        <f>IF(AND('Mapa final'!$AD$11="Baja",'Mapa final'!$AF$11="Leve"),CONCATENATE("R2C",'Mapa final'!$S$11),"")</f>
        <v/>
      </c>
      <c r="P44" s="172" t="str">
        <f>IF(AND('Mapa final'!$AD$11="Alta",'Mapa final'!$AF$11="Leve"),CONCATENATE("R2C",'Mapa final'!$S$11),"")</f>
        <v/>
      </c>
      <c r="Q44" s="172" t="str">
        <f>IF(AND('Mapa final'!$AD$11="Alta",'Mapa final'!$AF$11="Leve"),CONCATENATE("R2C",'Mapa final'!$S$11),"")</f>
        <v/>
      </c>
      <c r="R44" s="172" t="str">
        <f>IF(AND('Mapa final'!$AD$11="Alta",'Mapa final'!$AF$11="Leve"),CONCATENATE("R2C",'Mapa final'!$S$11),"")</f>
        <v/>
      </c>
      <c r="S44" s="172" t="str">
        <f>IF(AND('Mapa final'!$AD$11="Alta",'Mapa final'!$AF$11="Leve"),CONCATENATE("R2C",'Mapa final'!$S$11),"")</f>
        <v/>
      </c>
      <c r="T44" s="172" t="str">
        <f>IF(AND('Mapa final'!$AD$11="Alta",'Mapa final'!$AF$11="Leve"),CONCATENATE("R2C",'Mapa final'!$S$11),"")</f>
        <v/>
      </c>
      <c r="U44" s="58" t="str">
        <f>IF(AND('Mapa final'!$AD$11="Alta",'Mapa final'!$AF$11="Leve"),CONCATENATE("R2C",'Mapa final'!$S$11),"")</f>
        <v/>
      </c>
      <c r="V44" s="57" t="str">
        <f>IF(AND('Mapa final'!$AD$11="Alta",'Mapa final'!$AF$11="Leve"),CONCATENATE("R2C",'Mapa final'!$S$11),"")</f>
        <v/>
      </c>
      <c r="W44" s="172" t="str">
        <f>IF(AND('Mapa final'!$AD$11="Alta",'Mapa final'!$AF$11="Leve"),CONCATENATE("R2C",'Mapa final'!$S$11),"")</f>
        <v/>
      </c>
      <c r="X44" s="172" t="str">
        <f>IF(AND('Mapa final'!$AD$11="Alta",'Mapa final'!$AF$11="Leve"),CONCATENATE("R2C",'Mapa final'!$S$11),"")</f>
        <v/>
      </c>
      <c r="Y44" s="172" t="str">
        <f>IF(AND('Mapa final'!$AD$11="Alta",'Mapa final'!$AF$11="Leve"),CONCATENATE("R2C",'Mapa final'!$S$11),"")</f>
        <v/>
      </c>
      <c r="Z44" s="172" t="str">
        <f>IF(AND('Mapa final'!$AD$11="Alta",'Mapa final'!$AF$11="Leve"),CONCATENATE("R2C",'Mapa final'!$S$11),"")</f>
        <v/>
      </c>
      <c r="AA44" s="58" t="str">
        <f>IF(AND('Mapa final'!$AD$11="Alta",'Mapa final'!$AF$11="Leve"),CONCATENATE("R2C",'Mapa final'!$S$11),"")</f>
        <v/>
      </c>
      <c r="AB44" s="44" t="str">
        <f>IF(AND('Mapa final'!$AD$11="Muy Alta",'Mapa final'!$AF$11="Leve"),CONCATENATE("R2C",'Mapa final'!$S$11),"")</f>
        <v/>
      </c>
      <c r="AC44" s="171" t="str">
        <f>IF(AND('Mapa final'!$AD$11="Muy Alta",'Mapa final'!$AF$11="Leve"),CONCATENATE("R2C",'Mapa final'!$S$11),"")</f>
        <v/>
      </c>
      <c r="AD44" s="171" t="str">
        <f>IF(AND('Mapa final'!$AD$11="Muy Alta",'Mapa final'!$AF$11="Leve"),CONCATENATE("R2C",'Mapa final'!$S$11),"")</f>
        <v/>
      </c>
      <c r="AE44" s="171" t="str">
        <f>IF(AND('Mapa final'!$AD$11="Muy Alta",'Mapa final'!$AF$11="Leve"),CONCATENATE("R2C",'Mapa final'!$S$11),"")</f>
        <v/>
      </c>
      <c r="AF44" s="171" t="str">
        <f>IF(AND('Mapa final'!$AD$11="Muy Alta",'Mapa final'!$AF$11="Leve"),CONCATENATE("R2C",'Mapa final'!$S$11),"")</f>
        <v/>
      </c>
      <c r="AG44" s="45" t="str">
        <f>IF(AND('Mapa final'!$AD$11="Muy Alta",'Mapa final'!$AF$11="Leve"),CONCATENATE("R2C",'Mapa final'!$S$11),"")</f>
        <v/>
      </c>
      <c r="AH44" s="46" t="str">
        <f>IF(AND('Mapa final'!$AD$11="Alta",'Mapa final'!$AF$11="Catastrófico"),CONCATENATE("R2C",'Mapa final'!$S$11),"")</f>
        <v/>
      </c>
      <c r="AI44" s="173" t="str">
        <f>IF(AND('Mapa final'!$AD$11="Alta",'Mapa final'!$AF$11="Catastrófico"),CONCATENATE("R2C",'Mapa final'!$S$11),"")</f>
        <v/>
      </c>
      <c r="AJ44" s="173" t="str">
        <f>IF(AND('Mapa final'!$AD$11="Alta",'Mapa final'!$AF$11="Catastrófico"),CONCATENATE("R2C",'Mapa final'!$S$11),"")</f>
        <v/>
      </c>
      <c r="AK44" s="173" t="str">
        <f>IF(AND('Mapa final'!$AD$11="Alta",'Mapa final'!$AF$11="Catastrófico"),CONCATENATE("R2C",'Mapa final'!$S$11),"")</f>
        <v/>
      </c>
      <c r="AL44" s="173" t="str">
        <f>IF(AND('Mapa final'!$AD$11="Alta",'Mapa final'!$AF$11="Catastrófico"),CONCATENATE("R2C",'Mapa final'!$S$11),"")</f>
        <v/>
      </c>
      <c r="AM44" s="47" t="str">
        <f>IF(AND('Mapa final'!$AD$11="Alta",'Mapa final'!$AF$11="Catastrófico"),CONCATENATE("R2C",'Mapa final'!$S$11),"")</f>
        <v/>
      </c>
      <c r="AN44" s="70"/>
      <c r="AO44" s="445"/>
      <c r="AP44" s="446"/>
      <c r="AQ44" s="446"/>
      <c r="AR44" s="446"/>
      <c r="AS44" s="446"/>
      <c r="AT44" s="447"/>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373"/>
      <c r="C45" s="373"/>
      <c r="D45" s="374"/>
      <c r="E45" s="417"/>
      <c r="F45" s="418"/>
      <c r="G45" s="418"/>
      <c r="H45" s="418"/>
      <c r="I45" s="418"/>
      <c r="J45" s="67" t="str">
        <f>IF(AND('Mapa final'!$AD$11="Baja",'Mapa final'!$AF$11="Leve"),CONCATENATE("R2C",'Mapa final'!$S$11),"")</f>
        <v/>
      </c>
      <c r="K45" s="68" t="str">
        <f>IF(AND('Mapa final'!$AD$11="Baja",'Mapa final'!$AF$11="Leve"),CONCATENATE("R2C",'Mapa final'!$S$11),"")</f>
        <v/>
      </c>
      <c r="L45" s="68" t="str">
        <f>IF(AND('Mapa final'!$AD$11="Baja",'Mapa final'!$AF$11="Leve"),CONCATENATE("R2C",'Mapa final'!$S$11),"")</f>
        <v/>
      </c>
      <c r="M45" s="68" t="str">
        <f>IF(AND('Mapa final'!$AD$11="Baja",'Mapa final'!$AF$11="Leve"),CONCATENATE("R2C",'Mapa final'!$S$11),"")</f>
        <v/>
      </c>
      <c r="N45" s="68" t="str">
        <f>IF(AND('Mapa final'!$AD$11="Baja",'Mapa final'!$AF$11="Leve"),CONCATENATE("R2C",'Mapa final'!$S$11),"")</f>
        <v/>
      </c>
      <c r="O45" s="69" t="str">
        <f>IF(AND('Mapa final'!$AD$11="Baja",'Mapa final'!$AF$11="Leve"),CONCATENATE("R2C",'Mapa final'!$S$11),"")</f>
        <v/>
      </c>
      <c r="P45" s="60" t="str">
        <f>IF(AND('Mapa final'!$AD$11="Alta",'Mapa final'!$AF$11="Leve"),CONCATENATE("R2C",'Mapa final'!$S$11),"")</f>
        <v/>
      </c>
      <c r="Q45" s="60" t="str">
        <f>IF(AND('Mapa final'!$AD$11="Alta",'Mapa final'!$AF$11="Leve"),CONCATENATE("R2C",'Mapa final'!$S$11),"")</f>
        <v/>
      </c>
      <c r="R45" s="60" t="str">
        <f>IF(AND('Mapa final'!$AD$11="Alta",'Mapa final'!$AF$11="Leve"),CONCATENATE("R2C",'Mapa final'!$S$11),"")</f>
        <v/>
      </c>
      <c r="S45" s="60" t="str">
        <f>IF(AND('Mapa final'!$AD$11="Alta",'Mapa final'!$AF$11="Leve"),CONCATENATE("R2C",'Mapa final'!$S$11),"")</f>
        <v/>
      </c>
      <c r="T45" s="60" t="str">
        <f>IF(AND('Mapa final'!$AD$11="Alta",'Mapa final'!$AF$11="Leve"),CONCATENATE("R2C",'Mapa final'!$S$11),"")</f>
        <v/>
      </c>
      <c r="U45" s="61" t="str">
        <f>IF(AND('Mapa final'!$AD$11="Alta",'Mapa final'!$AF$11="Leve"),CONCATENATE("R2C",'Mapa final'!$S$11),"")</f>
        <v/>
      </c>
      <c r="V45" s="59" t="str">
        <f>IF(AND('Mapa final'!$AD$11="Alta",'Mapa final'!$AF$11="Leve"),CONCATENATE("R2C",'Mapa final'!$S$11),"")</f>
        <v/>
      </c>
      <c r="W45" s="60" t="str">
        <f>IF(AND('Mapa final'!$AD$11="Alta",'Mapa final'!$AF$11="Leve"),CONCATENATE("R2C",'Mapa final'!$S$11),"")</f>
        <v/>
      </c>
      <c r="X45" s="60" t="str">
        <f>IF(AND('Mapa final'!$AD$11="Alta",'Mapa final'!$AF$11="Leve"),CONCATENATE("R2C",'Mapa final'!$S$11),"")</f>
        <v/>
      </c>
      <c r="Y45" s="60" t="str">
        <f>IF(AND('Mapa final'!$AD$11="Alta",'Mapa final'!$AF$11="Leve"),CONCATENATE("R2C",'Mapa final'!$S$11),"")</f>
        <v/>
      </c>
      <c r="Z45" s="60" t="str">
        <f>IF(AND('Mapa final'!$AD$11="Alta",'Mapa final'!$AF$11="Leve"),CONCATENATE("R2C",'Mapa final'!$S$11),"")</f>
        <v/>
      </c>
      <c r="AA45" s="61" t="str">
        <f>IF(AND('Mapa final'!$AD$11="Alta",'Mapa final'!$AF$11="Leve"),CONCATENATE("R2C",'Mapa final'!$S$11),"")</f>
        <v/>
      </c>
      <c r="AB45" s="48" t="str">
        <f>IF(AND('Mapa final'!$AD$11="Muy Alta",'Mapa final'!$AF$11="Leve"),CONCATENATE("R2C",'Mapa final'!$S$11),"")</f>
        <v/>
      </c>
      <c r="AC45" s="49" t="str">
        <f>IF(AND('Mapa final'!$AD$11="Muy Alta",'Mapa final'!$AF$11="Leve"),CONCATENATE("R2C",'Mapa final'!$S$11),"")</f>
        <v/>
      </c>
      <c r="AD45" s="49" t="str">
        <f>IF(AND('Mapa final'!$AD$11="Muy Alta",'Mapa final'!$AF$11="Leve"),CONCATENATE("R2C",'Mapa final'!$S$11),"")</f>
        <v/>
      </c>
      <c r="AE45" s="49" t="str">
        <f>IF(AND('Mapa final'!$AD$11="Muy Alta",'Mapa final'!$AF$11="Leve"),CONCATENATE("R2C",'Mapa final'!$S$11),"")</f>
        <v/>
      </c>
      <c r="AF45" s="49" t="str">
        <f>IF(AND('Mapa final'!$AD$11="Muy Alta",'Mapa final'!$AF$11="Leve"),CONCATENATE("R2C",'Mapa final'!$S$11),"")</f>
        <v/>
      </c>
      <c r="AG45" s="50" t="str">
        <f>IF(AND('Mapa final'!$AD$11="Muy Alta",'Mapa final'!$AF$11="Leve"),CONCATENATE("R2C",'Mapa final'!$S$11),"")</f>
        <v/>
      </c>
      <c r="AH45" s="51" t="str">
        <f>IF(AND('Mapa final'!$AD$11="Alta",'Mapa final'!$AF$11="Catastrófico"),CONCATENATE("R2C",'Mapa final'!$S$11),"")</f>
        <v/>
      </c>
      <c r="AI45" s="52" t="str">
        <f>IF(AND('Mapa final'!$AD$11="Alta",'Mapa final'!$AF$11="Catastrófico"),CONCATENATE("R2C",'Mapa final'!$S$11),"")</f>
        <v/>
      </c>
      <c r="AJ45" s="52" t="str">
        <f>IF(AND('Mapa final'!$AD$11="Alta",'Mapa final'!$AF$11="Catastrófico"),CONCATENATE("R2C",'Mapa final'!$S$11),"")</f>
        <v/>
      </c>
      <c r="AK45" s="52" t="str">
        <f>IF(AND('Mapa final'!$AD$11="Alta",'Mapa final'!$AF$11="Catastrófico"),CONCATENATE("R2C",'Mapa final'!$S$11),"")</f>
        <v/>
      </c>
      <c r="AL45" s="52" t="str">
        <f>IF(AND('Mapa final'!$AD$11="Alta",'Mapa final'!$AF$11="Catastrófico"),CONCATENATE("R2C",'Mapa final'!$S$11),"")</f>
        <v/>
      </c>
      <c r="AM45" s="53" t="str">
        <f>IF(AND('Mapa final'!$AD$11="Alta",'Mapa final'!$AF$11="Catastrófico"),CONCATENATE("R2C",'Mapa final'!$S$11),"")</f>
        <v/>
      </c>
      <c r="AN45" s="70"/>
      <c r="AO45" s="448"/>
      <c r="AP45" s="449"/>
      <c r="AQ45" s="449"/>
      <c r="AR45" s="449"/>
      <c r="AS45" s="449"/>
      <c r="AT45" s="450"/>
    </row>
    <row r="46" spans="1:80" ht="21" customHeight="1" x14ac:dyDescent="0.25">
      <c r="A46" s="70"/>
      <c r="B46" s="373"/>
      <c r="C46" s="373"/>
      <c r="D46" s="374"/>
      <c r="E46" s="411" t="s">
        <v>225</v>
      </c>
      <c r="F46" s="412"/>
      <c r="G46" s="412"/>
      <c r="H46" s="412"/>
      <c r="I46" s="413"/>
      <c r="J46" s="62" t="str">
        <f>IF(AND('Mapa final'!$AD$11="Baja",'Mapa final'!$AF$11="Leve"),CONCATENATE("R2C",'Mapa final'!$S$11),"")</f>
        <v/>
      </c>
      <c r="K46" s="63" t="str">
        <f>IF(AND('Mapa final'!$AD$11="Baja",'Mapa final'!$AF$11="Leve"),CONCATENATE("R2C",'Mapa final'!$S$11),"")</f>
        <v/>
      </c>
      <c r="L46" s="63" t="str">
        <f>IF(AND('Mapa final'!$AD$11="Baja",'Mapa final'!$AF$11="Leve"),CONCATENATE("R2C",'Mapa final'!$S$11),"")</f>
        <v/>
      </c>
      <c r="M46" s="63" t="str">
        <f>IF(AND('Mapa final'!$AD$11="Baja",'Mapa final'!$AF$11="Leve"),CONCATENATE("R2C",'Mapa final'!$S$11),"")</f>
        <v/>
      </c>
      <c r="N46" s="63" t="str">
        <f>IF(AND('Mapa final'!$AD$11="Baja",'Mapa final'!$AF$11="Leve"),CONCATENATE("R2C",'Mapa final'!$S$11),"")</f>
        <v/>
      </c>
      <c r="O46" s="64" t="str">
        <f>IF(AND('Mapa final'!$AD$11="Baja",'Mapa final'!$AF$11="Leve"),CONCATENATE("R2C",'Mapa final'!$S$11),"")</f>
        <v/>
      </c>
      <c r="P46" s="62" t="str">
        <f>IF(AND('Mapa final'!$AD$11="Baja",'Mapa final'!$AF$11="Leve"),CONCATENATE("R2C",'Mapa final'!$S$11),"")</f>
        <v/>
      </c>
      <c r="Q46" s="63" t="str">
        <f>IF(AND('Mapa final'!$AD$11="Baja",'Mapa final'!$AF$11="Leve"),CONCATENATE("R2C",'Mapa final'!$S$11),"")</f>
        <v/>
      </c>
      <c r="R46" s="63" t="str">
        <f>IF(AND('Mapa final'!$AD$11="Baja",'Mapa final'!$AF$11="Leve"),CONCATENATE("R2C",'Mapa final'!$S$11),"")</f>
        <v/>
      </c>
      <c r="S46" s="63" t="str">
        <f>IF(AND('Mapa final'!$AD$11="Baja",'Mapa final'!$AF$11="Leve"),CONCATENATE("R2C",'Mapa final'!$S$11),"")</f>
        <v/>
      </c>
      <c r="T46" s="63" t="str">
        <f>IF(AND('Mapa final'!$AD$11="Baja",'Mapa final'!$AF$11="Leve"),CONCATENATE("R2C",'Mapa final'!$S$11),"")</f>
        <v/>
      </c>
      <c r="U46" s="64" t="str">
        <f>IF(AND('Mapa final'!$AD$11="Baja",'Mapa final'!$AF$11="Leve"),CONCATENATE("R2C",'Mapa final'!$S$11),"")</f>
        <v/>
      </c>
      <c r="V46" s="54" t="str">
        <f>IF(AND('Mapa final'!$AD$11="Alta",'Mapa final'!$AF$11="Leve"),CONCATENATE("R2C",'Mapa final'!$S$11),"")</f>
        <v/>
      </c>
      <c r="W46" s="55" t="str">
        <f>IF(AND('Mapa final'!$AD$11="Alta",'Mapa final'!$AF$11="Leve"),CONCATENATE("R2C",'Mapa final'!$S$11),"")</f>
        <v/>
      </c>
      <c r="X46" s="55" t="str">
        <f>IF(AND('Mapa final'!$AD$11="Alta",'Mapa final'!$AF$11="Leve"),CONCATENATE("R2C",'Mapa final'!$S$11),"")</f>
        <v/>
      </c>
      <c r="Y46" s="55" t="str">
        <f>IF(AND('Mapa final'!$AD$11="Alta",'Mapa final'!$AF$11="Leve"),CONCATENATE("R2C",'Mapa final'!$S$11),"")</f>
        <v/>
      </c>
      <c r="Z46" s="55" t="str">
        <f>IF(AND('Mapa final'!$AD$11="Alta",'Mapa final'!$AF$11="Leve"),CONCATENATE("R2C",'Mapa final'!$S$11),"")</f>
        <v/>
      </c>
      <c r="AA46" s="56" t="str">
        <f>IF(AND('Mapa final'!$AD$11="Alta",'Mapa final'!$AF$11="Leve"),CONCATENATE("R2C",'Mapa final'!$S$11),"")</f>
        <v/>
      </c>
      <c r="AB46" s="38" t="str">
        <f>IF(AND('Mapa final'!$AD$11="Muy Alta",'Mapa final'!$AF$11="Leve"),CONCATENATE("R2C",'Mapa final'!$S$11),"")</f>
        <v/>
      </c>
      <c r="AC46" s="39" t="str">
        <f>IF(AND('Mapa final'!$AD$11="Muy Alta",'Mapa final'!$AF$11="Leve"),CONCATENATE("R2C",'Mapa final'!$S$11),"")</f>
        <v/>
      </c>
      <c r="AD46" s="39" t="str">
        <f>IF(AND('Mapa final'!$AD$11="Muy Alta",'Mapa final'!$AF$11="Leve"),CONCATENATE("R2C",'Mapa final'!$S$11),"")</f>
        <v/>
      </c>
      <c r="AE46" s="39" t="str">
        <f>IF(AND('Mapa final'!$AD$11="Muy Alta",'Mapa final'!$AF$11="Leve"),CONCATENATE("R2C",'Mapa final'!$S$11),"")</f>
        <v/>
      </c>
      <c r="AF46" s="39" t="str">
        <f>IF(AND('Mapa final'!$AD$11="Muy Alta",'Mapa final'!$AF$11="Leve"),CONCATENATE("R2C",'Mapa final'!$S$11),"")</f>
        <v/>
      </c>
      <c r="AG46" s="40" t="str">
        <f>IF(AND('Mapa final'!$AD$11="Muy Alta",'Mapa final'!$AF$11="Leve"),CONCATENATE("R2C",'Mapa final'!$S$11),"")</f>
        <v/>
      </c>
      <c r="AH46" s="41" t="str">
        <f>IF(AND('Mapa final'!$AD$11="Alta",'Mapa final'!$AF$11="Catastrófico"),CONCATENATE("R2C",'Mapa final'!$S$11),"")</f>
        <v/>
      </c>
      <c r="AI46" s="42" t="str">
        <f>IF(AND('Mapa final'!$AD$11="Alta",'Mapa final'!$AF$11="Catastrófico"),CONCATENATE("R2C",'Mapa final'!$S$11),"")</f>
        <v/>
      </c>
      <c r="AJ46" s="42" t="str">
        <f>IF(AND('Mapa final'!$AD$11="Alta",'Mapa final'!$AF$11="Catastrófico"),CONCATENATE("R2C",'Mapa final'!$S$11),"")</f>
        <v/>
      </c>
      <c r="AK46" s="42" t="str">
        <f>IF(AND('Mapa final'!$AD$11="Alta",'Mapa final'!$AF$11="Catastrófico"),CONCATENATE("R2C",'Mapa final'!$S$11),"")</f>
        <v/>
      </c>
      <c r="AL46" s="42" t="str">
        <f>IF(AND('Mapa final'!$AD$11="Alta",'Mapa final'!$AF$11="Catastrófico"),CONCATENATE("R2C",'Mapa final'!$S$11),"")</f>
        <v/>
      </c>
      <c r="AM46" s="43" t="str">
        <f>IF(AND('Mapa final'!$AD$11="Alta",'Mapa final'!$AF$11="Catastrófico"),CONCATENATE("R2C",'Mapa final'!$S$11),"")</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1" customHeight="1" x14ac:dyDescent="0.25">
      <c r="A47" s="70"/>
      <c r="B47" s="373"/>
      <c r="C47" s="373"/>
      <c r="D47" s="374"/>
      <c r="E47" s="430"/>
      <c r="F47" s="415"/>
      <c r="G47" s="415"/>
      <c r="H47" s="415"/>
      <c r="I47" s="416"/>
      <c r="J47" s="65" t="str">
        <f>IF(AND('Mapa final'!$AD$11="Baja",'Mapa final'!$AF$11="Leve"),CONCATENATE("R2C",'Mapa final'!$S$11),"")</f>
        <v/>
      </c>
      <c r="K47" s="174" t="str">
        <f>IF(AND('Mapa final'!$AD$11="Baja",'Mapa final'!$AF$11="Leve"),CONCATENATE("R2C",'Mapa final'!$S$11),"")</f>
        <v/>
      </c>
      <c r="L47" s="174" t="str">
        <f>IF(AND('Mapa final'!$AD$11="Baja",'Mapa final'!$AF$11="Leve"),CONCATENATE("R2C",'Mapa final'!$S$11),"")</f>
        <v/>
      </c>
      <c r="M47" s="174" t="str">
        <f>IF(AND('Mapa final'!$AD$11="Baja",'Mapa final'!$AF$11="Leve"),CONCATENATE("R2C",'Mapa final'!$S$11),"")</f>
        <v/>
      </c>
      <c r="N47" s="174" t="str">
        <f>IF(AND('Mapa final'!$AD$11="Baja",'Mapa final'!$AF$11="Leve"),CONCATENATE("R2C",'Mapa final'!$S$11),"")</f>
        <v/>
      </c>
      <c r="O47" s="66" t="str">
        <f>IF(AND('Mapa final'!$AD$11="Baja",'Mapa final'!$AF$11="Leve"),CONCATENATE("R2C",'Mapa final'!$S$11),"")</f>
        <v/>
      </c>
      <c r="P47" s="65" t="str">
        <f>IF(AND('Mapa final'!$AD$11="Baja",'Mapa final'!$AF$11="Leve"),CONCATENATE("R2C",'Mapa final'!$S$11),"")</f>
        <v/>
      </c>
      <c r="Q47" s="174" t="str">
        <f>IF(AND('Mapa final'!$AD$11="Baja",'Mapa final'!$AF$11="Leve"),CONCATENATE("R2C",'Mapa final'!$S$11),"")</f>
        <v/>
      </c>
      <c r="R47" s="174" t="str">
        <f>IF(AND('Mapa final'!$AD$11="Baja",'Mapa final'!$AF$11="Leve"),CONCATENATE("R2C",'Mapa final'!$S$11),"")</f>
        <v/>
      </c>
      <c r="S47" s="174" t="str">
        <f>IF(AND('Mapa final'!$AD$11="Baja",'Mapa final'!$AF$11="Leve"),CONCATENATE("R2C",'Mapa final'!$S$11),"")</f>
        <v/>
      </c>
      <c r="T47" s="174" t="str">
        <f>IF(AND('Mapa final'!$AD$11="Baja",'Mapa final'!$AF$11="Leve"),CONCATENATE("R2C",'Mapa final'!$S$11),"")</f>
        <v/>
      </c>
      <c r="U47" s="66" t="str">
        <f>IF(AND('Mapa final'!$AD$11="Baja",'Mapa final'!$AF$11="Leve"),CONCATENATE("R2C",'Mapa final'!$S$11),"")</f>
        <v/>
      </c>
      <c r="V47" s="57" t="str">
        <f>IF(AND('Mapa final'!$AD$11="Alta",'Mapa final'!$AF$11="Leve"),CONCATENATE("R2C",'Mapa final'!$S$11),"")</f>
        <v/>
      </c>
      <c r="W47" s="172" t="str">
        <f>IF(AND('Mapa final'!$AD$11="Alta",'Mapa final'!$AF$11="Leve"),CONCATENATE("R2C",'Mapa final'!$S$11),"")</f>
        <v/>
      </c>
      <c r="X47" s="172" t="str">
        <f>IF(AND('Mapa final'!$AD$11="Alta",'Mapa final'!$AF$11="Leve"),CONCATENATE("R2C",'Mapa final'!$S$11),"")</f>
        <v/>
      </c>
      <c r="Y47" s="172" t="str">
        <f>IF(AND('Mapa final'!$AD$11="Alta",'Mapa final'!$AF$11="Leve"),CONCATENATE("R2C",'Mapa final'!$S$11),"")</f>
        <v/>
      </c>
      <c r="Z47" s="172" t="str">
        <f>IF(AND('Mapa final'!$AD$11="Alta",'Mapa final'!$AF$11="Leve"),CONCATENATE("R2C",'Mapa final'!$S$11),"")</f>
        <v/>
      </c>
      <c r="AA47" s="58" t="str">
        <f>IF(AND('Mapa final'!$AD$11="Alta",'Mapa final'!$AF$11="Leve"),CONCATENATE("R2C",'Mapa final'!$S$11),"")</f>
        <v/>
      </c>
      <c r="AB47" s="44" t="str">
        <f>IF(AND('Mapa final'!$AD$11="Muy Alta",'Mapa final'!$AF$11="Leve"),CONCATENATE("R2C",'Mapa final'!$S$11),"")</f>
        <v/>
      </c>
      <c r="AC47" s="171" t="str">
        <f>IF(AND('Mapa final'!$AD$11="Muy Alta",'Mapa final'!$AF$11="Leve"),CONCATENATE("R2C",'Mapa final'!$S$11),"")</f>
        <v/>
      </c>
      <c r="AD47" s="171" t="str">
        <f>IF(AND('Mapa final'!$AD$11="Muy Alta",'Mapa final'!$AF$11="Leve"),CONCATENATE("R2C",'Mapa final'!$S$11),"")</f>
        <v/>
      </c>
      <c r="AE47" s="171" t="str">
        <f>IF(AND('Mapa final'!$AD$11="Muy Alta",'Mapa final'!$AF$11="Leve"),CONCATENATE("R2C",'Mapa final'!$S$11),"")</f>
        <v/>
      </c>
      <c r="AF47" s="171" t="str">
        <f>IF(AND('Mapa final'!$AD$11="Muy Alta",'Mapa final'!$AF$11="Leve"),CONCATENATE("R2C",'Mapa final'!$S$11),"")</f>
        <v/>
      </c>
      <c r="AG47" s="45" t="str">
        <f>IF(AND('Mapa final'!$AD$11="Muy Alta",'Mapa final'!$AF$11="Leve"),CONCATENATE("R2C",'Mapa final'!$S$11),"")</f>
        <v/>
      </c>
      <c r="AH47" s="46" t="str">
        <f>IF(AND('Mapa final'!$AD$11="Alta",'Mapa final'!$AF$11="Catastrófico"),CONCATENATE("R2C",'Mapa final'!$S$11),"")</f>
        <v/>
      </c>
      <c r="AI47" s="173" t="str">
        <f>IF(AND('Mapa final'!$AD$11="Alta",'Mapa final'!$AF$11="Catastrófico"),CONCATENATE("R2C",'Mapa final'!$S$11),"")</f>
        <v/>
      </c>
      <c r="AJ47" s="173" t="str">
        <f>IF(AND('Mapa final'!$AD$11="Alta",'Mapa final'!$AF$11="Catastrófico"),CONCATENATE("R2C",'Mapa final'!$S$11),"")</f>
        <v/>
      </c>
      <c r="AK47" s="173" t="str">
        <f>IF(AND('Mapa final'!$AD$11="Alta",'Mapa final'!$AF$11="Catastrófico"),CONCATENATE("R2C",'Mapa final'!$S$11),"")</f>
        <v/>
      </c>
      <c r="AL47" s="173" t="str">
        <f>IF(AND('Mapa final'!$AD$11="Alta",'Mapa final'!$AF$11="Catastrófico"),CONCATENATE("R2C",'Mapa final'!$S$11),"")</f>
        <v/>
      </c>
      <c r="AM47" s="47" t="str">
        <f>IF(AND('Mapa final'!$AD$11="Alta",'Mapa final'!$AF$11="Catastrófico"),CONCATENATE("R2C",'Mapa final'!$S$11),"")</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373"/>
      <c r="C48" s="373"/>
      <c r="D48" s="374"/>
      <c r="E48" s="430"/>
      <c r="F48" s="415"/>
      <c r="G48" s="415"/>
      <c r="H48" s="415"/>
      <c r="I48" s="416"/>
      <c r="J48" s="65" t="str">
        <f>IF(AND('Mapa final'!$AD$11="Baja",'Mapa final'!$AF$11="Leve"),CONCATENATE("R2C",'Mapa final'!$S$11),"")</f>
        <v/>
      </c>
      <c r="K48" s="174" t="str">
        <f>IF(AND('Mapa final'!$AD$11="Baja",'Mapa final'!$AF$11="Leve"),CONCATENATE("R2C",'Mapa final'!$S$11),"")</f>
        <v/>
      </c>
      <c r="L48" s="174" t="str">
        <f>IF(AND('Mapa final'!$AD$11="Baja",'Mapa final'!$AF$11="Leve"),CONCATENATE("R2C",'Mapa final'!$S$11),"")</f>
        <v/>
      </c>
      <c r="M48" s="174" t="str">
        <f>IF(AND('Mapa final'!$AD$11="Baja",'Mapa final'!$AF$11="Leve"),CONCATENATE("R2C",'Mapa final'!$S$11),"")</f>
        <v/>
      </c>
      <c r="N48" s="174" t="str">
        <f>IF(AND('Mapa final'!$AD$11="Baja",'Mapa final'!$AF$11="Leve"),CONCATENATE("R2C",'Mapa final'!$S$11),"")</f>
        <v/>
      </c>
      <c r="O48" s="66" t="str">
        <f>IF(AND('Mapa final'!$AD$11="Baja",'Mapa final'!$AF$11="Leve"),CONCATENATE("R2C",'Mapa final'!$S$11),"")</f>
        <v/>
      </c>
      <c r="P48" s="65" t="str">
        <f>IF(AND('Mapa final'!$AD$11="Baja",'Mapa final'!$AF$11="Leve"),CONCATENATE("R2C",'Mapa final'!$S$11),"")</f>
        <v/>
      </c>
      <c r="Q48" s="174" t="str">
        <f>IF(AND('Mapa final'!$AD$11="Baja",'Mapa final'!$AF$11="Leve"),CONCATENATE("R2C",'Mapa final'!$S$11),"")</f>
        <v/>
      </c>
      <c r="R48" s="174" t="str">
        <f>IF(AND('Mapa final'!$AD$11="Baja",'Mapa final'!$AF$11="Leve"),CONCATENATE("R2C",'Mapa final'!$S$11),"")</f>
        <v/>
      </c>
      <c r="S48" s="174" t="str">
        <f>IF(AND('Mapa final'!$AD$11="Baja",'Mapa final'!$AF$11="Leve"),CONCATENATE("R2C",'Mapa final'!$S$11),"")</f>
        <v/>
      </c>
      <c r="T48" s="174" t="str">
        <f>IF(AND('Mapa final'!$AD$11="Baja",'Mapa final'!$AF$11="Leve"),CONCATENATE("R2C",'Mapa final'!$S$11),"")</f>
        <v/>
      </c>
      <c r="U48" s="66" t="str">
        <f>IF(AND('Mapa final'!$AD$11="Baja",'Mapa final'!$AF$11="Leve"),CONCATENATE("R2C",'Mapa final'!$S$11),"")</f>
        <v/>
      </c>
      <c r="V48" s="57" t="str">
        <f>IF(AND('Mapa final'!$AD$11="Alta",'Mapa final'!$AF$11="Leve"),CONCATENATE("R2C",'Mapa final'!$S$11),"")</f>
        <v/>
      </c>
      <c r="W48" s="172" t="str">
        <f>IF(AND('Mapa final'!$AD$11="Alta",'Mapa final'!$AF$11="Leve"),CONCATENATE("R2C",'Mapa final'!$S$11),"")</f>
        <v/>
      </c>
      <c r="X48" s="172" t="str">
        <f>IF(AND('Mapa final'!$AD$11="Alta",'Mapa final'!$AF$11="Leve"),CONCATENATE("R2C",'Mapa final'!$S$11),"")</f>
        <v/>
      </c>
      <c r="Y48" s="172" t="str">
        <f>IF(AND('Mapa final'!$AD$11="Alta",'Mapa final'!$AF$11="Leve"),CONCATENATE("R2C",'Mapa final'!$S$11),"")</f>
        <v/>
      </c>
      <c r="Z48" s="172" t="str">
        <f>IF(AND('Mapa final'!$AD$11="Alta",'Mapa final'!$AF$11="Leve"),CONCATENATE("R2C",'Mapa final'!$S$11),"")</f>
        <v/>
      </c>
      <c r="AA48" s="58" t="str">
        <f>IF(AND('Mapa final'!$AD$11="Alta",'Mapa final'!$AF$11="Leve"),CONCATENATE("R2C",'Mapa final'!$S$11),"")</f>
        <v/>
      </c>
      <c r="AB48" s="44" t="str">
        <f>IF(AND('Mapa final'!$AD$11="Muy Alta",'Mapa final'!$AF$11="Leve"),CONCATENATE("R2C",'Mapa final'!$S$11),"")</f>
        <v/>
      </c>
      <c r="AC48" s="171" t="str">
        <f>IF(AND('Mapa final'!$AD$11="Muy Alta",'Mapa final'!$AF$11="Leve"),CONCATENATE("R2C",'Mapa final'!$S$11),"")</f>
        <v/>
      </c>
      <c r="AD48" s="171" t="str">
        <f>IF(AND('Mapa final'!$AD$11="Muy Alta",'Mapa final'!$AF$11="Leve"),CONCATENATE("R2C",'Mapa final'!$S$11),"")</f>
        <v/>
      </c>
      <c r="AE48" s="171" t="str">
        <f>IF(AND('Mapa final'!$AD$11="Muy Alta",'Mapa final'!$AF$11="Leve"),CONCATENATE("R2C",'Mapa final'!$S$11),"")</f>
        <v/>
      </c>
      <c r="AF48" s="171" t="str">
        <f>IF(AND('Mapa final'!$AD$11="Muy Alta",'Mapa final'!$AF$11="Leve"),CONCATENATE("R2C",'Mapa final'!$S$11),"")</f>
        <v/>
      </c>
      <c r="AG48" s="45" t="str">
        <f>IF(AND('Mapa final'!$AD$11="Muy Alta",'Mapa final'!$AF$11="Leve"),CONCATENATE("R2C",'Mapa final'!$S$11),"")</f>
        <v/>
      </c>
      <c r="AH48" s="46" t="str">
        <f>IF(AND('Mapa final'!$AD$11="Alta",'Mapa final'!$AF$11="Catastrófico"),CONCATENATE("R2C",'Mapa final'!$S$11),"")</f>
        <v/>
      </c>
      <c r="AI48" s="173" t="str">
        <f>IF(AND('Mapa final'!$AD$11="Alta",'Mapa final'!$AF$11="Catastrófico"),CONCATENATE("R2C",'Mapa final'!$S$11),"")</f>
        <v/>
      </c>
      <c r="AJ48" s="173" t="str">
        <f>IF(AND('Mapa final'!$AD$11="Alta",'Mapa final'!$AF$11="Catastrófico"),CONCATENATE("R2C",'Mapa final'!$S$11),"")</f>
        <v/>
      </c>
      <c r="AK48" s="173" t="str">
        <f>IF(AND('Mapa final'!$AD$11="Alta",'Mapa final'!$AF$11="Catastrófico"),CONCATENATE("R2C",'Mapa final'!$S$11),"")</f>
        <v/>
      </c>
      <c r="AL48" s="173" t="str">
        <f>IF(AND('Mapa final'!$AD$11="Alta",'Mapa final'!$AF$11="Catastrófico"),CONCATENATE("R2C",'Mapa final'!$S$11),"")</f>
        <v/>
      </c>
      <c r="AM48" s="47" t="str">
        <f>IF(AND('Mapa final'!$AD$11="Alta",'Mapa final'!$AF$11="Catastrófico"),CONCATENATE("R2C",'Mapa final'!$S$11),"")</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373"/>
      <c r="C49" s="373"/>
      <c r="D49" s="374"/>
      <c r="E49" s="414"/>
      <c r="F49" s="415"/>
      <c r="G49" s="415"/>
      <c r="H49" s="415"/>
      <c r="I49" s="416"/>
      <c r="J49" s="65" t="str">
        <f>IF(AND('Mapa final'!$AD$11="Baja",'Mapa final'!$AF$11="Leve"),CONCATENATE("R2C",'Mapa final'!$S$11),"")</f>
        <v/>
      </c>
      <c r="K49" s="174" t="str">
        <f>IF(AND('Mapa final'!$AD$11="Baja",'Mapa final'!$AF$11="Leve"),CONCATENATE("R2C",'Mapa final'!$S$11),"")</f>
        <v/>
      </c>
      <c r="L49" s="174" t="str">
        <f>IF(AND('Mapa final'!$AD$11="Baja",'Mapa final'!$AF$11="Leve"),CONCATENATE("R2C",'Mapa final'!$S$11),"")</f>
        <v/>
      </c>
      <c r="M49" s="174" t="str">
        <f>IF(AND('Mapa final'!$AD$11="Baja",'Mapa final'!$AF$11="Leve"),CONCATENATE("R2C",'Mapa final'!$S$11),"")</f>
        <v/>
      </c>
      <c r="N49" s="174" t="str">
        <f>IF(AND('Mapa final'!$AD$11="Baja",'Mapa final'!$AF$11="Leve"),CONCATENATE("R2C",'Mapa final'!$S$11),"")</f>
        <v/>
      </c>
      <c r="O49" s="66" t="str">
        <f>IF(AND('Mapa final'!$AD$11="Baja",'Mapa final'!$AF$11="Leve"),CONCATENATE("R2C",'Mapa final'!$S$11),"")</f>
        <v/>
      </c>
      <c r="P49" s="65" t="str">
        <f>IF(AND('Mapa final'!$AD$11="Baja",'Mapa final'!$AF$11="Leve"),CONCATENATE("R2C",'Mapa final'!$S$11),"")</f>
        <v/>
      </c>
      <c r="Q49" s="174" t="str">
        <f>IF(AND('Mapa final'!$AD$11="Baja",'Mapa final'!$AF$11="Leve"),CONCATENATE("R2C",'Mapa final'!$S$11),"")</f>
        <v/>
      </c>
      <c r="R49" s="174" t="str">
        <f>IF(AND('Mapa final'!$AD$11="Baja",'Mapa final'!$AF$11="Leve"),CONCATENATE("R2C",'Mapa final'!$S$11),"")</f>
        <v/>
      </c>
      <c r="S49" s="174" t="str">
        <f>IF(AND('Mapa final'!$AD$11="Baja",'Mapa final'!$AF$11="Leve"),CONCATENATE("R2C",'Mapa final'!$S$11),"")</f>
        <v/>
      </c>
      <c r="T49" s="174" t="str">
        <f>IF(AND('Mapa final'!$AD$11="Baja",'Mapa final'!$AF$11="Leve"),CONCATENATE("R2C",'Mapa final'!$S$11),"")</f>
        <v/>
      </c>
      <c r="U49" s="66" t="str">
        <f>IF(AND('Mapa final'!$AD$11="Baja",'Mapa final'!$AF$11="Leve"),CONCATENATE("R2C",'Mapa final'!$S$11),"")</f>
        <v/>
      </c>
      <c r="V49" s="57" t="str">
        <f>IF(AND('Mapa final'!$AD$11="Alta",'Mapa final'!$AF$11="Leve"),CONCATENATE("R2C",'Mapa final'!$S$11),"")</f>
        <v/>
      </c>
      <c r="W49" s="172" t="str">
        <f>IF(AND('Mapa final'!$AD$11="Alta",'Mapa final'!$AF$11="Leve"),CONCATENATE("R2C",'Mapa final'!$S$11),"")</f>
        <v/>
      </c>
      <c r="X49" s="172" t="str">
        <f>IF(AND('Mapa final'!$AD$11="Alta",'Mapa final'!$AF$11="Leve"),CONCATENATE("R2C",'Mapa final'!$S$11),"")</f>
        <v/>
      </c>
      <c r="Y49" s="172" t="str">
        <f>IF(AND('Mapa final'!$AD$11="Alta",'Mapa final'!$AF$11="Leve"),CONCATENATE("R2C",'Mapa final'!$S$11),"")</f>
        <v/>
      </c>
      <c r="Z49" s="172" t="str">
        <f>IF(AND('Mapa final'!$AD$11="Alta",'Mapa final'!$AF$11="Leve"),CONCATENATE("R2C",'Mapa final'!$S$11),"")</f>
        <v/>
      </c>
      <c r="AA49" s="58" t="str">
        <f>IF(AND('Mapa final'!$AD$11="Alta",'Mapa final'!$AF$11="Leve"),CONCATENATE("R2C",'Mapa final'!$S$11),"")</f>
        <v/>
      </c>
      <c r="AB49" s="44" t="str">
        <f>IF(AND('Mapa final'!$AD$11="Muy Alta",'Mapa final'!$AF$11="Leve"),CONCATENATE("R2C",'Mapa final'!$S$11),"")</f>
        <v/>
      </c>
      <c r="AC49" s="171" t="str">
        <f>IF(AND('Mapa final'!$AD$11="Muy Alta",'Mapa final'!$AF$11="Leve"),CONCATENATE("R2C",'Mapa final'!$S$11),"")</f>
        <v/>
      </c>
      <c r="AD49" s="171" t="str">
        <f>IF(AND('Mapa final'!$AD$11="Muy Alta",'Mapa final'!$AF$11="Leve"),CONCATENATE("R2C",'Mapa final'!$S$11),"")</f>
        <v/>
      </c>
      <c r="AE49" s="171" t="str">
        <f>IF(AND('Mapa final'!$AD$11="Muy Alta",'Mapa final'!$AF$11="Leve"),CONCATENATE("R2C",'Mapa final'!$S$11),"")</f>
        <v/>
      </c>
      <c r="AF49" s="171" t="str">
        <f>IF(AND('Mapa final'!$AD$11="Muy Alta",'Mapa final'!$AF$11="Leve"),CONCATENATE("R2C",'Mapa final'!$S$11),"")</f>
        <v/>
      </c>
      <c r="AG49" s="45" t="str">
        <f>IF(AND('Mapa final'!$AD$11="Muy Alta",'Mapa final'!$AF$11="Leve"),CONCATENATE("R2C",'Mapa final'!$S$11),"")</f>
        <v/>
      </c>
      <c r="AH49" s="46" t="str">
        <f>IF(AND('Mapa final'!$AD$11="Alta",'Mapa final'!$AF$11="Catastrófico"),CONCATENATE("R2C",'Mapa final'!$S$11),"")</f>
        <v/>
      </c>
      <c r="AI49" s="173" t="str">
        <f>IF(AND('Mapa final'!$AD$11="Alta",'Mapa final'!$AF$11="Catastrófico"),CONCATENATE("R2C",'Mapa final'!$S$11),"")</f>
        <v/>
      </c>
      <c r="AJ49" s="173" t="str">
        <f>IF(AND('Mapa final'!$AD$11="Alta",'Mapa final'!$AF$11="Catastrófico"),CONCATENATE("R2C",'Mapa final'!$S$11),"")</f>
        <v/>
      </c>
      <c r="AK49" s="173" t="str">
        <f>IF(AND('Mapa final'!$AD$11="Alta",'Mapa final'!$AF$11="Catastrófico"),CONCATENATE("R2C",'Mapa final'!$S$11),"")</f>
        <v/>
      </c>
      <c r="AL49" s="173" t="str">
        <f>IF(AND('Mapa final'!$AD$11="Alta",'Mapa final'!$AF$11="Catastrófico"),CONCATENATE("R2C",'Mapa final'!$S$11),"")</f>
        <v/>
      </c>
      <c r="AM49" s="47" t="str">
        <f>IF(AND('Mapa final'!$AD$11="Alta",'Mapa final'!$AF$11="Catastrófico"),CONCATENATE("R2C",'Mapa final'!$S$11),"")</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373"/>
      <c r="C50" s="373"/>
      <c r="D50" s="374"/>
      <c r="E50" s="414"/>
      <c r="F50" s="415"/>
      <c r="G50" s="415"/>
      <c r="H50" s="415"/>
      <c r="I50" s="416"/>
      <c r="J50" s="65" t="str">
        <f>IF(AND('Mapa final'!$AD$11="Baja",'Mapa final'!$AF$11="Leve"),CONCATENATE("R2C",'Mapa final'!$S$11),"")</f>
        <v/>
      </c>
      <c r="K50" s="174" t="str">
        <f>IF(AND('Mapa final'!$AD$11="Baja",'Mapa final'!$AF$11="Leve"),CONCATENATE("R2C",'Mapa final'!$S$11),"")</f>
        <v/>
      </c>
      <c r="L50" s="174" t="str">
        <f>IF(AND('Mapa final'!$AD$11="Baja",'Mapa final'!$AF$11="Leve"),CONCATENATE("R2C",'Mapa final'!$S$11),"")</f>
        <v/>
      </c>
      <c r="M50" s="174" t="str">
        <f>IF(AND('Mapa final'!$AD$11="Baja",'Mapa final'!$AF$11="Leve"),CONCATENATE("R2C",'Mapa final'!$S$11),"")</f>
        <v/>
      </c>
      <c r="N50" s="174" t="str">
        <f>IF(AND('Mapa final'!$AD$11="Baja",'Mapa final'!$AF$11="Leve"),CONCATENATE("R2C",'Mapa final'!$S$11),"")</f>
        <v/>
      </c>
      <c r="O50" s="66" t="str">
        <f>IF(AND('Mapa final'!$AD$11="Baja",'Mapa final'!$AF$11="Leve"),CONCATENATE("R2C",'Mapa final'!$S$11),"")</f>
        <v/>
      </c>
      <c r="P50" s="65" t="str">
        <f>IF(AND('Mapa final'!$AD$11="Baja",'Mapa final'!$AF$11="Leve"),CONCATENATE("R2C",'Mapa final'!$S$11),"")</f>
        <v/>
      </c>
      <c r="Q50" s="174" t="str">
        <f>IF(AND('Mapa final'!$AD$11="Baja",'Mapa final'!$AF$11="Leve"),CONCATENATE("R2C",'Mapa final'!$S$11),"")</f>
        <v/>
      </c>
      <c r="R50" s="174" t="str">
        <f>IF(AND('Mapa final'!$AD$11="Baja",'Mapa final'!$AF$11="Leve"),CONCATENATE("R2C",'Mapa final'!$S$11),"")</f>
        <v/>
      </c>
      <c r="S50" s="174" t="str">
        <f>IF(AND('Mapa final'!$AD$11="Baja",'Mapa final'!$AF$11="Leve"),CONCATENATE("R2C",'Mapa final'!$S$11),"")</f>
        <v/>
      </c>
      <c r="T50" s="174" t="str">
        <f>IF(AND('Mapa final'!$AD$11="Baja",'Mapa final'!$AF$11="Leve"),CONCATENATE("R2C",'Mapa final'!$S$11),"")</f>
        <v/>
      </c>
      <c r="U50" s="66" t="str">
        <f>IF(AND('Mapa final'!$AD$11="Baja",'Mapa final'!$AF$11="Leve"),CONCATENATE("R2C",'Mapa final'!$S$11),"")</f>
        <v/>
      </c>
      <c r="V50" s="57" t="str">
        <f>IF(AND('Mapa final'!$AD$11="Alta",'Mapa final'!$AF$11="Leve"),CONCATENATE("R2C",'Mapa final'!$S$11),"")</f>
        <v/>
      </c>
      <c r="W50" s="172" t="str">
        <f>IF(AND('Mapa final'!$AD$11="Alta",'Mapa final'!$AF$11="Leve"),CONCATENATE("R2C",'Mapa final'!$S$11),"")</f>
        <v/>
      </c>
      <c r="X50" s="172" t="str">
        <f>IF(AND('Mapa final'!$AD$11="Alta",'Mapa final'!$AF$11="Leve"),CONCATENATE("R2C",'Mapa final'!$S$11),"")</f>
        <v/>
      </c>
      <c r="Y50" s="172" t="str">
        <f>IF(AND('Mapa final'!$AD$11="Alta",'Mapa final'!$AF$11="Leve"),CONCATENATE("R2C",'Mapa final'!$S$11),"")</f>
        <v/>
      </c>
      <c r="Z50" s="172" t="str">
        <f>IF(AND('Mapa final'!$AD$11="Alta",'Mapa final'!$AF$11="Leve"),CONCATENATE("R2C",'Mapa final'!$S$11),"")</f>
        <v/>
      </c>
      <c r="AA50" s="58" t="str">
        <f>IF(AND('Mapa final'!$AD$11="Alta",'Mapa final'!$AF$11="Leve"),CONCATENATE("R2C",'Mapa final'!$S$11),"")</f>
        <v/>
      </c>
      <c r="AB50" s="44" t="str">
        <f>IF(AND('Mapa final'!$AD$11="Muy Alta",'Mapa final'!$AF$11="Leve"),CONCATENATE("R2C",'Mapa final'!$S$11),"")</f>
        <v/>
      </c>
      <c r="AC50" s="171" t="str">
        <f>IF(AND('Mapa final'!$AD$11="Muy Alta",'Mapa final'!$AF$11="Leve"),CONCATENATE("R2C",'Mapa final'!$S$11),"")</f>
        <v/>
      </c>
      <c r="AD50" s="171" t="str">
        <f>IF(AND('Mapa final'!$AD$11="Muy Alta",'Mapa final'!$AF$11="Leve"),CONCATENATE("R2C",'Mapa final'!$S$11),"")</f>
        <v/>
      </c>
      <c r="AE50" s="171" t="str">
        <f>IF(AND('Mapa final'!$AD$11="Muy Alta",'Mapa final'!$AF$11="Leve"),CONCATENATE("R2C",'Mapa final'!$S$11),"")</f>
        <v/>
      </c>
      <c r="AF50" s="171" t="str">
        <f>IF(AND('Mapa final'!$AD$11="Muy Alta",'Mapa final'!$AF$11="Leve"),CONCATENATE("R2C",'Mapa final'!$S$11),"")</f>
        <v/>
      </c>
      <c r="AG50" s="45" t="str">
        <f>IF(AND('Mapa final'!$AD$11="Muy Alta",'Mapa final'!$AF$11="Leve"),CONCATENATE("R2C",'Mapa final'!$S$11),"")</f>
        <v/>
      </c>
      <c r="AH50" s="46" t="str">
        <f>IF(AND('Mapa final'!$AD$11="Alta",'Mapa final'!$AF$11="Catastrófico"),CONCATENATE("R2C",'Mapa final'!$S$11),"")</f>
        <v/>
      </c>
      <c r="AI50" s="173" t="str">
        <f>IF(AND('Mapa final'!$AD$11="Alta",'Mapa final'!$AF$11="Catastrófico"),CONCATENATE("R2C",'Mapa final'!$S$11),"")</f>
        <v/>
      </c>
      <c r="AJ50" s="173" t="str">
        <f>IF(AND('Mapa final'!$AD$11="Alta",'Mapa final'!$AF$11="Catastrófico"),CONCATENATE("R2C",'Mapa final'!$S$11),"")</f>
        <v/>
      </c>
      <c r="AK50" s="173" t="str">
        <f>IF(AND('Mapa final'!$AD$11="Alta",'Mapa final'!$AF$11="Catastrófico"),CONCATENATE("R2C",'Mapa final'!$S$11),"")</f>
        <v/>
      </c>
      <c r="AL50" s="173" t="str">
        <f>IF(AND('Mapa final'!$AD$11="Alta",'Mapa final'!$AF$11="Catastrófico"),CONCATENATE("R2C",'Mapa final'!$S$11),"")</f>
        <v/>
      </c>
      <c r="AM50" s="47" t="str">
        <f>IF(AND('Mapa final'!$AD$11="Alta",'Mapa final'!$AF$11="Catastrófico"),CONCATENATE("R2C",'Mapa final'!$S$11),"")</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373"/>
      <c r="C51" s="373"/>
      <c r="D51" s="374"/>
      <c r="E51" s="414"/>
      <c r="F51" s="415"/>
      <c r="G51" s="415"/>
      <c r="H51" s="415"/>
      <c r="I51" s="416"/>
      <c r="J51" s="65" t="str">
        <f>IF(AND('Mapa final'!$AD$11="Baja",'Mapa final'!$AF$11="Leve"),CONCATENATE("R2C",'Mapa final'!$S$11),"")</f>
        <v/>
      </c>
      <c r="K51" s="174" t="str">
        <f>IF(AND('Mapa final'!$AD$11="Baja",'Mapa final'!$AF$11="Leve"),CONCATENATE("R2C",'Mapa final'!$S$11),"")</f>
        <v/>
      </c>
      <c r="L51" s="174" t="str">
        <f>IF(AND('Mapa final'!$AD$11="Baja",'Mapa final'!$AF$11="Leve"),CONCATENATE("R2C",'Mapa final'!$S$11),"")</f>
        <v/>
      </c>
      <c r="M51" s="174" t="str">
        <f>IF(AND('Mapa final'!$AD$11="Baja",'Mapa final'!$AF$11="Leve"),CONCATENATE("R2C",'Mapa final'!$S$11),"")</f>
        <v/>
      </c>
      <c r="N51" s="174" t="str">
        <f>IF(AND('Mapa final'!$AD$11="Baja",'Mapa final'!$AF$11="Leve"),CONCATENATE("R2C",'Mapa final'!$S$11),"")</f>
        <v/>
      </c>
      <c r="O51" s="66" t="str">
        <f>IF(AND('Mapa final'!$AD$11="Baja",'Mapa final'!$AF$11="Leve"),CONCATENATE("R2C",'Mapa final'!$S$11),"")</f>
        <v/>
      </c>
      <c r="P51" s="65" t="str">
        <f>IF(AND('Mapa final'!$AD$11="Baja",'Mapa final'!$AF$11="Leve"),CONCATENATE("R2C",'Mapa final'!$S$11),"")</f>
        <v/>
      </c>
      <c r="Q51" s="174" t="str">
        <f>IF(AND('Mapa final'!$AD$11="Baja",'Mapa final'!$AF$11="Leve"),CONCATENATE("R2C",'Mapa final'!$S$11),"")</f>
        <v/>
      </c>
      <c r="R51" s="174" t="str">
        <f>IF(AND('Mapa final'!$AD$11="Baja",'Mapa final'!$AF$11="Leve"),CONCATENATE("R2C",'Mapa final'!$S$11),"")</f>
        <v/>
      </c>
      <c r="S51" s="174" t="str">
        <f>IF(AND('Mapa final'!$AD$11="Baja",'Mapa final'!$AF$11="Leve"),CONCATENATE("R2C",'Mapa final'!$S$11),"")</f>
        <v/>
      </c>
      <c r="T51" s="174" t="str">
        <f>IF(AND('Mapa final'!$AD$11="Baja",'Mapa final'!$AF$11="Leve"),CONCATENATE("R2C",'Mapa final'!$S$11),"")</f>
        <v/>
      </c>
      <c r="U51" s="66" t="str">
        <f>IF(AND('Mapa final'!$AD$11="Baja",'Mapa final'!$AF$11="Leve"),CONCATENATE("R2C",'Mapa final'!$S$11),"")</f>
        <v/>
      </c>
      <c r="V51" s="57" t="str">
        <f>IF(AND('Mapa final'!$AD$11="Alta",'Mapa final'!$AF$11="Leve"),CONCATENATE("R2C",'Mapa final'!$S$11),"")</f>
        <v/>
      </c>
      <c r="W51" s="172" t="str">
        <f>IF(AND('Mapa final'!$AD$11="Alta",'Mapa final'!$AF$11="Leve"),CONCATENATE("R2C",'Mapa final'!$S$11),"")</f>
        <v/>
      </c>
      <c r="X51" s="172" t="str">
        <f>IF(AND('Mapa final'!$AD$11="Alta",'Mapa final'!$AF$11="Leve"),CONCATENATE("R2C",'Mapa final'!$S$11),"")</f>
        <v/>
      </c>
      <c r="Y51" s="172" t="str">
        <f>IF(AND('Mapa final'!$AD$11="Alta",'Mapa final'!$AF$11="Leve"),CONCATENATE("R2C",'Mapa final'!$S$11),"")</f>
        <v/>
      </c>
      <c r="Z51" s="172" t="str">
        <f>IF(AND('Mapa final'!$AD$11="Alta",'Mapa final'!$AF$11="Leve"),CONCATENATE("R2C",'Mapa final'!$S$11),"")</f>
        <v/>
      </c>
      <c r="AA51" s="58" t="str">
        <f>IF(AND('Mapa final'!$AD$11="Alta",'Mapa final'!$AF$11="Leve"),CONCATENATE("R2C",'Mapa final'!$S$11),"")</f>
        <v/>
      </c>
      <c r="AB51" s="44" t="str">
        <f>IF(AND('Mapa final'!$AD$11="Muy Alta",'Mapa final'!$AF$11="Leve"),CONCATENATE("R2C",'Mapa final'!$S$11),"")</f>
        <v/>
      </c>
      <c r="AC51" s="171" t="str">
        <f>IF(AND('Mapa final'!$AD$11="Muy Alta",'Mapa final'!$AF$11="Leve"),CONCATENATE("R2C",'Mapa final'!$S$11),"")</f>
        <v/>
      </c>
      <c r="AD51" s="171" t="str">
        <f>IF(AND('Mapa final'!$AD$11="Muy Alta",'Mapa final'!$AF$11="Leve"),CONCATENATE("R2C",'Mapa final'!$S$11),"")</f>
        <v/>
      </c>
      <c r="AE51" s="171" t="str">
        <f>IF(AND('Mapa final'!$AD$11="Muy Alta",'Mapa final'!$AF$11="Leve"),CONCATENATE("R2C",'Mapa final'!$S$11),"")</f>
        <v/>
      </c>
      <c r="AF51" s="171" t="str">
        <f>IF(AND('Mapa final'!$AD$11="Muy Alta",'Mapa final'!$AF$11="Leve"),CONCATENATE("R2C",'Mapa final'!$S$11),"")</f>
        <v/>
      </c>
      <c r="AG51" s="45" t="str">
        <f>IF(AND('Mapa final'!$AD$11="Muy Alta",'Mapa final'!$AF$11="Leve"),CONCATENATE("R2C",'Mapa final'!$S$11),"")</f>
        <v/>
      </c>
      <c r="AH51" s="46" t="str">
        <f>IF(AND('Mapa final'!$AD$11="Alta",'Mapa final'!$AF$11="Catastrófico"),CONCATENATE("R2C",'Mapa final'!$S$11),"")</f>
        <v/>
      </c>
      <c r="AI51" s="173" t="str">
        <f>IF(AND('Mapa final'!$AD$11="Alta",'Mapa final'!$AF$11="Catastrófico"),CONCATENATE("R2C",'Mapa final'!$S$11),"")</f>
        <v/>
      </c>
      <c r="AJ51" s="173" t="str">
        <f>IF(AND('Mapa final'!$AD$11="Alta",'Mapa final'!$AF$11="Catastrófico"),CONCATENATE("R2C",'Mapa final'!$S$11),"")</f>
        <v/>
      </c>
      <c r="AK51" s="173" t="str">
        <f>IF(AND('Mapa final'!$AD$11="Alta",'Mapa final'!$AF$11="Catastrófico"),CONCATENATE("R2C",'Mapa final'!$S$11),"")</f>
        <v/>
      </c>
      <c r="AL51" s="173" t="str">
        <f>IF(AND('Mapa final'!$AD$11="Alta",'Mapa final'!$AF$11="Catastrófico"),CONCATENATE("R2C",'Mapa final'!$S$11),"")</f>
        <v/>
      </c>
      <c r="AM51" s="47" t="str">
        <f>IF(AND('Mapa final'!$AD$11="Alta",'Mapa final'!$AF$11="Catastrófico"),CONCATENATE("R2C",'Mapa final'!$S$11),"")</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373"/>
      <c r="C52" s="373"/>
      <c r="D52" s="374"/>
      <c r="E52" s="414"/>
      <c r="F52" s="415"/>
      <c r="G52" s="415"/>
      <c r="H52" s="415"/>
      <c r="I52" s="416"/>
      <c r="J52" s="65" t="str">
        <f>IF(AND('Mapa final'!$AD$11="Baja",'Mapa final'!$AF$11="Leve"),CONCATENATE("R2C",'Mapa final'!$S$11),"")</f>
        <v/>
      </c>
      <c r="K52" s="174" t="str">
        <f>IF(AND('Mapa final'!$AD$11="Baja",'Mapa final'!$AF$11="Leve"),CONCATENATE("R2C",'Mapa final'!$S$11),"")</f>
        <v/>
      </c>
      <c r="L52" s="174" t="str">
        <f>IF(AND('Mapa final'!$AD$11="Baja",'Mapa final'!$AF$11="Leve"),CONCATENATE("R2C",'Mapa final'!$S$11),"")</f>
        <v/>
      </c>
      <c r="M52" s="174" t="str">
        <f>IF(AND('Mapa final'!$AD$11="Baja",'Mapa final'!$AF$11="Leve"),CONCATENATE("R2C",'Mapa final'!$S$11),"")</f>
        <v/>
      </c>
      <c r="N52" s="174" t="str">
        <f>IF(AND('Mapa final'!$AD$11="Baja",'Mapa final'!$AF$11="Leve"),CONCATENATE("R2C",'Mapa final'!$S$11),"")</f>
        <v/>
      </c>
      <c r="O52" s="66" t="str">
        <f>IF(AND('Mapa final'!$AD$11="Baja",'Mapa final'!$AF$11="Leve"),CONCATENATE("R2C",'Mapa final'!$S$11),"")</f>
        <v/>
      </c>
      <c r="P52" s="65" t="str">
        <f>IF(AND('Mapa final'!$AD$11="Baja",'Mapa final'!$AF$11="Leve"),CONCATENATE("R2C",'Mapa final'!$S$11),"")</f>
        <v/>
      </c>
      <c r="Q52" s="174" t="str">
        <f>IF(AND('Mapa final'!$AD$11="Baja",'Mapa final'!$AF$11="Leve"),CONCATENATE("R2C",'Mapa final'!$S$11),"")</f>
        <v/>
      </c>
      <c r="R52" s="174" t="str">
        <f>IF(AND('Mapa final'!$AD$11="Baja",'Mapa final'!$AF$11="Leve"),CONCATENATE("R2C",'Mapa final'!$S$11),"")</f>
        <v/>
      </c>
      <c r="S52" s="174" t="str">
        <f>IF(AND('Mapa final'!$AD$11="Baja",'Mapa final'!$AF$11="Leve"),CONCATENATE("R2C",'Mapa final'!$S$11),"")</f>
        <v/>
      </c>
      <c r="T52" s="174" t="str">
        <f>IF(AND('Mapa final'!$AD$11="Baja",'Mapa final'!$AF$11="Leve"),CONCATENATE("R2C",'Mapa final'!$S$11),"")</f>
        <v/>
      </c>
      <c r="U52" s="66" t="str">
        <f>IF(AND('Mapa final'!$AD$11="Baja",'Mapa final'!$AF$11="Leve"),CONCATENATE("R2C",'Mapa final'!$S$11),"")</f>
        <v/>
      </c>
      <c r="V52" s="57" t="str">
        <f>IF(AND('Mapa final'!$AD$11="Alta",'Mapa final'!$AF$11="Leve"),CONCATENATE("R2C",'Mapa final'!$S$11),"")</f>
        <v/>
      </c>
      <c r="W52" s="172" t="str">
        <f>IF(AND('Mapa final'!$AD$11="Alta",'Mapa final'!$AF$11="Leve"),CONCATENATE("R2C",'Mapa final'!$S$11),"")</f>
        <v/>
      </c>
      <c r="X52" s="172" t="str">
        <f>IF(AND('Mapa final'!$AD$11="Alta",'Mapa final'!$AF$11="Leve"),CONCATENATE("R2C",'Mapa final'!$S$11),"")</f>
        <v/>
      </c>
      <c r="Y52" s="172" t="str">
        <f>IF(AND('Mapa final'!$AD$11="Alta",'Mapa final'!$AF$11="Leve"),CONCATENATE("R2C",'Mapa final'!$S$11),"")</f>
        <v/>
      </c>
      <c r="Z52" s="172" t="str">
        <f>IF(AND('Mapa final'!$AD$11="Alta",'Mapa final'!$AF$11="Leve"),CONCATENATE("R2C",'Mapa final'!$S$11),"")</f>
        <v/>
      </c>
      <c r="AA52" s="58" t="str">
        <f>IF(AND('Mapa final'!$AD$11="Alta",'Mapa final'!$AF$11="Leve"),CONCATENATE("R2C",'Mapa final'!$S$11),"")</f>
        <v/>
      </c>
      <c r="AB52" s="44" t="str">
        <f>IF(AND('Mapa final'!$AD$11="Muy Alta",'Mapa final'!$AF$11="Leve"),CONCATENATE("R2C",'Mapa final'!$S$11),"")</f>
        <v/>
      </c>
      <c r="AC52" s="171" t="str">
        <f>IF(AND('Mapa final'!$AD$11="Muy Alta",'Mapa final'!$AF$11="Leve"),CONCATENATE("R2C",'Mapa final'!$S$11),"")</f>
        <v/>
      </c>
      <c r="AD52" s="171" t="str">
        <f>IF(AND('Mapa final'!$AD$11="Muy Alta",'Mapa final'!$AF$11="Leve"),CONCATENATE("R2C",'Mapa final'!$S$11),"")</f>
        <v/>
      </c>
      <c r="AE52" s="171" t="str">
        <f>IF(AND('Mapa final'!$AD$11="Muy Alta",'Mapa final'!$AF$11="Leve"),CONCATENATE("R2C",'Mapa final'!$S$11),"")</f>
        <v/>
      </c>
      <c r="AF52" s="171" t="str">
        <f>IF(AND('Mapa final'!$AD$11="Muy Alta",'Mapa final'!$AF$11="Leve"),CONCATENATE("R2C",'Mapa final'!$S$11),"")</f>
        <v/>
      </c>
      <c r="AG52" s="45" t="str">
        <f>IF(AND('Mapa final'!$AD$11="Muy Alta",'Mapa final'!$AF$11="Leve"),CONCATENATE("R2C",'Mapa final'!$S$11),"")</f>
        <v/>
      </c>
      <c r="AH52" s="46" t="str">
        <f>IF(AND('Mapa final'!$AD$11="Alta",'Mapa final'!$AF$11="Catastrófico"),CONCATENATE("R2C",'Mapa final'!$S$11),"")</f>
        <v/>
      </c>
      <c r="AI52" s="173" t="str">
        <f>IF(AND('Mapa final'!$AD$11="Alta",'Mapa final'!$AF$11="Catastrófico"),CONCATENATE("R2C",'Mapa final'!$S$11),"")</f>
        <v/>
      </c>
      <c r="AJ52" s="173" t="str">
        <f>IF(AND('Mapa final'!$AD$11="Alta",'Mapa final'!$AF$11="Catastrófico"),CONCATENATE("R2C",'Mapa final'!$S$11),"")</f>
        <v/>
      </c>
      <c r="AK52" s="173" t="str">
        <f>IF(AND('Mapa final'!$AD$11="Alta",'Mapa final'!$AF$11="Catastrófico"),CONCATENATE("R2C",'Mapa final'!$S$11),"")</f>
        <v/>
      </c>
      <c r="AL52" s="173" t="str">
        <f>IF(AND('Mapa final'!$AD$11="Alta",'Mapa final'!$AF$11="Catastrófico"),CONCATENATE("R2C",'Mapa final'!$S$11),"")</f>
        <v/>
      </c>
      <c r="AM52" s="47" t="str">
        <f>IF(AND('Mapa final'!$AD$11="Alta",'Mapa final'!$AF$11="Catastrófico"),CONCATENATE("R2C",'Mapa final'!$S$11),"")</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373"/>
      <c r="C53" s="373"/>
      <c r="D53" s="374"/>
      <c r="E53" s="414"/>
      <c r="F53" s="415"/>
      <c r="G53" s="415"/>
      <c r="H53" s="415"/>
      <c r="I53" s="416"/>
      <c r="J53" s="65" t="str">
        <f>IF(AND('Mapa final'!$AD$11="Baja",'Mapa final'!$AF$11="Leve"),CONCATENATE("R2C",'Mapa final'!$S$11),"")</f>
        <v/>
      </c>
      <c r="K53" s="174" t="str">
        <f>IF(AND('Mapa final'!$AD$11="Baja",'Mapa final'!$AF$11="Leve"),CONCATENATE("R2C",'Mapa final'!$S$11),"")</f>
        <v/>
      </c>
      <c r="L53" s="174" t="str">
        <f>IF(AND('Mapa final'!$AD$11="Baja",'Mapa final'!$AF$11="Leve"),CONCATENATE("R2C",'Mapa final'!$S$11),"")</f>
        <v/>
      </c>
      <c r="M53" s="174" t="str">
        <f>IF(AND('Mapa final'!$AD$11="Baja",'Mapa final'!$AF$11="Leve"),CONCATENATE("R2C",'Mapa final'!$S$11),"")</f>
        <v/>
      </c>
      <c r="N53" s="174" t="str">
        <f>IF(AND('Mapa final'!$AD$11="Baja",'Mapa final'!$AF$11="Leve"),CONCATENATE("R2C",'Mapa final'!$S$11),"")</f>
        <v/>
      </c>
      <c r="O53" s="66" t="str">
        <f>IF(AND('Mapa final'!$AD$11="Baja",'Mapa final'!$AF$11="Leve"),CONCATENATE("R2C",'Mapa final'!$S$11),"")</f>
        <v/>
      </c>
      <c r="P53" s="65" t="str">
        <f>IF(AND('Mapa final'!$AD$11="Baja",'Mapa final'!$AF$11="Leve"),CONCATENATE("R2C",'Mapa final'!$S$11),"")</f>
        <v/>
      </c>
      <c r="Q53" s="174" t="str">
        <f>IF(AND('Mapa final'!$AD$11="Baja",'Mapa final'!$AF$11="Leve"),CONCATENATE("R2C",'Mapa final'!$S$11),"")</f>
        <v/>
      </c>
      <c r="R53" s="174" t="str">
        <f>IF(AND('Mapa final'!$AD$11="Baja",'Mapa final'!$AF$11="Leve"),CONCATENATE("R2C",'Mapa final'!$S$11),"")</f>
        <v/>
      </c>
      <c r="S53" s="174" t="str">
        <f>IF(AND('Mapa final'!$AD$11="Baja",'Mapa final'!$AF$11="Leve"),CONCATENATE("R2C",'Mapa final'!$S$11),"")</f>
        <v/>
      </c>
      <c r="T53" s="174" t="str">
        <f>IF(AND('Mapa final'!$AD$11="Baja",'Mapa final'!$AF$11="Leve"),CONCATENATE("R2C",'Mapa final'!$S$11),"")</f>
        <v/>
      </c>
      <c r="U53" s="66" t="str">
        <f>IF(AND('Mapa final'!$AD$11="Baja",'Mapa final'!$AF$11="Leve"),CONCATENATE("R2C",'Mapa final'!$S$11),"")</f>
        <v/>
      </c>
      <c r="V53" s="57" t="str">
        <f>IF(AND('Mapa final'!$AD$11="Alta",'Mapa final'!$AF$11="Leve"),CONCATENATE("R2C",'Mapa final'!$S$11),"")</f>
        <v/>
      </c>
      <c r="W53" s="172" t="str">
        <f>IF(AND('Mapa final'!$AD$11="Alta",'Mapa final'!$AF$11="Leve"),CONCATENATE("R2C",'Mapa final'!$S$11),"")</f>
        <v/>
      </c>
      <c r="X53" s="172" t="str">
        <f>IF(AND('Mapa final'!$AD$11="Alta",'Mapa final'!$AF$11="Leve"),CONCATENATE("R2C",'Mapa final'!$S$11),"")</f>
        <v/>
      </c>
      <c r="Y53" s="172" t="str">
        <f>IF(AND('Mapa final'!$AD$11="Alta",'Mapa final'!$AF$11="Leve"),CONCATENATE("R2C",'Mapa final'!$S$11),"")</f>
        <v/>
      </c>
      <c r="Z53" s="172" t="str">
        <f>IF(AND('Mapa final'!$AD$11="Alta",'Mapa final'!$AF$11="Leve"),CONCATENATE("R2C",'Mapa final'!$S$11),"")</f>
        <v/>
      </c>
      <c r="AA53" s="58" t="str">
        <f>IF(AND('Mapa final'!$AD$11="Alta",'Mapa final'!$AF$11="Leve"),CONCATENATE("R2C",'Mapa final'!$S$11),"")</f>
        <v/>
      </c>
      <c r="AB53" s="44" t="str">
        <f>IF(AND('Mapa final'!$AD$11="Muy Alta",'Mapa final'!$AF$11="Leve"),CONCATENATE("R2C",'Mapa final'!$S$11),"")</f>
        <v/>
      </c>
      <c r="AC53" s="171" t="str">
        <f>IF(AND('Mapa final'!$AD$11="Muy Alta",'Mapa final'!$AF$11="Leve"),CONCATENATE("R2C",'Mapa final'!$S$11),"")</f>
        <v/>
      </c>
      <c r="AD53" s="171" t="str">
        <f>IF(AND('Mapa final'!$AD$11="Muy Alta",'Mapa final'!$AF$11="Leve"),CONCATENATE("R2C",'Mapa final'!$S$11),"")</f>
        <v/>
      </c>
      <c r="AE53" s="171" t="str">
        <f>IF(AND('Mapa final'!$AD$11="Muy Alta",'Mapa final'!$AF$11="Leve"),CONCATENATE("R2C",'Mapa final'!$S$11),"")</f>
        <v/>
      </c>
      <c r="AF53" s="171" t="str">
        <f>IF(AND('Mapa final'!$AD$11="Muy Alta",'Mapa final'!$AF$11="Leve"),CONCATENATE("R2C",'Mapa final'!$S$11),"")</f>
        <v/>
      </c>
      <c r="AG53" s="45" t="str">
        <f>IF(AND('Mapa final'!$AD$11="Muy Alta",'Mapa final'!$AF$11="Leve"),CONCATENATE("R2C",'Mapa final'!$S$11),"")</f>
        <v/>
      </c>
      <c r="AH53" s="46" t="str">
        <f>IF(AND('Mapa final'!$AD$11="Alta",'Mapa final'!$AF$11="Catastrófico"),CONCATENATE("R2C",'Mapa final'!$S$11),"")</f>
        <v/>
      </c>
      <c r="AI53" s="173" t="str">
        <f>IF(AND('Mapa final'!$AD$11="Alta",'Mapa final'!$AF$11="Catastrófico"),CONCATENATE("R2C",'Mapa final'!$S$11),"")</f>
        <v/>
      </c>
      <c r="AJ53" s="173" t="str">
        <f>IF(AND('Mapa final'!$AD$11="Alta",'Mapa final'!$AF$11="Catastrófico"),CONCATENATE("R2C",'Mapa final'!$S$11),"")</f>
        <v/>
      </c>
      <c r="AK53" s="173" t="str">
        <f>IF(AND('Mapa final'!$AD$11="Alta",'Mapa final'!$AF$11="Catastrófico"),CONCATENATE("R2C",'Mapa final'!$S$11),"")</f>
        <v/>
      </c>
      <c r="AL53" s="173" t="str">
        <f>IF(AND('Mapa final'!$AD$11="Alta",'Mapa final'!$AF$11="Catastrófico"),CONCATENATE("R2C",'Mapa final'!$S$11),"")</f>
        <v/>
      </c>
      <c r="AM53" s="47" t="str">
        <f>IF(AND('Mapa final'!$AD$11="Alta",'Mapa final'!$AF$11="Catastrófico"),CONCATENATE("R2C",'Mapa final'!$S$11),"")</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373"/>
      <c r="C54" s="373"/>
      <c r="D54" s="374"/>
      <c r="E54" s="414"/>
      <c r="F54" s="415"/>
      <c r="G54" s="415"/>
      <c r="H54" s="415"/>
      <c r="I54" s="416"/>
      <c r="J54" s="65" t="str">
        <f>IF(AND('Mapa final'!$AD$11="Baja",'Mapa final'!$AF$11="Leve"),CONCATENATE("R2C",'Mapa final'!$S$11),"")</f>
        <v/>
      </c>
      <c r="K54" s="174" t="str">
        <f>IF(AND('Mapa final'!$AD$11="Baja",'Mapa final'!$AF$11="Leve"),CONCATENATE("R2C",'Mapa final'!$S$11),"")</f>
        <v/>
      </c>
      <c r="L54" s="174" t="str">
        <f>IF(AND('Mapa final'!$AD$11="Baja",'Mapa final'!$AF$11="Leve"),CONCATENATE("R2C",'Mapa final'!$S$11),"")</f>
        <v/>
      </c>
      <c r="M54" s="174" t="str">
        <f>IF(AND('Mapa final'!$AD$11="Baja",'Mapa final'!$AF$11="Leve"),CONCATENATE("R2C",'Mapa final'!$S$11),"")</f>
        <v/>
      </c>
      <c r="N54" s="174" t="str">
        <f>IF(AND('Mapa final'!$AD$11="Baja",'Mapa final'!$AF$11="Leve"),CONCATENATE("R2C",'Mapa final'!$S$11),"")</f>
        <v/>
      </c>
      <c r="O54" s="66" t="str">
        <f>IF(AND('Mapa final'!$AD$11="Baja",'Mapa final'!$AF$11="Leve"),CONCATENATE("R2C",'Mapa final'!$S$11),"")</f>
        <v/>
      </c>
      <c r="P54" s="65" t="str">
        <f>IF(AND('Mapa final'!$AD$11="Baja",'Mapa final'!$AF$11="Leve"),CONCATENATE("R2C",'Mapa final'!$S$11),"")</f>
        <v/>
      </c>
      <c r="Q54" s="174" t="str">
        <f>IF(AND('Mapa final'!$AD$11="Baja",'Mapa final'!$AF$11="Leve"),CONCATENATE("R2C",'Mapa final'!$S$11),"")</f>
        <v/>
      </c>
      <c r="R54" s="174" t="str">
        <f>IF(AND('Mapa final'!$AD$11="Baja",'Mapa final'!$AF$11="Leve"),CONCATENATE("R2C",'Mapa final'!$S$11),"")</f>
        <v/>
      </c>
      <c r="S54" s="174" t="str">
        <f>IF(AND('Mapa final'!$AD$11="Baja",'Mapa final'!$AF$11="Leve"),CONCATENATE("R2C",'Mapa final'!$S$11),"")</f>
        <v/>
      </c>
      <c r="T54" s="174" t="str">
        <f>IF(AND('Mapa final'!$AD$11="Baja",'Mapa final'!$AF$11="Leve"),CONCATENATE("R2C",'Mapa final'!$S$11),"")</f>
        <v/>
      </c>
      <c r="U54" s="66" t="str">
        <f>IF(AND('Mapa final'!$AD$11="Baja",'Mapa final'!$AF$11="Leve"),CONCATENATE("R2C",'Mapa final'!$S$11),"")</f>
        <v/>
      </c>
      <c r="V54" s="57" t="str">
        <f>IF(AND('Mapa final'!$AD$11="Alta",'Mapa final'!$AF$11="Leve"),CONCATENATE("R2C",'Mapa final'!$S$11),"")</f>
        <v/>
      </c>
      <c r="W54" s="172" t="str">
        <f>IF(AND('Mapa final'!$AD$11="Alta",'Mapa final'!$AF$11="Leve"),CONCATENATE("R2C",'Mapa final'!$S$11),"")</f>
        <v/>
      </c>
      <c r="X54" s="172" t="str">
        <f>IF(AND('Mapa final'!$AD$11="Alta",'Mapa final'!$AF$11="Leve"),CONCATENATE("R2C",'Mapa final'!$S$11),"")</f>
        <v/>
      </c>
      <c r="Y54" s="172" t="str">
        <f>IF(AND('Mapa final'!$AD$11="Alta",'Mapa final'!$AF$11="Leve"),CONCATENATE("R2C",'Mapa final'!$S$11),"")</f>
        <v/>
      </c>
      <c r="Z54" s="172" t="str">
        <f>IF(AND('Mapa final'!$AD$11="Alta",'Mapa final'!$AF$11="Leve"),CONCATENATE("R2C",'Mapa final'!$S$11),"")</f>
        <v/>
      </c>
      <c r="AA54" s="58" t="str">
        <f>IF(AND('Mapa final'!$AD$11="Alta",'Mapa final'!$AF$11="Leve"),CONCATENATE("R2C",'Mapa final'!$S$11),"")</f>
        <v/>
      </c>
      <c r="AB54" s="44" t="str">
        <f>IF(AND('Mapa final'!$AD$11="Muy Alta",'Mapa final'!$AF$11="Leve"),CONCATENATE("R2C",'Mapa final'!$S$11),"")</f>
        <v/>
      </c>
      <c r="AC54" s="171" t="str">
        <f>IF(AND('Mapa final'!$AD$11="Muy Alta",'Mapa final'!$AF$11="Leve"),CONCATENATE("R2C",'Mapa final'!$S$11),"")</f>
        <v/>
      </c>
      <c r="AD54" s="171" t="str">
        <f>IF(AND('Mapa final'!$AD$11="Muy Alta",'Mapa final'!$AF$11="Leve"),CONCATENATE("R2C",'Mapa final'!$S$11),"")</f>
        <v/>
      </c>
      <c r="AE54" s="171" t="str">
        <f>IF(AND('Mapa final'!$AD$11="Muy Alta",'Mapa final'!$AF$11="Leve"),CONCATENATE("R2C",'Mapa final'!$S$11),"")</f>
        <v/>
      </c>
      <c r="AF54" s="171" t="str">
        <f>IF(AND('Mapa final'!$AD$11="Muy Alta",'Mapa final'!$AF$11="Leve"),CONCATENATE("R2C",'Mapa final'!$S$11),"")</f>
        <v/>
      </c>
      <c r="AG54" s="45" t="str">
        <f>IF(AND('Mapa final'!$AD$11="Muy Alta",'Mapa final'!$AF$11="Leve"),CONCATENATE("R2C",'Mapa final'!$S$11),"")</f>
        <v/>
      </c>
      <c r="AH54" s="46" t="str">
        <f>IF(AND('Mapa final'!$AD$11="Alta",'Mapa final'!$AF$11="Catastrófico"),CONCATENATE("R2C",'Mapa final'!$S$11),"")</f>
        <v/>
      </c>
      <c r="AI54" s="173" t="str">
        <f>IF(AND('Mapa final'!$AD$11="Alta",'Mapa final'!$AF$11="Catastrófico"),CONCATENATE("R2C",'Mapa final'!$S$11),"")</f>
        <v/>
      </c>
      <c r="AJ54" s="173" t="str">
        <f>IF(AND('Mapa final'!$AD$11="Alta",'Mapa final'!$AF$11="Catastrófico"),CONCATENATE("R2C",'Mapa final'!$S$11),"")</f>
        <v/>
      </c>
      <c r="AK54" s="173" t="str">
        <f>IF(AND('Mapa final'!$AD$11="Alta",'Mapa final'!$AF$11="Catastrófico"),CONCATENATE("R2C",'Mapa final'!$S$11),"")</f>
        <v/>
      </c>
      <c r="AL54" s="173" t="str">
        <f>IF(AND('Mapa final'!$AD$11="Alta",'Mapa final'!$AF$11="Catastrófico"),CONCATENATE("R2C",'Mapa final'!$S$11),"")</f>
        <v/>
      </c>
      <c r="AM54" s="47" t="str">
        <f>IF(AND('Mapa final'!$AD$11="Alta",'Mapa final'!$AF$11="Catastrófico"),CONCATENATE("R2C",'Mapa final'!$S$11),"")</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373"/>
      <c r="C55" s="373"/>
      <c r="D55" s="374"/>
      <c r="E55" s="417"/>
      <c r="F55" s="418"/>
      <c r="G55" s="418"/>
      <c r="H55" s="418"/>
      <c r="I55" s="419"/>
      <c r="J55" s="67" t="str">
        <f>IF(AND('Mapa final'!$AD$11="Baja",'Mapa final'!$AF$11="Leve"),CONCATENATE("R2C",'Mapa final'!$S$11),"")</f>
        <v/>
      </c>
      <c r="K55" s="68" t="str">
        <f>IF(AND('Mapa final'!$AD$11="Baja",'Mapa final'!$AF$11="Leve"),CONCATENATE("R2C",'Mapa final'!$S$11),"")</f>
        <v/>
      </c>
      <c r="L55" s="68" t="str">
        <f>IF(AND('Mapa final'!$AD$11="Baja",'Mapa final'!$AF$11="Leve"),CONCATENATE("R2C",'Mapa final'!$S$11),"")</f>
        <v/>
      </c>
      <c r="M55" s="68" t="str">
        <f>IF(AND('Mapa final'!$AD$11="Baja",'Mapa final'!$AF$11="Leve"),CONCATENATE("R2C",'Mapa final'!$S$11),"")</f>
        <v/>
      </c>
      <c r="N55" s="68" t="str">
        <f>IF(AND('Mapa final'!$AD$11="Baja",'Mapa final'!$AF$11="Leve"),CONCATENATE("R2C",'Mapa final'!$S$11),"")</f>
        <v/>
      </c>
      <c r="O55" s="69" t="str">
        <f>IF(AND('Mapa final'!$AD$11="Baja",'Mapa final'!$AF$11="Leve"),CONCATENATE("R2C",'Mapa final'!$S$11),"")</f>
        <v/>
      </c>
      <c r="P55" s="67" t="str">
        <f>IF(AND('Mapa final'!$AD$11="Baja",'Mapa final'!$AF$11="Leve"),CONCATENATE("R2C",'Mapa final'!$S$11),"")</f>
        <v/>
      </c>
      <c r="Q55" s="68" t="str">
        <f>IF(AND('Mapa final'!$AD$11="Baja",'Mapa final'!$AF$11="Leve"),CONCATENATE("R2C",'Mapa final'!$S$11),"")</f>
        <v/>
      </c>
      <c r="R55" s="68" t="str">
        <f>IF(AND('Mapa final'!$AD$11="Baja",'Mapa final'!$AF$11="Leve"),CONCATENATE("R2C",'Mapa final'!$S$11),"")</f>
        <v/>
      </c>
      <c r="S55" s="68" t="str">
        <f>IF(AND('Mapa final'!$AD$11="Baja",'Mapa final'!$AF$11="Leve"),CONCATENATE("R2C",'Mapa final'!$S$11),"")</f>
        <v/>
      </c>
      <c r="T55" s="68" t="str">
        <f>IF(AND('Mapa final'!$AD$11="Baja",'Mapa final'!$AF$11="Leve"),CONCATENATE("R2C",'Mapa final'!$S$11),"")</f>
        <v/>
      </c>
      <c r="U55" s="69" t="str">
        <f>IF(AND('Mapa final'!$AD$11="Baja",'Mapa final'!$AF$11="Leve"),CONCATENATE("R2C",'Mapa final'!$S$11),"")</f>
        <v/>
      </c>
      <c r="V55" s="59" t="str">
        <f>IF(AND('Mapa final'!$AD$11="Alta",'Mapa final'!$AF$11="Leve"),CONCATENATE("R2C",'Mapa final'!$S$11),"")</f>
        <v/>
      </c>
      <c r="W55" s="60" t="str">
        <f>IF(AND('Mapa final'!$AD$11="Alta",'Mapa final'!$AF$11="Leve"),CONCATENATE("R2C",'Mapa final'!$S$11),"")</f>
        <v/>
      </c>
      <c r="X55" s="60" t="str">
        <f>IF(AND('Mapa final'!$AD$11="Alta",'Mapa final'!$AF$11="Leve"),CONCATENATE("R2C",'Mapa final'!$S$11),"")</f>
        <v/>
      </c>
      <c r="Y55" s="60" t="str">
        <f>IF(AND('Mapa final'!$AD$11="Alta",'Mapa final'!$AF$11="Leve"),CONCATENATE("R2C",'Mapa final'!$S$11),"")</f>
        <v/>
      </c>
      <c r="Z55" s="60" t="str">
        <f>IF(AND('Mapa final'!$AD$11="Alta",'Mapa final'!$AF$11="Leve"),CONCATENATE("R2C",'Mapa final'!$S$11),"")</f>
        <v/>
      </c>
      <c r="AA55" s="61" t="str">
        <f>IF(AND('Mapa final'!$AD$11="Alta",'Mapa final'!$AF$11="Leve"),CONCATENATE("R2C",'Mapa final'!$S$11),"")</f>
        <v/>
      </c>
      <c r="AB55" s="48" t="str">
        <f>IF(AND('Mapa final'!$AD$11="Muy Alta",'Mapa final'!$AF$11="Leve"),CONCATENATE("R2C",'Mapa final'!$S$11),"")</f>
        <v/>
      </c>
      <c r="AC55" s="49" t="str">
        <f>IF(AND('Mapa final'!$AD$11="Muy Alta",'Mapa final'!$AF$11="Leve"),CONCATENATE("R2C",'Mapa final'!$S$11),"")</f>
        <v/>
      </c>
      <c r="AD55" s="49" t="str">
        <f>IF(AND('Mapa final'!$AD$11="Muy Alta",'Mapa final'!$AF$11="Leve"),CONCATENATE("R2C",'Mapa final'!$S$11),"")</f>
        <v/>
      </c>
      <c r="AE55" s="49" t="str">
        <f>IF(AND('Mapa final'!$AD$11="Muy Alta",'Mapa final'!$AF$11="Leve"),CONCATENATE("R2C",'Mapa final'!$S$11),"")</f>
        <v/>
      </c>
      <c r="AF55" s="49" t="str">
        <f>IF(AND('Mapa final'!$AD$11="Muy Alta",'Mapa final'!$AF$11="Leve"),CONCATENATE("R2C",'Mapa final'!$S$11),"")</f>
        <v/>
      </c>
      <c r="AG55" s="50" t="str">
        <f>IF(AND('Mapa final'!$AD$11="Muy Alta",'Mapa final'!$AF$11="Leve"),CONCATENATE("R2C",'Mapa final'!$S$11),"")</f>
        <v/>
      </c>
      <c r="AH55" s="51" t="str">
        <f>IF(AND('Mapa final'!$AD$11="Alta",'Mapa final'!$AF$11="Catastrófico"),CONCATENATE("R2C",'Mapa final'!$S$11),"")</f>
        <v/>
      </c>
      <c r="AI55" s="52" t="str">
        <f>IF(AND('Mapa final'!$AD$11="Alta",'Mapa final'!$AF$11="Catastrófico"),CONCATENATE("R2C",'Mapa final'!$S$11),"")</f>
        <v/>
      </c>
      <c r="AJ55" s="52" t="str">
        <f>IF(AND('Mapa final'!$AD$11="Alta",'Mapa final'!$AF$11="Catastrófico"),CONCATENATE("R2C",'Mapa final'!$S$11),"")</f>
        <v/>
      </c>
      <c r="AK55" s="52" t="str">
        <f>IF(AND('Mapa final'!$AD$11="Alta",'Mapa final'!$AF$11="Catastrófico"),CONCATENATE("R2C",'Mapa final'!$S$11),"")</f>
        <v/>
      </c>
      <c r="AL55" s="52" t="str">
        <f>IF(AND('Mapa final'!$AD$11="Alta",'Mapa final'!$AF$11="Catastrófico"),CONCATENATE("R2C",'Mapa final'!$S$11),"")</f>
        <v/>
      </c>
      <c r="AM55" s="53" t="str">
        <f>IF(AND('Mapa final'!$AD$11="Alta",'Mapa final'!$AF$11="Catastrófico"),CONCATENATE("R2C",'Mapa final'!$S$11),"")</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411" t="s">
        <v>226</v>
      </c>
      <c r="K56" s="412"/>
      <c r="L56" s="412"/>
      <c r="M56" s="412"/>
      <c r="N56" s="412"/>
      <c r="O56" s="413"/>
      <c r="P56" s="411" t="s">
        <v>227</v>
      </c>
      <c r="Q56" s="412"/>
      <c r="R56" s="412"/>
      <c r="S56" s="412"/>
      <c r="T56" s="412"/>
      <c r="U56" s="413"/>
      <c r="V56" s="411" t="s">
        <v>228</v>
      </c>
      <c r="W56" s="412"/>
      <c r="X56" s="412"/>
      <c r="Y56" s="412"/>
      <c r="Z56" s="412"/>
      <c r="AA56" s="413"/>
      <c r="AB56" s="411" t="s">
        <v>229</v>
      </c>
      <c r="AC56" s="420"/>
      <c r="AD56" s="412"/>
      <c r="AE56" s="412"/>
      <c r="AF56" s="412"/>
      <c r="AG56" s="413"/>
      <c r="AH56" s="411" t="s">
        <v>230</v>
      </c>
      <c r="AI56" s="412"/>
      <c r="AJ56" s="412"/>
      <c r="AK56" s="412"/>
      <c r="AL56" s="412"/>
      <c r="AM56" s="413"/>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414"/>
      <c r="K57" s="415"/>
      <c r="L57" s="415"/>
      <c r="M57" s="415"/>
      <c r="N57" s="415"/>
      <c r="O57" s="416"/>
      <c r="P57" s="414"/>
      <c r="Q57" s="415"/>
      <c r="R57" s="415"/>
      <c r="S57" s="415"/>
      <c r="T57" s="415"/>
      <c r="U57" s="416"/>
      <c r="V57" s="414"/>
      <c r="W57" s="415"/>
      <c r="X57" s="415"/>
      <c r="Y57" s="415"/>
      <c r="Z57" s="415"/>
      <c r="AA57" s="416"/>
      <c r="AB57" s="414"/>
      <c r="AC57" s="415"/>
      <c r="AD57" s="415"/>
      <c r="AE57" s="415"/>
      <c r="AF57" s="415"/>
      <c r="AG57" s="416"/>
      <c r="AH57" s="414"/>
      <c r="AI57" s="415"/>
      <c r="AJ57" s="415"/>
      <c r="AK57" s="415"/>
      <c r="AL57" s="415"/>
      <c r="AM57" s="416"/>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414"/>
      <c r="K58" s="415"/>
      <c r="L58" s="415"/>
      <c r="M58" s="415"/>
      <c r="N58" s="415"/>
      <c r="O58" s="416"/>
      <c r="P58" s="414"/>
      <c r="Q58" s="415"/>
      <c r="R58" s="415"/>
      <c r="S58" s="415"/>
      <c r="T58" s="415"/>
      <c r="U58" s="416"/>
      <c r="V58" s="414"/>
      <c r="W58" s="415"/>
      <c r="X58" s="415"/>
      <c r="Y58" s="415"/>
      <c r="Z58" s="415"/>
      <c r="AA58" s="416"/>
      <c r="AB58" s="414"/>
      <c r="AC58" s="415"/>
      <c r="AD58" s="415"/>
      <c r="AE58" s="415"/>
      <c r="AF58" s="415"/>
      <c r="AG58" s="416"/>
      <c r="AH58" s="414"/>
      <c r="AI58" s="415"/>
      <c r="AJ58" s="415"/>
      <c r="AK58" s="415"/>
      <c r="AL58" s="415"/>
      <c r="AM58" s="416"/>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414"/>
      <c r="K59" s="415"/>
      <c r="L59" s="415"/>
      <c r="M59" s="415"/>
      <c r="N59" s="415"/>
      <c r="O59" s="416"/>
      <c r="P59" s="414"/>
      <c r="Q59" s="415"/>
      <c r="R59" s="415"/>
      <c r="S59" s="415"/>
      <c r="T59" s="415"/>
      <c r="U59" s="416"/>
      <c r="V59" s="414"/>
      <c r="W59" s="415"/>
      <c r="X59" s="415"/>
      <c r="Y59" s="415"/>
      <c r="Z59" s="415"/>
      <c r="AA59" s="416"/>
      <c r="AB59" s="414"/>
      <c r="AC59" s="415"/>
      <c r="AD59" s="415"/>
      <c r="AE59" s="415"/>
      <c r="AF59" s="415"/>
      <c r="AG59" s="416"/>
      <c r="AH59" s="414"/>
      <c r="AI59" s="415"/>
      <c r="AJ59" s="415"/>
      <c r="AK59" s="415"/>
      <c r="AL59" s="415"/>
      <c r="AM59" s="416"/>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414"/>
      <c r="K60" s="415"/>
      <c r="L60" s="415"/>
      <c r="M60" s="415"/>
      <c r="N60" s="415"/>
      <c r="O60" s="416"/>
      <c r="P60" s="414"/>
      <c r="Q60" s="415"/>
      <c r="R60" s="415"/>
      <c r="S60" s="415"/>
      <c r="T60" s="415"/>
      <c r="U60" s="416"/>
      <c r="V60" s="414"/>
      <c r="W60" s="415"/>
      <c r="X60" s="415"/>
      <c r="Y60" s="415"/>
      <c r="Z60" s="415"/>
      <c r="AA60" s="416"/>
      <c r="AB60" s="414"/>
      <c r="AC60" s="415"/>
      <c r="AD60" s="415"/>
      <c r="AE60" s="415"/>
      <c r="AF60" s="415"/>
      <c r="AG60" s="416"/>
      <c r="AH60" s="414"/>
      <c r="AI60" s="415"/>
      <c r="AJ60" s="415"/>
      <c r="AK60" s="415"/>
      <c r="AL60" s="415"/>
      <c r="AM60" s="416"/>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417"/>
      <c r="K61" s="418"/>
      <c r="L61" s="418"/>
      <c r="M61" s="418"/>
      <c r="N61" s="418"/>
      <c r="O61" s="419"/>
      <c r="P61" s="417"/>
      <c r="Q61" s="418"/>
      <c r="R61" s="418"/>
      <c r="S61" s="418"/>
      <c r="T61" s="418"/>
      <c r="U61" s="419"/>
      <c r="V61" s="417"/>
      <c r="W61" s="418"/>
      <c r="X61" s="418"/>
      <c r="Y61" s="418"/>
      <c r="Z61" s="418"/>
      <c r="AA61" s="419"/>
      <c r="AB61" s="417"/>
      <c r="AC61" s="418"/>
      <c r="AD61" s="418"/>
      <c r="AE61" s="418"/>
      <c r="AF61" s="418"/>
      <c r="AG61" s="419"/>
      <c r="AH61" s="417"/>
      <c r="AI61" s="418"/>
      <c r="AJ61" s="418"/>
      <c r="AK61" s="418"/>
      <c r="AL61" s="418"/>
      <c r="AM61" s="419"/>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6" sqref="C6"/>
    </sheetView>
  </sheetViews>
  <sheetFormatPr baseColWidth="10" defaultColWidth="11.42578125" defaultRowHeight="15" x14ac:dyDescent="0.25"/>
  <cols>
    <col min="2" max="2" width="24.28515625" customWidth="1"/>
    <col min="3" max="3" width="70.28515625" customWidth="1"/>
    <col min="4" max="4" width="29.7109375" customWidth="1"/>
  </cols>
  <sheetData>
    <row r="1" spans="1:37" ht="23.25" x14ac:dyDescent="0.25">
      <c r="A1" s="70"/>
      <c r="B1" s="460" t="s">
        <v>232</v>
      </c>
      <c r="C1" s="460"/>
      <c r="D1" s="460"/>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233</v>
      </c>
      <c r="D3" s="9" t="s">
        <v>121</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234</v>
      </c>
      <c r="C4" s="11" t="s">
        <v>235</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236</v>
      </c>
      <c r="C5" s="14" t="s">
        <v>237</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127</v>
      </c>
      <c r="C6" s="14" t="s">
        <v>238</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239</v>
      </c>
      <c r="C7" s="14" t="s">
        <v>240</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241</v>
      </c>
      <c r="C8" s="14" t="s">
        <v>242</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topLeftCell="C1" zoomScale="55" zoomScaleNormal="55" workbookViewId="0">
      <selection activeCell="B222" sqref="B222:B223"/>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461" t="s">
        <v>243</v>
      </c>
      <c r="C1" s="461"/>
      <c r="D1" s="461"/>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8" t="s">
        <v>244</v>
      </c>
      <c r="D3" s="28" t="s">
        <v>184</v>
      </c>
      <c r="E3" s="70"/>
      <c r="F3" s="70"/>
      <c r="G3" s="70"/>
      <c r="H3" s="70"/>
      <c r="I3" s="70"/>
      <c r="J3" s="70"/>
      <c r="K3" s="70"/>
      <c r="L3" s="70"/>
      <c r="M3" s="70"/>
      <c r="N3" s="70"/>
      <c r="O3" s="70"/>
      <c r="P3" s="70"/>
      <c r="Q3" s="70"/>
      <c r="R3" s="70"/>
      <c r="S3" s="70"/>
      <c r="T3" s="70"/>
      <c r="U3" s="70"/>
    </row>
    <row r="4" spans="1:21" ht="33.75" x14ac:dyDescent="0.25">
      <c r="A4" s="90" t="s">
        <v>245</v>
      </c>
      <c r="B4" s="31" t="s">
        <v>246</v>
      </c>
      <c r="C4" s="36" t="s">
        <v>247</v>
      </c>
      <c r="D4" s="29" t="s">
        <v>248</v>
      </c>
      <c r="E4" s="70"/>
      <c r="F4" s="70"/>
      <c r="G4" s="70"/>
      <c r="H4" s="70"/>
      <c r="I4" s="70"/>
      <c r="J4" s="70"/>
      <c r="K4" s="70"/>
      <c r="L4" s="70"/>
      <c r="M4" s="70"/>
      <c r="N4" s="70"/>
      <c r="O4" s="70"/>
      <c r="P4" s="70"/>
      <c r="Q4" s="70"/>
      <c r="R4" s="70"/>
      <c r="S4" s="70"/>
      <c r="T4" s="70"/>
      <c r="U4" s="70"/>
    </row>
    <row r="5" spans="1:21" ht="67.5" x14ac:dyDescent="0.25">
      <c r="A5" s="90" t="s">
        <v>249</v>
      </c>
      <c r="B5" s="32" t="s">
        <v>250</v>
      </c>
      <c r="C5" s="37" t="s">
        <v>251</v>
      </c>
      <c r="D5" s="30" t="s">
        <v>252</v>
      </c>
      <c r="E5" s="70"/>
      <c r="F5" s="70"/>
      <c r="G5" s="70"/>
      <c r="H5" s="70"/>
      <c r="I5" s="70"/>
      <c r="J5" s="70"/>
      <c r="K5" s="70"/>
      <c r="L5" s="70"/>
      <c r="M5" s="70"/>
      <c r="N5" s="70"/>
      <c r="O5" s="70"/>
      <c r="P5" s="70"/>
      <c r="Q5" s="70"/>
      <c r="R5" s="70"/>
      <c r="S5" s="70"/>
      <c r="T5" s="70"/>
      <c r="U5" s="70"/>
    </row>
    <row r="6" spans="1:21" ht="67.5" x14ac:dyDescent="0.25">
      <c r="A6" s="90" t="s">
        <v>222</v>
      </c>
      <c r="B6" s="33" t="s">
        <v>253</v>
      </c>
      <c r="C6" s="37" t="s">
        <v>254</v>
      </c>
      <c r="D6" s="30" t="s">
        <v>255</v>
      </c>
      <c r="E6" s="70"/>
      <c r="F6" s="70"/>
      <c r="G6" s="70"/>
      <c r="H6" s="70"/>
      <c r="I6" s="70"/>
      <c r="J6" s="70"/>
      <c r="K6" s="70"/>
      <c r="L6" s="70"/>
      <c r="M6" s="70"/>
      <c r="N6" s="70"/>
      <c r="O6" s="70"/>
      <c r="P6" s="70"/>
      <c r="Q6" s="70"/>
      <c r="R6" s="70"/>
      <c r="S6" s="70"/>
      <c r="T6" s="70"/>
      <c r="U6" s="70"/>
    </row>
    <row r="7" spans="1:21" ht="101.25" x14ac:dyDescent="0.25">
      <c r="A7" s="90" t="s">
        <v>128</v>
      </c>
      <c r="B7" s="34" t="s">
        <v>256</v>
      </c>
      <c r="C7" s="37" t="s">
        <v>257</v>
      </c>
      <c r="D7" s="30" t="s">
        <v>258</v>
      </c>
      <c r="E7" s="70"/>
      <c r="F7" s="70"/>
      <c r="G7" s="70"/>
      <c r="H7" s="70"/>
      <c r="I7" s="70"/>
      <c r="J7" s="70"/>
      <c r="K7" s="70"/>
      <c r="L7" s="70"/>
      <c r="M7" s="70"/>
      <c r="N7" s="70"/>
      <c r="O7" s="70"/>
      <c r="P7" s="70"/>
      <c r="Q7" s="70"/>
      <c r="R7" s="70"/>
      <c r="S7" s="70"/>
      <c r="T7" s="70"/>
      <c r="U7" s="70"/>
    </row>
    <row r="8" spans="1:21" ht="67.5" x14ac:dyDescent="0.25">
      <c r="A8" s="90" t="s">
        <v>259</v>
      </c>
      <c r="B8" s="35" t="s">
        <v>260</v>
      </c>
      <c r="C8" s="37" t="s">
        <v>261</v>
      </c>
      <c r="D8" s="30" t="s">
        <v>262</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263</v>
      </c>
      <c r="C11" s="90" t="s">
        <v>264</v>
      </c>
      <c r="D11" s="90" t="s">
        <v>265</v>
      </c>
      <c r="E11" s="70"/>
      <c r="F11" s="70"/>
      <c r="G11" s="70"/>
      <c r="H11" s="70"/>
      <c r="I11" s="70"/>
      <c r="J11" s="70"/>
      <c r="K11" s="70"/>
      <c r="L11" s="70"/>
      <c r="M11" s="70"/>
      <c r="N11" s="70"/>
      <c r="O11" s="70"/>
      <c r="P11" s="70"/>
      <c r="Q11" s="70"/>
      <c r="R11" s="70"/>
      <c r="S11" s="70"/>
      <c r="T11" s="70"/>
      <c r="U11" s="70"/>
    </row>
    <row r="12" spans="1:21" x14ac:dyDescent="0.25">
      <c r="A12" s="90"/>
      <c r="B12" s="90" t="s">
        <v>266</v>
      </c>
      <c r="C12" s="90" t="s">
        <v>267</v>
      </c>
      <c r="D12" s="90" t="s">
        <v>268</v>
      </c>
      <c r="E12" s="70"/>
      <c r="F12" s="70"/>
      <c r="G12" s="70"/>
      <c r="H12" s="70"/>
      <c r="I12" s="70"/>
      <c r="J12" s="70"/>
      <c r="K12" s="70"/>
      <c r="L12" s="70"/>
      <c r="M12" s="70"/>
      <c r="N12" s="70"/>
      <c r="O12" s="70"/>
      <c r="P12" s="70"/>
      <c r="Q12" s="70"/>
      <c r="R12" s="70"/>
      <c r="S12" s="70"/>
      <c r="T12" s="70"/>
      <c r="U12" s="70"/>
    </row>
    <row r="13" spans="1:21" x14ac:dyDescent="0.25">
      <c r="A13" s="90"/>
      <c r="B13" s="90"/>
      <c r="C13" s="90" t="s">
        <v>269</v>
      </c>
      <c r="D13" s="90" t="s">
        <v>189</v>
      </c>
      <c r="E13" s="70"/>
      <c r="F13" s="70"/>
      <c r="G13" s="70"/>
      <c r="H13" s="70"/>
      <c r="I13" s="70"/>
      <c r="J13" s="70"/>
      <c r="K13" s="70"/>
      <c r="L13" s="70"/>
      <c r="M13" s="70"/>
      <c r="N13" s="70"/>
      <c r="O13" s="70"/>
      <c r="P13" s="70"/>
      <c r="Q13" s="70"/>
      <c r="R13" s="70"/>
      <c r="S13" s="70"/>
      <c r="T13" s="70"/>
      <c r="U13" s="70"/>
    </row>
    <row r="14" spans="1:21" x14ac:dyDescent="0.25">
      <c r="A14" s="90"/>
      <c r="B14" s="90"/>
      <c r="C14" s="90" t="s">
        <v>270</v>
      </c>
      <c r="D14" s="90" t="s">
        <v>149</v>
      </c>
      <c r="E14" s="70"/>
      <c r="F14" s="70"/>
      <c r="G14" s="70"/>
      <c r="H14" s="70"/>
      <c r="I14" s="70"/>
      <c r="J14" s="70"/>
      <c r="K14" s="70"/>
      <c r="L14" s="70"/>
      <c r="M14" s="70"/>
      <c r="N14" s="70"/>
      <c r="O14" s="70"/>
      <c r="P14" s="70"/>
      <c r="Q14" s="70"/>
      <c r="R14" s="70"/>
      <c r="S14" s="70"/>
      <c r="T14" s="70"/>
      <c r="U14" s="70"/>
    </row>
    <row r="15" spans="1:21" x14ac:dyDescent="0.25">
      <c r="A15" s="90"/>
      <c r="B15" s="90"/>
      <c r="C15" s="90" t="s">
        <v>271</v>
      </c>
      <c r="D15" s="90" t="s">
        <v>119</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272</v>
      </c>
      <c r="C209" s="22" t="s">
        <v>273</v>
      </c>
      <c r="D209" s="25" t="s">
        <v>272</v>
      </c>
      <c r="E209" s="25" t="s">
        <v>273</v>
      </c>
    </row>
    <row r="210" spans="1:8" ht="21" x14ac:dyDescent="0.35">
      <c r="A210" s="70"/>
      <c r="B210" s="23" t="s">
        <v>274</v>
      </c>
      <c r="C210" s="23" t="s">
        <v>275</v>
      </c>
      <c r="D210" t="s">
        <v>274</v>
      </c>
      <c r="F210" t="str">
        <f>IF(NOT(ISBLANK(D210)),D210,IF(NOT(ISBLANK(E210)),"     "&amp;E210,FALSE))</f>
        <v>Afectación Económica o presupuestal</v>
      </c>
      <c r="G210" t="s">
        <v>274</v>
      </c>
      <c r="H210" t="str">
        <f>IF(NOT(ISERROR(MATCH(G210,_xlfn.ANCHORARRAY(B221),0))),F223&amp;"Por favor no seleccionar los criterios de impacto",G210)</f>
        <v>❌Por favor no seleccionar los criterios de impacto</v>
      </c>
    </row>
    <row r="211" spans="1:8" ht="21" x14ac:dyDescent="0.35">
      <c r="A211" s="70"/>
      <c r="B211" s="23" t="s">
        <v>274</v>
      </c>
      <c r="C211" s="23" t="s">
        <v>251</v>
      </c>
      <c r="E211" t="s">
        <v>275</v>
      </c>
      <c r="F211" t="str">
        <f t="shared" ref="F211:F221" si="0">IF(NOT(ISBLANK(D211)),D211,IF(NOT(ISBLANK(E211)),"     "&amp;E211,FALSE))</f>
        <v xml:space="preserve">     Afectación menor a 10 SMLMV .</v>
      </c>
    </row>
    <row r="212" spans="1:8" ht="21" x14ac:dyDescent="0.35">
      <c r="A212" s="70"/>
      <c r="B212" s="23" t="s">
        <v>274</v>
      </c>
      <c r="C212" s="23" t="s">
        <v>254</v>
      </c>
      <c r="E212" t="s">
        <v>251</v>
      </c>
      <c r="F212" t="str">
        <f t="shared" si="0"/>
        <v xml:space="preserve">     Entre 10 y 50 SMLMV </v>
      </c>
    </row>
    <row r="213" spans="1:8" ht="21" x14ac:dyDescent="0.35">
      <c r="A213" s="70"/>
      <c r="B213" s="23" t="s">
        <v>274</v>
      </c>
      <c r="C213" s="23" t="s">
        <v>257</v>
      </c>
      <c r="E213" t="s">
        <v>254</v>
      </c>
      <c r="F213" t="str">
        <f t="shared" si="0"/>
        <v xml:space="preserve">     Entre 50 y 100 SMLMV </v>
      </c>
    </row>
    <row r="214" spans="1:8" ht="21" x14ac:dyDescent="0.35">
      <c r="A214" s="70"/>
      <c r="B214" s="23" t="s">
        <v>274</v>
      </c>
      <c r="C214" s="23" t="s">
        <v>261</v>
      </c>
      <c r="E214" t="s">
        <v>257</v>
      </c>
      <c r="F214" t="str">
        <f t="shared" si="0"/>
        <v xml:space="preserve">     Entre 100 y 500 SMLMV </v>
      </c>
    </row>
    <row r="215" spans="1:8" ht="21" x14ac:dyDescent="0.35">
      <c r="A215" s="70"/>
      <c r="B215" s="23" t="s">
        <v>184</v>
      </c>
      <c r="C215" s="23" t="s">
        <v>248</v>
      </c>
      <c r="E215" t="s">
        <v>261</v>
      </c>
      <c r="F215" t="str">
        <f t="shared" si="0"/>
        <v xml:space="preserve">     Mayor a 500 SMLMV </v>
      </c>
    </row>
    <row r="216" spans="1:8" ht="21" x14ac:dyDescent="0.35">
      <c r="A216" s="70"/>
      <c r="B216" s="23" t="s">
        <v>184</v>
      </c>
      <c r="C216" s="23" t="s">
        <v>252</v>
      </c>
      <c r="D216" t="s">
        <v>184</v>
      </c>
      <c r="F216" t="str">
        <f t="shared" si="0"/>
        <v>Pérdida Reputacional</v>
      </c>
    </row>
    <row r="217" spans="1:8" ht="21" x14ac:dyDescent="0.35">
      <c r="A217" s="70"/>
      <c r="B217" s="23" t="s">
        <v>184</v>
      </c>
      <c r="C217" s="23" t="s">
        <v>255</v>
      </c>
      <c r="E217" t="s">
        <v>248</v>
      </c>
      <c r="F217" t="str">
        <f t="shared" si="0"/>
        <v xml:space="preserve">     El riesgo afecta la imagen de alguna área de la organización</v>
      </c>
    </row>
    <row r="218" spans="1:8" ht="21" x14ac:dyDescent="0.35">
      <c r="A218" s="70"/>
      <c r="B218" s="23" t="s">
        <v>184</v>
      </c>
      <c r="C218" s="23" t="s">
        <v>276</v>
      </c>
      <c r="E218" t="s">
        <v>252</v>
      </c>
      <c r="F218" t="str">
        <f t="shared" si="0"/>
        <v xml:space="preserve">     El riesgo afecta la imagen de la entidad internamente, de conocimiento general, nivel interno, de junta dircetiva y accionistas y/o de provedores</v>
      </c>
    </row>
    <row r="219" spans="1:8" ht="21" x14ac:dyDescent="0.35">
      <c r="A219" s="70"/>
      <c r="B219" s="23" t="s">
        <v>184</v>
      </c>
      <c r="C219" s="23" t="s">
        <v>262</v>
      </c>
      <c r="E219" t="s">
        <v>255</v>
      </c>
      <c r="F219" t="str">
        <f t="shared" si="0"/>
        <v xml:space="preserve">     El riesgo afecta la imagen de la entidad con algunos usuarios de relevancia frente al logro de los objetivos</v>
      </c>
    </row>
    <row r="220" spans="1:8" x14ac:dyDescent="0.25">
      <c r="A220" s="70"/>
      <c r="B220" s="24"/>
      <c r="C220" s="24"/>
      <c r="E220" t="s">
        <v>276</v>
      </c>
      <c r="F220" t="str">
        <f t="shared" si="0"/>
        <v xml:space="preserve">     El riesgo afecta la imagen de de la entidad con efecto publicitario sostenido a nivel de sector administrativo, nivel departamental o municipal</v>
      </c>
    </row>
    <row r="221" spans="1:8" x14ac:dyDescent="0.25">
      <c r="A221" s="70"/>
      <c r="B221" s="24" t="str">
        <f t="array" ref="B221:B223">_xlfn.UNIQUE(Tabla1[[#All],[Criterios]])</f>
        <v>Criterios</v>
      </c>
      <c r="C221" s="24"/>
      <c r="E221" t="s">
        <v>262</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277</v>
      </c>
    </row>
    <row r="224" spans="1:8" x14ac:dyDescent="0.25">
      <c r="B224" s="19"/>
      <c r="C224" s="19"/>
      <c r="F224" s="27" t="s">
        <v>278</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H8" sqref="H8"/>
    </sheetView>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462" t="s">
        <v>279</v>
      </c>
      <c r="C1" s="463"/>
      <c r="D1" s="463"/>
      <c r="E1" s="463"/>
      <c r="F1" s="464"/>
    </row>
    <row r="2" spans="2:6" ht="16.5" thickBot="1" x14ac:dyDescent="0.3">
      <c r="B2" s="76"/>
      <c r="C2" s="76"/>
      <c r="D2" s="76"/>
      <c r="E2" s="76"/>
      <c r="F2" s="76"/>
    </row>
    <row r="3" spans="2:6" ht="16.5" thickBot="1" x14ac:dyDescent="0.25">
      <c r="B3" s="466" t="s">
        <v>280</v>
      </c>
      <c r="C3" s="467"/>
      <c r="D3" s="467"/>
      <c r="E3" s="88" t="s">
        <v>281</v>
      </c>
      <c r="F3" s="89" t="s">
        <v>282</v>
      </c>
    </row>
    <row r="4" spans="2:6" ht="31.5" x14ac:dyDescent="0.2">
      <c r="B4" s="468" t="s">
        <v>283</v>
      </c>
      <c r="C4" s="470" t="s">
        <v>77</v>
      </c>
      <c r="D4" s="77" t="s">
        <v>122</v>
      </c>
      <c r="E4" s="78" t="s">
        <v>284</v>
      </c>
      <c r="F4" s="79">
        <v>0.25</v>
      </c>
    </row>
    <row r="5" spans="2:6" ht="47.25" x14ac:dyDescent="0.2">
      <c r="B5" s="469"/>
      <c r="C5" s="471"/>
      <c r="D5" s="80" t="s">
        <v>179</v>
      </c>
      <c r="E5" s="81" t="s">
        <v>285</v>
      </c>
      <c r="F5" s="82">
        <v>0.15</v>
      </c>
    </row>
    <row r="6" spans="2:6" ht="47.25" x14ac:dyDescent="0.2">
      <c r="B6" s="469"/>
      <c r="C6" s="471"/>
      <c r="D6" s="80" t="s">
        <v>286</v>
      </c>
      <c r="E6" s="81" t="s">
        <v>287</v>
      </c>
      <c r="F6" s="82">
        <v>0.1</v>
      </c>
    </row>
    <row r="7" spans="2:6" ht="63" x14ac:dyDescent="0.2">
      <c r="B7" s="469"/>
      <c r="C7" s="471" t="s">
        <v>105</v>
      </c>
      <c r="D7" s="80" t="s">
        <v>151</v>
      </c>
      <c r="E7" s="81" t="s">
        <v>288</v>
      </c>
      <c r="F7" s="82">
        <v>0.25</v>
      </c>
    </row>
    <row r="8" spans="2:6" ht="31.5" x14ac:dyDescent="0.2">
      <c r="B8" s="469"/>
      <c r="C8" s="471"/>
      <c r="D8" s="80" t="s">
        <v>123</v>
      </c>
      <c r="E8" s="81" t="s">
        <v>289</v>
      </c>
      <c r="F8" s="82">
        <v>0.15</v>
      </c>
    </row>
    <row r="9" spans="2:6" ht="47.25" x14ac:dyDescent="0.2">
      <c r="B9" s="469" t="s">
        <v>290</v>
      </c>
      <c r="C9" s="471" t="s">
        <v>107</v>
      </c>
      <c r="D9" s="80" t="s">
        <v>124</v>
      </c>
      <c r="E9" s="81" t="s">
        <v>291</v>
      </c>
      <c r="F9" s="83" t="s">
        <v>292</v>
      </c>
    </row>
    <row r="10" spans="2:6" ht="63" x14ac:dyDescent="0.2">
      <c r="B10" s="469"/>
      <c r="C10" s="471"/>
      <c r="D10" s="80" t="s">
        <v>293</v>
      </c>
      <c r="E10" s="81" t="s">
        <v>294</v>
      </c>
      <c r="F10" s="83" t="s">
        <v>292</v>
      </c>
    </row>
    <row r="11" spans="2:6" ht="47.25" x14ac:dyDescent="0.2">
      <c r="B11" s="469"/>
      <c r="C11" s="471" t="s">
        <v>108</v>
      </c>
      <c r="D11" s="80" t="s">
        <v>125</v>
      </c>
      <c r="E11" s="81" t="s">
        <v>295</v>
      </c>
      <c r="F11" s="83" t="s">
        <v>292</v>
      </c>
    </row>
    <row r="12" spans="2:6" ht="47.25" x14ac:dyDescent="0.2">
      <c r="B12" s="469"/>
      <c r="C12" s="471"/>
      <c r="D12" s="80" t="s">
        <v>152</v>
      </c>
      <c r="E12" s="81" t="s">
        <v>296</v>
      </c>
      <c r="F12" s="83" t="s">
        <v>292</v>
      </c>
    </row>
    <row r="13" spans="2:6" ht="31.5" x14ac:dyDescent="0.2">
      <c r="B13" s="469"/>
      <c r="C13" s="471" t="s">
        <v>103</v>
      </c>
      <c r="D13" s="80" t="s">
        <v>126</v>
      </c>
      <c r="E13" s="81" t="s">
        <v>297</v>
      </c>
      <c r="F13" s="83" t="s">
        <v>292</v>
      </c>
    </row>
    <row r="14" spans="2:6" ht="32.25" thickBot="1" x14ac:dyDescent="0.25">
      <c r="B14" s="472"/>
      <c r="C14" s="473"/>
      <c r="D14" s="84" t="s">
        <v>298</v>
      </c>
      <c r="E14" s="85" t="s">
        <v>299</v>
      </c>
      <c r="F14" s="86" t="s">
        <v>292</v>
      </c>
    </row>
    <row r="15" spans="2:6" ht="49.5" customHeight="1" x14ac:dyDescent="0.2">
      <c r="B15" s="465" t="s">
        <v>300</v>
      </c>
      <c r="C15" s="465"/>
      <c r="D15" s="465"/>
      <c r="E15" s="465"/>
      <c r="F15" s="465"/>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I26"/>
  <sheetViews>
    <sheetView workbookViewId="0">
      <selection activeCell="C23" sqref="C23"/>
    </sheetView>
  </sheetViews>
  <sheetFormatPr baseColWidth="10" defaultColWidth="11.42578125" defaultRowHeight="15" x14ac:dyDescent="0.25"/>
  <cols>
    <col min="1" max="1" width="44" customWidth="1"/>
    <col min="2" max="2" width="19.7109375" customWidth="1"/>
    <col min="3" max="3" width="36.5703125" customWidth="1"/>
    <col min="4" max="4" width="25.5703125" customWidth="1"/>
    <col min="5" max="5" width="24" customWidth="1"/>
    <col min="7" max="7" width="30" customWidth="1"/>
    <col min="8" max="8" width="19.42578125" customWidth="1"/>
    <col min="9" max="9" width="25" customWidth="1"/>
  </cols>
  <sheetData>
    <row r="3" spans="1:9" ht="30" x14ac:dyDescent="0.25">
      <c r="A3" s="135" t="s">
        <v>27</v>
      </c>
      <c r="B3" s="135" t="s">
        <v>301</v>
      </c>
      <c r="C3" s="135" t="s">
        <v>302</v>
      </c>
      <c r="D3" s="135" t="s">
        <v>303</v>
      </c>
      <c r="E3" s="136" t="s">
        <v>304</v>
      </c>
      <c r="G3" s="136" t="s">
        <v>108</v>
      </c>
      <c r="H3" s="136" t="s">
        <v>305</v>
      </c>
      <c r="I3" s="136" t="s">
        <v>306</v>
      </c>
    </row>
    <row r="4" spans="1:9" ht="30" x14ac:dyDescent="0.25">
      <c r="A4" s="133" t="s">
        <v>307</v>
      </c>
      <c r="B4" s="134" t="s">
        <v>183</v>
      </c>
      <c r="C4" s="133" t="s">
        <v>187</v>
      </c>
      <c r="D4" t="s">
        <v>206</v>
      </c>
      <c r="E4" t="s">
        <v>160</v>
      </c>
      <c r="G4" s="132" t="s">
        <v>188</v>
      </c>
      <c r="H4" s="132" t="s">
        <v>122</v>
      </c>
      <c r="I4" t="s">
        <v>308</v>
      </c>
    </row>
    <row r="5" spans="1:9" x14ac:dyDescent="0.25">
      <c r="A5" s="133" t="s">
        <v>184</v>
      </c>
      <c r="B5" s="134" t="s">
        <v>309</v>
      </c>
      <c r="C5" s="134" t="s">
        <v>310</v>
      </c>
      <c r="D5" t="s">
        <v>203</v>
      </c>
      <c r="E5" t="s">
        <v>147</v>
      </c>
      <c r="G5" s="132" t="s">
        <v>311</v>
      </c>
      <c r="H5" s="132" t="s">
        <v>179</v>
      </c>
      <c r="I5" t="s">
        <v>312</v>
      </c>
    </row>
    <row r="6" spans="1:9" ht="30" x14ac:dyDescent="0.25">
      <c r="A6" s="133" t="s">
        <v>111</v>
      </c>
      <c r="B6" s="134" t="s">
        <v>110</v>
      </c>
      <c r="C6" s="134" t="s">
        <v>313</v>
      </c>
      <c r="D6" t="s">
        <v>116</v>
      </c>
      <c r="E6" t="s">
        <v>314</v>
      </c>
      <c r="G6" s="132" t="s">
        <v>148</v>
      </c>
      <c r="H6" s="132" t="s">
        <v>286</v>
      </c>
      <c r="I6" t="s">
        <v>315</v>
      </c>
    </row>
    <row r="7" spans="1:9" ht="30" x14ac:dyDescent="0.25">
      <c r="B7" s="134" t="s">
        <v>208</v>
      </c>
      <c r="C7" s="134" t="s">
        <v>115</v>
      </c>
      <c r="D7" t="s">
        <v>316</v>
      </c>
      <c r="G7" s="132" t="s">
        <v>118</v>
      </c>
      <c r="H7" s="121"/>
      <c r="I7" t="s">
        <v>129</v>
      </c>
    </row>
    <row r="8" spans="1:9" x14ac:dyDescent="0.25">
      <c r="B8" s="134" t="s">
        <v>317</v>
      </c>
      <c r="C8" s="134" t="s">
        <v>318</v>
      </c>
      <c r="G8" s="132" t="s">
        <v>161</v>
      </c>
    </row>
    <row r="9" spans="1:9" x14ac:dyDescent="0.25">
      <c r="B9" s="134"/>
      <c r="C9" s="134" t="s">
        <v>319</v>
      </c>
    </row>
    <row r="10" spans="1:9" x14ac:dyDescent="0.25">
      <c r="C10" t="s">
        <v>320</v>
      </c>
    </row>
    <row r="13" spans="1:9" ht="33.75" customHeight="1" x14ac:dyDescent="0.25">
      <c r="A13" s="135" t="s">
        <v>274</v>
      </c>
    </row>
    <row r="14" spans="1:9" x14ac:dyDescent="0.25">
      <c r="A14" t="s">
        <v>321</v>
      </c>
    </row>
    <row r="15" spans="1:9" x14ac:dyDescent="0.25">
      <c r="A15" t="s">
        <v>322</v>
      </c>
    </row>
    <row r="16" spans="1:9" x14ac:dyDescent="0.25">
      <c r="A16" t="s">
        <v>323</v>
      </c>
    </row>
    <row r="17" spans="1:1" x14ac:dyDescent="0.25">
      <c r="A17" t="s">
        <v>324</v>
      </c>
    </row>
    <row r="18" spans="1:1" x14ac:dyDescent="0.25">
      <c r="A18" t="s">
        <v>325</v>
      </c>
    </row>
    <row r="21" spans="1:1" ht="24" customHeight="1" x14ac:dyDescent="0.25">
      <c r="A21" s="135" t="s">
        <v>184</v>
      </c>
    </row>
    <row r="22" spans="1:1" ht="36" customHeight="1" x14ac:dyDescent="0.25">
      <c r="A22" s="121" t="s">
        <v>248</v>
      </c>
    </row>
    <row r="23" spans="1:1" ht="87.75" customHeight="1" x14ac:dyDescent="0.25">
      <c r="A23" s="133" t="s">
        <v>252</v>
      </c>
    </row>
    <row r="24" spans="1:1" ht="52.5" customHeight="1" x14ac:dyDescent="0.25">
      <c r="A24" s="133" t="s">
        <v>255</v>
      </c>
    </row>
    <row r="25" spans="1:1" ht="69" customHeight="1" x14ac:dyDescent="0.25">
      <c r="A25" s="132" t="s">
        <v>276</v>
      </c>
    </row>
    <row r="26" spans="1:1" ht="55.5" customHeight="1" x14ac:dyDescent="0.25">
      <c r="A26" s="121"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Instructivo</vt:lpstr>
      <vt:lpstr>Mapa final</vt:lpstr>
      <vt:lpstr>Listas</vt:lpstr>
      <vt:lpstr>Matriz Calor Inherente</vt:lpstr>
      <vt:lpstr>Matriz Calor Residual</vt:lpstr>
      <vt:lpstr>Tabla probabilidad</vt:lpstr>
      <vt:lpstr>Tabla Impacto</vt:lpstr>
      <vt:lpstr>Tabla Valoración controles</vt:lpstr>
      <vt:lpstr>No Eliminar</vt:lpstr>
      <vt:lpstr>Opciones Tratamiento</vt:lpstr>
      <vt:lpstr>Hoja1</vt:lpstr>
    </vt:vector>
  </TitlesOfParts>
  <Manager/>
  <Company>ETITC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 Sandra Guerrero</dc:creator>
  <cp:keywords/>
  <dc:description/>
  <cp:lastModifiedBy>Seguridad Digital ETITC</cp:lastModifiedBy>
  <cp:revision>1</cp:revision>
  <dcterms:created xsi:type="dcterms:W3CDTF">2020-03-24T23:12:47Z</dcterms:created>
  <dcterms:modified xsi:type="dcterms:W3CDTF">2025-02-19T13:21:12Z</dcterms:modified>
  <cp:category/>
  <cp:contentStatus/>
</cp:coreProperties>
</file>