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3" documentId="11_D359F2BE47D5422E7C91F994E44465542F8649FC" xr6:coauthVersionLast="47" xr6:coauthVersionMax="47" xr10:uidLastSave="{85CA596E-77CF-4EE8-BE8D-8B3E0DC74CA9}"/>
  <bookViews>
    <workbookView xWindow="-120" yWindow="-120" windowWidth="20730" windowHeight="11040" tabRatio="882" activeTab="1" xr2:uid="{00000000-000D-0000-FFFF-FFFF00000000}"/>
  </bookViews>
  <sheets>
    <sheet name="Ins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No Eliminar" sheetId="22" r:id="rId9"/>
    <sheet name="Opciones Tratamiento" sheetId="16" state="hidden" r:id="rId10"/>
    <sheet name="Hoja1" sheetId="11" state="hidden" r:id="rId11"/>
  </sheets>
  <externalReferences>
    <externalReference r:id="rId12"/>
  </externalReferences>
  <calcPr calcId="191029"/>
  <pivotCaches>
    <pivotCache cacheId="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7" i="19" l="1"/>
  <c r="L20" i="1"/>
  <c r="L18" i="1"/>
  <c r="L17" i="1"/>
  <c r="L16" i="1"/>
  <c r="L12" i="1"/>
  <c r="AH12" i="1"/>
  <c r="AH14" i="18"/>
  <c r="AL14" i="18"/>
  <c r="AH16" i="18"/>
  <c r="AJ16" i="18"/>
  <c r="AL16" i="18"/>
  <c r="AJ18" i="18"/>
  <c r="AL18" i="18"/>
  <c r="AH20" i="18"/>
  <c r="AJ20" i="18"/>
  <c r="AL20" i="18"/>
  <c r="AH22" i="18"/>
  <c r="AJ22" i="18"/>
  <c r="AL22" i="18"/>
  <c r="AH24" i="18"/>
  <c r="AJ24" i="18"/>
  <c r="AL24" i="18"/>
  <c r="AH26" i="18"/>
  <c r="AJ26" i="18"/>
  <c r="AL26" i="18"/>
  <c r="AH28" i="18"/>
  <c r="AJ28" i="18"/>
  <c r="AL28" i="18"/>
  <c r="AH30" i="18"/>
  <c r="AJ30" i="18"/>
  <c r="AL30" i="18"/>
  <c r="AH32" i="18"/>
  <c r="AJ32" i="18"/>
  <c r="AL32" i="18"/>
  <c r="AH34" i="18"/>
  <c r="AJ34" i="18"/>
  <c r="AL34" i="18"/>
  <c r="AH36" i="18"/>
  <c r="AJ36" i="18"/>
  <c r="AL36" i="18"/>
  <c r="AH38" i="18"/>
  <c r="AJ38" i="18"/>
  <c r="AL38" i="18"/>
  <c r="AH40" i="18"/>
  <c r="AJ40" i="18"/>
  <c r="AL40" i="18"/>
  <c r="AH42" i="18"/>
  <c r="AJ42" i="18"/>
  <c r="AL42" i="18"/>
  <c r="AH44" i="18"/>
  <c r="AJ44" i="18"/>
  <c r="AL44" i="18"/>
  <c r="AH8" i="18"/>
  <c r="AH10" i="18"/>
  <c r="AH12" i="18"/>
  <c r="AJ6" i="18"/>
  <c r="AL6" i="18"/>
  <c r="AJ8" i="18"/>
  <c r="AL8" i="18"/>
  <c r="AJ10" i="18"/>
  <c r="AL10" i="18"/>
  <c r="P38" i="18"/>
  <c r="R38" i="18"/>
  <c r="T38" i="18"/>
  <c r="P40" i="18"/>
  <c r="R40" i="18"/>
  <c r="T40" i="18"/>
  <c r="P42" i="18"/>
  <c r="R42" i="18"/>
  <c r="T42" i="18"/>
  <c r="P44" i="18"/>
  <c r="R44" i="18"/>
  <c r="T44" i="18"/>
  <c r="J38" i="18"/>
  <c r="L38" i="18"/>
  <c r="N38" i="18"/>
  <c r="J40" i="18"/>
  <c r="L40" i="18"/>
  <c r="N40" i="18"/>
  <c r="J42" i="18"/>
  <c r="L42" i="18"/>
  <c r="N42" i="18"/>
  <c r="J44" i="18"/>
  <c r="L44" i="18"/>
  <c r="N44" i="18"/>
  <c r="J30" i="18"/>
  <c r="L30" i="18"/>
  <c r="N30" i="18"/>
  <c r="J32" i="18"/>
  <c r="L32" i="18"/>
  <c r="N32" i="18"/>
  <c r="J34" i="18"/>
  <c r="L34" i="18"/>
  <c r="N34" i="18"/>
  <c r="J36" i="18"/>
  <c r="V38" i="18"/>
  <c r="X38" i="18"/>
  <c r="Z38" i="18"/>
  <c r="V40" i="18"/>
  <c r="X40" i="18"/>
  <c r="Z40" i="18"/>
  <c r="V42" i="18"/>
  <c r="X42" i="18"/>
  <c r="Z42" i="18"/>
  <c r="V44" i="18"/>
  <c r="X44" i="18"/>
  <c r="Z44" i="18"/>
  <c r="P30" i="18"/>
  <c r="R30" i="18"/>
  <c r="T30" i="18"/>
  <c r="V30" i="18"/>
  <c r="X30" i="18"/>
  <c r="Z30" i="18"/>
  <c r="P32" i="18"/>
  <c r="R32" i="18"/>
  <c r="T32" i="18"/>
  <c r="V32" i="18"/>
  <c r="X32" i="18"/>
  <c r="Z32" i="18"/>
  <c r="P34" i="18"/>
  <c r="R34" i="18"/>
  <c r="T34" i="18"/>
  <c r="V34" i="18"/>
  <c r="X34" i="18"/>
  <c r="Z34" i="18"/>
  <c r="P36" i="18"/>
  <c r="R36" i="18"/>
  <c r="T36" i="18"/>
  <c r="V36" i="18"/>
  <c r="X36" i="18"/>
  <c r="Z36" i="18"/>
  <c r="V22" i="18"/>
  <c r="X22" i="18"/>
  <c r="Z22" i="18"/>
  <c r="V24" i="18"/>
  <c r="X24" i="18"/>
  <c r="Z24" i="18"/>
  <c r="V26" i="18"/>
  <c r="X26" i="18"/>
  <c r="Z26" i="18"/>
  <c r="V28" i="18"/>
  <c r="X28" i="18"/>
  <c r="Z28" i="18"/>
  <c r="J22" i="18"/>
  <c r="L22" i="18"/>
  <c r="N22" i="18"/>
  <c r="P22" i="18"/>
  <c r="R22" i="18"/>
  <c r="T22" i="18"/>
  <c r="J24" i="18"/>
  <c r="L24" i="18"/>
  <c r="N24" i="18"/>
  <c r="P24" i="18"/>
  <c r="R24" i="18"/>
  <c r="T24" i="18"/>
  <c r="J26" i="18"/>
  <c r="L26" i="18"/>
  <c r="N26" i="18"/>
  <c r="P26" i="18"/>
  <c r="R26" i="18"/>
  <c r="T26" i="18"/>
  <c r="J28" i="18"/>
  <c r="L28" i="18"/>
  <c r="N28" i="18"/>
  <c r="P28" i="18"/>
  <c r="R28" i="18"/>
  <c r="T28" i="18"/>
  <c r="P14" i="18"/>
  <c r="R14" i="18"/>
  <c r="T14" i="18"/>
  <c r="P16" i="18"/>
  <c r="R16" i="18"/>
  <c r="T16" i="18"/>
  <c r="P18" i="18"/>
  <c r="R18" i="18"/>
  <c r="T18" i="18"/>
  <c r="P20" i="18"/>
  <c r="R20" i="18"/>
  <c r="T20" i="18"/>
  <c r="J14" i="18"/>
  <c r="J16" i="18"/>
  <c r="J18" i="18"/>
  <c r="J20" i="18"/>
  <c r="L14" i="18"/>
  <c r="N14" i="18"/>
  <c r="L16" i="18"/>
  <c r="N16" i="18"/>
  <c r="L18" i="18"/>
  <c r="N18" i="18"/>
  <c r="AD22" i="18"/>
  <c r="AF22" i="18"/>
  <c r="AB24" i="18"/>
  <c r="AD24" i="18"/>
  <c r="AF24" i="18"/>
  <c r="AB26" i="18"/>
  <c r="AD26" i="18"/>
  <c r="AF26" i="18"/>
  <c r="AB28" i="18"/>
  <c r="AD28" i="18"/>
  <c r="AF28" i="18"/>
  <c r="AB30" i="18"/>
  <c r="AD30" i="18"/>
  <c r="AF30" i="18"/>
  <c r="AB32" i="18"/>
  <c r="AD32" i="18"/>
  <c r="AF32" i="18"/>
  <c r="AB34" i="18"/>
  <c r="AD34" i="18"/>
  <c r="AF34" i="18"/>
  <c r="AB36" i="18"/>
  <c r="AD36" i="18"/>
  <c r="AF36" i="18"/>
  <c r="AB38" i="18"/>
  <c r="AD38" i="18"/>
  <c r="AF38" i="18"/>
  <c r="AB40" i="18"/>
  <c r="AD40" i="18"/>
  <c r="AF40" i="18"/>
  <c r="AB42" i="18"/>
  <c r="AD42" i="18"/>
  <c r="AF42" i="18"/>
  <c r="AB44" i="18"/>
  <c r="AD44" i="18"/>
  <c r="AF44" i="18"/>
  <c r="V14" i="18"/>
  <c r="X14" i="18"/>
  <c r="Z14" i="18"/>
  <c r="AB14" i="18"/>
  <c r="AD14" i="18"/>
  <c r="AF14" i="18"/>
  <c r="V16" i="18"/>
  <c r="X16" i="18"/>
  <c r="Z16" i="18"/>
  <c r="AB16" i="18"/>
  <c r="AD16" i="18"/>
  <c r="AF16" i="18"/>
  <c r="V18" i="18"/>
  <c r="X18" i="18"/>
  <c r="Z18" i="18"/>
  <c r="AB18" i="18"/>
  <c r="AD18" i="18"/>
  <c r="AF18" i="18"/>
  <c r="V20" i="18"/>
  <c r="X20" i="18"/>
  <c r="Z20" i="18"/>
  <c r="AB20" i="18"/>
  <c r="AD20" i="18"/>
  <c r="AF20" i="18"/>
  <c r="P6" i="18"/>
  <c r="R6" i="18"/>
  <c r="T6" i="18"/>
  <c r="V6" i="18"/>
  <c r="X6" i="18"/>
  <c r="Z6" i="18"/>
  <c r="AB6" i="18"/>
  <c r="AD6" i="18"/>
  <c r="AF6" i="18"/>
  <c r="P8" i="18"/>
  <c r="R8" i="18"/>
  <c r="T8" i="18"/>
  <c r="V8" i="18"/>
  <c r="X8" i="18"/>
  <c r="Z8" i="18"/>
  <c r="AD8" i="18"/>
  <c r="AF8" i="18"/>
  <c r="P10" i="18"/>
  <c r="R10" i="18"/>
  <c r="T10" i="18"/>
  <c r="V10" i="18"/>
  <c r="X10" i="18"/>
  <c r="Z10" i="18"/>
  <c r="AB10" i="18"/>
  <c r="AD10" i="18"/>
  <c r="AF10" i="18"/>
  <c r="P12" i="18"/>
  <c r="R12" i="18"/>
  <c r="T12" i="18"/>
  <c r="V12" i="18"/>
  <c r="X12" i="18"/>
  <c r="Z12" i="18"/>
  <c r="AB12" i="18"/>
  <c r="AD12" i="18"/>
  <c r="AF12" i="18"/>
  <c r="J6" i="18"/>
  <c r="J8" i="18"/>
  <c r="J10" i="18"/>
  <c r="J12" i="18"/>
  <c r="L6" i="18"/>
  <c r="N6" i="18"/>
  <c r="L8" i="18"/>
  <c r="N8" i="18"/>
  <c r="L10" i="18"/>
  <c r="N10" i="18"/>
  <c r="P46" i="19"/>
  <c r="Q46" i="19"/>
  <c r="R46" i="19"/>
  <c r="S46" i="19"/>
  <c r="T46" i="19"/>
  <c r="U46" i="19"/>
  <c r="P47" i="19"/>
  <c r="Q47" i="19"/>
  <c r="R47" i="19"/>
  <c r="S47" i="19"/>
  <c r="T47" i="19"/>
  <c r="U47" i="19"/>
  <c r="P48" i="19"/>
  <c r="Q48" i="19"/>
  <c r="R48" i="19"/>
  <c r="S48" i="19"/>
  <c r="T48" i="19"/>
  <c r="U48" i="19"/>
  <c r="P49" i="19"/>
  <c r="Q49" i="19"/>
  <c r="R49" i="19"/>
  <c r="S49" i="19"/>
  <c r="T49" i="19"/>
  <c r="U49" i="19"/>
  <c r="P50" i="19"/>
  <c r="Q50" i="19"/>
  <c r="R50" i="19"/>
  <c r="S50" i="19"/>
  <c r="T50" i="19"/>
  <c r="U50" i="19"/>
  <c r="P51" i="19"/>
  <c r="Q51" i="19"/>
  <c r="R51" i="19"/>
  <c r="S51" i="19"/>
  <c r="T51" i="19"/>
  <c r="U51" i="19"/>
  <c r="P52" i="19"/>
  <c r="Q52" i="19"/>
  <c r="R52" i="19"/>
  <c r="S52" i="19"/>
  <c r="T52" i="19"/>
  <c r="U52" i="19"/>
  <c r="P53" i="19"/>
  <c r="Q53" i="19"/>
  <c r="R53" i="19"/>
  <c r="S53" i="19"/>
  <c r="T53" i="19"/>
  <c r="U53" i="19"/>
  <c r="P54" i="19"/>
  <c r="Q54" i="19"/>
  <c r="R54" i="19"/>
  <c r="S54" i="19"/>
  <c r="T54" i="19"/>
  <c r="U54" i="19"/>
  <c r="P55" i="19"/>
  <c r="Q55" i="19"/>
  <c r="R55" i="19"/>
  <c r="S55" i="19"/>
  <c r="T55" i="19"/>
  <c r="U55" i="19"/>
  <c r="J46" i="19"/>
  <c r="K46" i="19"/>
  <c r="L46" i="19"/>
  <c r="M46" i="19"/>
  <c r="N46" i="19"/>
  <c r="O46" i="19"/>
  <c r="J47" i="19"/>
  <c r="K47" i="19"/>
  <c r="L47" i="19"/>
  <c r="M47" i="19"/>
  <c r="N47" i="19"/>
  <c r="O47" i="19"/>
  <c r="J48" i="19"/>
  <c r="K48" i="19"/>
  <c r="L48" i="19"/>
  <c r="M48" i="19"/>
  <c r="N48" i="19"/>
  <c r="O48" i="19"/>
  <c r="J49" i="19"/>
  <c r="K49" i="19"/>
  <c r="L49" i="19"/>
  <c r="M49" i="19"/>
  <c r="N49" i="19"/>
  <c r="O49" i="19"/>
  <c r="J50" i="19"/>
  <c r="K50" i="19"/>
  <c r="L50" i="19"/>
  <c r="M50" i="19"/>
  <c r="N50" i="19"/>
  <c r="O50" i="19"/>
  <c r="J51" i="19"/>
  <c r="K51" i="19"/>
  <c r="L51" i="19"/>
  <c r="M51" i="19"/>
  <c r="N51" i="19"/>
  <c r="O51" i="19"/>
  <c r="J52" i="19"/>
  <c r="K52" i="19"/>
  <c r="L52" i="19"/>
  <c r="M52" i="19"/>
  <c r="N52" i="19"/>
  <c r="O52" i="19"/>
  <c r="J53" i="19"/>
  <c r="K53" i="19"/>
  <c r="L53" i="19"/>
  <c r="M53" i="19"/>
  <c r="N53" i="19"/>
  <c r="O53" i="19"/>
  <c r="J54" i="19"/>
  <c r="K54" i="19"/>
  <c r="L54" i="19"/>
  <c r="M54" i="19"/>
  <c r="N54" i="19"/>
  <c r="O54" i="19"/>
  <c r="J55" i="19"/>
  <c r="K55" i="19"/>
  <c r="L55" i="19"/>
  <c r="M55" i="19"/>
  <c r="N55" i="19"/>
  <c r="O55" i="19"/>
  <c r="J37" i="19"/>
  <c r="K37" i="19"/>
  <c r="L37" i="19"/>
  <c r="M37" i="19"/>
  <c r="N37" i="19"/>
  <c r="O37" i="19"/>
  <c r="J38" i="19"/>
  <c r="K38" i="19"/>
  <c r="L38" i="19"/>
  <c r="M38" i="19"/>
  <c r="N38" i="19"/>
  <c r="O38" i="19"/>
  <c r="J39" i="19"/>
  <c r="K39" i="19"/>
  <c r="L39" i="19"/>
  <c r="M39" i="19"/>
  <c r="N39" i="19"/>
  <c r="O39" i="19"/>
  <c r="J40" i="19"/>
  <c r="K40" i="19"/>
  <c r="L40" i="19"/>
  <c r="M40" i="19"/>
  <c r="N40" i="19"/>
  <c r="O40" i="19"/>
  <c r="J41" i="19"/>
  <c r="K41" i="19"/>
  <c r="L41" i="19"/>
  <c r="M41" i="19"/>
  <c r="N41" i="19"/>
  <c r="O41" i="19"/>
  <c r="J42" i="19"/>
  <c r="K42" i="19"/>
  <c r="L42" i="19"/>
  <c r="M42" i="19"/>
  <c r="N42" i="19"/>
  <c r="O42" i="19"/>
  <c r="J43" i="19"/>
  <c r="K43" i="19"/>
  <c r="L43" i="19"/>
  <c r="M43" i="19"/>
  <c r="N43" i="19"/>
  <c r="O43" i="19"/>
  <c r="J44" i="19"/>
  <c r="K44" i="19"/>
  <c r="L44" i="19"/>
  <c r="M44" i="19"/>
  <c r="N44" i="19"/>
  <c r="O44" i="19"/>
  <c r="J45" i="19"/>
  <c r="K45" i="19"/>
  <c r="L45" i="19"/>
  <c r="M45" i="19"/>
  <c r="N45" i="19"/>
  <c r="O45" i="19"/>
  <c r="K36" i="19"/>
  <c r="L36" i="19"/>
  <c r="M36" i="19"/>
  <c r="N36" i="19"/>
  <c r="O36" i="19"/>
  <c r="J36" i="19"/>
  <c r="AH16" i="19"/>
  <c r="AI16" i="19"/>
  <c r="AJ16" i="19"/>
  <c r="AK16" i="19"/>
  <c r="AL16" i="19"/>
  <c r="AM16" i="19"/>
  <c r="AH17" i="19"/>
  <c r="AI17" i="19"/>
  <c r="AJ17" i="19"/>
  <c r="AK17" i="19"/>
  <c r="AL17" i="19"/>
  <c r="AM17" i="19"/>
  <c r="AH18" i="19"/>
  <c r="AI18" i="19"/>
  <c r="AJ18" i="19"/>
  <c r="AK18" i="19"/>
  <c r="AL18" i="19"/>
  <c r="AM18" i="19"/>
  <c r="AH19" i="19"/>
  <c r="AI19" i="19"/>
  <c r="AJ19" i="19"/>
  <c r="AK19" i="19"/>
  <c r="AL19" i="19"/>
  <c r="AM19" i="19"/>
  <c r="AH20" i="19"/>
  <c r="AI20" i="19"/>
  <c r="AJ20" i="19"/>
  <c r="AK20" i="19"/>
  <c r="AL20" i="19"/>
  <c r="AM20" i="19"/>
  <c r="AH21" i="19"/>
  <c r="AI21" i="19"/>
  <c r="AJ21" i="19"/>
  <c r="AK21" i="19"/>
  <c r="AL21" i="19"/>
  <c r="AM21" i="19"/>
  <c r="AH22" i="19"/>
  <c r="AI22" i="19"/>
  <c r="AJ22" i="19"/>
  <c r="AK22" i="19"/>
  <c r="AL22" i="19"/>
  <c r="AM22" i="19"/>
  <c r="AH23" i="19"/>
  <c r="AI23" i="19"/>
  <c r="AJ23" i="19"/>
  <c r="AK23" i="19"/>
  <c r="AL23" i="19"/>
  <c r="AM23" i="19"/>
  <c r="AH24" i="19"/>
  <c r="AI24" i="19"/>
  <c r="AJ24" i="19"/>
  <c r="AK24" i="19"/>
  <c r="AL24" i="19"/>
  <c r="AM24" i="19"/>
  <c r="AH25" i="19"/>
  <c r="AI25" i="19"/>
  <c r="AJ25" i="19"/>
  <c r="AK25" i="19"/>
  <c r="AL25" i="19"/>
  <c r="AM25" i="19"/>
  <c r="AH26" i="19"/>
  <c r="AI26" i="19"/>
  <c r="AJ26" i="19"/>
  <c r="AK26" i="19"/>
  <c r="AL26" i="19"/>
  <c r="AM26" i="19"/>
  <c r="AH27" i="19"/>
  <c r="AI27" i="19"/>
  <c r="AJ27" i="19"/>
  <c r="AK27" i="19"/>
  <c r="AL27" i="19"/>
  <c r="AM27" i="19"/>
  <c r="AH28" i="19"/>
  <c r="AI28" i="19"/>
  <c r="AJ28" i="19"/>
  <c r="AK28" i="19"/>
  <c r="AL28" i="19"/>
  <c r="AM28" i="19"/>
  <c r="AH29" i="19"/>
  <c r="AI29" i="19"/>
  <c r="AK29" i="19"/>
  <c r="AL29" i="19"/>
  <c r="AM29" i="19"/>
  <c r="AH30" i="19"/>
  <c r="AI30" i="19"/>
  <c r="AJ30" i="19"/>
  <c r="AK30" i="19"/>
  <c r="AL30" i="19"/>
  <c r="AM30" i="19"/>
  <c r="AH31" i="19"/>
  <c r="AI31" i="19"/>
  <c r="AJ31" i="19"/>
  <c r="AK31" i="19"/>
  <c r="AL31" i="19"/>
  <c r="AM31" i="19"/>
  <c r="AH32" i="19"/>
  <c r="AI32" i="19"/>
  <c r="AJ32" i="19"/>
  <c r="AK32" i="19"/>
  <c r="AL32" i="19"/>
  <c r="AM32" i="19"/>
  <c r="AH33" i="19"/>
  <c r="AI33" i="19"/>
  <c r="AJ33" i="19"/>
  <c r="AK33" i="19"/>
  <c r="AL33" i="19"/>
  <c r="AM33" i="19"/>
  <c r="AH34" i="19"/>
  <c r="AI34" i="19"/>
  <c r="AJ34" i="19"/>
  <c r="AK34" i="19"/>
  <c r="AL34" i="19"/>
  <c r="AM34" i="19"/>
  <c r="AH35" i="19"/>
  <c r="AI35" i="19"/>
  <c r="AJ35" i="19"/>
  <c r="AK35" i="19"/>
  <c r="AL35" i="19"/>
  <c r="AM35" i="19"/>
  <c r="AH36" i="19"/>
  <c r="AI36" i="19"/>
  <c r="AJ36" i="19"/>
  <c r="AK36" i="19"/>
  <c r="AL36" i="19"/>
  <c r="AM36" i="19"/>
  <c r="AH37" i="19"/>
  <c r="AI37" i="19"/>
  <c r="AJ37" i="19"/>
  <c r="AK37" i="19"/>
  <c r="AL37" i="19"/>
  <c r="AM37" i="19"/>
  <c r="AH38" i="19"/>
  <c r="AI38" i="19"/>
  <c r="AJ38" i="19"/>
  <c r="AK38" i="19"/>
  <c r="AL38" i="19"/>
  <c r="AM38" i="19"/>
  <c r="AH39" i="19"/>
  <c r="AI39" i="19"/>
  <c r="AJ39" i="19"/>
  <c r="AK39" i="19"/>
  <c r="AL39" i="19"/>
  <c r="AM39" i="19"/>
  <c r="AH40" i="19"/>
  <c r="AI40" i="19"/>
  <c r="AJ40" i="19"/>
  <c r="AK40" i="19"/>
  <c r="AL40" i="19"/>
  <c r="AM40" i="19"/>
  <c r="AH41" i="19"/>
  <c r="AI41" i="19"/>
  <c r="AJ41" i="19"/>
  <c r="AK41" i="19"/>
  <c r="AL41" i="19"/>
  <c r="AM41" i="19"/>
  <c r="AH42" i="19"/>
  <c r="AI42" i="19"/>
  <c r="AJ42" i="19"/>
  <c r="AK42" i="19"/>
  <c r="AL42" i="19"/>
  <c r="AM42" i="19"/>
  <c r="AH43" i="19"/>
  <c r="AI43" i="19"/>
  <c r="AJ43" i="19"/>
  <c r="AK43" i="19"/>
  <c r="AL43" i="19"/>
  <c r="AM43" i="19"/>
  <c r="AH44" i="19"/>
  <c r="AI44" i="19"/>
  <c r="AJ44" i="19"/>
  <c r="AK44" i="19"/>
  <c r="AL44" i="19"/>
  <c r="AM44" i="19"/>
  <c r="AH45" i="19"/>
  <c r="AI45" i="19"/>
  <c r="AJ45" i="19"/>
  <c r="AK45" i="19"/>
  <c r="AL45" i="19"/>
  <c r="AM45" i="19"/>
  <c r="AH46" i="19"/>
  <c r="AI46" i="19"/>
  <c r="AJ46" i="19"/>
  <c r="AK46" i="19"/>
  <c r="AL46" i="19"/>
  <c r="AM46" i="19"/>
  <c r="AH47" i="19"/>
  <c r="AI47" i="19"/>
  <c r="AJ47" i="19"/>
  <c r="AK47" i="19"/>
  <c r="AL47" i="19"/>
  <c r="AM47" i="19"/>
  <c r="AH48" i="19"/>
  <c r="AI48" i="19"/>
  <c r="AJ48" i="19"/>
  <c r="AK48" i="19"/>
  <c r="AL48" i="19"/>
  <c r="AM48" i="19"/>
  <c r="AH49" i="19"/>
  <c r="AI49" i="19"/>
  <c r="AJ49" i="19"/>
  <c r="AK49" i="19"/>
  <c r="AL49" i="19"/>
  <c r="AM49" i="19"/>
  <c r="AH50" i="19"/>
  <c r="AI50" i="19"/>
  <c r="AJ50" i="19"/>
  <c r="AK50" i="19"/>
  <c r="AL50" i="19"/>
  <c r="AM50" i="19"/>
  <c r="AH51" i="19"/>
  <c r="AI51" i="19"/>
  <c r="AJ51" i="19"/>
  <c r="AK51" i="19"/>
  <c r="AL51" i="19"/>
  <c r="AM51" i="19"/>
  <c r="AH52" i="19"/>
  <c r="AI52" i="19"/>
  <c r="AJ52" i="19"/>
  <c r="AK52" i="19"/>
  <c r="AL52" i="19"/>
  <c r="AM52" i="19"/>
  <c r="AH53" i="19"/>
  <c r="AI53" i="19"/>
  <c r="AJ53" i="19"/>
  <c r="AK53" i="19"/>
  <c r="AL53" i="19"/>
  <c r="AM53" i="19"/>
  <c r="AH54" i="19"/>
  <c r="AI54" i="19"/>
  <c r="AJ54" i="19"/>
  <c r="AK54" i="19"/>
  <c r="AL54" i="19"/>
  <c r="AM54" i="19"/>
  <c r="AH55" i="19"/>
  <c r="AI55" i="19"/>
  <c r="AJ55" i="19"/>
  <c r="AK55" i="19"/>
  <c r="AL55" i="19"/>
  <c r="AM55" i="19"/>
  <c r="AH7" i="19"/>
  <c r="AI7" i="19"/>
  <c r="AJ7" i="19"/>
  <c r="AK7" i="19"/>
  <c r="AL7" i="19"/>
  <c r="AM7" i="19"/>
  <c r="AH8" i="19"/>
  <c r="AI8" i="19"/>
  <c r="AJ8" i="19"/>
  <c r="AK8" i="19"/>
  <c r="AL8" i="19"/>
  <c r="AM8" i="19"/>
  <c r="AH9" i="19"/>
  <c r="AI9" i="19"/>
  <c r="AJ9" i="19"/>
  <c r="AK9" i="19"/>
  <c r="AL9" i="19"/>
  <c r="AM9" i="19"/>
  <c r="AH10" i="19"/>
  <c r="AI10" i="19"/>
  <c r="AJ10" i="19"/>
  <c r="AK10" i="19"/>
  <c r="AL10" i="19"/>
  <c r="AM10" i="19"/>
  <c r="AH11" i="19"/>
  <c r="AI11" i="19"/>
  <c r="AJ11" i="19"/>
  <c r="AK11" i="19"/>
  <c r="AL11" i="19"/>
  <c r="AM11" i="19"/>
  <c r="AH12" i="19"/>
  <c r="AI12" i="19"/>
  <c r="AJ12" i="19"/>
  <c r="AK12" i="19"/>
  <c r="AL12" i="19"/>
  <c r="AM12" i="19"/>
  <c r="AH13" i="19"/>
  <c r="AI13" i="19"/>
  <c r="AJ13" i="19"/>
  <c r="AK13" i="19"/>
  <c r="AL13" i="19"/>
  <c r="AM13" i="19"/>
  <c r="AH14" i="19"/>
  <c r="AI14" i="19"/>
  <c r="AJ14" i="19"/>
  <c r="AK14" i="19"/>
  <c r="AL14" i="19"/>
  <c r="AM14" i="19"/>
  <c r="AH15" i="19"/>
  <c r="AI15" i="19"/>
  <c r="AJ15" i="19"/>
  <c r="AK15" i="19"/>
  <c r="AL15" i="19"/>
  <c r="AM15" i="19"/>
  <c r="AM6" i="19"/>
  <c r="AI6" i="19"/>
  <c r="AJ6" i="19"/>
  <c r="AK6" i="19"/>
  <c r="AL6" i="19"/>
  <c r="AH6" i="19"/>
  <c r="V46" i="19"/>
  <c r="W46" i="19"/>
  <c r="X46" i="19"/>
  <c r="Y46" i="19"/>
  <c r="Z46" i="19"/>
  <c r="AA46" i="19"/>
  <c r="V47" i="19"/>
  <c r="W47" i="19"/>
  <c r="X47" i="19"/>
  <c r="Y47" i="19"/>
  <c r="Z47" i="19"/>
  <c r="AA47" i="19"/>
  <c r="V48" i="19"/>
  <c r="W48" i="19"/>
  <c r="X48" i="19"/>
  <c r="Y48" i="19"/>
  <c r="Z48" i="19"/>
  <c r="AA48" i="19"/>
  <c r="V49" i="19"/>
  <c r="W49" i="19"/>
  <c r="X49" i="19"/>
  <c r="Y49" i="19"/>
  <c r="Z49" i="19"/>
  <c r="AA49" i="19"/>
  <c r="V50" i="19"/>
  <c r="W50" i="19"/>
  <c r="X50" i="19"/>
  <c r="Y50" i="19"/>
  <c r="Z50" i="19"/>
  <c r="AA50" i="19"/>
  <c r="V51" i="19"/>
  <c r="W51" i="19"/>
  <c r="X51" i="19"/>
  <c r="Y51" i="19"/>
  <c r="Z51" i="19"/>
  <c r="AA51" i="19"/>
  <c r="V52" i="19"/>
  <c r="W52" i="19"/>
  <c r="X52" i="19"/>
  <c r="Y52" i="19"/>
  <c r="Z52" i="19"/>
  <c r="AA52" i="19"/>
  <c r="V53" i="19"/>
  <c r="W53" i="19"/>
  <c r="X53" i="19"/>
  <c r="Y53" i="19"/>
  <c r="Z53" i="19"/>
  <c r="AA53" i="19"/>
  <c r="V54" i="19"/>
  <c r="W54" i="19"/>
  <c r="X54" i="19"/>
  <c r="Y54" i="19"/>
  <c r="Z54" i="19"/>
  <c r="AA54" i="19"/>
  <c r="V55" i="19"/>
  <c r="W55" i="19"/>
  <c r="X55" i="19"/>
  <c r="Y55" i="19"/>
  <c r="Z55" i="19"/>
  <c r="AA55" i="19"/>
  <c r="P36" i="19"/>
  <c r="Q36" i="19"/>
  <c r="R36" i="19"/>
  <c r="S36" i="19"/>
  <c r="T36" i="19"/>
  <c r="U36" i="19"/>
  <c r="V36" i="19"/>
  <c r="W36" i="19"/>
  <c r="X36" i="19"/>
  <c r="Y36" i="19"/>
  <c r="Z36" i="19"/>
  <c r="AA36" i="19"/>
  <c r="P37" i="19"/>
  <c r="Q37" i="19"/>
  <c r="R37" i="19"/>
  <c r="S37" i="19"/>
  <c r="T37" i="19"/>
  <c r="U37" i="19"/>
  <c r="V37" i="19"/>
  <c r="W37" i="19"/>
  <c r="X37" i="19"/>
  <c r="Y37" i="19"/>
  <c r="Z37" i="19"/>
  <c r="AA37" i="19"/>
  <c r="P38" i="19"/>
  <c r="Q38" i="19"/>
  <c r="R38" i="19"/>
  <c r="S38" i="19"/>
  <c r="T38" i="19"/>
  <c r="U38" i="19"/>
  <c r="V38" i="19"/>
  <c r="W38" i="19"/>
  <c r="X38" i="19"/>
  <c r="Y38" i="19"/>
  <c r="Z38" i="19"/>
  <c r="AA38" i="19"/>
  <c r="P39" i="19"/>
  <c r="Q39" i="19"/>
  <c r="R39" i="19"/>
  <c r="S39" i="19"/>
  <c r="T39" i="19"/>
  <c r="U39" i="19"/>
  <c r="V39" i="19"/>
  <c r="W39" i="19"/>
  <c r="X39" i="19"/>
  <c r="Y39" i="19"/>
  <c r="Z39" i="19"/>
  <c r="AA39" i="19"/>
  <c r="P40" i="19"/>
  <c r="Q40" i="19"/>
  <c r="R40" i="19"/>
  <c r="S40" i="19"/>
  <c r="T40" i="19"/>
  <c r="U40" i="19"/>
  <c r="V40" i="19"/>
  <c r="W40" i="19"/>
  <c r="X40" i="19"/>
  <c r="Y40" i="19"/>
  <c r="Z40" i="19"/>
  <c r="AA40" i="19"/>
  <c r="P41" i="19"/>
  <c r="Q41" i="19"/>
  <c r="R41" i="19"/>
  <c r="S41" i="19"/>
  <c r="T41" i="19"/>
  <c r="U41" i="19"/>
  <c r="V41" i="19"/>
  <c r="W41" i="19"/>
  <c r="X41" i="19"/>
  <c r="Y41" i="19"/>
  <c r="Z41" i="19"/>
  <c r="AA41" i="19"/>
  <c r="P42" i="19"/>
  <c r="Q42" i="19"/>
  <c r="R42" i="19"/>
  <c r="S42" i="19"/>
  <c r="T42" i="19"/>
  <c r="U42" i="19"/>
  <c r="V42" i="19"/>
  <c r="W42" i="19"/>
  <c r="X42" i="19"/>
  <c r="Y42" i="19"/>
  <c r="Z42" i="19"/>
  <c r="AA42" i="19"/>
  <c r="P43" i="19"/>
  <c r="Q43" i="19"/>
  <c r="R43" i="19"/>
  <c r="S43" i="19"/>
  <c r="T43" i="19"/>
  <c r="U43" i="19"/>
  <c r="V43" i="19"/>
  <c r="W43" i="19"/>
  <c r="X43" i="19"/>
  <c r="Y43" i="19"/>
  <c r="Z43" i="19"/>
  <c r="AA43" i="19"/>
  <c r="P44" i="19"/>
  <c r="Q44" i="19"/>
  <c r="R44" i="19"/>
  <c r="S44" i="19"/>
  <c r="T44" i="19"/>
  <c r="U44" i="19"/>
  <c r="V44" i="19"/>
  <c r="W44" i="19"/>
  <c r="X44" i="19"/>
  <c r="Y44" i="19"/>
  <c r="Z44" i="19"/>
  <c r="AA44" i="19"/>
  <c r="P45" i="19"/>
  <c r="Q45" i="19"/>
  <c r="R45" i="19"/>
  <c r="S45" i="19"/>
  <c r="T45" i="19"/>
  <c r="U45" i="19"/>
  <c r="V45" i="19"/>
  <c r="W45" i="19"/>
  <c r="X45" i="19"/>
  <c r="Y45" i="19"/>
  <c r="Z45" i="19"/>
  <c r="AA45" i="19"/>
  <c r="V26" i="19"/>
  <c r="W26" i="19"/>
  <c r="X26" i="19"/>
  <c r="Y26" i="19"/>
  <c r="Z26" i="19"/>
  <c r="AA26" i="19"/>
  <c r="V27" i="19"/>
  <c r="W27" i="19"/>
  <c r="X27" i="19"/>
  <c r="Y27" i="19"/>
  <c r="Z27" i="19"/>
  <c r="AA27" i="19"/>
  <c r="V28" i="19"/>
  <c r="W28" i="19"/>
  <c r="X28" i="19"/>
  <c r="Y28" i="19"/>
  <c r="Z28" i="19"/>
  <c r="AA28" i="19"/>
  <c r="V29" i="19"/>
  <c r="W29" i="19"/>
  <c r="X29" i="19"/>
  <c r="Y29" i="19"/>
  <c r="Z29" i="19"/>
  <c r="AA29" i="19"/>
  <c r="V30" i="19"/>
  <c r="W30" i="19"/>
  <c r="X30" i="19"/>
  <c r="Y30" i="19"/>
  <c r="Z30" i="19"/>
  <c r="AA30" i="19"/>
  <c r="V31" i="19"/>
  <c r="W31" i="19"/>
  <c r="X31" i="19"/>
  <c r="Y31" i="19"/>
  <c r="Z31" i="19"/>
  <c r="AA31" i="19"/>
  <c r="V32" i="19"/>
  <c r="W32" i="19"/>
  <c r="X32" i="19"/>
  <c r="Y32" i="19"/>
  <c r="Z32" i="19"/>
  <c r="AA32" i="19"/>
  <c r="V33" i="19"/>
  <c r="W33" i="19"/>
  <c r="X33" i="19"/>
  <c r="Y33" i="19"/>
  <c r="Z33" i="19"/>
  <c r="AA33" i="19"/>
  <c r="V34" i="19"/>
  <c r="W34" i="19"/>
  <c r="X34" i="19"/>
  <c r="Y34" i="19"/>
  <c r="Z34" i="19"/>
  <c r="AA34" i="19"/>
  <c r="V35" i="19"/>
  <c r="W35" i="19"/>
  <c r="X35" i="19"/>
  <c r="Y35" i="19"/>
  <c r="Z35" i="19"/>
  <c r="AA35" i="19"/>
  <c r="J26" i="19"/>
  <c r="K26" i="19"/>
  <c r="L26" i="19"/>
  <c r="M26" i="19"/>
  <c r="N26" i="19"/>
  <c r="O26" i="19"/>
  <c r="P26" i="19"/>
  <c r="Q26" i="19"/>
  <c r="R26" i="19"/>
  <c r="S26" i="19"/>
  <c r="T26" i="19"/>
  <c r="U26" i="19"/>
  <c r="J27" i="19"/>
  <c r="K27" i="19"/>
  <c r="L27" i="19"/>
  <c r="M27" i="19"/>
  <c r="N27" i="19"/>
  <c r="O27" i="19"/>
  <c r="P27" i="19"/>
  <c r="Q27" i="19"/>
  <c r="R27" i="19"/>
  <c r="S27" i="19"/>
  <c r="T27" i="19"/>
  <c r="U27" i="19"/>
  <c r="J28" i="19"/>
  <c r="K28" i="19"/>
  <c r="L28" i="19"/>
  <c r="M28" i="19"/>
  <c r="N28" i="19"/>
  <c r="O28" i="19"/>
  <c r="P28" i="19"/>
  <c r="Q28" i="19"/>
  <c r="R28" i="19"/>
  <c r="S28" i="19"/>
  <c r="T28" i="19"/>
  <c r="U28" i="19"/>
  <c r="J29" i="19"/>
  <c r="K29" i="19"/>
  <c r="L29" i="19"/>
  <c r="M29" i="19"/>
  <c r="N29" i="19"/>
  <c r="O29" i="19"/>
  <c r="P29" i="19"/>
  <c r="Q29" i="19"/>
  <c r="R29" i="19"/>
  <c r="S29" i="19"/>
  <c r="T29" i="19"/>
  <c r="U29" i="19"/>
  <c r="J30" i="19"/>
  <c r="K30" i="19"/>
  <c r="L30" i="19"/>
  <c r="M30" i="19"/>
  <c r="N30" i="19"/>
  <c r="O30" i="19"/>
  <c r="P30" i="19"/>
  <c r="Q30" i="19"/>
  <c r="R30" i="19"/>
  <c r="S30" i="19"/>
  <c r="T30" i="19"/>
  <c r="U30" i="19"/>
  <c r="J31" i="19"/>
  <c r="K31" i="19"/>
  <c r="L31" i="19"/>
  <c r="M31" i="19"/>
  <c r="N31" i="19"/>
  <c r="O31" i="19"/>
  <c r="P31" i="19"/>
  <c r="Q31" i="19"/>
  <c r="R31" i="19"/>
  <c r="S31" i="19"/>
  <c r="T31" i="19"/>
  <c r="U31" i="19"/>
  <c r="J32" i="19"/>
  <c r="K32" i="19"/>
  <c r="L32" i="19"/>
  <c r="M32" i="19"/>
  <c r="N32" i="19"/>
  <c r="O32" i="19"/>
  <c r="P32" i="19"/>
  <c r="Q32" i="19"/>
  <c r="R32" i="19"/>
  <c r="S32" i="19"/>
  <c r="T32" i="19"/>
  <c r="U32" i="19"/>
  <c r="J33" i="19"/>
  <c r="K33" i="19"/>
  <c r="L33" i="19"/>
  <c r="M33" i="19"/>
  <c r="N33" i="19"/>
  <c r="O33" i="19"/>
  <c r="P33" i="19"/>
  <c r="Q33" i="19"/>
  <c r="R33" i="19"/>
  <c r="S33" i="19"/>
  <c r="T33" i="19"/>
  <c r="U33" i="19"/>
  <c r="J34" i="19"/>
  <c r="K34" i="19"/>
  <c r="L34" i="19"/>
  <c r="M34" i="19"/>
  <c r="N34" i="19"/>
  <c r="O34" i="19"/>
  <c r="P34" i="19"/>
  <c r="Q34" i="19"/>
  <c r="R34" i="19"/>
  <c r="S34" i="19"/>
  <c r="T34" i="19"/>
  <c r="U34" i="19"/>
  <c r="J35" i="19"/>
  <c r="K35" i="19"/>
  <c r="L35" i="19"/>
  <c r="M35" i="19"/>
  <c r="N35" i="19"/>
  <c r="O35" i="19"/>
  <c r="P35" i="19"/>
  <c r="Q35" i="19"/>
  <c r="R35" i="19"/>
  <c r="S35" i="19"/>
  <c r="T35" i="19"/>
  <c r="U35" i="19"/>
  <c r="J17" i="19"/>
  <c r="K17" i="19"/>
  <c r="L17" i="19"/>
  <c r="M17" i="19"/>
  <c r="N17" i="19"/>
  <c r="O17" i="19"/>
  <c r="P17" i="19"/>
  <c r="Q17" i="19"/>
  <c r="R17" i="19"/>
  <c r="S17" i="19"/>
  <c r="T17" i="19"/>
  <c r="U17" i="19"/>
  <c r="J18" i="19"/>
  <c r="K18" i="19"/>
  <c r="L18" i="19"/>
  <c r="M18" i="19"/>
  <c r="N18" i="19"/>
  <c r="O18" i="19"/>
  <c r="P18" i="19"/>
  <c r="Q18" i="19"/>
  <c r="R18" i="19"/>
  <c r="S18" i="19"/>
  <c r="T18" i="19"/>
  <c r="U18" i="19"/>
  <c r="J19" i="19"/>
  <c r="K19" i="19"/>
  <c r="L19" i="19"/>
  <c r="M19" i="19"/>
  <c r="N19" i="19"/>
  <c r="O19" i="19"/>
  <c r="P19" i="19"/>
  <c r="Q19" i="19"/>
  <c r="R19" i="19"/>
  <c r="S19" i="19"/>
  <c r="T19" i="19"/>
  <c r="U19" i="19"/>
  <c r="J20" i="19"/>
  <c r="K20" i="19"/>
  <c r="L20" i="19"/>
  <c r="M20" i="19"/>
  <c r="N20" i="19"/>
  <c r="O20" i="19"/>
  <c r="P20" i="19"/>
  <c r="Q20" i="19"/>
  <c r="R20" i="19"/>
  <c r="S20" i="19"/>
  <c r="T20" i="19"/>
  <c r="U20" i="19"/>
  <c r="J21" i="19"/>
  <c r="K21" i="19"/>
  <c r="L21" i="19"/>
  <c r="M21" i="19"/>
  <c r="N21" i="19"/>
  <c r="O21" i="19"/>
  <c r="P21" i="19"/>
  <c r="Q21" i="19"/>
  <c r="R21" i="19"/>
  <c r="S21" i="19"/>
  <c r="T21" i="19"/>
  <c r="U21" i="19"/>
  <c r="J22" i="19"/>
  <c r="K22" i="19"/>
  <c r="L22" i="19"/>
  <c r="M22" i="19"/>
  <c r="N22" i="19"/>
  <c r="O22" i="19"/>
  <c r="P22" i="19"/>
  <c r="Q22" i="19"/>
  <c r="R22" i="19"/>
  <c r="S22" i="19"/>
  <c r="T22" i="19"/>
  <c r="U22" i="19"/>
  <c r="J23" i="19"/>
  <c r="K23" i="19"/>
  <c r="L23" i="19"/>
  <c r="M23" i="19"/>
  <c r="N23" i="19"/>
  <c r="O23" i="19"/>
  <c r="P23" i="19"/>
  <c r="Q23" i="19"/>
  <c r="R23" i="19"/>
  <c r="S23" i="19"/>
  <c r="T23" i="19"/>
  <c r="U23" i="19"/>
  <c r="J24" i="19"/>
  <c r="K24" i="19"/>
  <c r="L24" i="19"/>
  <c r="M24" i="19"/>
  <c r="N24" i="19"/>
  <c r="O24" i="19"/>
  <c r="P24" i="19"/>
  <c r="Q24" i="19"/>
  <c r="R24" i="19"/>
  <c r="S24" i="19"/>
  <c r="T24" i="19"/>
  <c r="U24" i="19"/>
  <c r="J25" i="19"/>
  <c r="K25" i="19"/>
  <c r="L25" i="19"/>
  <c r="M25" i="19"/>
  <c r="N25" i="19"/>
  <c r="O25" i="19"/>
  <c r="P25" i="19"/>
  <c r="Q25" i="19"/>
  <c r="R25" i="19"/>
  <c r="S25" i="19"/>
  <c r="T25" i="19"/>
  <c r="U25" i="19"/>
  <c r="K16" i="19"/>
  <c r="L16" i="19"/>
  <c r="M16" i="19"/>
  <c r="N16" i="19"/>
  <c r="O16" i="19"/>
  <c r="P16" i="19"/>
  <c r="Q16" i="19"/>
  <c r="R16" i="19"/>
  <c r="S16" i="19"/>
  <c r="T16" i="19"/>
  <c r="U16" i="19"/>
  <c r="J16" i="19"/>
  <c r="AB26" i="19"/>
  <c r="AC26" i="19"/>
  <c r="AD26" i="19"/>
  <c r="AE26" i="19"/>
  <c r="AF26" i="19"/>
  <c r="AG26" i="19"/>
  <c r="AC27" i="19"/>
  <c r="AD27" i="19"/>
  <c r="AE27" i="19"/>
  <c r="AF27" i="19"/>
  <c r="AG27" i="19"/>
  <c r="AB28" i="19"/>
  <c r="AC28" i="19"/>
  <c r="AD28" i="19"/>
  <c r="AE28" i="19"/>
  <c r="AF28" i="19"/>
  <c r="AG28" i="19"/>
  <c r="AB29" i="19"/>
  <c r="AC29" i="19"/>
  <c r="AD29" i="19"/>
  <c r="AE29" i="19"/>
  <c r="AF29" i="19"/>
  <c r="AG29" i="19"/>
  <c r="AB30" i="19"/>
  <c r="AC30" i="19"/>
  <c r="AE30" i="19"/>
  <c r="AF30" i="19"/>
  <c r="AG30" i="19"/>
  <c r="AB31" i="19"/>
  <c r="AC31" i="19"/>
  <c r="AD31" i="19"/>
  <c r="AE31" i="19"/>
  <c r="AF31" i="19"/>
  <c r="AG31" i="19"/>
  <c r="AB32" i="19"/>
  <c r="AC32" i="19"/>
  <c r="AD32" i="19"/>
  <c r="AE32" i="19"/>
  <c r="AF32" i="19"/>
  <c r="AG32" i="19"/>
  <c r="AB33" i="19"/>
  <c r="AC33" i="19"/>
  <c r="AD33" i="19"/>
  <c r="AE33" i="19"/>
  <c r="AF33" i="19"/>
  <c r="AG33" i="19"/>
  <c r="AB34" i="19"/>
  <c r="AC34" i="19"/>
  <c r="AD34" i="19"/>
  <c r="AE34" i="19"/>
  <c r="AF34" i="19"/>
  <c r="AG34" i="19"/>
  <c r="AB35" i="19"/>
  <c r="AC35" i="19"/>
  <c r="AD35" i="19"/>
  <c r="AE35" i="19"/>
  <c r="AF35" i="19"/>
  <c r="AG35" i="19"/>
  <c r="AB36" i="19"/>
  <c r="AC36" i="19"/>
  <c r="AD36" i="19"/>
  <c r="AE36" i="19"/>
  <c r="AF36" i="19"/>
  <c r="AG36" i="19"/>
  <c r="AB37" i="19"/>
  <c r="AC37" i="19"/>
  <c r="AD37" i="19"/>
  <c r="AE37" i="19"/>
  <c r="AF37" i="19"/>
  <c r="AG37" i="19"/>
  <c r="AB38" i="19"/>
  <c r="AD38" i="19"/>
  <c r="AE38" i="19"/>
  <c r="AF38" i="19"/>
  <c r="AG38" i="19"/>
  <c r="AB39" i="19"/>
  <c r="AC39" i="19"/>
  <c r="AD39" i="19"/>
  <c r="AE39" i="19"/>
  <c r="AF39" i="19"/>
  <c r="AG39" i="19"/>
  <c r="AB40" i="19"/>
  <c r="AC40" i="19"/>
  <c r="AD40" i="19"/>
  <c r="AE40" i="19"/>
  <c r="AF40" i="19"/>
  <c r="AG40" i="19"/>
  <c r="AB41" i="19"/>
  <c r="AC41" i="19"/>
  <c r="AD41" i="19"/>
  <c r="AE41" i="19"/>
  <c r="AF41" i="19"/>
  <c r="AG41" i="19"/>
  <c r="AB42" i="19"/>
  <c r="AC42" i="19"/>
  <c r="AD42" i="19"/>
  <c r="AE42" i="19"/>
  <c r="AF42" i="19"/>
  <c r="AG42" i="19"/>
  <c r="AB43" i="19"/>
  <c r="AC43" i="19"/>
  <c r="AD43" i="19"/>
  <c r="AE43" i="19"/>
  <c r="AF43" i="19"/>
  <c r="AG43" i="19"/>
  <c r="AB44" i="19"/>
  <c r="AC44" i="19"/>
  <c r="AD44" i="19"/>
  <c r="AE44" i="19"/>
  <c r="AF44" i="19"/>
  <c r="AG44" i="19"/>
  <c r="AB45" i="19"/>
  <c r="AC45" i="19"/>
  <c r="AD45" i="19"/>
  <c r="AE45" i="19"/>
  <c r="AF45" i="19"/>
  <c r="AG45" i="19"/>
  <c r="AB46" i="19"/>
  <c r="AC46" i="19"/>
  <c r="AD46" i="19"/>
  <c r="AE46" i="19"/>
  <c r="AF46" i="19"/>
  <c r="AG46" i="19"/>
  <c r="AB47" i="19"/>
  <c r="AC47" i="19"/>
  <c r="AD47" i="19"/>
  <c r="AE47" i="19"/>
  <c r="AF47" i="19"/>
  <c r="AG47" i="19"/>
  <c r="AB48" i="19"/>
  <c r="AC48" i="19"/>
  <c r="AD48" i="19"/>
  <c r="AE48" i="19"/>
  <c r="AF48" i="19"/>
  <c r="AG48" i="19"/>
  <c r="AB49" i="19"/>
  <c r="AC49" i="19"/>
  <c r="AD49" i="19"/>
  <c r="AE49" i="19"/>
  <c r="AF49" i="19"/>
  <c r="AG49" i="19"/>
  <c r="AB50" i="19"/>
  <c r="AC50" i="19"/>
  <c r="AD50" i="19"/>
  <c r="AE50" i="19"/>
  <c r="AF50" i="19"/>
  <c r="AG50" i="19"/>
  <c r="AB51" i="19"/>
  <c r="AC51" i="19"/>
  <c r="AD51" i="19"/>
  <c r="AE51" i="19"/>
  <c r="AF51" i="19"/>
  <c r="AG51" i="19"/>
  <c r="AB52" i="19"/>
  <c r="AC52" i="19"/>
  <c r="AD52" i="19"/>
  <c r="AE52" i="19"/>
  <c r="AF52" i="19"/>
  <c r="AG52" i="19"/>
  <c r="AB53" i="19"/>
  <c r="AC53" i="19"/>
  <c r="AD53" i="19"/>
  <c r="AE53" i="19"/>
  <c r="AF53" i="19"/>
  <c r="AG53" i="19"/>
  <c r="AB54" i="19"/>
  <c r="AC54" i="19"/>
  <c r="AD54" i="19"/>
  <c r="AE54" i="19"/>
  <c r="AF54" i="19"/>
  <c r="AG54" i="19"/>
  <c r="AB55" i="19"/>
  <c r="AC55" i="19"/>
  <c r="AD55" i="19"/>
  <c r="AE55" i="19"/>
  <c r="AF55" i="19"/>
  <c r="AG55" i="19"/>
  <c r="V16" i="19"/>
  <c r="W16" i="19"/>
  <c r="X16" i="19"/>
  <c r="Y16" i="19"/>
  <c r="Z16" i="19"/>
  <c r="AA16" i="19"/>
  <c r="AB16" i="19"/>
  <c r="AC16" i="19"/>
  <c r="AD16" i="19"/>
  <c r="AE16" i="19"/>
  <c r="AF16" i="19"/>
  <c r="AG16" i="19"/>
  <c r="V17" i="19"/>
  <c r="W17" i="19"/>
  <c r="X17" i="19"/>
  <c r="Y17" i="19"/>
  <c r="Z17" i="19"/>
  <c r="AA17" i="19"/>
  <c r="AB17" i="19"/>
  <c r="AC17" i="19"/>
  <c r="AD17" i="19"/>
  <c r="AE17" i="19"/>
  <c r="AF17" i="19"/>
  <c r="AG17" i="19"/>
  <c r="V18" i="19"/>
  <c r="W18" i="19"/>
  <c r="X18" i="19"/>
  <c r="Y18" i="19"/>
  <c r="Z18" i="19"/>
  <c r="AA18" i="19"/>
  <c r="AB18" i="19"/>
  <c r="AC18" i="19"/>
  <c r="AD18" i="19"/>
  <c r="AE18" i="19"/>
  <c r="AF18" i="19"/>
  <c r="AG18" i="19"/>
  <c r="V19" i="19"/>
  <c r="W19" i="19"/>
  <c r="X19" i="19"/>
  <c r="Y19" i="19"/>
  <c r="Z19" i="19"/>
  <c r="AA19" i="19"/>
  <c r="AB19" i="19"/>
  <c r="AC19" i="19"/>
  <c r="AD19" i="19"/>
  <c r="AE19" i="19"/>
  <c r="AF19" i="19"/>
  <c r="AG19" i="19"/>
  <c r="V20" i="19"/>
  <c r="W20" i="19"/>
  <c r="X20" i="19"/>
  <c r="Y20" i="19"/>
  <c r="Z20" i="19"/>
  <c r="AA20" i="19"/>
  <c r="AB20" i="19"/>
  <c r="AC20" i="19"/>
  <c r="AD20" i="19"/>
  <c r="AE20" i="19"/>
  <c r="AF20" i="19"/>
  <c r="AG20" i="19"/>
  <c r="V21" i="19"/>
  <c r="W21" i="19"/>
  <c r="X21" i="19"/>
  <c r="Y21" i="19"/>
  <c r="Z21" i="19"/>
  <c r="AA21" i="19"/>
  <c r="AB21" i="19"/>
  <c r="AC21" i="19"/>
  <c r="AD21" i="19"/>
  <c r="AE21" i="19"/>
  <c r="AF21" i="19"/>
  <c r="AG21" i="19"/>
  <c r="V22" i="19"/>
  <c r="W22" i="19"/>
  <c r="X22" i="19"/>
  <c r="Y22" i="19"/>
  <c r="Z22" i="19"/>
  <c r="AA22" i="19"/>
  <c r="AB22" i="19"/>
  <c r="AC22" i="19"/>
  <c r="AD22" i="19"/>
  <c r="AE22" i="19"/>
  <c r="AF22" i="19"/>
  <c r="AG22" i="19"/>
  <c r="V23" i="19"/>
  <c r="W23" i="19"/>
  <c r="X23" i="19"/>
  <c r="Y23" i="19"/>
  <c r="Z23" i="19"/>
  <c r="AA23" i="19"/>
  <c r="AB23" i="19"/>
  <c r="AC23" i="19"/>
  <c r="AD23" i="19"/>
  <c r="AE23" i="19"/>
  <c r="AF23" i="19"/>
  <c r="AG23" i="19"/>
  <c r="V24" i="19"/>
  <c r="W24" i="19"/>
  <c r="X24" i="19"/>
  <c r="Y24" i="19"/>
  <c r="Z24" i="19"/>
  <c r="AA24" i="19"/>
  <c r="AB24" i="19"/>
  <c r="AC24" i="19"/>
  <c r="AD24" i="19"/>
  <c r="AE24" i="19"/>
  <c r="AF24" i="19"/>
  <c r="AG24" i="19"/>
  <c r="V25" i="19"/>
  <c r="W25" i="19"/>
  <c r="X25" i="19"/>
  <c r="Y25" i="19"/>
  <c r="Z25" i="19"/>
  <c r="AA25" i="19"/>
  <c r="AB25" i="19"/>
  <c r="AC25" i="19"/>
  <c r="AD25" i="19"/>
  <c r="AE25" i="19"/>
  <c r="AF25" i="19"/>
  <c r="AG25" i="19"/>
  <c r="P6" i="19"/>
  <c r="Q6" i="19"/>
  <c r="R6" i="19"/>
  <c r="S6" i="19"/>
  <c r="T6" i="19"/>
  <c r="U6" i="19"/>
  <c r="V6" i="19"/>
  <c r="W6" i="19"/>
  <c r="X6" i="19"/>
  <c r="Y6" i="19"/>
  <c r="Z6" i="19"/>
  <c r="AA6" i="19"/>
  <c r="AB6" i="19"/>
  <c r="AC6" i="19"/>
  <c r="AD6" i="19"/>
  <c r="AE6" i="19"/>
  <c r="AF6" i="19"/>
  <c r="AG6" i="19"/>
  <c r="P7" i="19"/>
  <c r="Q7" i="19"/>
  <c r="R7" i="19"/>
  <c r="S7" i="19"/>
  <c r="T7" i="19"/>
  <c r="U7" i="19"/>
  <c r="V7" i="19"/>
  <c r="W7" i="19"/>
  <c r="X7" i="19"/>
  <c r="Y7" i="19"/>
  <c r="Z7" i="19"/>
  <c r="AA7" i="19"/>
  <c r="AB7" i="19"/>
  <c r="AC7" i="19"/>
  <c r="AD7" i="19"/>
  <c r="AE7" i="19"/>
  <c r="AF7" i="19"/>
  <c r="AG7" i="19"/>
  <c r="P8" i="19"/>
  <c r="Q8" i="19"/>
  <c r="R8" i="19"/>
  <c r="S8" i="19"/>
  <c r="T8" i="19"/>
  <c r="U8" i="19"/>
  <c r="V8" i="19"/>
  <c r="W8" i="19"/>
  <c r="X8" i="19"/>
  <c r="Y8" i="19"/>
  <c r="Z8" i="19"/>
  <c r="AA8" i="19"/>
  <c r="AB8" i="19"/>
  <c r="AC8" i="19"/>
  <c r="AD8" i="19"/>
  <c r="AE8" i="19"/>
  <c r="AF8" i="19"/>
  <c r="AG8" i="19"/>
  <c r="P9" i="19"/>
  <c r="Q9" i="19"/>
  <c r="R9" i="19"/>
  <c r="S9" i="19"/>
  <c r="T9" i="19"/>
  <c r="U9" i="19"/>
  <c r="V9" i="19"/>
  <c r="W9" i="19"/>
  <c r="X9" i="19"/>
  <c r="Y9" i="19"/>
  <c r="Z9" i="19"/>
  <c r="AA9" i="19"/>
  <c r="AB9" i="19"/>
  <c r="AC9" i="19"/>
  <c r="AD9" i="19"/>
  <c r="AE9" i="19"/>
  <c r="AF9" i="19"/>
  <c r="AG9" i="19"/>
  <c r="P10" i="19"/>
  <c r="Q10" i="19"/>
  <c r="R10" i="19"/>
  <c r="S10" i="19"/>
  <c r="T10" i="19"/>
  <c r="U10" i="19"/>
  <c r="V10" i="19"/>
  <c r="W10" i="19"/>
  <c r="X10" i="19"/>
  <c r="Y10" i="19"/>
  <c r="Z10" i="19"/>
  <c r="AA10" i="19"/>
  <c r="AB10" i="19"/>
  <c r="AC10" i="19"/>
  <c r="AD10" i="19"/>
  <c r="AE10" i="19"/>
  <c r="AF10" i="19"/>
  <c r="AG10" i="19"/>
  <c r="P11" i="19"/>
  <c r="Q11" i="19"/>
  <c r="R11" i="19"/>
  <c r="S11" i="19"/>
  <c r="T11" i="19"/>
  <c r="U11" i="19"/>
  <c r="V11" i="19"/>
  <c r="W11" i="19"/>
  <c r="X11" i="19"/>
  <c r="Y11" i="19"/>
  <c r="Z11" i="19"/>
  <c r="AA11" i="19"/>
  <c r="AB11" i="19"/>
  <c r="AD11" i="19"/>
  <c r="AE11" i="19"/>
  <c r="AF11" i="19"/>
  <c r="AG11" i="19"/>
  <c r="P12" i="19"/>
  <c r="Q12" i="19"/>
  <c r="R12" i="19"/>
  <c r="S12" i="19"/>
  <c r="T12" i="19"/>
  <c r="U12" i="19"/>
  <c r="V12" i="19"/>
  <c r="W12" i="19"/>
  <c r="X12" i="19"/>
  <c r="Y12" i="19"/>
  <c r="Z12" i="19"/>
  <c r="AA12" i="19"/>
  <c r="AB12" i="19"/>
  <c r="AC12" i="19"/>
  <c r="AD12" i="19"/>
  <c r="AE12" i="19"/>
  <c r="AF12" i="19"/>
  <c r="AG12" i="19"/>
  <c r="P13" i="19"/>
  <c r="Q13" i="19"/>
  <c r="R13" i="19"/>
  <c r="S13" i="19"/>
  <c r="T13" i="19"/>
  <c r="U13" i="19"/>
  <c r="V13" i="19"/>
  <c r="W13" i="19"/>
  <c r="X13" i="19"/>
  <c r="Y13" i="19"/>
  <c r="Z13" i="19"/>
  <c r="AA13" i="19"/>
  <c r="AB13" i="19"/>
  <c r="AC13" i="19"/>
  <c r="AD13" i="19"/>
  <c r="AE13" i="19"/>
  <c r="AF13" i="19"/>
  <c r="AG13" i="19"/>
  <c r="P14" i="19"/>
  <c r="Q14" i="19"/>
  <c r="R14" i="19"/>
  <c r="S14" i="19"/>
  <c r="T14" i="19"/>
  <c r="U14" i="19"/>
  <c r="V14" i="19"/>
  <c r="W14" i="19"/>
  <c r="X14" i="19"/>
  <c r="Y14" i="19"/>
  <c r="Z14" i="19"/>
  <c r="AA14" i="19"/>
  <c r="AB14" i="19"/>
  <c r="AC14" i="19"/>
  <c r="AD14" i="19"/>
  <c r="AE14" i="19"/>
  <c r="AF14" i="19"/>
  <c r="AG14" i="19"/>
  <c r="P15" i="19"/>
  <c r="Q15" i="19"/>
  <c r="R15" i="19"/>
  <c r="S15" i="19"/>
  <c r="T15" i="19"/>
  <c r="U15" i="19"/>
  <c r="V15" i="19"/>
  <c r="W15" i="19"/>
  <c r="X15" i="19"/>
  <c r="Y15" i="19"/>
  <c r="Z15" i="19"/>
  <c r="AA15" i="19"/>
  <c r="AB15" i="19"/>
  <c r="AC15" i="19"/>
  <c r="AD15" i="19"/>
  <c r="AE15" i="19"/>
  <c r="AF15" i="19"/>
  <c r="AG15" i="19"/>
  <c r="J7" i="19"/>
  <c r="K7" i="19"/>
  <c r="L7" i="19"/>
  <c r="M7" i="19"/>
  <c r="N7" i="19"/>
  <c r="O7" i="19"/>
  <c r="J8" i="19"/>
  <c r="K8" i="19"/>
  <c r="L8" i="19"/>
  <c r="M8" i="19"/>
  <c r="N8" i="19"/>
  <c r="O8" i="19"/>
  <c r="J9" i="19"/>
  <c r="K9" i="19"/>
  <c r="L9" i="19"/>
  <c r="M9" i="19"/>
  <c r="N9" i="19"/>
  <c r="O9" i="19"/>
  <c r="J10" i="19"/>
  <c r="K10" i="19"/>
  <c r="L10" i="19"/>
  <c r="M10" i="19"/>
  <c r="N10" i="19"/>
  <c r="O10" i="19"/>
  <c r="J11" i="19"/>
  <c r="K11" i="19"/>
  <c r="L11" i="19"/>
  <c r="M11" i="19"/>
  <c r="N11" i="19"/>
  <c r="O11" i="19"/>
  <c r="J12" i="19"/>
  <c r="K12" i="19"/>
  <c r="L12" i="19"/>
  <c r="M12" i="19"/>
  <c r="N12" i="19"/>
  <c r="O12" i="19"/>
  <c r="J13" i="19"/>
  <c r="K13" i="19"/>
  <c r="L13" i="19"/>
  <c r="M13" i="19"/>
  <c r="N13" i="19"/>
  <c r="O13" i="19"/>
  <c r="J14" i="19"/>
  <c r="K14" i="19"/>
  <c r="L14" i="19"/>
  <c r="M14" i="19"/>
  <c r="N14" i="19"/>
  <c r="O14" i="19"/>
  <c r="J15" i="19"/>
  <c r="K15" i="19"/>
  <c r="L15" i="19"/>
  <c r="M15" i="19"/>
  <c r="N15" i="19"/>
  <c r="O15" i="19"/>
  <c r="K6" i="19"/>
  <c r="L6" i="19"/>
  <c r="M6" i="19"/>
  <c r="N6" i="19"/>
  <c r="O6" i="19"/>
  <c r="J6" i="19"/>
  <c r="AC14" i="1" l="1"/>
  <c r="AC13" i="1"/>
  <c r="Y18" i="1"/>
  <c r="V18" i="1"/>
  <c r="V17" i="1"/>
  <c r="Y17" i="1"/>
  <c r="Y16" i="1"/>
  <c r="O18" i="1"/>
  <c r="P18" i="1" s="1"/>
  <c r="AH18" i="18" s="1"/>
  <c r="M18" i="1"/>
  <c r="M16" i="1"/>
  <c r="M12" i="1"/>
  <c r="Y20" i="1"/>
  <c r="O20" i="1"/>
  <c r="P20" i="1" s="1"/>
  <c r="AH6" i="18" s="1"/>
  <c r="M20" i="1"/>
  <c r="AC20" i="1" s="1"/>
  <c r="O17" i="1"/>
  <c r="M17" i="1"/>
  <c r="O16" i="1"/>
  <c r="P16" i="1" s="1"/>
  <c r="AB22" i="18" s="1"/>
  <c r="O12" i="1"/>
  <c r="Y12" i="1"/>
  <c r="L25" i="1"/>
  <c r="F221" i="13"/>
  <c r="F211" i="13"/>
  <c r="F212" i="13"/>
  <c r="F213" i="13"/>
  <c r="F214" i="13"/>
  <c r="F215" i="13"/>
  <c r="F216" i="13"/>
  <c r="F217" i="13"/>
  <c r="F218" i="13"/>
  <c r="F219" i="13"/>
  <c r="F220" i="13"/>
  <c r="F210" i="13"/>
  <c r="B221" i="13" a="1"/>
  <c r="B221" i="13" s="1"/>
  <c r="N36" i="18"/>
  <c r="L36" i="18"/>
  <c r="N20" i="18"/>
  <c r="L20" i="18"/>
  <c r="AL12" i="18"/>
  <c r="AJ12" i="18"/>
  <c r="N12" i="18"/>
  <c r="L12" i="18"/>
  <c r="P12" i="1" l="1"/>
  <c r="R16" i="1"/>
  <c r="P17" i="1"/>
  <c r="R18" i="1"/>
  <c r="R20" i="1"/>
  <c r="AE20" i="1"/>
  <c r="AD20" i="1"/>
  <c r="AC19" i="1"/>
  <c r="AC15" i="1"/>
  <c r="AC17" i="1"/>
  <c r="AC16" i="1"/>
  <c r="AD16" i="1" s="1"/>
  <c r="AC12" i="1"/>
  <c r="Q16" i="1"/>
  <c r="AG16" i="1" s="1"/>
  <c r="AF16" i="1" s="1"/>
  <c r="AC38" i="19" s="1"/>
  <c r="Q18" i="1"/>
  <c r="AG18" i="1" s="1"/>
  <c r="AF18" i="1" s="1"/>
  <c r="AJ29" i="19" s="1"/>
  <c r="Q20" i="1"/>
  <c r="AG20" i="1" s="1"/>
  <c r="AF20" i="1" s="1"/>
  <c r="AC11" i="19" s="1"/>
  <c r="AC18" i="1"/>
  <c r="AD18" i="1" s="1"/>
  <c r="AB8" i="18" l="1"/>
  <c r="R17" i="1"/>
  <c r="Q17" i="1"/>
  <c r="AG17" i="1" s="1"/>
  <c r="AF17" i="1" s="1"/>
  <c r="AD30" i="19" s="1"/>
  <c r="R12" i="1"/>
  <c r="AJ14" i="18"/>
  <c r="Q12" i="1"/>
  <c r="AE17" i="1"/>
  <c r="AD17" i="1"/>
  <c r="AH20" i="1"/>
  <c r="AE16" i="1"/>
  <c r="AH16" i="1"/>
  <c r="AE18" i="1"/>
  <c r="AH18" i="1"/>
  <c r="B223" i="13"/>
  <c r="B222" i="13"/>
  <c r="H210" i="13" s="1"/>
  <c r="AH17" i="1" l="1"/>
</calcChain>
</file>

<file path=xl/sharedStrings.xml><?xml version="1.0" encoding="utf-8"?>
<sst xmlns="http://schemas.openxmlformats.org/spreadsheetml/2006/main" count="581" uniqueCount="367">
  <si>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</si>
  <si>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</si>
  <si>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</si>
  <si>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</si>
  <si>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</si>
  <si>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</si>
  <si>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</si>
  <si>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</si>
  <si>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</si>
  <si>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</si>
  <si>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</si>
  <si>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</si>
  <si>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</si>
  <si>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</si>
  <si>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</si>
  <si>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</si>
  <si>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</si>
  <si>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</si>
  <si>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</si>
  <si>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</si>
  <si>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</si>
  <si>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</si>
  <si>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</si>
  <si>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</si>
  <si>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</si>
  <si>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</si>
  <si>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</si>
  <si>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</si>
  <si>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</si>
  <si>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</si>
  <si>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</si>
  <si>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Circular-sensibilización y capacitaciones - Análisis de Vulnerabilidades - Antivirus - Aplicación de actualización de Ser vidores - Certificados SSL - Firewall - SE ASOCIA CON LA CAUSA RAIZ</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</si>
  <si>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</si>
  <si>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</si>
  <si>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</si>
  <si>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</si>
  <si>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</si>
  <si>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</si>
  <si>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</si>
  <si>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</si>
  <si>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</si>
  <si>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</si>
  <si>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</si>
  <si>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</si>
  <si>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</si>
  <si>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</si>
  <si>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</si>
  <si>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</si>
  <si>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</si>
  <si>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</si>
  <si>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</si>
  <si>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</si>
  <si>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</si>
  <si>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</si>
  <si>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</si>
  <si>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</si>
  <si>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</si>
  <si>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</si>
  <si>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</si>
  <si>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</si>
  <si>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</si>
  <si>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</si>
  <si>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</si>
  <si>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</si>
  <si>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</si>
  <si>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</si>
  <si>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t>SISTEMA DE GESTION DE SEGURIDAD DE LA INFORMACION</t>
  </si>
  <si>
    <t>Objetivo:</t>
  </si>
  <si>
    <t>Planear, implementar, evaluar y mejorar continuamente el Sistema de Gestión de Seguridad de la Información (SGSI) y el Modelo de Seguridad y Privacidad de la Información (MSPI), de Gobierno en Línea (GEL), garantizando con esto, la preservación de la
confidencialidad, integridad y disponibilidad de los activos de información de la Escuela Tecnológica Instituto Técnico Central (ETITC), mediante actividades de análisis y valoración de riesgos.</t>
  </si>
  <si>
    <t>Alcance:</t>
  </si>
  <si>
    <t>Aplica para todos los procesos misionales, estratégicos, de apoyo y evaluación, definidos y aprobados por el Sistema de Gestión de Calidad (SGC) de la ETITC.</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</si>
  <si>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</si>
  <si>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</si>
  <si>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</si>
  <si>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</si>
  <si>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</si>
  <si>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</si>
  <si>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</si>
  <si>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</si>
  <si>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Amenazas</t>
  </si>
  <si>
    <t>Activo de información afectado</t>
  </si>
  <si>
    <t>Criterio afectado</t>
  </si>
  <si>
    <t>Frecuencia con la cual se realiza la actividad</t>
  </si>
  <si>
    <t>Probabilidad Inherente</t>
  </si>
  <si>
    <t>%</t>
  </si>
  <si>
    <t>Criterios de impacto</t>
  </si>
  <si>
    <t>Observación de criterio</t>
  </si>
  <si>
    <t>Impacto 
Inherente</t>
  </si>
  <si>
    <t>No. Control</t>
  </si>
  <si>
    <t>Descripción del Control</t>
  </si>
  <si>
    <t>Soportes del Control</t>
  </si>
  <si>
    <t>Atributos</t>
  </si>
  <si>
    <t>Probabilidad Residual</t>
  </si>
  <si>
    <t>Probabilidad Residual Final</t>
  </si>
  <si>
    <t>Impacto Residual Final</t>
  </si>
  <si>
    <t>Zona de Riesgo Final</t>
  </si>
  <si>
    <t xml:space="preserve">Plan de Contingencia </t>
  </si>
  <si>
    <t>Responsable</t>
  </si>
  <si>
    <t>Fecha Implementación</t>
  </si>
  <si>
    <t>Fecha Seguimiento</t>
  </si>
  <si>
    <t>Seguimiento
1º línea de defensa
(Abril)</t>
  </si>
  <si>
    <t>Seguimiento
2º línea de defensa
(Agosto)</t>
  </si>
  <si>
    <t>Evidencia</t>
  </si>
  <si>
    <t>Seguimiento
3º línea de defensa
(Noviembre)</t>
  </si>
  <si>
    <t>Implementación</t>
  </si>
  <si>
    <t>Calificación</t>
  </si>
  <si>
    <t>Documentación</t>
  </si>
  <si>
    <t>Frecuencia</t>
  </si>
  <si>
    <t>Seguridad digital</t>
  </si>
  <si>
    <t>Tecnología</t>
  </si>
  <si>
    <t>Afectación Económica o Presupuestal y Pérdida Reputacional</t>
  </si>
  <si>
    <t xml:space="preserve">Ataques  o denegación de servicios - sabotaje </t>
  </si>
  <si>
    <t xml:space="preserve">Fallas Tecnológicas </t>
  </si>
  <si>
    <t>Servicios</t>
  </si>
  <si>
    <t>Disponibilidad</t>
  </si>
  <si>
    <t>De 500 veces al año y máximo 5000 veces por año</t>
  </si>
  <si>
    <t xml:space="preserve">     El riesgo afecta la imagen de la entidad a nivel nacional, con efecto publicitarios sostenible a nivel país</t>
  </si>
  <si>
    <t>Preventivo</t>
  </si>
  <si>
    <t>Manual</t>
  </si>
  <si>
    <t>Documentado</t>
  </si>
  <si>
    <t>Continua</t>
  </si>
  <si>
    <t>Con Registro</t>
  </si>
  <si>
    <t>Evitar el riesgo</t>
  </si>
  <si>
    <t xml:space="preserve"> Líder de Seguridad de la Información</t>
  </si>
  <si>
    <t>1. Se proyecto en el PAA adquisición de herramienta de LUMU: Se espera asignación de recursos.
2. Se han realizado análisis de vulnerabilidades a puertos TCP/UDP actividades que se incluyen en el Plan Pestesting y que son actividades de rutina diaria, semanal y mensual. Se encuentra a la espera de cotización con proveedores para realizar el análisis de vulnerabilidades externo.
3. Se realizan análisis a correos sospechosos reportados en GLPI y se documentan en el aplicativo KAWAK.</t>
  </si>
  <si>
    <t>En curso</t>
  </si>
  <si>
    <t>Riesgos 1</t>
  </si>
  <si>
    <t>Desastre natural y/o Desastre causado por el hombre</t>
  </si>
  <si>
    <t xml:space="preserve">Servicios, Software, Hardware </t>
  </si>
  <si>
    <t xml:space="preserve">Integridad </t>
  </si>
  <si>
    <t>De 24 a 500 veces por año</t>
  </si>
  <si>
    <t xml:space="preserve">     El riesgo afecta la imagen de de la entidad con efecto publicitario sostenido a nivel de sector administrativo, nivel departamental o municipal</t>
  </si>
  <si>
    <t>Automático</t>
  </si>
  <si>
    <t>Aleatoria</t>
  </si>
  <si>
    <t>Reducir (mitigar)</t>
  </si>
  <si>
    <t>1. Se apoya a la Líder de Continuidad con las actividades pertinentes para la implementación del Plan de Continuidad.
2. Desarrollo de Mesas de Trabajo con TI para avanzar en la Gestión de Cambios, PCRRN y evitar ataques que comprometan nuestra infraestructura crítica.
3. Se incluyo nueva matriz general de inventarios al SGC con criterios para la periocidad de copias de respaldo.</t>
  </si>
  <si>
    <t>Riesgos 2</t>
  </si>
  <si>
    <t>Aumento de los niveles del crimen organizado a través de internet.</t>
  </si>
  <si>
    <t xml:space="preserve">Servicios, Software, Documental </t>
  </si>
  <si>
    <t>Confidencialidad</t>
  </si>
  <si>
    <t>Más de 5000 veces por año</t>
  </si>
  <si>
    <t>1. De acuerdo con el Plan de Auditorías Extraordinarias del SGSI, se ha realizado la verificación de funcionamiento de Plantas Eléctricas, Sincronización de relojes y de Seguridad Física y del Entorno.
2. Se realizó Mesa de Trabajo con el área de TI para realizar matriz RACI.
3. Se han realizado alrededor de 12 charlas de sensibilización a las partes interesadas donde se recomienda cambio constante de contraseñas y el uso privado de las mismas para los aplicativos de la ETITC.
4. Se ha recomendado al área de Infraestructura Crítica bloqueo de IPs, URL sospechosas así como bloqueo accesos SSH a usuarios ROOT, de los servidores de aplicaciones criticas de la ETITC, ya que se detecto en el análisis forense accesos desde otros países fuera de Colombia.</t>
  </si>
  <si>
    <t>Riesgos 3</t>
  </si>
  <si>
    <t>Riesgos 4</t>
  </si>
  <si>
    <t>Económico y Reputacional</t>
  </si>
  <si>
    <t>Posibilidad de afectación económica y pérdida  reputacional por perdida de información y otros recursos corporativos de la   ETITC, debido a que los funcionarios trabajan fuera de las oficinas físicas.</t>
  </si>
  <si>
    <t xml:space="preserve">Servicios, Software, Hardware, Documental </t>
  </si>
  <si>
    <t>Detectivo</t>
  </si>
  <si>
    <t>Evitar</t>
  </si>
  <si>
    <t>Riesgos 5</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</si>
  <si>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</si>
  <si>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LIDER DEL PROCESO DE SEGURIDAD DE LA INFORMACIÓN: Ing. SANDRA J. GUERRERO G.</t>
  </si>
  <si>
    <t>CLASIF. DE CONFIDENCIALIDAD</t>
  </si>
  <si>
    <t>IPB</t>
  </si>
  <si>
    <t>CLASIF. DE INTEGRIDAD</t>
  </si>
  <si>
    <t>A</t>
  </si>
  <si>
    <t>CLASIF. DE DISPONIBILIDAD</t>
  </si>
  <si>
    <t xml:space="preserve">Tipo </t>
  </si>
  <si>
    <t>Activo de información</t>
  </si>
  <si>
    <t>Criterio</t>
  </si>
  <si>
    <t>Ambiental</t>
  </si>
  <si>
    <t>Evento externo</t>
  </si>
  <si>
    <t>Hardware</t>
  </si>
  <si>
    <t>Corrupción</t>
  </si>
  <si>
    <t>Financiero</t>
  </si>
  <si>
    <t>Software</t>
  </si>
  <si>
    <t>Estratégico</t>
  </si>
  <si>
    <t>Infraestructura</t>
  </si>
  <si>
    <t>Integridad</t>
  </si>
  <si>
    <t>Procesos</t>
  </si>
  <si>
    <t>Documental</t>
  </si>
  <si>
    <t>NA</t>
  </si>
  <si>
    <t>Gestión</t>
  </si>
  <si>
    <t>Talento humano</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</si>
  <si>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</si>
  <si>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</si>
  <si>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</si>
  <si>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</si>
  <si>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</si>
  <si>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</si>
  <si>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</si>
  <si>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</si>
  <si>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</si>
  <si>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</si>
  <si>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</si>
  <si>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</si>
  <si>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</si>
  <si>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</si>
  <si>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</si>
  <si>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</si>
  <si>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</si>
  <si>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</si>
  <si>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</si>
  <si>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</si>
  <si>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</si>
  <si>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</si>
  <si>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</si>
  <si>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</si>
  <si>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</si>
  <si>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</si>
  <si>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</si>
  <si>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</si>
  <si>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</si>
  <si>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</si>
  <si>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</si>
  <si>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</si>
  <si>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</si>
  <si>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</si>
  <si>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</si>
  <si>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</si>
  <si>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</si>
  <si>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</si>
  <si>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</si>
  <si>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</si>
  <si>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</si>
  <si>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</si>
  <si>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</si>
  <si>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</si>
  <si>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</si>
  <si>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</si>
  <si>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</si>
  <si>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</si>
  <si>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</si>
  <si>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</si>
  <si>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</si>
  <si>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</si>
  <si>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</si>
  <si>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</si>
  <si>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</si>
  <si>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</si>
  <si>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</si>
  <si>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</si>
  <si>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</si>
  <si>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</si>
  <si>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</si>
  <si>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</si>
  <si>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</si>
  <si>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</si>
  <si>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</si>
  <si>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</si>
  <si>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</si>
  <si>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</si>
  <si>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</si>
  <si>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</si>
  <si>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</si>
  <si>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</si>
  <si>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</si>
  <si>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</si>
  <si>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</si>
  <si>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</si>
  <si>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</si>
  <si>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</si>
  <si>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</si>
  <si>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</si>
  <si>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</si>
  <si>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</si>
  <si>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</si>
  <si>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</si>
  <si>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</si>
  <si>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</si>
  <si>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</si>
  <si>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</si>
  <si>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</si>
  <si>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</si>
  <si>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</si>
  <si>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</si>
  <si>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Factores de Riesgos </t>
  </si>
  <si>
    <t xml:space="preserve">Clasificación del Riesgo </t>
  </si>
  <si>
    <t xml:space="preserve">Activo de Información Afectado </t>
  </si>
  <si>
    <t>Críterio Afectado</t>
  </si>
  <si>
    <t>Control_Existente</t>
  </si>
  <si>
    <t>Medidas_de_Respuesta</t>
  </si>
  <si>
    <t>Afectación Económica o Presupuestal</t>
  </si>
  <si>
    <t>Ejecución y administración de
procesos</t>
  </si>
  <si>
    <t>Máximo 2 veces por año</t>
  </si>
  <si>
    <t>Reducir (Mitigar)</t>
  </si>
  <si>
    <t>Talento Humano</t>
  </si>
  <si>
    <t>Fraude externo</t>
  </si>
  <si>
    <t>De 3 a 24 veces por año</t>
  </si>
  <si>
    <t>Reducir (Compartir)</t>
  </si>
  <si>
    <t>Fraude interno</t>
  </si>
  <si>
    <t xml:space="preserve">Disponibilidad </t>
  </si>
  <si>
    <t>Aceptar el riesgo</t>
  </si>
  <si>
    <t xml:space="preserve">Documental </t>
  </si>
  <si>
    <t>Evento Externo</t>
  </si>
  <si>
    <t xml:space="preserve">Relaciones Laborales </t>
  </si>
  <si>
    <t>Usuarios, productos y prácticas</t>
  </si>
  <si>
    <t>Daños activos fijos /eventos externos</t>
  </si>
  <si>
    <t xml:space="preserve">     Afectación menor a 10 SMLMV</t>
  </si>
  <si>
    <t xml:space="preserve">     Entre 10 y 50 SMLMV</t>
  </si>
  <si>
    <t xml:space="preserve">     Entre 50 y 100 SMLMV</t>
  </si>
  <si>
    <t xml:space="preserve">     Entre 100 y 500 SMLMV</t>
  </si>
  <si>
    <t xml:space="preserve">     Mayor a 500 SMLMV</t>
  </si>
  <si>
    <t>Aceptar</t>
  </si>
  <si>
    <t>Económico</t>
  </si>
  <si>
    <t>Reputacional</t>
  </si>
  <si>
    <t>Reducir (compartir)</t>
  </si>
  <si>
    <t>Plan de accion (solo para la opción reducir)</t>
  </si>
  <si>
    <t>Finalizado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</si>
  <si>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</si>
  <si>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</si>
  <si>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</si>
  <si>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</si>
  <si>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</si>
  <si>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</si>
  <si>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</si>
  <si>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</si>
  <si>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</si>
  <si>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</si>
  <si>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</si>
  <si>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CAUSA (VULNERABILIDADES)</t>
  </si>
  <si>
    <t>Posibilidad de afectación económica y pérdida reputacional por indisponibilidad de la infraestructura que soporta los servicios y activos de información de TI de la ETITC, debido a ataques cibernéticos o denegación de servicios - sabotaje</t>
  </si>
  <si>
    <t xml:space="preserve">Ataques  o denegación de servicios - sabotaje 
</t>
  </si>
  <si>
    <t>A la fecha de corte, desde el área de Informática y Telecomunicaciones se están ejecutando actividades de mantenimiento del Datacenter, se realizan de manera trimestral, así que se cuenta con un 50% de avance.
Frente a las actividades del plan de acción, se tiene que:
1. Se proyectó en el PAA adquisición de herramienta de LUMU, no obstante, no se asignaron recursos para esta adquisición.
2. Se cuenta con el profesional experto en pentesting para realizar análisis de vulnerabilidades bajo el contrato 247-2023, que inició el 16 de agosto.
3. Se realizaron todas las actividades de toma de conciencia y educación en seguridad digital, programadas en el Plan Institucional de Capacitación, al talento humano de la ETITC.
4. Se realizó un taller el 02 de junio con el área de Informática y Telecomunicaciones sobre casos reales de ramsomware y cómo actuar, procedimimentos del SGSI, y Manual de políticas de seguridad y privacidad de la información.
5. Se actualizó el manual de políticas de seguridad de la información el 23 de junio, y se espera a que se de la aprobación en el próximo CIGD y se publique en el micrositio web.
6. Con frecuencia se realiza auditorías técnicas a puertos TCP/UDP incluidas en el plan pentesting del área.</t>
  </si>
  <si>
    <t xml:space="preserve">1. Ver la viabilidad de incluir en el plan anual de adquisisción PAA  un  software especializado que permita hacer seguimiento de análisis de vulnerabilidades, realizar pruebas de penetración, auditoría de redes y a sistemas de información.
</t>
  </si>
  <si>
    <r>
      <t xml:space="preserve">1. El profesional de Seguridad de la Información incluirá en su Plan Anual de Adquisiciones herramientas y/o renovaciones de software especializado.
</t>
    </r>
    <r>
      <rPr>
        <b/>
        <sz val="11"/>
        <color theme="1"/>
        <rFont val="Arial"/>
        <family val="2"/>
      </rPr>
      <t xml:space="preserve">
DESVIACION DEL CONTROL
</t>
    </r>
    <r>
      <rPr>
        <sz val="11"/>
        <color theme="1"/>
        <rFont val="Arial"/>
        <family val="2"/>
      </rPr>
      <t>Recomendar a la Alta Dirección la adquisición de software especializado.</t>
    </r>
  </si>
  <si>
    <r>
      <t xml:space="preserve">2. El profesional de Seguridad de la Información deberá incluir en su Plan de sensibilización y entrenamiento talleres y capacitaciones para fortalecer la compentencia necesaria para desarrollar las actividades del proceso.
</t>
    </r>
    <r>
      <rPr>
        <b/>
        <sz val="11"/>
        <color theme="1"/>
        <rFont val="Arial"/>
        <family val="2"/>
      </rPr>
      <t>DESVIACION DEL CONTROL</t>
    </r>
    <r>
      <rPr>
        <sz val="11"/>
        <color theme="1"/>
        <rFont val="Arial"/>
        <family val="2"/>
      </rPr>
      <t xml:space="preserve">
Solicitar a los proveedores de servicio, incluir entrenamiento para fortalecimiento de las competencias.</t>
    </r>
  </si>
  <si>
    <r>
      <rPr>
        <b/>
        <sz val="11"/>
        <color theme="1"/>
        <rFont val="Arial"/>
        <family val="2"/>
      </rPr>
      <t>A8 -</t>
    </r>
    <r>
      <rPr>
        <sz val="11"/>
        <color theme="1"/>
        <rFont val="Arial"/>
        <family val="2"/>
      </rPr>
      <t xml:space="preserve"> Ataques informáticos a infraestructura tecnológica debido a puertos de comunicación TCP/UDP no autorizados en estado abierto (sin filtrar)
</t>
    </r>
  </si>
  <si>
    <r>
      <rPr>
        <b/>
        <sz val="11"/>
        <color theme="1"/>
        <rFont val="Arial"/>
        <family val="2"/>
      </rPr>
      <t>A4 -</t>
    </r>
    <r>
      <rPr>
        <sz val="11"/>
        <color theme="1"/>
        <rFont val="Arial"/>
        <family val="2"/>
      </rPr>
      <t xml:space="preserve"> Incremento en la fabricación y diseminación de virus en el internet.
</t>
    </r>
    <r>
      <rPr>
        <b/>
        <sz val="11"/>
        <color theme="1"/>
        <rFont val="Arial"/>
        <family val="2"/>
      </rPr>
      <t>A3 -</t>
    </r>
    <r>
      <rPr>
        <sz val="11"/>
        <color theme="1"/>
        <rFont val="Arial"/>
        <family val="2"/>
      </rPr>
      <t xml:space="preserve"> Incremento en la presencia de ataques de ramsonware de alto perfil en Colombia.</t>
    </r>
  </si>
  <si>
    <r>
      <t xml:space="preserve">3. El profesional del proceso de  Gestión de Informática y comunicaciones, realiza seguimiento al Plan de Mantenimiento  del DataCenter, ejecutando las actividades necesarias para mantener correctamente su disponibilidad e integridad continua de la infraestructura tecnológica.
</t>
    </r>
    <r>
      <rPr>
        <b/>
        <sz val="11"/>
        <color theme="1"/>
        <rFont val="Arial"/>
        <family val="2"/>
      </rPr>
      <t>DESVIACION DEL CONTROL</t>
    </r>
    <r>
      <rPr>
        <sz val="11"/>
        <color theme="1"/>
        <rFont val="Arial"/>
        <family val="2"/>
      </rPr>
      <t xml:space="preserve">
Solicitar a los proveedores de servicio, incluir entrenamiento para fortalecimiento de las competencias.</t>
    </r>
  </si>
  <si>
    <t>2. Realizar actividades de toma de conciencia, educación y formación en la seguridad de la información a los funcionarios ETITC.
3.  Sensibilizar al personal de Gestión de Informática y Comunicaciones que aporta a la implementación de los controles técnicos de Seguridad de la Información.</t>
  </si>
  <si>
    <t xml:space="preserve">
5. Identificar los puertos de comunicación TCP/UDP no autorizados en estado abierto y asegurar las operaciones correctas y seguras de los mismos.</t>
  </si>
  <si>
    <t>Posibilidad de afectación económica y pérdida  reputacional por acceso indebido o mal intencionado a  los sistemas de información de los procesos y áreas seguras de la ETITC, generando pérdida o alteración de información, debido al aumento de los niveles del crimen organizado a través de accesos físicos y lógicos.</t>
  </si>
  <si>
    <r>
      <rPr>
        <b/>
        <sz val="11"/>
        <color theme="1"/>
        <rFont val="Arial"/>
        <family val="2"/>
      </rPr>
      <t>D10 -</t>
    </r>
    <r>
      <rPr>
        <sz val="11"/>
        <color theme="1"/>
        <rFont val="Arial"/>
        <family val="2"/>
      </rPr>
      <t xml:space="preserve"> Falta de lineamientos para la asignación de roles y responsabilidades para gestión de usuarios en los sistemas de información.
</t>
    </r>
    <r>
      <rPr>
        <b/>
        <sz val="11"/>
        <color theme="1"/>
        <rFont val="Arial"/>
        <family val="2"/>
      </rPr>
      <t xml:space="preserve">D13 - </t>
    </r>
    <r>
      <rPr>
        <sz val="11"/>
        <color theme="1"/>
        <rFont val="Arial"/>
        <family val="2"/>
      </rPr>
      <t xml:space="preserve">Notificación inoportuna de novedades de usuario de servidores públicos y contratistas (Retiro, vacaciones, muerte, licencias, terminación de contrato, cesión de contrato, rotación de dependencias) al área de Informática y Comunicaciones.
</t>
    </r>
    <r>
      <rPr>
        <b/>
        <sz val="11"/>
        <color theme="1"/>
        <rFont val="Arial"/>
        <family val="2"/>
      </rPr>
      <t>D8 -</t>
    </r>
    <r>
      <rPr>
        <sz val="11"/>
        <color theme="1"/>
        <rFont val="Arial"/>
        <family val="2"/>
      </rPr>
      <t xml:space="preserve"> Desconocimiento por parte de los servidores públicos y contratistas en las técnicas de Ingeniería social (spam, phishing, fakemailing, entre otros.)
</t>
    </r>
    <r>
      <rPr>
        <b/>
        <sz val="11"/>
        <color theme="1"/>
        <rFont val="Arial"/>
        <family val="2"/>
      </rPr>
      <t xml:space="preserve">D15 - </t>
    </r>
    <r>
      <rPr>
        <sz val="11"/>
        <color theme="1"/>
        <rFont val="Arial"/>
        <family val="2"/>
      </rPr>
      <t xml:space="preserve">Manejo inadecuado de contraseñas.
</t>
    </r>
    <r>
      <rPr>
        <b/>
        <sz val="11"/>
        <color theme="1"/>
        <rFont val="Arial"/>
        <family val="2"/>
      </rPr>
      <t>A8 -</t>
    </r>
    <r>
      <rPr>
        <sz val="11"/>
        <color theme="1"/>
        <rFont val="Arial"/>
        <family val="2"/>
      </rPr>
      <t xml:space="preserve"> Ataques informáticos a infraestructura tecnológica debido a puertos de comunicación TCP/UDP no autorizados en estado abierto (sin filtrar)
</t>
    </r>
    <r>
      <rPr>
        <b/>
        <sz val="11"/>
        <color theme="1"/>
        <rFont val="Arial"/>
        <family val="2"/>
      </rPr>
      <t xml:space="preserve">D6 - </t>
    </r>
    <r>
      <rPr>
        <sz val="11"/>
        <color theme="1"/>
        <rFont val="Arial"/>
        <family val="2"/>
      </rPr>
      <t>Existencia de infraestructura tecnológica sin apoyo y/o custodia del proceso de informática y comunicaciones</t>
    </r>
  </si>
  <si>
    <t>Posibilidad de afectación económica y pérdida  reputacional por  modificación de los datos, debido a  las brechas de seguridad  en las aplicaciones, página web y URLS externas a la ETITC.</t>
  </si>
  <si>
    <r>
      <rPr>
        <b/>
        <sz val="11"/>
        <color theme="1"/>
        <rFont val="Arial"/>
        <family val="2"/>
      </rPr>
      <t>D3 -</t>
    </r>
    <r>
      <rPr>
        <sz val="11"/>
        <color theme="1"/>
        <rFont val="Arial"/>
        <family val="2"/>
      </rPr>
      <t xml:space="preserve"> Falta de software especializado que permitan hacer seguimiento de análisis de vulnerabilidades, realizar pruebas de penetración, auditoría de redes y a sistemas de información.
</t>
    </r>
    <r>
      <rPr>
        <b/>
        <sz val="11"/>
        <color theme="1"/>
        <rFont val="Arial"/>
        <family val="2"/>
      </rPr>
      <t xml:space="preserve">D16 - </t>
    </r>
    <r>
      <rPr>
        <sz val="11"/>
        <color theme="1"/>
        <rFont val="Arial"/>
        <family val="2"/>
      </rPr>
      <t>Falta de presupuesto para la renovación de la infraestructura tecnológica, lo que genera contar con infraestructura obsoleta e incompatibilidad con nuevas tecnologías.</t>
    </r>
  </si>
  <si>
    <r>
      <rPr>
        <b/>
        <sz val="11"/>
        <color theme="1"/>
        <rFont val="Arial"/>
        <family val="2"/>
      </rPr>
      <t>D5 -</t>
    </r>
    <r>
      <rPr>
        <sz val="11"/>
        <color theme="1"/>
        <rFont val="Arial"/>
        <family val="2"/>
      </rPr>
      <t xml:space="preserve"> Falta de conocimientos del personal de Gestión de Informática y Comunicaciones que aporta a la implementación de controles técnicos de Seguridad de la Información.
</t>
    </r>
    <r>
      <rPr>
        <b/>
        <sz val="11"/>
        <color theme="1"/>
        <rFont val="Arial"/>
        <family val="2"/>
      </rPr>
      <t>D8 -</t>
    </r>
    <r>
      <rPr>
        <sz val="11"/>
        <color theme="1"/>
        <rFont val="Arial"/>
        <family val="2"/>
      </rPr>
      <t xml:space="preserve"> Desconocimiento por parte de los servidores públicos y contratistas en las técnicas de Ingeniería social (spam, phishing, fakemailing, entre otros.)</t>
    </r>
  </si>
  <si>
    <r>
      <rPr>
        <b/>
        <sz val="11"/>
        <color theme="1"/>
        <rFont val="Arial"/>
        <family val="2"/>
      </rPr>
      <t>D3 -</t>
    </r>
    <r>
      <rPr>
        <sz val="11"/>
        <color theme="1"/>
        <rFont val="Arial"/>
        <family val="2"/>
      </rPr>
      <t xml:space="preserve"> Falta de software especializado que permitan hacer seguimiento de análisis de vulnerabilidades, realizar pruebas de penetración, auditoría de redes y a sistemas de información.
</t>
    </r>
    <r>
      <rPr>
        <b/>
        <sz val="11"/>
        <color theme="1"/>
        <rFont val="Arial"/>
        <family val="2"/>
      </rPr>
      <t xml:space="preserve">D16 - </t>
    </r>
    <r>
      <rPr>
        <sz val="11"/>
        <color theme="1"/>
        <rFont val="Arial"/>
        <family val="2"/>
      </rPr>
      <t xml:space="preserve">Falta de presupuesto para la renovación de la infraestructura tecnológica, lo que genera contar con infraestructura obsoleta e incompatibilidad con nuevas tecnologías.
</t>
    </r>
    <r>
      <rPr>
        <b/>
        <sz val="11"/>
        <color theme="1"/>
        <rFont val="Arial"/>
        <family val="2"/>
      </rPr>
      <t xml:space="preserve">A8 - </t>
    </r>
    <r>
      <rPr>
        <sz val="11"/>
        <color theme="1"/>
        <rFont val="Arial"/>
        <family val="2"/>
      </rPr>
      <t xml:space="preserve">Ataques informáticos a infraestructura tecnológica debido a puertos de comunicación TCP/UDP no autorizados en estado abierto (sin filtrar)
</t>
    </r>
    <r>
      <rPr>
        <b/>
        <sz val="11"/>
        <color theme="1"/>
        <rFont val="Arial"/>
        <family val="2"/>
      </rPr>
      <t xml:space="preserve">D5 - </t>
    </r>
    <r>
      <rPr>
        <sz val="11"/>
        <color theme="1"/>
        <rFont val="Arial"/>
        <family val="2"/>
      </rPr>
      <t xml:space="preserve">Falta de conocimientos del personal de Gestión de Informática y Comunicaciones que aporta a la implementación de controles técnicos de Seguridad de la Información.
</t>
    </r>
    <r>
      <rPr>
        <b/>
        <sz val="11"/>
        <color theme="1"/>
        <rFont val="Arial"/>
        <family val="2"/>
      </rPr>
      <t>A7 -</t>
    </r>
    <r>
      <rPr>
        <sz val="11"/>
        <color theme="1"/>
        <rFont val="Arial"/>
        <family val="2"/>
      </rPr>
      <t xml:space="preserve"> Los proveedores de los sistemas operativos, canal de internet, no son compatibles con la infraestructura tecnológica de la Escuela.
</t>
    </r>
  </si>
  <si>
    <r>
      <t xml:space="preserve">1. El profesional de Seguridad de la Información desde la consola SEM,  monitorea los eventos de seguridad digital y logs para evitar posibles ataques o vulnerabilidades a los sistemas de información, debido a  intrusiones cibernéticas a las aplicaciones, página web por navegación URLS externas a la ETITC.
</t>
    </r>
    <r>
      <rPr>
        <b/>
        <sz val="11"/>
        <color theme="1"/>
        <rFont val="Arial"/>
        <family val="2"/>
      </rPr>
      <t>DESVIACION DEL CONTROL</t>
    </r>
    <r>
      <rPr>
        <sz val="11"/>
        <color theme="1"/>
        <rFont val="Arial"/>
        <family val="2"/>
      </rPr>
      <t xml:space="preserve">
Contactar a las entidades externas oficiales que dan soporte a incidentes de seguridad de la información tales
como la COLCERT, CSIRT de Gobierno, Fiscalía y DIJIN de acuerdo al procedimiento GIC-PC-13 Contacto con las autoridades. </t>
    </r>
  </si>
  <si>
    <r>
      <t xml:space="preserve">2. El profesional de Seguridad de la Información debe realizar la verificación de accesos a URLs, permitidos en la navegación web de las estaciones administrativas,  inlcuído acceso a WhatsAap Web.
</t>
    </r>
    <r>
      <rPr>
        <b/>
        <sz val="11"/>
        <color theme="1"/>
        <rFont val="Arial"/>
        <family val="2"/>
      </rPr>
      <t>DESVIACION DEL CONTROL</t>
    </r>
    <r>
      <rPr>
        <sz val="11"/>
        <color theme="1"/>
        <rFont val="Arial"/>
        <family val="2"/>
      </rPr>
      <t xml:space="preserve">
Contactar a las entidades externas oficiales que dan soporte a incidentes de seguridad de la información tales
como la COLCERT, CSIRT de Gobierno, Fiscalía y DIJIN de acuerdo al procedimiento GIC-PC-13 Contacto con las autoridades. </t>
    </r>
  </si>
  <si>
    <t>A.6- ORGANIZACIÓN DE LA SEGURIDAD DE LA INFORMACIÓN
A.6.1.5 Seguridad de la Información en la Gestión de Proyectos
A.6.2.2- Teletrabajo
A.7.2.2- Toma de conciencia, educación y formación en la seguridad de la información.
A.11.2.9- Política de escritorio limpio y pantalla limpia
A.12.1.3- Gestión de capacidad
A.12.2.1- Controles contra códigos maliciosos.</t>
  </si>
  <si>
    <r>
      <t xml:space="preserve">1. El profesional de Seguridad de la Información debe realizar la verificación con base al registro de GSI-FO-08 INSPECCION TECNICA DE SEGURIDAD DE LA INFORMACION
</t>
    </r>
    <r>
      <rPr>
        <b/>
        <sz val="11"/>
        <color theme="1"/>
        <rFont val="Arial"/>
        <family val="2"/>
      </rPr>
      <t>DESVIACION DEL CONTROL</t>
    </r>
    <r>
      <rPr>
        <sz val="11"/>
        <color theme="1"/>
        <rFont val="Arial"/>
        <family val="2"/>
      </rPr>
      <t xml:space="preserve">
El profesional del proceso de  Gestión de Talento Humano, deberá aplicar los lineamientos dados bajo la resolución 170-2023 "Por medio del cual se confiere la modalidad de teletrabajo suplementario a algunos
servidores públicos de la Escuela Tecnológica lnstituto Técnico Central".</t>
    </r>
  </si>
  <si>
    <r>
      <rPr>
        <b/>
        <sz val="11"/>
        <color theme="1"/>
        <rFont val="Arial"/>
        <family val="2"/>
      </rPr>
      <t>D10 -</t>
    </r>
    <r>
      <rPr>
        <sz val="11"/>
        <color theme="1"/>
        <rFont val="Arial"/>
        <family val="2"/>
      </rPr>
      <t xml:space="preserve"> Falta de lineamientos para la asignación de roles y responsabilidades para gestión de usuarios en los sistemas de información
</t>
    </r>
    <r>
      <rPr>
        <b/>
        <sz val="11"/>
        <color theme="1"/>
        <rFont val="Arial"/>
        <family val="2"/>
      </rPr>
      <t>D11 -</t>
    </r>
    <r>
      <rPr>
        <sz val="11"/>
        <color theme="1"/>
        <rFont val="Arial"/>
        <family val="2"/>
      </rPr>
      <t xml:space="preserve"> Falta de apropiación de los procesos, procedimientos y uso de los sistemas de información de la Escuela por parte de los servidores públicos y contratistas
</t>
    </r>
    <r>
      <rPr>
        <b/>
        <sz val="11"/>
        <color theme="1"/>
        <rFont val="Arial"/>
        <family val="2"/>
      </rPr>
      <t>D8 -</t>
    </r>
    <r>
      <rPr>
        <sz val="11"/>
        <color theme="1"/>
        <rFont val="Arial"/>
        <family val="2"/>
      </rPr>
      <t xml:space="preserve"> Desconocimiento por parte de los servidores públicos y contratistas en las técnicas de Ingeniería social (spam, phishing, fakemailing, entre otros.)
</t>
    </r>
    <r>
      <rPr>
        <b/>
        <sz val="11"/>
        <color theme="1"/>
        <rFont val="Arial"/>
        <family val="2"/>
      </rPr>
      <t>D15 -</t>
    </r>
    <r>
      <rPr>
        <sz val="11"/>
        <color theme="1"/>
        <rFont val="Arial"/>
        <family val="2"/>
      </rPr>
      <t xml:space="preserve"> Manejo inadecuado de contraseñas.
</t>
    </r>
  </si>
  <si>
    <t>1. Actualizar la política de teletrabajo  en cumplimiento a los lineamientos dados bajo la resolución 170-2023 "Por medio del cual se confiere la modalidad de teletrabajo suplementario a algunos
servidores públicos de la Escuela Tecnológica lnstituto Técnico Central".
2. Realizar actividades de toma de conciencia, educación y formación en la seguridad de la información - Gestión de contraseñas a los funcionarios ETITC.
3. Realizar seguimiento a teletrabajadores con base al GSI-FO-08 INSPECCIÓN TÉCNICA DE SEGURIDAD DE LA INFORMACIÓN.</t>
  </si>
  <si>
    <t xml:space="preserve">
4. Realizar actividades de vulnerabilidad técnica aplicando buenas practicas OWAS y NIST y actualizar las políticas a cada unos de los sistemas de información.
</t>
  </si>
  <si>
    <r>
      <t xml:space="preserve">4. El profesional de Seguridad de la Información desarrolla actividades de vulnerabilidad técnica a la infraestructura tecnológica para encontrar vulnerabilidades y fallos de seguridad, mitigarlos a la brevedad posible y evitar fugas de información y ataques informáticos.
</t>
    </r>
    <r>
      <rPr>
        <b/>
        <sz val="11"/>
        <color theme="1"/>
        <rFont val="Arial"/>
        <family val="2"/>
      </rPr>
      <t>DESVIACION DEL CONTROL</t>
    </r>
    <r>
      <rPr>
        <sz val="11"/>
        <color theme="1"/>
        <rFont val="Arial"/>
        <family val="2"/>
      </rPr>
      <t xml:space="preserve">
Solicitar a los proveedores de servicio, incluir entrenamiento para fortalecimiento de las competencias.</t>
    </r>
  </si>
  <si>
    <t>1. Se realizaron estudios previos para la contratación de herramienta nueva de ciberseguridad pero se encuentra a la espera de asignación de recursos.
2. Se realizan pruebas de Ethical Hacking a diferentes aplicativos e inyección de malware para verificar el fortalecimiento de nuestra infraestructura crítica.
3. Se realizo ajustes a los formatos del SGC como GSI-PC-01, GSI-PC-02, ​​​​​​​GSI-FO-01, Actualización del Manual Operativo del SGSI y Actualización de nuevas políticas.
4. Se envío novedad de ajustes y cambios de los nuevos formatos para divulgar su ingreso y ajustes realizados.
5. Se realizó la verificación al desarrollo de la APP Habla conmigo y al Carné Digital de acuerdo a lineamientos internacionales como OWASP y NIST.</t>
  </si>
  <si>
    <r>
      <t xml:space="preserve">1. El profesional del proceso de  Gestión de Informática y comunicaciones controla el acceso a los sistemas de información y servicios tecnológicos en el marco del procedimiento GIC-PC-15 ASIGNACIÓN DE ACCESO A LOS SISTEMAS DE INFORMACIÓN, cada perfil por cargo de responsabilidad según la funcionalidad que tengan se les conceden los permisos a los cuales puede acceder.
</t>
    </r>
    <r>
      <rPr>
        <b/>
        <sz val="11"/>
        <color theme="1"/>
        <rFont val="Arial"/>
        <family val="2"/>
      </rPr>
      <t xml:space="preserve">DESVIACION DEL CONTROL
</t>
    </r>
    <r>
      <rPr>
        <sz val="11"/>
        <color theme="1"/>
        <rFont val="Arial"/>
        <family val="2"/>
      </rPr>
      <t xml:space="preserve">
Asignar a la coordinadora de Mesa de Servicios, la creación de usuario y acceso a los sistemas de información y servicios tecnológicos.</t>
    </r>
  </si>
  <si>
    <t xml:space="preserve">1.  Realizar auditorías internas para validar el mantenimiento, pruebas de efectividad  y redundancia a los equipos y/o componentes de la Infraestructura Física y Crítica de la ETITC.
2. Revisar y documentar  la asignación de roles y responsabilidades para gestión de usuarios con acceso  lógico, así como restricción de acceso a los datos mediante técnicas de ciberseguridad como la identificación, autenticación y autorización.
3. Realizar actividades de toma de conciencia, educación y formación en la seguridad de la información - Gestión de contraseñas a los funcionarios ETITC.
4. Identificar la infraestructura tecnológica sin apoyo y/o custodia del proceso de informática y comunicaciones, una vez identificada ver la viabilidad de incluirla en proceso.
5. Identificar áreas seguras con el fin de prevenir el acceso físico no autorizado, el daño y la intermitencia de la información. </t>
  </si>
  <si>
    <t>A la fecha de corte, desde el área Seguridad de la Información ha realizado monitoreo de infraestructura crítica, a través del software de correlacionamiento de eventos de seguridad (SEM) para verificar posibles vulnerabilidades o intentos de accesos no autorizados a la infraestructura tecnológica de la ETITC.
De igual modo, se realiza actividades de vulnerabilidad técnicas de forma periódica sobre puertos expuestos y brechas de seguridad a la red administrativa.
Frente al plan de acción:
1. Teniendo en cuenta que se realizan auditorías durante la vigencia donde se ha ejecutado; seguimiento mensual de Disponibilidad del Servicio y/o Canal de Internet, Plantas Eléctricas, Sincronización de relojes.
2. En el Plan de Continuidad se realizó una matriz Raci donde se establecen los roles y responsabilidades para gestión de usuarios en sistemas de información, que debe alimentar el área de Informática y Telecomunicaciones.
3. Las actividades de toma de conciencia fueron finalizadas, acorde a lo programado en el PIC.
4. Se han identificado los activos críticos de la sede principal, no se ha identificado ninguno sin apoyo y/o custodia por parte del área de Informática y Telecomunicaciones.
5. Se realizaron, en conjunto con el área de Planta Física, 3 intervenciones para prevenir accesos físicos no autorizados.</t>
  </si>
  <si>
    <t>A la fecha de corte, el área de Infomática y Telecomunicaciones, en conjunto con Seguridad de la Información han realizado actualizaciones a las reglas del Firewall con IP de procedencia sospechosa.
Se han desarrollado pruebas de Ethical Hacking a diferentes aplicativos para identificar el estado actual de la infraestructura tecnológica.
Frente al plan de acción:
1. Se proyectó en el PAA adquisición de herramienta de LUMU, no obstante, no se asignaron recursos para esta adquisición.
2. Se cuenta con el profesional experto en pentesting para realizar análisis de vulnerabilidades a los puertos TCP/UDP bajo el contrato 247-2023, que inició el 16 de agosto.
3. Con el área Jurídica se establecieron los lineamientos de acuerdos de confidencialidad y ajustes dentro del estudio previo, para dar a conocer a proveedores el cumplimiento de políticas de seguridad de la información; de igual modo, se auditaron los siguientes proveedores: Grupo VIDAWA S.A.S. (Kawak), y EDEA Networks S.A.S.
4. Se actualizó el manual de políticas de seguridad de la información el 23 de junio, y se espera a que el área de Calidad revise y envíe a publicación en página web..
5. Se ejecutó la auditoría de la APP de Habla Conmigo y la de la aplicación de Carnet Digital.
6. Se realizan actualizaciones a los controles de seguridad  digital de acuerdo a las buenas prácticas OWASP y NIST.</t>
  </si>
  <si>
    <t>7. Divulgar los riesgos al utilizar WhatsAap Web en las estaciones Administrativas.
8. Realizar mesas de trabajo con las áreas que deben usar el aplicativo de WhatsAap Web para el desarrollo de las actividades.
9. Sensibilizar a las partes interesadas acerca de los lineamientos de seguridad digital para el correcto funcionamiento de WhatsAap Web.</t>
  </si>
  <si>
    <t>1. Se desarrollaron tres (3) mesas de trabajo para poner en marcha el Plan Piloto de teletrabajo.
2. Se expide las resoluciones 170 del 10 de abril de 2023 y resolución 224 del 12 de mayo de 2023.
2. Se ajusta Política de Teletrabajo en el Manual de Políticas de Seguridad y Privacidad de la Información (Pendiente por publicar en sitio web institucional).
3. Se incluye al SGC el nuevo formato GSI-FO-08 Inspección Ténica de Seguridad de la información donde se incluyen aspectos relacionados a la verificación y control de nuestros funcionarios en Teletrabajo y se realizan recomendaciones.</t>
  </si>
  <si>
    <t>1. Recomendar a Informática y Telecomunicaciones actualizar reglas al FIREWALL, con las IP de procedencia sospecha y fuera de los países donde la ETITC, no tenga relaciones comerciales y/o académicas.
2. Realizar actividades de vulnerabilidad técnica y de análisis de vulnerabilidades, pruebas de penetración, auditoría de redes y a sistemas de información.
3. Establecer y acordar todos los requisitos de seguridad de la información dentro de los acuerdos  pertinente a cada proveedor.
4. Realizar revisiones periódicas a las políticas especificas de seguridad e la información directamente en la consola de antivirus y en especial realizar control de puertos USB.
5. Realizar auditoría técnica a las aplicaciones de Carnet DIgital y la APP de Habla Conmigo.
6. Aplicar buenas prácticas de OWASP y NIST.</t>
  </si>
  <si>
    <t xml:space="preserve">
1. Reestablecer el servicio en el menor tiempo posible.
2. Realizar el análisis técnico con el fin de identificar la causa raíz.
3. Documentar las acciones y lecciones aprendidas.
4. Socialización y retroalimentación al equipo responsable con el fin de sensibilizar las causas de la materialización del riesgo.</t>
  </si>
  <si>
    <t xml:space="preserve">
1. Reestablecer el servicio en el menor tiempo posible. 
2. Realizar el análisis técnico con el fin de identificar la causa raíz. 
3. Documentar las acciones y lecciones aprendidas. 
4. Socialización y retroalimentación al equipo responsable con el fin de sensibilizar las causas de la materialización del riesgo.</t>
  </si>
  <si>
    <t xml:space="preserve">
1. Reestablecer el servicio en el menor tiempo posible.
2. Realizar el análisis técnico con el fin de identificar la causa raíz.
3. Documentar las acciones y lecciones aprendidas. 
4. Socialización y retroalimentación al equipo responsable con el fin de sensibilizar las causas de la materialización del riesgo.</t>
  </si>
  <si>
    <t xml:space="preserve">Posibilidad de afectación económica y pérdida  reputacional por indisponibilidad de los procesos críticos de la ETITC, debido a interrupciones del servicio por cortes de electricidad, fallos de hardware, daños  de los sistemas de climatización del datacenter y daño y/o descarga de las baterías del equipo UPS, daños provocados por mal funcionamiento de los equipos tecnológicos, ataques cibernéticos, desastres naturales </t>
  </si>
  <si>
    <r>
      <rPr>
        <b/>
        <sz val="11"/>
        <rFont val="Arial"/>
        <family val="2"/>
      </rPr>
      <t xml:space="preserve">D14 - </t>
    </r>
    <r>
      <rPr>
        <sz val="11"/>
        <rFont val="Arial"/>
        <family val="2"/>
      </rPr>
      <t xml:space="preserve">Ausencia y/o desactualización del Plan de Contingencia, Planes de Recuperación de Desastres (DRP), Objetivo de punto de recuperación (RPO) y de objetivo de tiempo de recuperación (RTO) y Retorno a la normalidad
</t>
    </r>
    <r>
      <rPr>
        <b/>
        <sz val="11"/>
        <rFont val="Arial"/>
        <family val="2"/>
      </rPr>
      <t>D4 -</t>
    </r>
    <r>
      <rPr>
        <sz val="11"/>
        <rFont val="Arial"/>
        <family val="2"/>
      </rPr>
      <t xml:space="preserve"> Falta de mantenimiento a la Infraestructura Crítica y Física: Cableado Estructurado, Racks, Aires Acondicionados, Sistemas de Extinción de Incendios, Sistema de Alerta Sísmica, UPS y Plantas eléctricas y Sistema de Protección contra descargas Eléctricas Atmosféricas
</t>
    </r>
    <r>
      <rPr>
        <b/>
        <sz val="11"/>
        <rFont val="Arial"/>
        <family val="2"/>
      </rPr>
      <t>D12 -</t>
    </r>
    <r>
      <rPr>
        <sz val="11"/>
        <rFont val="Arial"/>
        <family val="2"/>
      </rPr>
      <t xml:space="preserve"> Falta de respaldo de personas para el desarrollo de actividades críticas en los casos que se presente incapacidades, vacaciones, muerte, licencias, entre otros
</t>
    </r>
    <r>
      <rPr>
        <b/>
        <sz val="11"/>
        <rFont val="Arial"/>
        <family val="2"/>
      </rPr>
      <t>D11 -</t>
    </r>
    <r>
      <rPr>
        <sz val="11"/>
        <rFont val="Arial"/>
        <family val="2"/>
      </rPr>
      <t xml:space="preserve"> Falta de apropiación de los procesos, procedimientos y uso de los sistemas de información de la Escuela por parte de los servidores públicos y contratistas.
</t>
    </r>
    <r>
      <rPr>
        <b/>
        <sz val="11"/>
        <rFont val="Arial"/>
        <family val="2"/>
      </rPr>
      <t>A9 -</t>
    </r>
    <r>
      <rPr>
        <sz val="11"/>
        <rFont val="Arial"/>
        <family val="2"/>
      </rPr>
      <t xml:space="preserve"> Falta de respuesta ante una interrupción en la prestación del servicios de proveedores hacia la ETITC.</t>
    </r>
  </si>
  <si>
    <t xml:space="preserve">1. Actualizar  e implementar el Plan de Contingencia, Recuperación y Retorno a la normalidad.(profesional de continuidad)
2. Realizar auditorias de acuerdo con el programa anual de auditorias de inspección técnica del SGSI.
3. Generar roles y responsabilidades frente a una ante una interrupción
4. Realizar actividades de toma de conciencia, educación y formación en la seguridad de la información - uso de los sistemas de información en la  ETITC.
5.  Generar y socializar las estrategias y/o actividades de respuesta ante una interrupción en la prestación del servicios de la ETITC.(profesional de continuidad)
</t>
  </si>
  <si>
    <r>
      <t xml:space="preserve">1. El profesional de  continuidad de servicio controla las medidas concretas para restablecer la disponibilidad de la información en unos plazos identificados mediante unos planes de respuesta ante emergencias que tengan en cuenta la organización y sus recursos en el marco del Plan de continuidad del servicio.
</t>
    </r>
    <r>
      <rPr>
        <b/>
        <sz val="11"/>
        <color theme="1"/>
        <rFont val="Arial"/>
        <family val="2"/>
      </rPr>
      <t xml:space="preserve">DESVIACIÓN DEL CONTROL
</t>
    </r>
    <r>
      <rPr>
        <sz val="11"/>
        <color theme="1"/>
        <rFont val="Arial"/>
        <family val="2"/>
      </rPr>
      <t xml:space="preserve">Activar planes de contingencia por parte del responsable </t>
    </r>
    <r>
      <rPr>
        <b/>
        <sz val="11"/>
        <color theme="1"/>
        <rFont val="Arial"/>
        <family val="2"/>
      </rPr>
      <t xml:space="preserve">
</t>
    </r>
    <r>
      <rPr>
        <sz val="11"/>
        <color theme="1"/>
        <rFont val="Arial"/>
        <family val="2"/>
      </rPr>
      <t xml:space="preserve">
2. El profesional de seguridad de la información realiza auditorías a la Infraestructura tecnológica Crítica, y realiza el control de cumplimiento a través de programa de auditorías </t>
    </r>
    <r>
      <rPr>
        <b/>
        <sz val="11"/>
        <color rgb="FF0070C0"/>
        <rFont val="Arial"/>
        <family val="2"/>
      </rPr>
      <t xml:space="preserve">
</t>
    </r>
    <r>
      <rPr>
        <b/>
        <sz val="11"/>
        <rFont val="Arial"/>
        <family val="2"/>
      </rPr>
      <t xml:space="preserve">DESVIACIÓN DEL CONTROL
</t>
    </r>
    <r>
      <rPr>
        <sz val="11"/>
        <color theme="1"/>
        <rFont val="Arial"/>
        <family val="2"/>
      </rPr>
      <t xml:space="preserve">El responsable del proceso debe  realizar seguimiento al plan de mantenimiento a la infraestructura tecnológica </t>
    </r>
  </si>
  <si>
    <t xml:space="preserve">1. Se valido y se construyó el análisis de impacto empresarial (BIA) para determinar y evaluar los efectos potenciales de una interrupción de las operaciones críticas como resultado de un desastre, accidente o emergencia, registrados en la matriz de actividades críticas para los siguientes procesos: 
Contabilidad  - Presupuesto - Tesorería  - Talento Humano - Seguridad en Salud en Trabajo - Extensión y proyección social - Control Interno  
2.Se encuentra en actualización el plan de continuidad del servicio donde se establece las actividades críticas ,  estrategías, Prueba, mantenimiento y reevaluación de los planes de continuidad del negocio, roles y responsabilidades frente a una interrupción. 
2. De acuerdo con el programa anual de auditorias de inspección tecnica del SGSI,  a la fecha se han realizado 3 auditorías de 11 planeadas, dando como  resultado  de avance del  35% 
</t>
  </si>
  <si>
    <t>Frente al plan de acción:
1. La Política de Teletrabajo se ajustó el 09 de junio, donde se incluyeron lineamientos de gestión de talento humano, y se agregó un formato para hacer seguimiento de inspección técnica a los funcionarios en teletrabajo. A la fecha del seguimiento se ha ejecutado 14 seguimeintos a funcionarios que teletrabajan.
2. Las actividades de toma de conciencia se finalizaron frente a lo programado en el PIC.</t>
  </si>
  <si>
    <t>A.6.1.5 Seguridad de la Información en la Gestión de Proyectos
Plan Anual de Adquisiciones.</t>
  </si>
  <si>
    <t xml:space="preserve">
A.7.2.2- Toma de conciencia, educación y formación en la seguridad de la información.
Plan de Sensibilización
</t>
  </si>
  <si>
    <t xml:space="preserve">
A.9.1.2- Acceso a redes y a servicios en red.
A.11.2.4 Mantenimiento de equipos.
A.13.1.2- Seguridad de los servicios de red.
Soportede Auditorias alosproveedores </t>
  </si>
  <si>
    <t xml:space="preserve">
A.12- SEGURIDAD DE LAS OPERACIONES.
A.13.1.2- Seguridad de los servicios de red.
A.16.1- Gestión de Incidentes y Mejoras en la Seguridad de la Información.
Reporte de Incidentes y eventos</t>
  </si>
  <si>
    <t xml:space="preserve">A.17.1 Continuidad de la seguridad de la información
A.12.3.1 Respaldo de la información.
Soprte, informe de Auditorias y plantas electricas
programa de Auditorias </t>
  </si>
  <si>
    <t xml:space="preserve">
A.7.2.2- Toma de conciencia, educación y formación en la seguridad de la información.
A.9 CONTROL DE ACCESOS.
A. 11 SEGURIDAD Y DEL ENTORNO.
A.12.7.1 Controles de auditorías de sistemas de información.
Seguimineto alcumplimineto del procedimiento GIC-PC-15 ASIGNACIÓN DE ACCESO A LOS SISTEMAS DE INFORMACIÓN.
</t>
  </si>
  <si>
    <t>A.6.1.5 Seguridad de la Información en la Gestión de Proyectos
A.11.1.4 Protección contra amenazas externas y ambientales
A.12.2.1 Controles contra códigos
maliciosos
A.13.1.2- Seguridad de los servicios de red.
A.16.1- Gestión de Incidentes y Mejoras en la Seguridad de la Información.
Buenas prácticas OWASP y NIST.
Resultados de analisi de vulnerabilidades.</t>
  </si>
  <si>
    <t>3/11/202</t>
  </si>
  <si>
    <r>
      <rPr>
        <b/>
        <sz val="11"/>
        <color theme="1"/>
        <rFont val="Arial"/>
        <family val="2"/>
      </rPr>
      <t>Control 1:</t>
    </r>
    <r>
      <rPr>
        <sz val="11"/>
        <color theme="1"/>
        <rFont val="Arial"/>
        <family val="2"/>
      </rPr>
      <t xml:space="preserve"> Se evidenció el correo electrónico de fecha 13 de abril de 2023 en el que se incluyó la adquisición de la herramienta propuesta LUMU “que permite proteger a la Entidad de situaciones digitales” por un valor aproximado de 60 millones, no obstante, durante la vigencia no fueron asignados recursos para dicha adquisición.
</t>
    </r>
    <r>
      <rPr>
        <b/>
        <sz val="11"/>
        <color theme="1"/>
        <rFont val="Arial"/>
        <family val="2"/>
      </rPr>
      <t>Control 2:</t>
    </r>
    <r>
      <rPr>
        <sz val="11"/>
        <color theme="1"/>
        <rFont val="Arial"/>
        <family val="2"/>
      </rPr>
      <t xml:space="preserve">  En cuanto al plan de Sensibilización y Entrenamiento se evidencio el documento que está dirigido a todos los servidores públicos, estudiantes y partes interesadas de la ETITC, con fases de entrenamiento, en el que a numeral 8 se incluyeron temas como: Gestión de Ciberseguridad 2. Criptografía 3. Hackeo Ético 4. Mitigación de Riesgo IOT 5. Pruebas de Penetración 6. Actualización ISO/IEC 27001:2022 e ISO27005:2022 Ciberseguridad y Protección de la Privacidad, no obstante, no fue posible realizar durante la vigencia la gestión de contratación, para realizar las capacitaciones con solicitudes en el mes de octubre, observando capacitaciones brindadas al IBTI, los días 23 y 24 de enero, para los estudiantes, con el grupo de docentes y estudiantes PES el dia 26 de enero, de otra parte se brindaron capacitaciones los dias 26 de febrero y 10 de abril en el uso de criterios de imagen en el área de comunicaciones,  en temas de ciberseguridad el 2 de junio, seguridad en la presentación de proyectos de investigación el 29 de agosto, y se cuenta con la programación de sensibilización de los activos de la información.
</t>
    </r>
    <r>
      <rPr>
        <b/>
        <sz val="11"/>
        <color theme="1"/>
        <rFont val="Arial"/>
        <family val="2"/>
      </rPr>
      <t>Control 3:</t>
    </r>
    <r>
      <rPr>
        <sz val="11"/>
        <color theme="1"/>
        <rFont val="Arial"/>
        <family val="2"/>
      </rPr>
      <t xml:space="preserve"> Se evidencio que el profesional a cargo de la seguridad de la informacion de la Entidad, cuenta con la herramienta de Seguimiento al Plan de Mantenimiento del Data Center, y ejecutò las actividades de auditorías a proveedores, como kawak, grupo VIDAWA y ETB, con reporte de algunos de estos de manera mensual.
</t>
    </r>
    <r>
      <rPr>
        <b/>
        <sz val="11"/>
        <color theme="1"/>
        <rFont val="Arial"/>
        <family val="2"/>
      </rPr>
      <t xml:space="preserve">Control 4: </t>
    </r>
    <r>
      <rPr>
        <sz val="11"/>
        <color theme="1"/>
        <rFont val="Arial"/>
        <family val="2"/>
      </rPr>
      <t>El profesional de Seguridad de la Información desarrolla actividades de seguimiento en temas de vulnerabilidad técnica, con desarrollo del plan pentesting, con verificación de correo electrónico institucional, al SIGAF, y otras herramientas utilizadas con el fin de identificar Vulnerabilidades, las cuales  son oportunidades de acción en ellas.
Las acciones propuestas asi como los controles implementados, a pesar de no presentar durante la vigencia materializacion del riesgo presenta una probabilidad de materializaciòn que se debe trabajar con la administraciòn para la asignacion de los recursos necesarios que  contribuyan con la mitigacion del riesgo.</t>
    </r>
  </si>
  <si>
    <r>
      <rPr>
        <b/>
        <sz val="10"/>
        <color theme="1"/>
        <rFont val="Arial"/>
        <family val="2"/>
      </rPr>
      <t>Control 1:</t>
    </r>
    <r>
      <rPr>
        <sz val="10"/>
        <color theme="1"/>
        <rFont val="Arial"/>
        <family val="2"/>
      </rPr>
      <t xml:space="preserve">  Se cuenta con un reporte a través del cual se observan las instalaciones y operabilidades de softwares, habilitación o des habilitación de usuarios, atributos de usuarios y derechos de acceso de usuarios.
</t>
    </r>
    <r>
      <rPr>
        <b/>
        <sz val="10"/>
        <color theme="1"/>
        <rFont val="Arial"/>
        <family val="2"/>
      </rPr>
      <t xml:space="preserve">Control 2.: </t>
    </r>
    <r>
      <rPr>
        <sz val="10"/>
        <color theme="1"/>
        <rFont val="Arial"/>
        <family val="2"/>
      </rPr>
      <t>Se cuenta con el programa de auditorías planteadas durante la vigencia, adicional se suscribió el contrato numero 247 de 2023, en el que se identificaron un total de 50 vulnerabilidades de cada IP analizada y escaneada, encontrando 91 vulnerabilidades internas y 4 externas, observadas en softawre´s como SIAC y Mantum. 
C</t>
    </r>
    <r>
      <rPr>
        <b/>
        <sz val="10"/>
        <color theme="1"/>
        <rFont val="Arial"/>
        <family val="2"/>
      </rPr>
      <t>ontrol 3:</t>
    </r>
    <r>
      <rPr>
        <sz val="10"/>
        <color theme="1"/>
        <rFont val="Arial"/>
        <family val="2"/>
      </rPr>
      <t xml:space="preserve">  Se evidencio que el profesional a cargo de la seguridad de la informacion de la Entidad, cuenta con la herramienta de Seguimiento al Plan de Mantenimiento del Data Center, y ejecutò las actividades de auditorías a proveedores, como kawak, grupo VIDAWA y ETB, con reporte de algunos de estos de manera mensual y se cuenta  con la programación de sensibilización de los activos de la información.
</t>
    </r>
    <r>
      <rPr>
        <b/>
        <sz val="10"/>
        <color theme="1"/>
        <rFont val="Arial"/>
        <family val="2"/>
      </rPr>
      <t>Control 4:</t>
    </r>
    <r>
      <rPr>
        <sz val="10"/>
        <color theme="1"/>
        <rFont val="Arial"/>
        <family val="2"/>
      </rPr>
      <t xml:space="preserve"> El profesional de Seguridad digital cuenta con una matriz de control de Whatsaap mediante la cual se cuenta con la identificacion de habilitado y deshabilitado de ususarios en este sentido, asi mismo, los accesos de USB. Permitiendo implementacion de controles.
Acciones que contribuyen con la mitigacion del riesgo identificado.
</t>
    </r>
    <r>
      <rPr>
        <b/>
        <sz val="10"/>
        <color theme="1"/>
        <rFont val="Arial"/>
        <family val="2"/>
      </rPr>
      <t/>
    </r>
  </si>
  <si>
    <r>
      <rPr>
        <b/>
        <sz val="11"/>
        <color theme="1"/>
        <rFont val="Arial"/>
        <family val="2"/>
      </rPr>
      <t xml:space="preserve">Control 1: </t>
    </r>
    <r>
      <rPr>
        <sz val="11"/>
        <color theme="1"/>
        <rFont val="Arial"/>
        <family val="2"/>
      </rPr>
      <t xml:space="preserve">se identificaron a través de la suscripciòn de un contrato por medio del cual se realizo  análisis de las vulnerabilidades en la Entidad, a partir del cual se identificaron un total de 53 vulnerabilidades de cada IP analizada y escaneada, asi mismo, 91 vulnerabilidades internas y 4 externas, observando los softawres como SIAC y Mantum, de otra parte se realizo el testeo al software propuesto por el proveedor TOIOTEM, al que se le realizaron las observaciones y recomendaciones de seguridad en el mismo software, posteriormente se realizo una segunda verificacion al mismo  al que se le observaron las solicaciones de las recomendaciones. 
</t>
    </r>
    <r>
      <rPr>
        <b/>
        <sz val="11"/>
        <color theme="1"/>
        <rFont val="Arial"/>
        <family val="2"/>
      </rPr>
      <t xml:space="preserve">Control 2: </t>
    </r>
    <r>
      <rPr>
        <sz val="11"/>
        <color theme="1"/>
        <rFont val="Arial"/>
        <family val="2"/>
      </rPr>
      <t xml:space="preserve">El profesional de Seguridad digital cuenta con una matriz de control de Whatsaap mediante la cual se cuenta con la identificacion de habilitado y deshabilitado de ususarios en este sentido, asi mismo, los accesos de USB. Permitiendo implementacion de controles.
Controles que contribuyen con la mitigaci{on del riesgo identificado.
</t>
    </r>
  </si>
  <si>
    <r>
      <rPr>
        <b/>
        <sz val="11"/>
        <color theme="1"/>
        <rFont val="Arial"/>
        <family val="2"/>
      </rPr>
      <t xml:space="preserve">Control 1: </t>
    </r>
    <r>
      <rPr>
        <sz val="11"/>
        <color theme="1"/>
        <rFont val="Arial"/>
        <family val="2"/>
      </rPr>
      <t xml:space="preserve">verificación con base al registro de GSI-FO-08 INSPECCION TECNICA DE SEGURIDAD DE LA INFORMACION, observando la aplicación de este formato para la inspeccion de seguridad de la información, a areas y procesos de SST, Jimena Pimiento, Yenni Avila, en total 14 personas de las cuales se cuenta con 14 inspecciones. 
</t>
    </r>
    <r>
      <rPr>
        <b/>
        <sz val="11"/>
        <color theme="1"/>
        <rFont val="Arial"/>
        <family val="2"/>
      </rPr>
      <t xml:space="preserve">Control 2: </t>
    </r>
    <r>
      <rPr>
        <sz val="11"/>
        <color theme="1"/>
        <rFont val="Arial"/>
        <family val="2"/>
      </rPr>
      <t xml:space="preserve">para realizar las capacitaciones con solicitudes en el mes de octubre, observando capacitaciones brindadas al IBTI, los días 23 y 24 de enero, para los estudiantes PES 26 de enero, 26 de febrero, uso de criterios de imagen en el área de comunicaciones, brindada el 10 de abril, ciberseguridad 2 de junio, seguridad en la presentación de proyectos de investigación el 29 de agosto, y se cuenta con la programación de sensibilización de los activos de la información.
Acciòn que requiere ser fortalecida con la aplicación a todas las areas y procesos con el seguimiento a teletrabajadores con base al formato establecido para tal fin. GSI-FO-08 </t>
    </r>
  </si>
  <si>
    <r>
      <rPr>
        <b/>
        <sz val="11"/>
        <rFont val="Arial"/>
        <family val="2"/>
      </rPr>
      <t>Control 1: Se cuenta con los documentos s</t>
    </r>
    <r>
      <rPr>
        <sz val="11"/>
        <rFont val="Arial"/>
        <family val="2"/>
      </rPr>
      <t xml:space="preserve">oporte, de los informe de Auditorias ejecutadas a las plantas eléctricas, los equipos de mantenimiento, el aire acondicionado, ubicación y protección de equipos, seguridad de cableado, verificación, revisión y evaluación de la continuidad de la seguridad de la información, adicionalmente, se cuenta con la identificación de los software críticos que pueden presentar vulnerabilidades y que al no prestarse el servicio pueden llegar a ser críticos en la gestión de los procesos. 
</t>
    </r>
    <r>
      <rPr>
        <b/>
        <sz val="11"/>
        <rFont val="Arial"/>
        <family val="2"/>
      </rPr>
      <t>Control 2:</t>
    </r>
    <r>
      <rPr>
        <sz val="11"/>
        <rFont val="Arial"/>
        <family val="2"/>
      </rPr>
      <t xml:space="preserve"> Se cuenta con el programa de auditorías planteadas durante la vigencia, adicional se suscribió el contrato numero 247 de 2023, en el que se identificaron un total de 50 vulnerabilidades de cada IP analizada y escaneada, encontrando 91 vulnerabilidades internas y 4 externas, observadas en softawre´s como SIAC y Mantum.
</t>
    </r>
    <r>
      <rPr>
        <b/>
        <sz val="11"/>
        <rFont val="Arial"/>
        <family val="2"/>
      </rPr>
      <t>Control 3:</t>
    </r>
    <r>
      <rPr>
        <sz val="11"/>
        <rFont val="Arial"/>
        <family val="2"/>
      </rPr>
      <t xml:space="preserve"> Se ejecutaron jornadas de capacitación en el mes de octubre, brindadas al IBTI, los días 23 y 24 de enero, para los estudiantes, con el grupo de docentes y estudiantes PES el dia 26 de enero, de otra parte se brindaron capacitaciones los dias 26 de febrero y 10 de abril en el uso de criterios de imagen en el área de comunicaciones, en temas de ciberseguridad el 2 de junio, seguridad en la presentación de proyectos de investigación el 29 de agosto, y se cuenta con la programación de sensibilización de los activos de la información.
Las acciones propuestas contribuyen con la mitigación del riesgo identificado.No obstante, se recomienda fortalecer la accion de planteamiento del programa de auditorias del proceso, dado que no se cuenta con un seguimiento por parte de un area, que contribuya con la objetividad e imparcialidad en la ejecuciòn de diccho programa.</t>
    </r>
  </si>
  <si>
    <t>Fecha:  3/11/2023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</si>
</sst>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b/>
      <sz val="14"/>
      <color rgb="FF000000"/>
      <name val="Arial"/>
      <family val="2"/>
    </font>
    <font>
      <sz val="14"/>
      <color rgb="FF000000"/>
      <name val="Arial"/>
      <family val="2"/>
    </font>
    <font>
      <b/>
      <sz val="11"/>
      <color theme="1"/>
      <name val="Calibri"/>
      <family val="2"/>
      <scheme val="minor"/>
    </font>
    <font>
      <b/>
      <sz val="12"/>
      <color theme="1"/>
      <name val="Arial Narrow"/>
      <family val="2"/>
    </font>
    <font>
      <sz val="11"/>
      <color theme="1"/>
      <name val="Arial"/>
      <family val="2"/>
    </font>
    <font>
      <sz val="10"/>
      <color theme="1"/>
      <name val="Arial"/>
      <family val="2"/>
    </font>
    <font>
      <b/>
      <sz val="12"/>
      <color theme="1"/>
      <name val="Arial"/>
      <family val="2"/>
    </font>
    <font>
      <b/>
      <sz val="11"/>
      <color theme="1"/>
      <name val="Arial"/>
      <family val="2"/>
    </font>
    <font>
      <b/>
      <sz val="10"/>
      <color theme="1"/>
      <name val="Arial"/>
      <family val="2"/>
    </font>
    <font>
      <u/>
      <sz val="11"/>
      <color theme="10"/>
      <name val="Calibri"/>
      <family val="2"/>
      <scheme val="minor"/>
    </font>
    <font>
      <b/>
      <sz val="11"/>
      <color rgb="FF0070C0"/>
      <name val="Arial"/>
      <family val="2"/>
    </font>
    <font>
      <sz val="11"/>
      <name val="Arial"/>
      <family val="2"/>
    </font>
    <font>
      <b/>
      <sz val="11"/>
      <name val="Arial"/>
      <family val="2"/>
    </font>
    <font>
      <b/>
      <sz val="10"/>
      <color rgb="FF000000"/>
      <name val="Calibri"/>
      <family val="2"/>
    </font>
    <font>
      <b/>
      <sz val="11"/>
      <color rgb="FF000000"/>
      <name val="Calibri"/>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72" fillId="0" borderId="0" applyNumberFormat="0" applyFill="0" applyBorder="0" applyAlignment="0" applyProtection="0"/>
  </cellStyleXfs>
  <cellXfs count="464">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4"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4" fillId="0" borderId="0" xfId="0" applyFont="1" applyAlignment="1">
      <alignment vertical="center" wrapText="1"/>
    </xf>
    <xf numFmtId="0" fontId="64" fillId="0" borderId="70" xfId="0" applyFont="1" applyBorder="1" applyAlignment="1">
      <alignment horizontal="center" vertical="center" wrapText="1"/>
    </xf>
    <xf numFmtId="0" fontId="63" fillId="0" borderId="70" xfId="0" applyFont="1" applyBorder="1" applyAlignment="1">
      <alignment vertical="center" wrapText="1"/>
    </xf>
    <xf numFmtId="0" fontId="1" fillId="0" borderId="2" xfId="0" applyFont="1" applyBorder="1" applyAlignment="1">
      <alignment horizontal="center" vertical="center"/>
    </xf>
    <xf numFmtId="0" fontId="58" fillId="0" borderId="64"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57" fillId="0" borderId="57" xfId="0" applyFont="1" applyBorder="1" applyAlignment="1" applyProtection="1">
      <alignment horizontal="center" vertical="center"/>
      <protection locked="0"/>
    </xf>
    <xf numFmtId="0" fontId="56" fillId="0" borderId="63" xfId="0" applyFont="1" applyBorder="1" applyAlignment="1">
      <alignment horizontal="left" vertical="center"/>
    </xf>
    <xf numFmtId="0" fontId="56" fillId="0" borderId="57" xfId="0" applyFont="1" applyBorder="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65" fillId="0" borderId="0" xfId="0" applyFont="1" applyAlignment="1">
      <alignment horizontal="center" vertical="center" wrapText="1"/>
    </xf>
    <xf numFmtId="0" fontId="65" fillId="0" borderId="0" xfId="0" applyFont="1" applyAlignment="1">
      <alignment horizontal="center" vertical="center"/>
    </xf>
    <xf numFmtId="0" fontId="67" fillId="0" borderId="21" xfId="0" applyFont="1" applyBorder="1" applyAlignment="1" applyProtection="1">
      <alignment horizontal="center" vertical="center" wrapText="1"/>
      <protection locked="0"/>
    </xf>
    <xf numFmtId="0" fontId="68" fillId="0" borderId="21" xfId="0" applyFont="1" applyBorder="1" applyAlignment="1" applyProtection="1">
      <alignment horizontal="center" vertical="center" wrapText="1"/>
      <protection locked="0"/>
    </xf>
    <xf numFmtId="0" fontId="67" fillId="0" borderId="21" xfId="0" applyFont="1" applyBorder="1" applyAlignment="1" applyProtection="1">
      <alignment vertical="center" wrapText="1"/>
      <protection locked="0"/>
    </xf>
    <xf numFmtId="0" fontId="67" fillId="0" borderId="21" xfId="0" applyFont="1" applyBorder="1" applyAlignment="1" applyProtection="1">
      <alignment horizontal="left" vertical="center" wrapText="1"/>
      <protection locked="0"/>
    </xf>
    <xf numFmtId="0" fontId="67" fillId="0" borderId="21" xfId="0" applyFont="1" applyBorder="1" applyAlignment="1">
      <alignment vertical="center"/>
    </xf>
    <xf numFmtId="0" fontId="67" fillId="0" borderId="71" xfId="0" applyFont="1" applyBorder="1" applyAlignment="1" applyProtection="1">
      <alignment horizontal="center" vertical="center" wrapText="1"/>
      <protection locked="0"/>
    </xf>
    <xf numFmtId="0" fontId="70" fillId="0" borderId="21" xfId="0" applyFont="1" applyBorder="1" applyAlignment="1" applyProtection="1">
      <alignment horizontal="center" vertical="center" wrapText="1"/>
      <protection hidden="1"/>
    </xf>
    <xf numFmtId="9" fontId="67" fillId="0" borderId="21" xfId="0" applyNumberFormat="1" applyFont="1" applyBorder="1" applyAlignment="1" applyProtection="1">
      <alignment horizontal="center" vertical="center" wrapText="1"/>
      <protection hidden="1"/>
    </xf>
    <xf numFmtId="9" fontId="67" fillId="0" borderId="21" xfId="0" applyNumberFormat="1" applyFont="1" applyBorder="1" applyAlignment="1" applyProtection="1">
      <alignment horizontal="center" vertical="center" wrapText="1"/>
      <protection locked="0"/>
    </xf>
    <xf numFmtId="0" fontId="70" fillId="0" borderId="21" xfId="0" applyFont="1" applyBorder="1" applyAlignment="1" applyProtection="1">
      <alignment horizontal="center" vertical="center"/>
      <protection hidden="1"/>
    </xf>
    <xf numFmtId="0" fontId="67" fillId="0" borderId="21" xfId="0" applyFont="1" applyBorder="1" applyAlignment="1">
      <alignment horizontal="center" vertical="center"/>
    </xf>
    <xf numFmtId="0" fontId="67" fillId="0" borderId="21" xfId="0" applyFont="1" applyBorder="1" applyAlignment="1" applyProtection="1">
      <alignment horizontal="center" vertical="center"/>
      <protection hidden="1"/>
    </xf>
    <xf numFmtId="0" fontId="67" fillId="0" borderId="21" xfId="0" applyFont="1" applyBorder="1" applyAlignment="1" applyProtection="1">
      <alignment horizontal="center" vertical="center" textRotation="90"/>
      <protection locked="0"/>
    </xf>
    <xf numFmtId="9" fontId="67" fillId="0" borderId="21" xfId="0" applyNumberFormat="1" applyFont="1" applyBorder="1" applyAlignment="1" applyProtection="1">
      <alignment horizontal="center" vertical="center"/>
      <protection hidden="1"/>
    </xf>
    <xf numFmtId="164" fontId="67" fillId="0" borderId="21" xfId="1" applyNumberFormat="1" applyFont="1" applyBorder="1" applyAlignment="1">
      <alignment horizontal="center" vertical="center"/>
    </xf>
    <xf numFmtId="0" fontId="70" fillId="0" borderId="21" xfId="0" applyFont="1" applyBorder="1" applyAlignment="1" applyProtection="1">
      <alignment horizontal="center" vertical="center" textRotation="90" wrapText="1"/>
      <protection hidden="1"/>
    </xf>
    <xf numFmtId="0" fontId="70" fillId="0" borderId="21" xfId="0" applyFont="1" applyBorder="1" applyAlignment="1" applyProtection="1">
      <alignment horizontal="center" vertical="center" textRotation="90"/>
      <protection hidden="1"/>
    </xf>
    <xf numFmtId="0" fontId="61" fillId="0" borderId="21" xfId="0" applyFont="1" applyBorder="1" applyAlignment="1">
      <alignment horizontal="center" vertical="center" wrapText="1"/>
    </xf>
    <xf numFmtId="14" fontId="67" fillId="0" borderId="21" xfId="0" applyNumberFormat="1" applyFont="1" applyBorder="1" applyAlignment="1" applyProtection="1">
      <alignment horizontal="center" vertical="center"/>
      <protection locked="0"/>
    </xf>
    <xf numFmtId="0" fontId="67" fillId="0" borderId="21" xfId="0" applyFont="1" applyBorder="1" applyAlignment="1" applyProtection="1">
      <alignment horizontal="center" vertical="center"/>
      <protection locked="0"/>
    </xf>
    <xf numFmtId="0" fontId="67" fillId="3" borderId="21" xfId="0" applyFont="1" applyFill="1" applyBorder="1" applyAlignment="1" applyProtection="1">
      <alignment horizontal="center" vertical="center" wrapText="1"/>
      <protection locked="0"/>
    </xf>
    <xf numFmtId="9" fontId="68" fillId="0" borderId="21" xfId="0" applyNumberFormat="1" applyFont="1" applyBorder="1" applyAlignment="1" applyProtection="1">
      <alignment horizontal="center" vertical="center" wrapText="1"/>
      <protection hidden="1"/>
    </xf>
    <xf numFmtId="0" fontId="70" fillId="0" borderId="21" xfId="0" applyFont="1" applyBorder="1" applyAlignment="1" applyProtection="1">
      <alignment horizontal="center" vertical="center" wrapText="1"/>
      <protection locked="0"/>
    </xf>
    <xf numFmtId="0" fontId="48" fillId="0" borderId="0" xfId="0" applyFont="1" applyAlignment="1">
      <alignment vertical="center" wrapText="1"/>
    </xf>
    <xf numFmtId="0" fontId="72" fillId="0" borderId="0" xfId="5" applyAlignment="1">
      <alignment vertical="center"/>
    </xf>
    <xf numFmtId="0" fontId="1" fillId="0" borderId="0" xfId="0" applyFont="1" applyAlignment="1">
      <alignment vertical="center"/>
    </xf>
    <xf numFmtId="0" fontId="70" fillId="0" borderId="71" xfId="0" applyFont="1" applyBorder="1" applyAlignment="1" applyProtection="1">
      <alignment horizontal="center" vertical="center" wrapText="1"/>
      <protection locked="0"/>
    </xf>
    <xf numFmtId="0" fontId="67" fillId="0" borderId="22" xfId="0" applyFont="1" applyBorder="1" applyAlignment="1" applyProtection="1">
      <alignment vertical="center"/>
      <protection hidden="1"/>
    </xf>
    <xf numFmtId="0" fontId="68" fillId="0" borderId="21" xfId="0" applyFont="1" applyBorder="1" applyAlignment="1" applyProtection="1">
      <alignment horizontal="left" vertical="center" wrapText="1"/>
      <protection locked="0"/>
    </xf>
    <xf numFmtId="14" fontId="71" fillId="0" borderId="21" xfId="0" applyNumberFormat="1" applyFont="1" applyBorder="1" applyAlignment="1" applyProtection="1">
      <alignment horizontal="left" vertical="center" wrapText="1"/>
      <protection locked="0"/>
    </xf>
    <xf numFmtId="0" fontId="74" fillId="0" borderId="71" xfId="0" applyFont="1" applyBorder="1" applyAlignment="1">
      <alignment horizontal="center" vertical="center"/>
    </xf>
    <xf numFmtId="0" fontId="74" fillId="0" borderId="71" xfId="0" applyFont="1" applyBorder="1" applyAlignment="1">
      <alignment horizontal="center" vertical="center" wrapText="1"/>
    </xf>
    <xf numFmtId="0" fontId="74" fillId="0" borderId="71" xfId="0" applyFont="1" applyBorder="1" applyAlignment="1" applyProtection="1">
      <alignment horizontal="center" vertical="center" wrapText="1"/>
      <protection locked="0"/>
    </xf>
    <xf numFmtId="0" fontId="74" fillId="0" borderId="21" xfId="0" applyFont="1" applyBorder="1" applyAlignment="1" applyProtection="1">
      <alignment vertical="center" wrapText="1"/>
      <protection locked="0"/>
    </xf>
    <xf numFmtId="0" fontId="74" fillId="0" borderId="71" xfId="0" applyFont="1" applyBorder="1" applyAlignment="1" applyProtection="1">
      <alignment vertical="center" wrapText="1"/>
      <protection locked="0"/>
    </xf>
    <xf numFmtId="0" fontId="74" fillId="0" borderId="21" xfId="0" applyFont="1" applyBorder="1" applyAlignment="1" applyProtection="1">
      <alignment horizontal="left" vertical="center" wrapText="1"/>
      <protection locked="0"/>
    </xf>
    <xf numFmtId="0" fontId="45" fillId="0" borderId="21" xfId="0" applyFont="1" applyBorder="1" applyAlignment="1" applyProtection="1">
      <alignment horizontal="center" vertical="center"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76" fillId="11" borderId="7" xfId="0" applyFont="1" applyFill="1" applyBorder="1" applyAlignment="1" applyProtection="1">
      <alignment horizontal="center" vertical="center" wrapText="1" readingOrder="1"/>
      <protection hidden="1"/>
    </xf>
    <xf numFmtId="0" fontId="77" fillId="12" borderId="0" xfId="0" applyFont="1" applyFill="1" applyAlignment="1" applyProtection="1">
      <alignment horizontal="center" wrapText="1" readingOrder="1"/>
      <protection hidden="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6" fillId="3" borderId="59" xfId="0" applyFont="1" applyFill="1" applyBorder="1" applyAlignment="1">
      <alignment horizontal="left" vertical="center" wrapText="1"/>
    </xf>
    <xf numFmtId="0" fontId="57" fillId="0" borderId="21" xfId="0" applyFont="1" applyBorder="1" applyAlignment="1" applyProtection="1">
      <alignment horizontal="center" vertical="center"/>
      <protection locked="0"/>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68" xfId="0" applyFont="1" applyFill="1" applyBorder="1" applyAlignment="1">
      <alignment horizontal="center" vertical="center"/>
    </xf>
    <xf numFmtId="0" fontId="60" fillId="7" borderId="67" xfId="0" applyFont="1" applyFill="1" applyBorder="1" applyAlignment="1">
      <alignment horizontal="center" vertical="center"/>
    </xf>
    <xf numFmtId="0" fontId="60" fillId="7" borderId="22" xfId="0" applyFont="1" applyFill="1" applyBorder="1" applyAlignment="1">
      <alignment horizontal="center" vertical="center"/>
    </xf>
    <xf numFmtId="0" fontId="56" fillId="0" borderId="21" xfId="0" applyFont="1" applyBorder="1" applyAlignment="1">
      <alignment horizontal="left" vertical="center"/>
    </xf>
    <xf numFmtId="0" fontId="60" fillId="7" borderId="71"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22" fillId="0" borderId="68" xfId="0" applyFont="1" applyBorder="1" applyAlignment="1">
      <alignment horizontal="left" vertical="center"/>
    </xf>
    <xf numFmtId="0" fontId="22" fillId="0" borderId="67" xfId="0" applyFont="1" applyBorder="1" applyAlignment="1">
      <alignment horizontal="left" vertical="center"/>
    </xf>
    <xf numFmtId="0" fontId="22" fillId="0" borderId="69" xfId="0" applyFont="1" applyBorder="1" applyAlignment="1">
      <alignment horizontal="left" vertical="center"/>
    </xf>
    <xf numFmtId="0" fontId="22" fillId="0" borderId="68" xfId="0" applyFont="1" applyBorder="1" applyAlignment="1">
      <alignment horizontal="left" vertical="center" wrapText="1"/>
    </xf>
    <xf numFmtId="0" fontId="23" fillId="0" borderId="68" xfId="0" applyFont="1" applyBorder="1" applyAlignment="1">
      <alignment horizontal="left" vertical="center"/>
    </xf>
    <xf numFmtId="0" fontId="23" fillId="0" borderId="67" xfId="0" applyFont="1" applyBorder="1" applyAlignment="1">
      <alignment horizontal="left" vertical="center"/>
    </xf>
    <xf numFmtId="0" fontId="23" fillId="0" borderId="69" xfId="0" applyFont="1" applyBorder="1" applyAlignment="1">
      <alignment horizontal="left" vertical="center"/>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0" fillId="7" borderId="21" xfId="0" applyFont="1" applyFill="1" applyBorder="1" applyAlignment="1">
      <alignment horizontal="center" vertical="center"/>
    </xf>
    <xf numFmtId="0" fontId="69" fillId="13" borderId="21" xfId="0" applyFont="1" applyFill="1" applyBorder="1" applyAlignment="1">
      <alignment horizontal="center" vertical="center" wrapText="1"/>
    </xf>
    <xf numFmtId="0" fontId="70" fillId="0" borderId="71" xfId="0" applyFont="1" applyBorder="1" applyAlignment="1" applyProtection="1">
      <alignment horizontal="center" vertical="center" wrapText="1"/>
      <protection locked="0"/>
    </xf>
    <xf numFmtId="0" fontId="70" fillId="0" borderId="72" xfId="0" applyFont="1" applyBorder="1" applyAlignment="1" applyProtection="1">
      <alignment horizontal="center" vertical="center" wrapText="1"/>
      <protection locked="0"/>
    </xf>
    <xf numFmtId="0" fontId="70" fillId="0" borderId="22" xfId="0" applyFont="1" applyBorder="1" applyAlignment="1" applyProtection="1">
      <alignment horizontal="center" vertical="center" wrapText="1"/>
      <protection locked="0"/>
    </xf>
    <xf numFmtId="0" fontId="67" fillId="0" borderId="71" xfId="0" applyFont="1" applyBorder="1" applyAlignment="1" applyProtection="1">
      <alignment horizontal="center" vertical="center" wrapText="1"/>
      <protection locked="0"/>
    </xf>
    <xf numFmtId="0" fontId="67" fillId="0" borderId="72" xfId="0" applyFont="1" applyBorder="1" applyAlignment="1" applyProtection="1">
      <alignment horizontal="center" vertical="center" wrapText="1"/>
      <protection locked="0"/>
    </xf>
    <xf numFmtId="0" fontId="67" fillId="0" borderId="22" xfId="0" applyFont="1" applyBorder="1" applyAlignment="1" applyProtection="1">
      <alignment horizontal="center" vertical="center" wrapText="1"/>
      <protection locked="0"/>
    </xf>
    <xf numFmtId="9" fontId="67" fillId="0" borderId="71" xfId="0" applyNumberFormat="1" applyFont="1" applyBorder="1" applyAlignment="1" applyProtection="1">
      <alignment horizontal="center" vertical="center" wrapText="1"/>
      <protection hidden="1"/>
    </xf>
    <xf numFmtId="9" fontId="67" fillId="0" borderId="72" xfId="0" applyNumberFormat="1" applyFont="1" applyBorder="1" applyAlignment="1" applyProtection="1">
      <alignment horizontal="center" vertical="center" wrapText="1"/>
      <protection hidden="1"/>
    </xf>
    <xf numFmtId="9" fontId="67" fillId="0" borderId="22" xfId="0" applyNumberFormat="1" applyFont="1" applyBorder="1" applyAlignment="1" applyProtection="1">
      <alignment horizontal="center" vertical="center" wrapText="1"/>
      <protection hidden="1"/>
    </xf>
    <xf numFmtId="0" fontId="70" fillId="0" borderId="71" xfId="0" applyFont="1" applyBorder="1" applyAlignment="1" applyProtection="1">
      <alignment horizontal="center" vertical="center"/>
      <protection hidden="1"/>
    </xf>
    <xf numFmtId="0" fontId="70" fillId="0" borderId="72" xfId="0" applyFont="1" applyBorder="1" applyAlignment="1" applyProtection="1">
      <alignment horizontal="center" vertical="center"/>
      <protection hidden="1"/>
    </xf>
    <xf numFmtId="0" fontId="70" fillId="0" borderId="22" xfId="0" applyFont="1" applyBorder="1" applyAlignment="1" applyProtection="1">
      <alignment horizontal="center" vertical="center"/>
      <protection hidden="1"/>
    </xf>
    <xf numFmtId="0" fontId="67" fillId="0" borderId="71" xfId="0" applyFont="1" applyBorder="1" applyAlignment="1">
      <alignment horizontal="center" vertical="center"/>
    </xf>
    <xf numFmtId="0" fontId="67" fillId="0" borderId="72" xfId="0" applyFont="1" applyBorder="1" applyAlignment="1">
      <alignment horizontal="center" vertical="center"/>
    </xf>
    <xf numFmtId="0" fontId="67" fillId="0" borderId="22" xfId="0" applyFont="1" applyBorder="1" applyAlignment="1">
      <alignment horizontal="center" vertical="center"/>
    </xf>
    <xf numFmtId="0" fontId="67" fillId="3" borderId="71" xfId="0" applyFont="1" applyFill="1" applyBorder="1" applyAlignment="1" applyProtection="1">
      <alignment horizontal="center" vertical="center" wrapText="1"/>
      <protection locked="0"/>
    </xf>
    <xf numFmtId="0" fontId="67" fillId="3" borderId="22" xfId="0" applyFont="1" applyFill="1" applyBorder="1" applyAlignment="1" applyProtection="1">
      <alignment horizontal="center" vertical="center" wrapText="1"/>
      <protection locked="0"/>
    </xf>
    <xf numFmtId="0" fontId="67" fillId="0" borderId="71" xfId="0" applyFont="1" applyBorder="1" applyAlignment="1" applyProtection="1">
      <alignment horizontal="center" vertical="center" textRotation="90"/>
      <protection locked="0"/>
    </xf>
    <xf numFmtId="0" fontId="67" fillId="0" borderId="72" xfId="0" applyFont="1" applyBorder="1" applyAlignment="1" applyProtection="1">
      <alignment horizontal="center" vertical="center" textRotation="90"/>
      <protection locked="0"/>
    </xf>
    <xf numFmtId="0" fontId="67" fillId="0" borderId="22" xfId="0" applyFont="1" applyBorder="1" applyAlignment="1" applyProtection="1">
      <alignment horizontal="center" vertical="center" textRotation="90"/>
      <protection locked="0"/>
    </xf>
    <xf numFmtId="0" fontId="70" fillId="0" borderId="71" xfId="0" applyFont="1" applyBorder="1" applyAlignment="1" applyProtection="1">
      <alignment horizontal="center" vertical="center" wrapText="1"/>
      <protection hidden="1"/>
    </xf>
    <xf numFmtId="0" fontId="70" fillId="0" borderId="72" xfId="0" applyFont="1" applyBorder="1" applyAlignment="1" applyProtection="1">
      <alignment horizontal="center" vertical="center" wrapText="1"/>
      <protection hidden="1"/>
    </xf>
    <xf numFmtId="0" fontId="70" fillId="0" borderId="22" xfId="0" applyFont="1" applyBorder="1" applyAlignment="1" applyProtection="1">
      <alignment horizontal="center" vertical="center" wrapText="1"/>
      <protection hidden="1"/>
    </xf>
    <xf numFmtId="9" fontId="67" fillId="0" borderId="71" xfId="0" applyNumberFormat="1" applyFont="1" applyBorder="1" applyAlignment="1" applyProtection="1">
      <alignment horizontal="center" vertical="center" wrapText="1"/>
      <protection locked="0"/>
    </xf>
    <xf numFmtId="9" fontId="67" fillId="0" borderId="72" xfId="0" applyNumberFormat="1" applyFont="1" applyBorder="1" applyAlignment="1" applyProtection="1">
      <alignment horizontal="center" vertical="center" wrapText="1"/>
      <protection locked="0"/>
    </xf>
    <xf numFmtId="9" fontId="67" fillId="0" borderId="22" xfId="0" applyNumberFormat="1" applyFont="1" applyBorder="1" applyAlignment="1" applyProtection="1">
      <alignment horizontal="center" vertical="center" wrapText="1"/>
      <protection locked="0"/>
    </xf>
    <xf numFmtId="0" fontId="66" fillId="13" borderId="71" xfId="0" applyFont="1" applyFill="1" applyBorder="1" applyAlignment="1">
      <alignment horizontal="center" vertical="center" wrapText="1"/>
    </xf>
    <xf numFmtId="0" fontId="66" fillId="13" borderId="22" xfId="0" applyFont="1" applyFill="1" applyBorder="1" applyAlignment="1">
      <alignment horizontal="center" vertical="center" wrapText="1"/>
    </xf>
    <xf numFmtId="14" fontId="1" fillId="0" borderId="71" xfId="0" applyNumberFormat="1" applyFont="1" applyBorder="1" applyAlignment="1" applyProtection="1">
      <alignment horizontal="center" vertical="center"/>
      <protection locked="0"/>
    </xf>
    <xf numFmtId="14" fontId="1" fillId="0" borderId="72" xfId="0" applyNumberFormat="1" applyFont="1" applyBorder="1" applyAlignment="1" applyProtection="1">
      <alignment horizontal="center" vertical="center"/>
      <protection locked="0"/>
    </xf>
    <xf numFmtId="14" fontId="1" fillId="0" borderId="22" xfId="0" applyNumberFormat="1" applyFont="1" applyBorder="1" applyAlignment="1" applyProtection="1">
      <alignment horizontal="center" vertical="center"/>
      <protection locked="0"/>
    </xf>
    <xf numFmtId="0" fontId="67" fillId="0" borderId="71" xfId="0" applyFont="1" applyBorder="1" applyAlignment="1" applyProtection="1">
      <alignment horizontal="left" vertical="center" wrapText="1"/>
      <protection locked="0"/>
    </xf>
    <xf numFmtId="0" fontId="67" fillId="0" borderId="72" xfId="0" applyFont="1" applyBorder="1" applyAlignment="1" applyProtection="1">
      <alignment horizontal="left" vertical="center" wrapText="1"/>
      <protection locked="0"/>
    </xf>
    <xf numFmtId="0" fontId="67" fillId="0" borderId="22" xfId="0" applyFont="1" applyBorder="1" applyAlignment="1" applyProtection="1">
      <alignment horizontal="left" vertical="center" wrapText="1"/>
      <protection locked="0"/>
    </xf>
    <xf numFmtId="0" fontId="63" fillId="0" borderId="70" xfId="0" applyFont="1" applyBorder="1" applyAlignment="1">
      <alignment horizontal="center" vertical="center" wrapText="1"/>
    </xf>
    <xf numFmtId="0" fontId="64" fillId="0" borderId="70" xfId="0" applyFont="1" applyBorder="1" applyAlignment="1">
      <alignment horizontal="center" vertical="center" wrapText="1"/>
    </xf>
    <xf numFmtId="0" fontId="48" fillId="0" borderId="68" xfId="0" applyFont="1" applyBorder="1" applyAlignment="1">
      <alignment horizontal="center" vertical="center" wrapText="1"/>
    </xf>
    <xf numFmtId="0" fontId="48" fillId="0" borderId="67" xfId="0" applyFont="1" applyBorder="1" applyAlignment="1">
      <alignment horizontal="center" vertical="center" wrapText="1"/>
    </xf>
    <xf numFmtId="0" fontId="48" fillId="0" borderId="69" xfId="0" applyFont="1" applyBorder="1" applyAlignment="1">
      <alignment horizontal="center" vertical="center" wrapText="1"/>
    </xf>
    <xf numFmtId="0" fontId="48" fillId="0" borderId="21" xfId="0" applyFont="1" applyBorder="1" applyAlignment="1">
      <alignment horizontal="center" vertical="center" wrapText="1"/>
    </xf>
    <xf numFmtId="0" fontId="59" fillId="7" borderId="68" xfId="0" applyFont="1" applyFill="1" applyBorder="1" applyAlignment="1">
      <alignment horizontal="center" vertical="center"/>
    </xf>
    <xf numFmtId="0" fontId="59" fillId="7" borderId="69"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58" fillId="0" borderId="21" xfId="0" applyFont="1" applyBorder="1" applyAlignment="1" applyProtection="1">
      <alignment horizontal="center" wrapText="1"/>
      <protection locked="0"/>
    </xf>
    <xf numFmtId="0" fontId="67" fillId="0" borderId="71" xfId="0" applyFont="1" applyBorder="1" applyAlignment="1" applyProtection="1">
      <alignment horizontal="center" vertical="center"/>
      <protection locked="0"/>
    </xf>
    <xf numFmtId="0" fontId="67" fillId="0" borderId="72" xfId="0" applyFont="1" applyBorder="1" applyAlignment="1" applyProtection="1">
      <alignment horizontal="center" vertical="center"/>
      <protection locked="0"/>
    </xf>
    <xf numFmtId="0" fontId="67" fillId="0" borderId="22" xfId="0" applyFont="1" applyBorder="1" applyAlignment="1" applyProtection="1">
      <alignment horizontal="center" vertical="center"/>
      <protection locked="0"/>
    </xf>
    <xf numFmtId="0" fontId="67" fillId="0" borderId="71" xfId="0" applyFont="1" applyBorder="1" applyAlignment="1" applyProtection="1">
      <alignment horizontal="center" vertical="center"/>
      <protection hidden="1"/>
    </xf>
    <xf numFmtId="0" fontId="67" fillId="0" borderId="72" xfId="0" applyFont="1" applyBorder="1" applyAlignment="1" applyProtection="1">
      <alignment horizontal="center" vertical="center"/>
      <protection hidden="1"/>
    </xf>
    <xf numFmtId="0" fontId="67" fillId="0" borderId="22" xfId="0" applyFont="1" applyBorder="1" applyAlignment="1" applyProtection="1">
      <alignment horizontal="center" vertical="center"/>
      <protection hidden="1"/>
    </xf>
    <xf numFmtId="0" fontId="61" fillId="0" borderId="71" xfId="0" applyFont="1" applyBorder="1" applyAlignment="1">
      <alignment horizontal="center" vertical="center" wrapText="1"/>
    </xf>
    <xf numFmtId="0" fontId="61" fillId="0" borderId="72" xfId="0" applyFont="1" applyBorder="1" applyAlignment="1">
      <alignment horizontal="center" vertical="center" wrapText="1"/>
    </xf>
    <xf numFmtId="0" fontId="61" fillId="0" borderId="22" xfId="0" applyFont="1" applyBorder="1" applyAlignment="1">
      <alignment horizontal="center" vertical="center" wrapText="1"/>
    </xf>
    <xf numFmtId="14" fontId="67" fillId="0" borderId="71" xfId="0" applyNumberFormat="1" applyFont="1" applyBorder="1" applyAlignment="1" applyProtection="1">
      <alignment horizontal="center" vertical="center"/>
      <protection locked="0"/>
    </xf>
    <xf numFmtId="14" fontId="67" fillId="0" borderId="72" xfId="0" applyNumberFormat="1" applyFont="1" applyBorder="1" applyAlignment="1" applyProtection="1">
      <alignment horizontal="center" vertical="center"/>
      <protection locked="0"/>
    </xf>
    <xf numFmtId="14" fontId="67" fillId="0" borderId="22" xfId="0" applyNumberFormat="1" applyFont="1" applyBorder="1" applyAlignment="1" applyProtection="1">
      <alignment horizontal="center" vertical="center"/>
      <protection locked="0"/>
    </xf>
    <xf numFmtId="9" fontId="67" fillId="0" borderId="71" xfId="0" applyNumberFormat="1" applyFont="1" applyBorder="1" applyAlignment="1" applyProtection="1">
      <alignment horizontal="center" vertical="center"/>
      <protection hidden="1"/>
    </xf>
    <xf numFmtId="9" fontId="67" fillId="0" borderId="72" xfId="0" applyNumberFormat="1" applyFont="1" applyBorder="1" applyAlignment="1" applyProtection="1">
      <alignment horizontal="center" vertical="center"/>
      <protection hidden="1"/>
    </xf>
    <xf numFmtId="9" fontId="67" fillId="0" borderId="22" xfId="0" applyNumberFormat="1" applyFont="1" applyBorder="1" applyAlignment="1" applyProtection="1">
      <alignment horizontal="center" vertical="center"/>
      <protection hidden="1"/>
    </xf>
    <xf numFmtId="0" fontId="70" fillId="0" borderId="71" xfId="0" applyFont="1" applyBorder="1" applyAlignment="1" applyProtection="1">
      <alignment horizontal="center" vertical="center" textRotation="90"/>
      <protection hidden="1"/>
    </xf>
    <xf numFmtId="0" fontId="70" fillId="0" borderId="72" xfId="0" applyFont="1" applyBorder="1" applyAlignment="1" applyProtection="1">
      <alignment horizontal="center" vertical="center" textRotation="90"/>
      <protection hidden="1"/>
    </xf>
    <xf numFmtId="0" fontId="70" fillId="0" borderId="22" xfId="0" applyFont="1" applyBorder="1" applyAlignment="1" applyProtection="1">
      <alignment horizontal="center" vertical="center" textRotation="90"/>
      <protection hidden="1"/>
    </xf>
    <xf numFmtId="0" fontId="68" fillId="0" borderId="71" xfId="0" applyFont="1" applyBorder="1" applyAlignment="1" applyProtection="1">
      <alignment horizontal="center" vertical="center" wrapText="1"/>
      <protection locked="0"/>
    </xf>
    <xf numFmtId="0" fontId="68" fillId="0" borderId="72" xfId="0" applyFont="1" applyBorder="1" applyAlignment="1" applyProtection="1">
      <alignment horizontal="center" vertical="center" wrapText="1"/>
      <protection locked="0"/>
    </xf>
    <xf numFmtId="0" fontId="68" fillId="0" borderId="22" xfId="0" applyFont="1" applyBorder="1" applyAlignment="1" applyProtection="1">
      <alignment horizontal="center" vertical="center" wrapText="1"/>
      <protection locked="0"/>
    </xf>
    <xf numFmtId="14" fontId="71" fillId="0" borderId="71" xfId="0" applyNumberFormat="1" applyFont="1" applyBorder="1" applyAlignment="1" applyProtection="1">
      <alignment horizontal="left" vertical="center" wrapText="1"/>
      <protection locked="0"/>
    </xf>
    <xf numFmtId="14" fontId="71" fillId="0" borderId="72" xfId="0" applyNumberFormat="1" applyFont="1" applyBorder="1" applyAlignment="1" applyProtection="1">
      <alignment horizontal="left" vertical="center" wrapText="1"/>
      <protection locked="0"/>
    </xf>
    <xf numFmtId="14" fontId="71" fillId="0" borderId="22" xfId="0" applyNumberFormat="1" applyFont="1" applyBorder="1" applyAlignment="1" applyProtection="1">
      <alignment horizontal="left" vertical="center" wrapText="1"/>
      <protection locked="0"/>
    </xf>
    <xf numFmtId="0" fontId="70" fillId="0" borderId="71" xfId="0" applyFont="1" applyBorder="1" applyAlignment="1" applyProtection="1">
      <alignment horizontal="center" vertical="center" textRotation="90" wrapText="1"/>
      <protection hidden="1"/>
    </xf>
    <xf numFmtId="0" fontId="70" fillId="0" borderId="72" xfId="0" applyFont="1" applyBorder="1" applyAlignment="1" applyProtection="1">
      <alignment horizontal="center" vertical="center" textRotation="90" wrapText="1"/>
      <protection hidden="1"/>
    </xf>
    <xf numFmtId="0" fontId="70" fillId="0" borderId="22" xfId="0" applyFont="1" applyBorder="1" applyAlignment="1" applyProtection="1">
      <alignment horizontal="center" vertical="center" textRotation="90" wrapText="1"/>
      <protection hidden="1"/>
    </xf>
    <xf numFmtId="9" fontId="68" fillId="0" borderId="71" xfId="0" applyNumberFormat="1" applyFont="1" applyBorder="1" applyAlignment="1" applyProtection="1">
      <alignment horizontal="center" vertical="center" wrapText="1"/>
      <protection hidden="1"/>
    </xf>
    <xf numFmtId="9" fontId="68" fillId="0" borderId="72" xfId="0" applyNumberFormat="1" applyFont="1" applyBorder="1" applyAlignment="1" applyProtection="1">
      <alignment horizontal="center" vertical="center" wrapText="1"/>
      <protection hidden="1"/>
    </xf>
    <xf numFmtId="9" fontId="68" fillId="0" borderId="22" xfId="0" applyNumberFormat="1" applyFont="1" applyBorder="1" applyAlignment="1" applyProtection="1">
      <alignment horizontal="center" vertical="center" wrapText="1"/>
      <protection hidden="1"/>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38">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FFFF00"/>
        </patternFill>
      </fill>
    </dxf>
    <dxf>
      <font>
        <color theme="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141111</xdr:colOff>
      <xdr:row>0</xdr:row>
      <xdr:rowOff>0</xdr:rowOff>
    </xdr:from>
    <xdr:to>
      <xdr:col>3</xdr:col>
      <xdr:colOff>420062</xdr:colOff>
      <xdr:row>3</xdr:row>
      <xdr:rowOff>326572</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963" y="0"/>
          <a:ext cx="2169840" cy="13707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48</xdr:col>
      <xdr:colOff>0</xdr:colOff>
      <xdr:row>5</xdr:row>
      <xdr:rowOff>0</xdr:rowOff>
    </xdr:from>
    <xdr:to>
      <xdr:col>58</xdr:col>
      <xdr:colOff>294286</xdr:colOff>
      <xdr:row>27</xdr:row>
      <xdr:rowOff>47090</xdr:rowOff>
    </xdr:to>
    <xdr:pic>
      <xdr:nvPicPr>
        <xdr:cNvPr id="2" name="Imagen 1">
          <a:extLst>
            <a:ext uri="{FF2B5EF4-FFF2-40B4-BE49-F238E27FC236}">
              <a16:creationId xmlns:a16="http://schemas.microsoft.com/office/drawing/2014/main" id="{FA5981D2-3248-46C9-A59D-D9F6E4F54488}"/>
            </a:ext>
          </a:extLst>
        </xdr:cNvPr>
        <xdr:cNvPicPr>
          <a:picLocks noChangeAspect="1"/>
        </xdr:cNvPicPr>
      </xdr:nvPicPr>
      <xdr:blipFill>
        <a:blip xmlns:r="http://schemas.openxmlformats.org/officeDocument/2006/relationships" r:embed="rId1"/>
        <a:stretch>
          <a:fillRect/>
        </a:stretch>
      </xdr:blipFill>
      <xdr:spPr>
        <a:xfrm>
          <a:off x="20840700" y="1066800"/>
          <a:ext cx="7914286" cy="4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S/Downloads/GDC-FO-0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7" dataDxfId="36">
  <autoFilter ref="B209:C219" xr:uid="{00000000-0009-0000-0100-000001000000}"/>
  <tableColumns count="2">
    <tableColumn id="1" xr3:uid="{00000000-0010-0000-0000-000001000000}" name="Criterios" dataDxfId="35"/>
    <tableColumn id="2" xr3:uid="{00000000-0010-0000-0000-000002000000}" name="Subcriterios" dataDxfId="3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g/personal/seguridaddigital_itc_edu_co/EmNnm5wZvl5KkLamT43BxfYBrNF0GDK90JM2N-y_xAbdGg?e=LjiGN0" TargetMode="External"/><Relationship Id="rId3" Type="http://schemas.openxmlformats.org/officeDocument/2006/relationships/hyperlink" Target="../../../../../../../../../../:f:/g/personal/seguridaddigital_itc_edu_co/EttzVEgXszVCmRHTbnjLX_gBpHa5fk8lwgD4idgM1fmiZw?e=LFJP6g" TargetMode="External"/><Relationship Id="rId7" Type="http://schemas.openxmlformats.org/officeDocument/2006/relationships/hyperlink" Target="../../../../../../../../../../:f:/g/personal/seguridaddigital_itc_edu_co/EmNnm5wZvl5KkLamT43BxfYBrNF0GDK90JM2N-y_xAbdGg?e=LjiGN0" TargetMode="External"/><Relationship Id="rId2" Type="http://schemas.openxmlformats.org/officeDocument/2006/relationships/hyperlink" Target="../../../../../../../../../../:f:/g/personal/seguridaddigital_itc_edu_co/EvRrwk3C91BCncImxLyDyeMBI95KRDij-N2iZPKQxgymEA?e=cCnua7" TargetMode="External"/><Relationship Id="rId1" Type="http://schemas.openxmlformats.org/officeDocument/2006/relationships/hyperlink" Target="../../../../../../../../../../:f:/g/personal/seguridaddigital_itc_edu_co/EmNnm5wZvl5KkLamT43BxfYBrNF0GDK90JM2N-y_xAbdGg?e=LjiGN0" TargetMode="External"/><Relationship Id="rId6" Type="http://schemas.openxmlformats.org/officeDocument/2006/relationships/hyperlink" Target="../../../../../../../../../../:f:/g/personal/seguridaddigital_itc_edu_co/EmNnm5wZvl5KkLamT43BxfYBrNF0GDK90JM2N-y_xAbdGg?e=LjiGN0" TargetMode="External"/><Relationship Id="rId11" Type="http://schemas.openxmlformats.org/officeDocument/2006/relationships/drawing" Target="../drawings/drawing1.xml"/><Relationship Id="rId5" Type="http://schemas.openxmlformats.org/officeDocument/2006/relationships/hyperlink" Target="../../../../../../../../../../:f:/g/personal/seguridaddigital_itc_edu_co/Ep1onJ_EzWlIqCa6rCLH6zcBmcHtE1RrbSGlPG9GGlXdDg?e=zW63TE" TargetMode="External"/><Relationship Id="rId10" Type="http://schemas.openxmlformats.org/officeDocument/2006/relationships/printerSettings" Target="../printerSettings/printerSettings2.bin"/><Relationship Id="rId4" Type="http://schemas.openxmlformats.org/officeDocument/2006/relationships/hyperlink" Target="../../../../../../../../../../:f:/g/personal/seguridaddigital_itc_edu_co/EregzCNYRElFrJon2LKAwHYBKeYh3uPUWubgdpQjkz10FQ?e=lU0wde" TargetMode="External"/><Relationship Id="rId9" Type="http://schemas.openxmlformats.org/officeDocument/2006/relationships/hyperlink" Target="../../../../../../../../../../:f:/g/personal/seguridaddigital_itc_edu_co/EregzCNYRElFrJon2LKAwHYBKeYh3uPUWubgdpQjkz10FQ?e=lU0w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E15" sqref="E15:F1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80" t="s">
        <v>0</v>
      </c>
      <c r="C2" s="181"/>
      <c r="D2" s="181"/>
      <c r="E2" s="181"/>
      <c r="F2" s="181"/>
      <c r="G2" s="181"/>
      <c r="H2" s="182"/>
    </row>
    <row r="3" spans="2:8" x14ac:dyDescent="0.25">
      <c r="B3" s="71"/>
      <c r="C3" s="72"/>
      <c r="D3" s="72"/>
      <c r="E3" s="72"/>
      <c r="F3" s="72"/>
      <c r="G3" s="72"/>
      <c r="H3" s="73"/>
    </row>
    <row r="4" spans="2:8" ht="63" customHeight="1" x14ac:dyDescent="0.25">
      <c r="B4" s="183" t="s">
        <v>1</v>
      </c>
      <c r="C4" s="184"/>
      <c r="D4" s="184"/>
      <c r="E4" s="184"/>
      <c r="F4" s="184"/>
      <c r="G4" s="184"/>
      <c r="H4" s="185"/>
    </row>
    <row r="5" spans="2:8" ht="63" customHeight="1" x14ac:dyDescent="0.25">
      <c r="B5" s="186"/>
      <c r="C5" s="187"/>
      <c r="D5" s="187"/>
      <c r="E5" s="187"/>
      <c r="F5" s="187"/>
      <c r="G5" s="187"/>
      <c r="H5" s="188"/>
    </row>
    <row r="6" spans="2:8" ht="16.5" x14ac:dyDescent="0.25">
      <c r="B6" s="189" t="s">
        <v>2</v>
      </c>
      <c r="C6" s="190"/>
      <c r="D6" s="190"/>
      <c r="E6" s="190"/>
      <c r="F6" s="190"/>
      <c r="G6" s="190"/>
      <c r="H6" s="191"/>
    </row>
    <row r="7" spans="2:8" ht="95.25" customHeight="1" x14ac:dyDescent="0.25">
      <c r="B7" s="199" t="s">
        <v>3</v>
      </c>
      <c r="C7" s="200"/>
      <c r="D7" s="200"/>
      <c r="E7" s="200"/>
      <c r="F7" s="200"/>
      <c r="G7" s="200"/>
      <c r="H7" s="201"/>
    </row>
    <row r="8" spans="2:8" ht="16.5" x14ac:dyDescent="0.25">
      <c r="B8" s="107"/>
      <c r="C8" s="108"/>
      <c r="D8" s="108"/>
      <c r="E8" s="108"/>
      <c r="F8" s="108"/>
      <c r="G8" s="108"/>
      <c r="H8" s="109"/>
    </row>
    <row r="9" spans="2:8" ht="16.5" customHeight="1" x14ac:dyDescent="0.25">
      <c r="B9" s="192" t="s">
        <v>4</v>
      </c>
      <c r="C9" s="193"/>
      <c r="D9" s="193"/>
      <c r="E9" s="193"/>
      <c r="F9" s="193"/>
      <c r="G9" s="193"/>
      <c r="H9" s="194"/>
    </row>
    <row r="10" spans="2:8" ht="44.25" customHeight="1" x14ac:dyDescent="0.25">
      <c r="B10" s="192"/>
      <c r="C10" s="193"/>
      <c r="D10" s="193"/>
      <c r="E10" s="193"/>
      <c r="F10" s="193"/>
      <c r="G10" s="193"/>
      <c r="H10" s="194"/>
    </row>
    <row r="11" spans="2:8" ht="15.75" thickBot="1" x14ac:dyDescent="0.3">
      <c r="B11" s="96"/>
      <c r="C11" s="99"/>
      <c r="D11" s="104"/>
      <c r="E11" s="105"/>
      <c r="F11" s="105"/>
      <c r="G11" s="106"/>
      <c r="H11" s="100"/>
    </row>
    <row r="12" spans="2:8" ht="15.75" thickTop="1" x14ac:dyDescent="0.25">
      <c r="B12" s="96"/>
      <c r="C12" s="195" t="s">
        <v>5</v>
      </c>
      <c r="D12" s="196"/>
      <c r="E12" s="197" t="s">
        <v>6</v>
      </c>
      <c r="F12" s="198"/>
      <c r="G12" s="99"/>
      <c r="H12" s="100"/>
    </row>
    <row r="13" spans="2:8" ht="35.25" customHeight="1" x14ac:dyDescent="0.25">
      <c r="B13" s="96"/>
      <c r="C13" s="202" t="s">
        <v>7</v>
      </c>
      <c r="D13" s="203"/>
      <c r="E13" s="204" t="s">
        <v>8</v>
      </c>
      <c r="F13" s="205"/>
      <c r="G13" s="99"/>
      <c r="H13" s="100"/>
    </row>
    <row r="14" spans="2:8" ht="17.25" customHeight="1" x14ac:dyDescent="0.25">
      <c r="B14" s="96"/>
      <c r="C14" s="202" t="s">
        <v>9</v>
      </c>
      <c r="D14" s="203"/>
      <c r="E14" s="204" t="s">
        <v>10</v>
      </c>
      <c r="F14" s="205"/>
      <c r="G14" s="99"/>
      <c r="H14" s="100"/>
    </row>
    <row r="15" spans="2:8" ht="19.5" customHeight="1" x14ac:dyDescent="0.25">
      <c r="B15" s="96"/>
      <c r="C15" s="202" t="s">
        <v>11</v>
      </c>
      <c r="D15" s="203"/>
      <c r="E15" s="204" t="s">
        <v>12</v>
      </c>
      <c r="F15" s="205"/>
      <c r="G15" s="99"/>
      <c r="H15" s="100"/>
    </row>
    <row r="16" spans="2:8" ht="69.75" customHeight="1" x14ac:dyDescent="0.25">
      <c r="B16" s="96"/>
      <c r="C16" s="202" t="s">
        <v>13</v>
      </c>
      <c r="D16" s="203"/>
      <c r="E16" s="204" t="s">
        <v>14</v>
      </c>
      <c r="F16" s="205"/>
      <c r="G16" s="99"/>
      <c r="H16" s="100"/>
    </row>
    <row r="17" spans="2:8" ht="34.5" customHeight="1" x14ac:dyDescent="0.25">
      <c r="B17" s="96"/>
      <c r="C17" s="206" t="s">
        <v>15</v>
      </c>
      <c r="D17" s="207"/>
      <c r="E17" s="208" t="s">
        <v>16</v>
      </c>
      <c r="F17" s="209"/>
      <c r="G17" s="99"/>
      <c r="H17" s="100"/>
    </row>
    <row r="18" spans="2:8" ht="27.75" customHeight="1" x14ac:dyDescent="0.25">
      <c r="B18" s="96"/>
      <c r="C18" s="206" t="s">
        <v>17</v>
      </c>
      <c r="D18" s="207"/>
      <c r="E18" s="208" t="s">
        <v>18</v>
      </c>
      <c r="F18" s="209"/>
      <c r="G18" s="99"/>
      <c r="H18" s="100"/>
    </row>
    <row r="19" spans="2:8" ht="28.5" customHeight="1" x14ac:dyDescent="0.25">
      <c r="B19" s="96"/>
      <c r="C19" s="206" t="s">
        <v>19</v>
      </c>
      <c r="D19" s="207"/>
      <c r="E19" s="208" t="s">
        <v>20</v>
      </c>
      <c r="F19" s="209"/>
      <c r="G19" s="99"/>
      <c r="H19" s="100"/>
    </row>
    <row r="20" spans="2:8" ht="72.75" customHeight="1" x14ac:dyDescent="0.25">
      <c r="B20" s="96"/>
      <c r="C20" s="206" t="s">
        <v>21</v>
      </c>
      <c r="D20" s="207"/>
      <c r="E20" s="208" t="s">
        <v>22</v>
      </c>
      <c r="F20" s="209"/>
      <c r="G20" s="99"/>
      <c r="H20" s="100"/>
    </row>
    <row r="21" spans="2:8" ht="64.5" customHeight="1" x14ac:dyDescent="0.25">
      <c r="B21" s="96"/>
      <c r="C21" s="206" t="s">
        <v>23</v>
      </c>
      <c r="D21" s="207"/>
      <c r="E21" s="208" t="s">
        <v>24</v>
      </c>
      <c r="F21" s="209"/>
      <c r="G21" s="99"/>
      <c r="H21" s="100"/>
    </row>
    <row r="22" spans="2:8" ht="71.25" customHeight="1" x14ac:dyDescent="0.25">
      <c r="B22" s="96"/>
      <c r="C22" s="206" t="s">
        <v>25</v>
      </c>
      <c r="D22" s="207"/>
      <c r="E22" s="208" t="s">
        <v>26</v>
      </c>
      <c r="F22" s="209"/>
      <c r="G22" s="99"/>
      <c r="H22" s="100"/>
    </row>
    <row r="23" spans="2:8" ht="55.5" customHeight="1" x14ac:dyDescent="0.25">
      <c r="B23" s="96"/>
      <c r="C23" s="213" t="s">
        <v>27</v>
      </c>
      <c r="D23" s="214"/>
      <c r="E23" s="208" t="s">
        <v>28</v>
      </c>
      <c r="F23" s="209"/>
      <c r="G23" s="99"/>
      <c r="H23" s="100"/>
    </row>
    <row r="24" spans="2:8" ht="42" customHeight="1" x14ac:dyDescent="0.25">
      <c r="B24" s="96"/>
      <c r="C24" s="213" t="s">
        <v>29</v>
      </c>
      <c r="D24" s="214"/>
      <c r="E24" s="208" t="s">
        <v>30</v>
      </c>
      <c r="F24" s="209"/>
      <c r="G24" s="99"/>
      <c r="H24" s="100"/>
    </row>
    <row r="25" spans="2:8" ht="59.25" customHeight="1" x14ac:dyDescent="0.25">
      <c r="B25" s="96"/>
      <c r="C25" s="219" t="s">
        <v>31</v>
      </c>
      <c r="D25" s="214"/>
      <c r="E25" s="208" t="s">
        <v>32</v>
      </c>
      <c r="F25" s="209"/>
      <c r="G25" s="99"/>
      <c r="H25" s="100"/>
    </row>
    <row r="26" spans="2:8" ht="23.25" customHeight="1" x14ac:dyDescent="0.25">
      <c r="B26" s="96"/>
      <c r="C26" s="213" t="s">
        <v>33</v>
      </c>
      <c r="D26" s="214"/>
      <c r="E26" s="208" t="s">
        <v>34</v>
      </c>
      <c r="F26" s="209"/>
      <c r="G26" s="99"/>
      <c r="H26" s="100"/>
    </row>
    <row r="27" spans="2:8" ht="30.75" customHeight="1" x14ac:dyDescent="0.25">
      <c r="B27" s="96"/>
      <c r="C27" s="213" t="s">
        <v>35</v>
      </c>
      <c r="D27" s="214"/>
      <c r="E27" s="208" t="s">
        <v>36</v>
      </c>
      <c r="F27" s="209"/>
      <c r="G27" s="99"/>
      <c r="H27" s="100"/>
    </row>
    <row r="28" spans="2:8" ht="35.25" customHeight="1" x14ac:dyDescent="0.25">
      <c r="B28" s="96"/>
      <c r="C28" s="213" t="s">
        <v>37</v>
      </c>
      <c r="D28" s="214"/>
      <c r="E28" s="208" t="s">
        <v>38</v>
      </c>
      <c r="F28" s="209"/>
      <c r="G28" s="99"/>
      <c r="H28" s="100"/>
    </row>
    <row r="29" spans="2:8" ht="33" customHeight="1" x14ac:dyDescent="0.25">
      <c r="B29" s="96"/>
      <c r="C29" s="213" t="s">
        <v>37</v>
      </c>
      <c r="D29" s="214"/>
      <c r="E29" s="208" t="s">
        <v>38</v>
      </c>
      <c r="F29" s="209"/>
      <c r="G29" s="99"/>
      <c r="H29" s="100"/>
    </row>
    <row r="30" spans="2:8" ht="30" customHeight="1" x14ac:dyDescent="0.25">
      <c r="B30" s="96"/>
      <c r="C30" s="213" t="s">
        <v>39</v>
      </c>
      <c r="D30" s="214"/>
      <c r="E30" s="208" t="s">
        <v>40</v>
      </c>
      <c r="F30" s="209"/>
      <c r="G30" s="99"/>
      <c r="H30" s="100"/>
    </row>
    <row r="31" spans="2:8" ht="35.25" customHeight="1" x14ac:dyDescent="0.25">
      <c r="B31" s="96"/>
      <c r="C31" s="213" t="s">
        <v>41</v>
      </c>
      <c r="D31" s="214"/>
      <c r="E31" s="208" t="s">
        <v>42</v>
      </c>
      <c r="F31" s="209"/>
      <c r="G31" s="99"/>
      <c r="H31" s="100"/>
    </row>
    <row r="32" spans="2:8" ht="31.5" customHeight="1" x14ac:dyDescent="0.25">
      <c r="B32" s="96"/>
      <c r="C32" s="213" t="s">
        <v>43</v>
      </c>
      <c r="D32" s="214"/>
      <c r="E32" s="208" t="s">
        <v>44</v>
      </c>
      <c r="F32" s="209"/>
      <c r="G32" s="99"/>
      <c r="H32" s="100"/>
    </row>
    <row r="33" spans="2:8" ht="35.25" customHeight="1" x14ac:dyDescent="0.25">
      <c r="B33" s="96"/>
      <c r="C33" s="213" t="s">
        <v>45</v>
      </c>
      <c r="D33" s="214"/>
      <c r="E33" s="208" t="s">
        <v>46</v>
      </c>
      <c r="F33" s="209"/>
      <c r="G33" s="99"/>
      <c r="H33" s="100"/>
    </row>
    <row r="34" spans="2:8" ht="59.25" customHeight="1" x14ac:dyDescent="0.25">
      <c r="B34" s="96"/>
      <c r="C34" s="213" t="s">
        <v>47</v>
      </c>
      <c r="D34" s="214"/>
      <c r="E34" s="208" t="s">
        <v>48</v>
      </c>
      <c r="F34" s="209"/>
      <c r="G34" s="99"/>
      <c r="H34" s="100"/>
    </row>
    <row r="35" spans="2:8" ht="29.25" customHeight="1" x14ac:dyDescent="0.25">
      <c r="B35" s="96"/>
      <c r="C35" s="213" t="s">
        <v>49</v>
      </c>
      <c r="D35" s="214"/>
      <c r="E35" s="208" t="s">
        <v>50</v>
      </c>
      <c r="F35" s="209"/>
      <c r="G35" s="99"/>
      <c r="H35" s="100"/>
    </row>
    <row r="36" spans="2:8" ht="82.5" customHeight="1" x14ac:dyDescent="0.25">
      <c r="B36" s="96"/>
      <c r="C36" s="213" t="s">
        <v>51</v>
      </c>
      <c r="D36" s="214"/>
      <c r="E36" s="208" t="s">
        <v>52</v>
      </c>
      <c r="F36" s="209"/>
      <c r="G36" s="99"/>
      <c r="H36" s="100"/>
    </row>
    <row r="37" spans="2:8" ht="46.5" customHeight="1" x14ac:dyDescent="0.25">
      <c r="B37" s="96"/>
      <c r="C37" s="213" t="s">
        <v>53</v>
      </c>
      <c r="D37" s="214"/>
      <c r="E37" s="208" t="s">
        <v>54</v>
      </c>
      <c r="F37" s="209"/>
      <c r="G37" s="99"/>
      <c r="H37" s="100"/>
    </row>
    <row r="38" spans="2:8" ht="6.75" customHeight="1" thickBot="1" x14ac:dyDescent="0.3">
      <c r="B38" s="96"/>
      <c r="C38" s="215"/>
      <c r="D38" s="216"/>
      <c r="E38" s="217"/>
      <c r="F38" s="218"/>
      <c r="G38" s="99"/>
      <c r="H38" s="100"/>
    </row>
    <row r="39" spans="2:8" ht="15.75" thickTop="1" x14ac:dyDescent="0.25">
      <c r="B39" s="96"/>
      <c r="C39" s="97"/>
      <c r="D39" s="97"/>
      <c r="E39" s="98"/>
      <c r="F39" s="98"/>
      <c r="G39" s="99"/>
      <c r="H39" s="100"/>
    </row>
    <row r="40" spans="2:8" ht="21" customHeight="1" x14ac:dyDescent="0.25">
      <c r="B40" s="210" t="s">
        <v>55</v>
      </c>
      <c r="C40" s="211"/>
      <c r="D40" s="211"/>
      <c r="E40" s="211"/>
      <c r="F40" s="211"/>
      <c r="G40" s="211"/>
      <c r="H40" s="212"/>
    </row>
    <row r="41" spans="2:8" ht="20.25" customHeight="1" x14ac:dyDescent="0.25">
      <c r="B41" s="210" t="s">
        <v>56</v>
      </c>
      <c r="C41" s="211"/>
      <c r="D41" s="211"/>
      <c r="E41" s="211"/>
      <c r="F41" s="211"/>
      <c r="G41" s="211"/>
      <c r="H41" s="212"/>
    </row>
    <row r="42" spans="2:8" ht="20.25" customHeight="1" x14ac:dyDescent="0.25">
      <c r="B42" s="210" t="s">
        <v>57</v>
      </c>
      <c r="C42" s="211"/>
      <c r="D42" s="211"/>
      <c r="E42" s="211"/>
      <c r="F42" s="211"/>
      <c r="G42" s="211"/>
      <c r="H42" s="212"/>
    </row>
    <row r="43" spans="2:8" ht="20.25" customHeight="1" x14ac:dyDescent="0.25">
      <c r="B43" s="210" t="s">
        <v>58</v>
      </c>
      <c r="C43" s="211"/>
      <c r="D43" s="211"/>
      <c r="E43" s="211"/>
      <c r="F43" s="211"/>
      <c r="G43" s="211"/>
      <c r="H43" s="212"/>
    </row>
    <row r="44" spans="2:8" x14ac:dyDescent="0.25">
      <c r="B44" s="210" t="s">
        <v>59</v>
      </c>
      <c r="C44" s="211"/>
      <c r="D44" s="211"/>
      <c r="E44" s="211"/>
      <c r="F44" s="211"/>
      <c r="G44" s="211"/>
      <c r="H44" s="212"/>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293</v>
      </c>
      <c r="E2" t="s">
        <v>294</v>
      </c>
    </row>
    <row r="3" spans="2:5" x14ac:dyDescent="0.25">
      <c r="B3" t="s">
        <v>148</v>
      </c>
      <c r="E3" t="s">
        <v>295</v>
      </c>
    </row>
    <row r="4" spans="2:5" x14ac:dyDescent="0.25">
      <c r="B4" t="s">
        <v>296</v>
      </c>
      <c r="E4" t="s">
        <v>144</v>
      </c>
    </row>
    <row r="5" spans="2:5" x14ac:dyDescent="0.25">
      <c r="B5" t="s">
        <v>134</v>
      </c>
    </row>
    <row r="8" spans="2:5" x14ac:dyDescent="0.25">
      <c r="B8" t="s">
        <v>297</v>
      </c>
    </row>
    <row r="9" spans="2:5" x14ac:dyDescent="0.25">
      <c r="B9" t="s">
        <v>298</v>
      </c>
    </row>
    <row r="10" spans="2:5" x14ac:dyDescent="0.25">
      <c r="B10" t="s">
        <v>125</v>
      </c>
    </row>
    <row r="13" spans="2:5" x14ac:dyDescent="0.25">
      <c r="B13" t="s">
        <v>299</v>
      </c>
    </row>
    <row r="14" spans="2:5" x14ac:dyDescent="0.25">
      <c r="B14" t="s">
        <v>300</v>
      </c>
    </row>
    <row r="15" spans="2:5" x14ac:dyDescent="0.25">
      <c r="B15" t="s">
        <v>301</v>
      </c>
    </row>
    <row r="16" spans="2:5" x14ac:dyDescent="0.25">
      <c r="B16" t="s">
        <v>302</v>
      </c>
    </row>
    <row r="17" spans="2:2" x14ac:dyDescent="0.25">
      <c r="B17" t="s">
        <v>303</v>
      </c>
    </row>
    <row r="18" spans="2:2" x14ac:dyDescent="0.25">
      <c r="B18" t="s">
        <v>304</v>
      </c>
    </row>
    <row r="19" spans="2:2" x14ac:dyDescent="0.25">
      <c r="B19" t="s">
        <v>305</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117</v>
      </c>
    </row>
    <row r="4" spans="1:1" x14ac:dyDescent="0.2">
      <c r="A4" s="7" t="s">
        <v>147</v>
      </c>
    </row>
    <row r="5" spans="1:1" x14ac:dyDescent="0.2">
      <c r="A5" s="7" t="s">
        <v>251</v>
      </c>
    </row>
    <row r="6" spans="1:1" x14ac:dyDescent="0.2">
      <c r="A6" s="7" t="s">
        <v>132</v>
      </c>
    </row>
    <row r="7" spans="1:1" x14ac:dyDescent="0.2">
      <c r="A7" s="7" t="s">
        <v>118</v>
      </c>
    </row>
    <row r="8" spans="1:1" x14ac:dyDescent="0.2">
      <c r="A8" s="7" t="s">
        <v>119</v>
      </c>
    </row>
    <row r="9" spans="1:1" x14ac:dyDescent="0.2">
      <c r="A9" s="7" t="s">
        <v>258</v>
      </c>
    </row>
    <row r="10" spans="1:1" x14ac:dyDescent="0.2">
      <c r="A10" s="7" t="s">
        <v>120</v>
      </c>
    </row>
    <row r="11" spans="1:1" x14ac:dyDescent="0.2">
      <c r="A11" s="7" t="s">
        <v>133</v>
      </c>
    </row>
    <row r="12" spans="1:1" x14ac:dyDescent="0.2">
      <c r="A12" s="7" t="s">
        <v>306</v>
      </c>
    </row>
    <row r="13" spans="1:1" x14ac:dyDescent="0.2">
      <c r="A13" s="7" t="s">
        <v>307</v>
      </c>
    </row>
    <row r="14" spans="1:1" x14ac:dyDescent="0.2">
      <c r="A14" s="7" t="s">
        <v>308</v>
      </c>
    </row>
    <row r="16" spans="1:1" x14ac:dyDescent="0.2">
      <c r="A16" s="7" t="s">
        <v>309</v>
      </c>
    </row>
    <row r="17" spans="1:1" x14ac:dyDescent="0.2">
      <c r="A17" s="7" t="s">
        <v>293</v>
      </c>
    </row>
    <row r="18" spans="1:1" x14ac:dyDescent="0.2">
      <c r="A18" s="7" t="s">
        <v>148</v>
      </c>
    </row>
    <row r="20" spans="1:1" x14ac:dyDescent="0.2">
      <c r="A20" s="7" t="s">
        <v>298</v>
      </c>
    </row>
    <row r="21" spans="1:1" x14ac:dyDescent="0.2">
      <c r="A21" s="7"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7"/>
  <sheetViews>
    <sheetView showGridLines="0" tabSelected="1" topLeftCell="B20" zoomScale="70" zoomScaleNormal="70" workbookViewId="0">
      <selection activeCell="K24" sqref="K24"/>
    </sheetView>
  </sheetViews>
  <sheetFormatPr baseColWidth="10" defaultColWidth="11.42578125" defaultRowHeight="16.5" x14ac:dyDescent="0.3"/>
  <cols>
    <col min="1" max="1" width="4.7109375" style="2" customWidth="1"/>
    <col min="2" max="2" width="15.7109375" style="2" customWidth="1"/>
    <col min="3" max="3" width="12" style="2" customWidth="1"/>
    <col min="4" max="4" width="14.140625" style="2" customWidth="1"/>
    <col min="5" max="5" width="60.140625" style="2" customWidth="1"/>
    <col min="6" max="6" width="19.7109375" style="2" customWidth="1"/>
    <col min="7" max="7" width="32.42578125" style="1" customWidth="1"/>
    <col min="8" max="10" width="19" style="4" customWidth="1"/>
    <col min="11" max="11" width="17.7109375" style="1" customWidth="1"/>
    <col min="12" max="12" width="16.42578125" style="1" customWidth="1"/>
    <col min="13" max="13" width="6.28515625" style="1" bestFit="1" customWidth="1"/>
    <col min="14" max="14" width="27.28515625" style="1" bestFit="1" customWidth="1"/>
    <col min="15" max="15" width="14.42578125" style="1" customWidth="1"/>
    <col min="16" max="16" width="17.42578125" style="1" customWidth="1"/>
    <col min="17" max="17" width="6.28515625" style="1" bestFit="1" customWidth="1"/>
    <col min="18" max="18" width="16" style="1" customWidth="1"/>
    <col min="19" max="19" width="5.7109375" style="1" customWidth="1"/>
    <col min="20" max="20" width="35.28515625" style="1" customWidth="1"/>
    <col min="21" max="21" width="31"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customWidth="1"/>
    <col min="30" max="30" width="13.7109375" style="1" customWidth="1"/>
    <col min="31" max="31" width="10.42578125" style="1" customWidth="1"/>
    <col min="32" max="32" width="9.28515625" style="1" customWidth="1"/>
    <col min="33" max="33" width="9.140625" style="1" customWidth="1"/>
    <col min="34" max="35" width="8.42578125" style="1" customWidth="1"/>
    <col min="36" max="36" width="29.42578125" style="1" customWidth="1"/>
    <col min="37" max="37" width="37.85546875" style="1" customWidth="1"/>
    <col min="38" max="38" width="18.7109375" style="1" customWidth="1"/>
    <col min="39" max="39" width="16.7109375" style="1" customWidth="1"/>
    <col min="40" max="40" width="14.7109375" style="1" customWidth="1"/>
    <col min="41" max="41" width="39.85546875" style="1" customWidth="1"/>
    <col min="42" max="42" width="21" style="1" customWidth="1"/>
    <col min="43" max="43" width="14.140625" style="1" customWidth="1"/>
    <col min="44" max="44" width="64.5703125" style="1" customWidth="1"/>
    <col min="45" max="45" width="20.7109375" style="1" customWidth="1"/>
    <col min="46" max="46" width="20.7109375" style="162" hidden="1" customWidth="1"/>
    <col min="47" max="47" width="29.42578125" style="1" customWidth="1"/>
    <col min="48" max="48" width="90.85546875" style="1" customWidth="1"/>
    <col min="49" max="49" width="17.28515625" style="1" customWidth="1"/>
    <col min="50" max="16384" width="11.42578125" style="1"/>
  </cols>
  <sheetData>
    <row r="1" spans="1:75" ht="27.75" customHeight="1" x14ac:dyDescent="0.3">
      <c r="A1" s="284"/>
      <c r="B1" s="284"/>
      <c r="C1" s="284"/>
      <c r="D1" s="284"/>
      <c r="E1" s="220" t="s">
        <v>60</v>
      </c>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6" t="s">
        <v>61</v>
      </c>
      <c r="AW1" s="226"/>
    </row>
    <row r="2" spans="1:75" ht="27.75" customHeight="1" x14ac:dyDescent="0.3">
      <c r="A2" s="284"/>
      <c r="B2" s="284"/>
      <c r="C2" s="284"/>
      <c r="D2" s="284"/>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6" t="s">
        <v>62</v>
      </c>
      <c r="AW2" s="226"/>
    </row>
    <row r="3" spans="1:75" ht="27.75" customHeight="1" x14ac:dyDescent="0.3">
      <c r="A3" s="284"/>
      <c r="B3" s="284"/>
      <c r="C3" s="284"/>
      <c r="D3" s="284"/>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6" t="s">
        <v>63</v>
      </c>
      <c r="AW3" s="226"/>
    </row>
    <row r="4" spans="1:75" ht="27.75" customHeight="1" x14ac:dyDescent="0.3">
      <c r="A4" s="284"/>
      <c r="B4" s="284"/>
      <c r="C4" s="284"/>
      <c r="D4" s="284"/>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6" t="s">
        <v>64</v>
      </c>
      <c r="AW4" s="226"/>
    </row>
    <row r="5" spans="1:75" ht="13.9" customHeight="1" x14ac:dyDescent="0.3">
      <c r="A5" s="127"/>
      <c r="B5" s="128"/>
      <c r="C5" s="128"/>
      <c r="D5" s="128"/>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31"/>
      <c r="AW5" s="130"/>
    </row>
    <row r="6" spans="1:75" ht="45" customHeight="1" x14ac:dyDescent="0.3">
      <c r="A6" s="281" t="s">
        <v>65</v>
      </c>
      <c r="B6" s="282"/>
      <c r="C6" s="233" t="s">
        <v>66</v>
      </c>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5"/>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70.150000000000006" customHeight="1" x14ac:dyDescent="0.3">
      <c r="A7" s="281" t="s">
        <v>67</v>
      </c>
      <c r="B7" s="282"/>
      <c r="C7" s="232" t="s">
        <v>68</v>
      </c>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1"/>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ht="37.15" customHeight="1" x14ac:dyDescent="0.3">
      <c r="A8" s="281" t="s">
        <v>69</v>
      </c>
      <c r="B8" s="282"/>
      <c r="C8" s="229" t="s">
        <v>70</v>
      </c>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1"/>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x14ac:dyDescent="0.3">
      <c r="A9" s="239" t="s">
        <v>71</v>
      </c>
      <c r="B9" s="239"/>
      <c r="C9" s="239"/>
      <c r="D9" s="239"/>
      <c r="E9" s="225"/>
      <c r="F9" s="225"/>
      <c r="G9" s="225"/>
      <c r="H9" s="225"/>
      <c r="I9" s="225"/>
      <c r="J9" s="225"/>
      <c r="K9" s="225"/>
      <c r="L9" s="225" t="s">
        <v>72</v>
      </c>
      <c r="M9" s="225"/>
      <c r="N9" s="225"/>
      <c r="O9" s="225"/>
      <c r="P9" s="225"/>
      <c r="Q9" s="225"/>
      <c r="R9" s="225"/>
      <c r="S9" s="225" t="s">
        <v>73</v>
      </c>
      <c r="T9" s="225"/>
      <c r="U9" s="225"/>
      <c r="V9" s="225"/>
      <c r="W9" s="225"/>
      <c r="X9" s="225"/>
      <c r="Y9" s="225"/>
      <c r="Z9" s="225"/>
      <c r="AA9" s="225"/>
      <c r="AB9" s="225"/>
      <c r="AC9" s="225" t="s">
        <v>74</v>
      </c>
      <c r="AD9" s="225"/>
      <c r="AE9" s="225"/>
      <c r="AF9" s="225"/>
      <c r="AG9" s="225"/>
      <c r="AH9" s="225"/>
      <c r="AI9" s="225"/>
      <c r="AJ9" s="223" t="s">
        <v>75</v>
      </c>
      <c r="AK9" s="224"/>
      <c r="AL9" s="224"/>
      <c r="AM9" s="224"/>
      <c r="AN9" s="224"/>
      <c r="AO9" s="224"/>
      <c r="AP9" s="224"/>
      <c r="AQ9" s="224"/>
      <c r="AR9" s="224"/>
      <c r="AS9" s="224"/>
      <c r="AT9" s="224"/>
      <c r="AU9" s="224"/>
      <c r="AV9" s="224"/>
      <c r="AW9" s="224"/>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ht="16.5" customHeight="1" x14ac:dyDescent="0.3">
      <c r="A10" s="283" t="s">
        <v>76</v>
      </c>
      <c r="B10" s="239" t="s">
        <v>77</v>
      </c>
      <c r="C10" s="239" t="s">
        <v>78</v>
      </c>
      <c r="D10" s="239" t="s">
        <v>15</v>
      </c>
      <c r="E10" s="240" t="s">
        <v>310</v>
      </c>
      <c r="F10" s="240" t="s">
        <v>79</v>
      </c>
      <c r="G10" s="239" t="s">
        <v>21</v>
      </c>
      <c r="H10" s="221" t="s">
        <v>23</v>
      </c>
      <c r="I10" s="221" t="s">
        <v>80</v>
      </c>
      <c r="J10" s="221" t="s">
        <v>81</v>
      </c>
      <c r="K10" s="221" t="s">
        <v>82</v>
      </c>
      <c r="L10" s="221" t="s">
        <v>83</v>
      </c>
      <c r="M10" s="239" t="s">
        <v>84</v>
      </c>
      <c r="N10" s="221" t="s">
        <v>85</v>
      </c>
      <c r="O10" s="221" t="s">
        <v>86</v>
      </c>
      <c r="P10" s="221" t="s">
        <v>87</v>
      </c>
      <c r="Q10" s="239" t="s">
        <v>84</v>
      </c>
      <c r="R10" s="221" t="s">
        <v>29</v>
      </c>
      <c r="S10" s="222" t="s">
        <v>88</v>
      </c>
      <c r="T10" s="221" t="s">
        <v>89</v>
      </c>
      <c r="U10" s="221" t="s">
        <v>90</v>
      </c>
      <c r="V10" s="221" t="s">
        <v>33</v>
      </c>
      <c r="W10" s="221" t="s">
        <v>91</v>
      </c>
      <c r="X10" s="221"/>
      <c r="Y10" s="221"/>
      <c r="Z10" s="221"/>
      <c r="AA10" s="221"/>
      <c r="AB10" s="221"/>
      <c r="AC10" s="222" t="s">
        <v>92</v>
      </c>
      <c r="AD10" s="222" t="s">
        <v>93</v>
      </c>
      <c r="AE10" s="222" t="s">
        <v>84</v>
      </c>
      <c r="AF10" s="222" t="s">
        <v>94</v>
      </c>
      <c r="AG10" s="222" t="s">
        <v>84</v>
      </c>
      <c r="AH10" s="222" t="s">
        <v>95</v>
      </c>
      <c r="AI10" s="222" t="s">
        <v>49</v>
      </c>
      <c r="AJ10" s="267" t="s">
        <v>96</v>
      </c>
      <c r="AK10" s="221" t="s">
        <v>75</v>
      </c>
      <c r="AL10" s="221" t="s">
        <v>97</v>
      </c>
      <c r="AM10" s="221" t="s">
        <v>98</v>
      </c>
      <c r="AN10" s="221" t="s">
        <v>99</v>
      </c>
      <c r="AO10" s="221" t="s">
        <v>100</v>
      </c>
      <c r="AP10" s="221" t="s">
        <v>53</v>
      </c>
      <c r="AQ10" s="221" t="s">
        <v>99</v>
      </c>
      <c r="AR10" s="221" t="s">
        <v>101</v>
      </c>
      <c r="AS10" s="221" t="s">
        <v>53</v>
      </c>
      <c r="AT10" s="227" t="s">
        <v>102</v>
      </c>
      <c r="AU10" s="221" t="s">
        <v>99</v>
      </c>
      <c r="AV10" s="221" t="s">
        <v>103</v>
      </c>
      <c r="AW10" s="221" t="s">
        <v>53</v>
      </c>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row>
    <row r="11" spans="1:75" s="3" customFormat="1" ht="85.9" customHeight="1" x14ac:dyDescent="0.25">
      <c r="A11" s="283"/>
      <c r="B11" s="239"/>
      <c r="C11" s="239"/>
      <c r="D11" s="239"/>
      <c r="E11" s="240"/>
      <c r="F11" s="240"/>
      <c r="G11" s="239"/>
      <c r="H11" s="221"/>
      <c r="I11" s="221"/>
      <c r="J11" s="221"/>
      <c r="K11" s="221"/>
      <c r="L11" s="221"/>
      <c r="M11" s="239"/>
      <c r="N11" s="221"/>
      <c r="O11" s="221"/>
      <c r="P11" s="239"/>
      <c r="Q11" s="239"/>
      <c r="R11" s="221"/>
      <c r="S11" s="222"/>
      <c r="T11" s="221"/>
      <c r="U11" s="221"/>
      <c r="V11" s="221"/>
      <c r="W11" s="111" t="s">
        <v>77</v>
      </c>
      <c r="X11" s="111" t="s">
        <v>104</v>
      </c>
      <c r="Y11" s="111" t="s">
        <v>105</v>
      </c>
      <c r="Z11" s="111" t="s">
        <v>106</v>
      </c>
      <c r="AA11" s="111" t="s">
        <v>107</v>
      </c>
      <c r="AB11" s="111" t="s">
        <v>102</v>
      </c>
      <c r="AC11" s="222"/>
      <c r="AD11" s="222"/>
      <c r="AE11" s="222"/>
      <c r="AF11" s="222"/>
      <c r="AG11" s="222"/>
      <c r="AH11" s="222"/>
      <c r="AI11" s="222"/>
      <c r="AJ11" s="268"/>
      <c r="AK11" s="221"/>
      <c r="AL11" s="221"/>
      <c r="AM11" s="221"/>
      <c r="AN11" s="221"/>
      <c r="AO11" s="221"/>
      <c r="AP11" s="221"/>
      <c r="AQ11" s="221"/>
      <c r="AR11" s="221"/>
      <c r="AS11" s="221"/>
      <c r="AT11" s="228"/>
      <c r="AU11" s="221"/>
      <c r="AV11" s="221"/>
      <c r="AW11" s="2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ht="157.15" customHeight="1" x14ac:dyDescent="0.3">
      <c r="A12" s="253">
        <v>1</v>
      </c>
      <c r="B12" s="253" t="s">
        <v>108</v>
      </c>
      <c r="C12" s="253" t="s">
        <v>109</v>
      </c>
      <c r="D12" s="244" t="s">
        <v>110</v>
      </c>
      <c r="E12" s="139" t="s">
        <v>325</v>
      </c>
      <c r="F12" s="244" t="s">
        <v>312</v>
      </c>
      <c r="G12" s="244" t="s">
        <v>311</v>
      </c>
      <c r="H12" s="244" t="s">
        <v>112</v>
      </c>
      <c r="I12" s="244" t="s">
        <v>113</v>
      </c>
      <c r="J12" s="241" t="s">
        <v>114</v>
      </c>
      <c r="K12" s="244" t="s">
        <v>115</v>
      </c>
      <c r="L12" s="261" t="str">
        <f>IF(K12="Máximo 2 veces por año","Muy Baja", IF(K12="De 3 a 24 veces por año","Baja", IF(K12="De 24 a 500 veces por año","Media", IF(K12="De 500 veces al año y máximo 5000 veces por año","Alta",IF(K12="Más de 5000 veces por año","Muy Alta",";")))))</f>
        <v>Alta</v>
      </c>
      <c r="M12" s="247">
        <f>IF(L12="","",IF(L12="Muy Baja",0.2,IF(L12="Baja",0.4,IF(L12="Media",0.6,IF(L12="Alta",0.8,IF(L12="Muy Alta",1,))))))</f>
        <v>0.8</v>
      </c>
      <c r="N12" s="264" t="s">
        <v>116</v>
      </c>
      <c r="O12" s="312" t="str">
        <f>IF(NOT(ISERROR(MATCH(N12,'[1]Tabla Impacto'!$B$221:$B$223,0))),'[1]Tabla Impacto'!$F$223&amp;"Por favor no seleccionar los criterios de impacto(Afectación Económica o presupuestal y Pérdida Reputacional)",N12)</f>
        <v xml:space="preserve">     El riesgo afecta la imagen de la entidad a nivel nacional, con efecto publicitarios sostenible a nivel país</v>
      </c>
      <c r="P12" s="261" t="str">
        <f>IF(OR(O12='[1]Tabla Impacto'!$C$11,O12='[1]Tabla Impacto'!$D$11),"Leve",IF(OR(O12='[1]Tabla Impacto'!$C$12,O12='[1]Tabla Impacto'!$D$12),"Menor",IF(OR(O12='[1]Tabla Impacto'!$C$13,O12='[1]Tabla Impacto'!$D$13),"Moderado",IF(OR(O12='[1]Tabla Impacto'!$C$14,O12='[1]Tabla Impacto'!$D$14),"Mayor",IF(OR(O12='[1]Tabla Impacto'!$C$15,O12='[1]Tabla Impacto'!$D$15),"Catastrófico","")))))</f>
        <v>Catastrófico</v>
      </c>
      <c r="Q12" s="247">
        <f t="shared" ref="Q12:Q20" si="0">IF(P12="","",IF(P12="Leve",0.2,IF(P12="Menor",0.4,IF(P12="Moderado",0.6,IF(P12="Mayor",0.8,IF(P12="Catastrófico",1,))))))</f>
        <v>1</v>
      </c>
      <c r="R12" s="250"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Extremo</v>
      </c>
      <c r="S12" s="253">
        <v>1</v>
      </c>
      <c r="T12" s="139" t="s">
        <v>315</v>
      </c>
      <c r="U12" s="140" t="s">
        <v>353</v>
      </c>
      <c r="V12" s="288" t="s">
        <v>177</v>
      </c>
      <c r="W12" s="258" t="s">
        <v>117</v>
      </c>
      <c r="X12" s="258" t="s">
        <v>118</v>
      </c>
      <c r="Y12" s="297" t="str">
        <f t="shared" ref="Y12:Y20" si="1">IF(AND(W12="Preventivo",X12="Automático"),"50%",IF(AND(W12="Preventivo",X12="Manual"),"40%",IF(AND(W12="Detectivo",X12="Automático"),"40%",IF(AND(W12="Detectivo",X12="Manual"),"30%",IF(AND(W12="Correctivo",X12="Automático"),"35%",IF(AND(W12="Correctivo",X12="Manual"),"25%",""))))))</f>
        <v>40%</v>
      </c>
      <c r="Z12" s="258" t="s">
        <v>119</v>
      </c>
      <c r="AA12" s="258" t="s">
        <v>120</v>
      </c>
      <c r="AB12" s="258" t="s">
        <v>121</v>
      </c>
      <c r="AC12" s="151" t="str">
        <f>IFERROR(IF(#REF!="Probabilidad",(M12-(+M12*Y12)),IF(#REF!="Impacto",M12,"")),"")</f>
        <v/>
      </c>
      <c r="AD12" s="309" t="s">
        <v>199</v>
      </c>
      <c r="AE12" s="297">
        <v>0.6</v>
      </c>
      <c r="AF12" s="309" t="s">
        <v>219</v>
      </c>
      <c r="AG12" s="297">
        <v>0.8</v>
      </c>
      <c r="AH12" s="300"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Alto</v>
      </c>
      <c r="AI12" s="258" t="s">
        <v>122</v>
      </c>
      <c r="AJ12" s="303" t="s">
        <v>344</v>
      </c>
      <c r="AK12" s="138" t="s">
        <v>314</v>
      </c>
      <c r="AL12" s="291" t="s">
        <v>123</v>
      </c>
      <c r="AM12" s="294">
        <v>44936</v>
      </c>
      <c r="AN12" s="294">
        <v>45044</v>
      </c>
      <c r="AO12" s="306" t="s">
        <v>124</v>
      </c>
      <c r="AP12" s="285" t="s">
        <v>125</v>
      </c>
      <c r="AQ12" s="269">
        <v>45162</v>
      </c>
      <c r="AR12" s="272" t="s">
        <v>313</v>
      </c>
      <c r="AS12" s="285" t="s">
        <v>125</v>
      </c>
      <c r="AT12" s="161" t="s">
        <v>126</v>
      </c>
      <c r="AU12" s="269">
        <v>45233</v>
      </c>
      <c r="AV12" s="272" t="s">
        <v>361</v>
      </c>
      <c r="AW12" s="285" t="s">
        <v>125</v>
      </c>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1:75" ht="190.15" customHeight="1" x14ac:dyDescent="0.3">
      <c r="A13" s="254"/>
      <c r="B13" s="254"/>
      <c r="C13" s="254"/>
      <c r="D13" s="245"/>
      <c r="E13" s="139" t="s">
        <v>326</v>
      </c>
      <c r="F13" s="245"/>
      <c r="G13" s="245"/>
      <c r="H13" s="245"/>
      <c r="I13" s="245"/>
      <c r="J13" s="242"/>
      <c r="K13" s="245"/>
      <c r="L13" s="262"/>
      <c r="M13" s="248"/>
      <c r="N13" s="265"/>
      <c r="O13" s="313"/>
      <c r="P13" s="262"/>
      <c r="Q13" s="248"/>
      <c r="R13" s="251"/>
      <c r="S13" s="254"/>
      <c r="T13" s="139" t="s">
        <v>316</v>
      </c>
      <c r="U13" s="140" t="s">
        <v>354</v>
      </c>
      <c r="V13" s="289"/>
      <c r="W13" s="259"/>
      <c r="X13" s="259"/>
      <c r="Y13" s="298"/>
      <c r="Z13" s="259"/>
      <c r="AA13" s="259"/>
      <c r="AB13" s="259"/>
      <c r="AC13" s="151" t="str">
        <f>IFERROR(IF(#REF!="Probabilidad",(M13-(+M13*Y13)),IF(#REF!="Impacto",M13,"")),"")</f>
        <v/>
      </c>
      <c r="AD13" s="310"/>
      <c r="AE13" s="298"/>
      <c r="AF13" s="310"/>
      <c r="AG13" s="298"/>
      <c r="AH13" s="301"/>
      <c r="AI13" s="259"/>
      <c r="AJ13" s="304"/>
      <c r="AK13" s="138" t="s">
        <v>320</v>
      </c>
      <c r="AL13" s="292"/>
      <c r="AM13" s="295"/>
      <c r="AN13" s="295"/>
      <c r="AO13" s="307"/>
      <c r="AP13" s="286"/>
      <c r="AQ13" s="270"/>
      <c r="AR13" s="273"/>
      <c r="AS13" s="286"/>
      <c r="AT13" s="161" t="s">
        <v>126</v>
      </c>
      <c r="AU13" s="270"/>
      <c r="AV13" s="273"/>
      <c r="AW13" s="286"/>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230.45" customHeight="1" x14ac:dyDescent="0.3">
      <c r="A14" s="254"/>
      <c r="B14" s="254"/>
      <c r="C14" s="254"/>
      <c r="D14" s="245"/>
      <c r="E14" s="139" t="s">
        <v>317</v>
      </c>
      <c r="F14" s="245"/>
      <c r="G14" s="245"/>
      <c r="H14" s="245"/>
      <c r="I14" s="245"/>
      <c r="J14" s="242"/>
      <c r="K14" s="245"/>
      <c r="L14" s="262"/>
      <c r="M14" s="248"/>
      <c r="N14" s="265"/>
      <c r="O14" s="313"/>
      <c r="P14" s="262"/>
      <c r="Q14" s="248"/>
      <c r="R14" s="251"/>
      <c r="S14" s="254"/>
      <c r="T14" s="139" t="s">
        <v>319</v>
      </c>
      <c r="U14" s="140" t="s">
        <v>355</v>
      </c>
      <c r="V14" s="289"/>
      <c r="W14" s="259"/>
      <c r="X14" s="259"/>
      <c r="Y14" s="298"/>
      <c r="Z14" s="259"/>
      <c r="AA14" s="259"/>
      <c r="AB14" s="259"/>
      <c r="AC14" s="151" t="str">
        <f>IFERROR(IF(#REF!="Probabilidad",(M14-(+M14*Y14)),IF(#REF!="Impacto",M14,"")),"")</f>
        <v/>
      </c>
      <c r="AD14" s="310"/>
      <c r="AE14" s="298"/>
      <c r="AF14" s="310"/>
      <c r="AG14" s="298"/>
      <c r="AH14" s="301"/>
      <c r="AI14" s="259"/>
      <c r="AJ14" s="304"/>
      <c r="AK14" s="138" t="s">
        <v>334</v>
      </c>
      <c r="AL14" s="292"/>
      <c r="AM14" s="295"/>
      <c r="AN14" s="295"/>
      <c r="AO14" s="307"/>
      <c r="AP14" s="286"/>
      <c r="AQ14" s="270"/>
      <c r="AR14" s="273"/>
      <c r="AS14" s="286"/>
      <c r="AT14" s="161" t="s">
        <v>126</v>
      </c>
      <c r="AU14" s="270"/>
      <c r="AV14" s="273"/>
      <c r="AW14" s="286"/>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16.5" customHeight="1" x14ac:dyDescent="0.3">
      <c r="A15" s="255"/>
      <c r="B15" s="255"/>
      <c r="C15" s="255"/>
      <c r="D15" s="246"/>
      <c r="E15" s="140" t="s">
        <v>318</v>
      </c>
      <c r="F15" s="246"/>
      <c r="G15" s="246"/>
      <c r="H15" s="246"/>
      <c r="I15" s="246"/>
      <c r="J15" s="243"/>
      <c r="K15" s="246"/>
      <c r="L15" s="263"/>
      <c r="M15" s="249"/>
      <c r="N15" s="266"/>
      <c r="O15" s="314"/>
      <c r="P15" s="263"/>
      <c r="Q15" s="249"/>
      <c r="R15" s="252"/>
      <c r="S15" s="255"/>
      <c r="T15" s="139" t="s">
        <v>335</v>
      </c>
      <c r="U15" s="140" t="s">
        <v>356</v>
      </c>
      <c r="V15" s="290"/>
      <c r="W15" s="260"/>
      <c r="X15" s="260"/>
      <c r="Y15" s="299"/>
      <c r="Z15" s="260"/>
      <c r="AA15" s="260"/>
      <c r="AB15" s="260"/>
      <c r="AC15" s="151">
        <f>IFERROR(IF(V12="Probabilidad",(M15-(+M15*Y15)),IF(V12="Impacto",M15,"")),"")</f>
        <v>0</v>
      </c>
      <c r="AD15" s="311"/>
      <c r="AE15" s="299"/>
      <c r="AF15" s="311"/>
      <c r="AG15" s="299"/>
      <c r="AH15" s="302"/>
      <c r="AI15" s="260"/>
      <c r="AJ15" s="305"/>
      <c r="AK15" s="138" t="s">
        <v>321</v>
      </c>
      <c r="AL15" s="293"/>
      <c r="AM15" s="296"/>
      <c r="AN15" s="296"/>
      <c r="AO15" s="308"/>
      <c r="AP15" s="287"/>
      <c r="AQ15" s="271"/>
      <c r="AR15" s="274"/>
      <c r="AS15" s="287"/>
      <c r="AT15" s="161" t="s">
        <v>126</v>
      </c>
      <c r="AU15" s="271"/>
      <c r="AV15" s="274"/>
      <c r="AW15" s="287"/>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75" ht="383.45" customHeight="1" x14ac:dyDescent="0.3">
      <c r="A16" s="167">
        <v>2</v>
      </c>
      <c r="B16" s="167" t="s">
        <v>108</v>
      </c>
      <c r="C16" s="168" t="s">
        <v>161</v>
      </c>
      <c r="D16" s="169" t="s">
        <v>110</v>
      </c>
      <c r="E16" s="170" t="s">
        <v>348</v>
      </c>
      <c r="F16" s="169" t="s">
        <v>127</v>
      </c>
      <c r="G16" s="171" t="s">
        <v>347</v>
      </c>
      <c r="H16" s="142" t="s">
        <v>112</v>
      </c>
      <c r="I16" s="142" t="s">
        <v>128</v>
      </c>
      <c r="J16" s="163" t="s">
        <v>129</v>
      </c>
      <c r="K16" s="142" t="s">
        <v>130</v>
      </c>
      <c r="L16" s="143" t="str">
        <f>IF(K16="Máximo 2 veces por año","Muy Baja", IF(K16="De 3 a 24 veces por año","Baja", IF(K16="De 24 a 500 veces por año","Media", IF(K16="De 500 veces al año y máximo 5000 veces por año","Alta",IF(K16="Más de 5000 veces por año","Muy Alta",";")))))</f>
        <v>Media</v>
      </c>
      <c r="M16" s="144">
        <f>IF(L16="","",IF(L16="Muy Baja",0.2,IF(L16="Baja",0.4,IF(L16="Media",0.6,IF(L16="Alta",0.8,IF(L16="Muy Alta",1,))))))</f>
        <v>0.6</v>
      </c>
      <c r="N16" s="145" t="s">
        <v>131</v>
      </c>
      <c r="O16" s="158" t="str">
        <f>IF(NOT(ISERROR(MATCH(N16,'[1]Tabla Impacto'!$B$221:$B$223,0))),'[1]Tabla Impacto'!$F$223&amp;"Por favor no seleccionar los criterios de impacto(Afectación Económica o presupuestal y Pérdida Reputacional)",N16)</f>
        <v xml:space="preserve">     El riesgo afecta la imagen de de la entidad con efecto publicitario sostenido a nivel de sector administrativo, nivel departamental o municipal</v>
      </c>
      <c r="P16" s="143" t="str">
        <f>IF(OR(O16='[1]Tabla Impacto'!$C$11,O16='[1]Tabla Impacto'!$D$11),"Leve",IF(OR(O16='[1]Tabla Impacto'!$C$12,O16='[1]Tabla Impacto'!$D$12),"Menor",IF(OR(O16='[1]Tabla Impacto'!$C$13,O16='[1]Tabla Impacto'!$D$13),"Moderado",IF(OR(O16='[1]Tabla Impacto'!$C$14,O16='[1]Tabla Impacto'!$D$14),"Mayor",IF(OR(O16='[1]Tabla Impacto'!$C$15,O16='[1]Tabla Impacto'!$D$15),"Catastrófico","")))))</f>
        <v>Mayor</v>
      </c>
      <c r="Q16" s="144">
        <f t="shared" si="0"/>
        <v>0.8</v>
      </c>
      <c r="R16" s="146"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Alto</v>
      </c>
      <c r="S16" s="147">
        <v>1</v>
      </c>
      <c r="T16" s="139" t="s">
        <v>350</v>
      </c>
      <c r="U16" s="172" t="s">
        <v>357</v>
      </c>
      <c r="V16" s="164" t="s">
        <v>177</v>
      </c>
      <c r="W16" s="149" t="s">
        <v>117</v>
      </c>
      <c r="X16" s="149" t="s">
        <v>132</v>
      </c>
      <c r="Y16" s="150" t="str">
        <f t="shared" si="1"/>
        <v>50%</v>
      </c>
      <c r="Z16" s="149" t="s">
        <v>119</v>
      </c>
      <c r="AA16" s="149" t="s">
        <v>133</v>
      </c>
      <c r="AB16" s="149" t="s">
        <v>121</v>
      </c>
      <c r="AC16" s="151">
        <f>IFERROR(IF(V16="Probabilidad",(M16-(+M16*Y16)),IF(V16="Impacto",M16,"")),"")</f>
        <v>0.3</v>
      </c>
      <c r="AD16" s="152" t="str">
        <f>IFERROR(IF(AC16="","",IF(AC16&lt;=0.2,"Muy Baja",IF(AC16&lt;=0.4,"Baja",IF(AC16&lt;=0.6,"Media",IF(AC16&lt;=0.8,"Alta","Muy Alta"))))),"")</f>
        <v>Baja</v>
      </c>
      <c r="AE16" s="150">
        <f>+AC16</f>
        <v>0.3</v>
      </c>
      <c r="AF16" s="152" t="str">
        <f>IFERROR(IF(AG16="","",IF(AG16&lt;=0.2,"Leve",IF(AG16&lt;=0.4,"Menor",IF(AG16&lt;=0.6,"Moderado",IF(AG16&lt;=0.8,"Mayor","Catastrófico"))))),"")</f>
        <v>Mayor</v>
      </c>
      <c r="AG16" s="150">
        <f>IFERROR(IF(V16="Impacto",(Q16-(+Q16*Y16)),IF(V16="Probabilidad",Q16,"")),"")</f>
        <v>0.8</v>
      </c>
      <c r="AH16" s="153" t="str">
        <f>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Alto</v>
      </c>
      <c r="AI16" s="149" t="s">
        <v>134</v>
      </c>
      <c r="AJ16" s="173" t="s">
        <v>345</v>
      </c>
      <c r="AK16" s="173" t="s">
        <v>349</v>
      </c>
      <c r="AL16" s="154" t="s">
        <v>123</v>
      </c>
      <c r="AM16" s="155">
        <v>44936</v>
      </c>
      <c r="AN16" s="155">
        <v>45044</v>
      </c>
      <c r="AO16" s="166" t="s">
        <v>135</v>
      </c>
      <c r="AP16" s="156" t="s">
        <v>125</v>
      </c>
      <c r="AQ16" s="155">
        <v>45162</v>
      </c>
      <c r="AR16" s="172" t="s">
        <v>351</v>
      </c>
      <c r="AS16" s="156" t="s">
        <v>125</v>
      </c>
      <c r="AT16" s="161" t="s">
        <v>136</v>
      </c>
      <c r="AU16" s="155" t="s">
        <v>360</v>
      </c>
      <c r="AV16" s="172" t="s">
        <v>365</v>
      </c>
      <c r="AW16" s="156" t="s">
        <v>298</v>
      </c>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row>
    <row r="17" spans="1:75" ht="409.15" customHeight="1" x14ac:dyDescent="0.3">
      <c r="A17" s="147">
        <v>3</v>
      </c>
      <c r="B17" s="141" t="s">
        <v>108</v>
      </c>
      <c r="C17" s="141" t="s">
        <v>109</v>
      </c>
      <c r="D17" s="139" t="s">
        <v>110</v>
      </c>
      <c r="E17" s="139" t="s">
        <v>323</v>
      </c>
      <c r="F17" s="137" t="s">
        <v>137</v>
      </c>
      <c r="G17" s="142" t="s">
        <v>322</v>
      </c>
      <c r="H17" s="137" t="s">
        <v>112</v>
      </c>
      <c r="I17" s="137" t="s">
        <v>138</v>
      </c>
      <c r="J17" s="159" t="s">
        <v>139</v>
      </c>
      <c r="K17" s="137" t="s">
        <v>140</v>
      </c>
      <c r="L17" s="143" t="str">
        <f>IF(K17&lt;=0,"",IF(K17&lt;=2,"Muy Baja",IF(K17&lt;=24,"Baja",IF(K17&lt;=500,"Media",IF(K17&lt;=5000,"Alta","Muy Alta")))))</f>
        <v>Muy Alta</v>
      </c>
      <c r="M17" s="144">
        <f>IF(L17="","",IF(L17="Muy Baja",0.2,IF(L17="Baja",0.4,IF(L17="Media",0.6,IF(L17="Alta",0.8,IF(L17="Muy Alta",1,))))))</f>
        <v>1</v>
      </c>
      <c r="N17" s="145" t="s">
        <v>131</v>
      </c>
      <c r="O17" s="158" t="str">
        <f>IF(NOT(ISERROR(MATCH(N17,'[1]Tabla Impacto'!$B$221:$B$223,0))),'[1]Tabla Impacto'!$F$223&amp;"Por favor no seleccionar los criterios de impacto(Afectación Económica o presupuestal y Pérdida Reputacional)",N17)</f>
        <v xml:space="preserve">     El riesgo afecta la imagen de de la entidad con efecto publicitario sostenido a nivel de sector administrativo, nivel departamental o municipal</v>
      </c>
      <c r="P17" s="143" t="str">
        <f>IF(OR(O17='[1]Tabla Impacto'!$C$11,O17='[1]Tabla Impacto'!$D$11),"Leve",IF(OR(O17='[1]Tabla Impacto'!$C$12,O17='[1]Tabla Impacto'!$D$12),"Menor",IF(OR(O17='[1]Tabla Impacto'!$C$13,O17='[1]Tabla Impacto'!$D$13),"Moderado",IF(OR(O17='[1]Tabla Impacto'!$C$14,O17='[1]Tabla Impacto'!$D$14),"Mayor",IF(OR(O17='[1]Tabla Impacto'!$C$15,O17='[1]Tabla Impacto'!$D$15),"Catastrófico","")))))</f>
        <v>Mayor</v>
      </c>
      <c r="Q17" s="144">
        <f t="shared" si="0"/>
        <v>0.8</v>
      </c>
      <c r="R17" s="146"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Alto</v>
      </c>
      <c r="S17" s="147">
        <v>1</v>
      </c>
      <c r="T17" s="139" t="s">
        <v>337</v>
      </c>
      <c r="U17" s="140" t="s">
        <v>358</v>
      </c>
      <c r="V17" s="148" t="str">
        <f>IF(OR(W17="Preventivo",W17="Detectivo"),"Probabilidad",IF(W17="Correctivo","Impacto",""))</f>
        <v>Probabilidad</v>
      </c>
      <c r="W17" s="149" t="s">
        <v>117</v>
      </c>
      <c r="X17" s="149" t="s">
        <v>118</v>
      </c>
      <c r="Y17" s="150" t="str">
        <f t="shared" si="1"/>
        <v>40%</v>
      </c>
      <c r="Z17" s="149" t="s">
        <v>119</v>
      </c>
      <c r="AA17" s="149" t="s">
        <v>133</v>
      </c>
      <c r="AB17" s="149" t="s">
        <v>121</v>
      </c>
      <c r="AC17" s="151">
        <f>IFERROR(IF(V17="Probabilidad",(M17-(+M17*Y17)),IF(V17="Impacto",M17,"")),"")</f>
        <v>0.6</v>
      </c>
      <c r="AD17" s="152" t="str">
        <f>IFERROR(IF(AC17="","",IF(AC17&lt;=0.2,"Muy Baja",IF(AC17&lt;=0.4,"Baja",IF(AC17&lt;=0.6,"Media",IF(AC17&lt;=0.8,"Alta","Muy Alta"))))),"")</f>
        <v>Media</v>
      </c>
      <c r="AE17" s="150">
        <f>+AC17</f>
        <v>0.6</v>
      </c>
      <c r="AF17" s="152" t="str">
        <f>IFERROR(IF(AG17="","",IF(AG17&lt;=0.2,"Leve",IF(AG17&lt;=0.4,"Menor",IF(AG17&lt;=0.6,"Moderado",IF(AG17&lt;=0.8,"Mayor","Catastrófico"))))),"")</f>
        <v>Mayor</v>
      </c>
      <c r="AG17" s="150">
        <f>IFERROR(IF(V17="Impacto",(Q17-(+Q17*Y17)),IF(V17="Probabilidad",Q17,"")),"")</f>
        <v>0.8</v>
      </c>
      <c r="AH17" s="153" t="str">
        <f>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Alto</v>
      </c>
      <c r="AI17" s="149" t="s">
        <v>134</v>
      </c>
      <c r="AJ17" s="138" t="s">
        <v>346</v>
      </c>
      <c r="AK17" s="138" t="s">
        <v>338</v>
      </c>
      <c r="AL17" s="154" t="s">
        <v>123</v>
      </c>
      <c r="AM17" s="155">
        <v>44936</v>
      </c>
      <c r="AN17" s="155">
        <v>45044</v>
      </c>
      <c r="AO17" s="166" t="s">
        <v>141</v>
      </c>
      <c r="AP17" s="156" t="s">
        <v>125</v>
      </c>
      <c r="AQ17" s="155">
        <v>45162</v>
      </c>
      <c r="AR17" s="165" t="s">
        <v>339</v>
      </c>
      <c r="AS17" s="156" t="s">
        <v>125</v>
      </c>
      <c r="AT17" s="161" t="s">
        <v>142</v>
      </c>
      <c r="AU17" s="155">
        <v>45233</v>
      </c>
      <c r="AV17" s="165" t="s">
        <v>362</v>
      </c>
      <c r="AW17" s="156" t="s">
        <v>298</v>
      </c>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row>
    <row r="18" spans="1:75" ht="372.6" customHeight="1" x14ac:dyDescent="0.3">
      <c r="A18" s="253">
        <v>4</v>
      </c>
      <c r="B18" s="253" t="s">
        <v>108</v>
      </c>
      <c r="C18" s="253" t="s">
        <v>109</v>
      </c>
      <c r="D18" s="244" t="s">
        <v>110</v>
      </c>
      <c r="E18" s="272" t="s">
        <v>327</v>
      </c>
      <c r="F18" s="244" t="s">
        <v>111</v>
      </c>
      <c r="G18" s="256" t="s">
        <v>324</v>
      </c>
      <c r="H18" s="244" t="s">
        <v>112</v>
      </c>
      <c r="I18" s="244" t="s">
        <v>138</v>
      </c>
      <c r="J18" s="241" t="s">
        <v>114</v>
      </c>
      <c r="K18" s="244" t="s">
        <v>115</v>
      </c>
      <c r="L18" s="261" t="str">
        <f>IF(K18="Máximo 2 veces por año","Muy Baja", IF(K18="De 3 a 24 veces por año","Baja", IF(K18="De 24 a 500 veces por año","Media", IF(K18="De 500 veces al año y máximo 5000 veces por año","Alta",IF(K18="Más de 5000 veces por año","Muy Alta",";")))))</f>
        <v>Alta</v>
      </c>
      <c r="M18" s="247">
        <f>IF(L18="","",IF(L18="Muy Baja",0.2,IF(L18="Baja",0.4,IF(L18="Media",0.6,IF(L18="Alta",0.8,IF(L18="Muy Alta",1,))))))</f>
        <v>0.8</v>
      </c>
      <c r="N18" s="264" t="s">
        <v>116</v>
      </c>
      <c r="O18" s="312" t="str">
        <f>IF(NOT(ISERROR(MATCH(N18,'[1]Tabla Impacto'!$B$221:$B$223,0))),'[1]Tabla Impacto'!$F$223&amp;"Por favor no seleccionar los criterios de impacto(Afectación Económica o presupuestal y Pérdida Reputacional)",N18)</f>
        <v xml:space="preserve">     El riesgo afecta la imagen de la entidad a nivel nacional, con efecto publicitarios sostenible a nivel país</v>
      </c>
      <c r="P18" s="261" t="str">
        <f>IF(OR(O18='[1]Tabla Impacto'!$C$11,O18='[1]Tabla Impacto'!$D$11),"Leve",IF(OR(O18='[1]Tabla Impacto'!$C$12,O18='[1]Tabla Impacto'!$D$12),"Menor",IF(OR(O18='[1]Tabla Impacto'!$C$13,O18='[1]Tabla Impacto'!$D$13),"Moderado",IF(OR(O18='[1]Tabla Impacto'!$C$14,O18='[1]Tabla Impacto'!$D$14),"Mayor",IF(OR(O18='[1]Tabla Impacto'!$C$15,O18='[1]Tabla Impacto'!$D$15),"Catastrófico","")))))</f>
        <v>Catastrófico</v>
      </c>
      <c r="Q18" s="247">
        <f>IF(P18="","",IF(P18="Leve",0.2,IF(P18="Menor",0.4,IF(P18="Moderado",0.6,IF(P18="Mayor",0.8,IF(P18="Catastrófico",1,))))))</f>
        <v>1</v>
      </c>
      <c r="R18" s="250" t="str">
        <f>IF(OR(AND(L18="Muy Baja",P18="Leve"),AND(L18="Muy Baja",P18="Menor"),AND(L18="Baja",P18="Leve")),"Bajo",IF(OR(AND(L18="Muy baja",P18="Moderado"),AND(L18="Baja",P18="Menor"),AND(L18="Baja",P18="Moderado"),AND(L18="Media",P18="Leve"),AND(L18="Media",P18="Menor"),AND(L18="Media",P18="Moderado"),AND(L18="Alta",P18="Leve"),AND(L18="Alta",P18="Menor")),"Moderado",IF(OR(AND(L18="Muy Baja",P18="Mayor"),AND(L18="Baja",P18="Mayor"),AND(L18="Media",P18="Mayor"),AND(L18="Alta",P18="Moderado"),AND(L18="Alta",P18="Mayor"),AND(L18="Muy Alta",P18="Leve"),AND(L18="Muy Alta",P18="Menor"),AND(L18="Muy Alta",P18="Moderado"),AND(L18="Muy Alta",P18="Mayor")),"Alto",IF(OR(AND(L18="Muy Baja",P18="Catastrófico"),AND(L18="Baja",P18="Catastrófico"),AND(L18="Media",P18="Catastrófico"),AND(L18="Alta",P18="Catastrófico"),AND(L18="Muy Alta",P18="Catastrófico")),"Extremo",""))))</f>
        <v>Extremo</v>
      </c>
      <c r="S18" s="253"/>
      <c r="T18" s="140" t="s">
        <v>328</v>
      </c>
      <c r="U18" s="272" t="s">
        <v>359</v>
      </c>
      <c r="V18" s="288" t="str">
        <f>IF(OR(W18="Preventivo",W18="Detectivo"),"Probabilidad",IF(W18="Correctivo","Impacto",""))</f>
        <v>Probabilidad</v>
      </c>
      <c r="W18" s="258" t="s">
        <v>117</v>
      </c>
      <c r="X18" s="258" t="s">
        <v>118</v>
      </c>
      <c r="Y18" s="297" t="str">
        <f>IF(AND(W18="Preventivo",X18="Automático"),"50%",IF(AND(W18="Preventivo",X18="Manual"),"40%",IF(AND(W18="Detectivo",X18="Automático"),"40%",IF(AND(W18="Detectivo",X18="Manual"),"30%",IF(AND(W18="Correctivo",X18="Automático"),"35%",IF(AND(W18="Correctivo",X18="Manual"),"25%",""))))))</f>
        <v>40%</v>
      </c>
      <c r="Z18" s="258" t="s">
        <v>119</v>
      </c>
      <c r="AA18" s="258" t="s">
        <v>120</v>
      </c>
      <c r="AB18" s="258" t="s">
        <v>121</v>
      </c>
      <c r="AC18" s="151">
        <f>IFERROR(IF(V18="Probabilidad",(M18-(+M18*Y18)),IF(V18="Impacto",M18,"")),"")</f>
        <v>0.48</v>
      </c>
      <c r="AD18" s="309" t="str">
        <f>IFERROR(IF(AC18="","",IF(AC18&lt;=0.2,"Muy Baja",IF(AC18&lt;=0.4,"Baja",IF(AC18&lt;=0.6,"Media",IF(AC18&lt;=0.8,"Alta","Muy Alta"))))),"")</f>
        <v>Media</v>
      </c>
      <c r="AE18" s="297">
        <f>+AC18</f>
        <v>0.48</v>
      </c>
      <c r="AF18" s="309" t="str">
        <f>IFERROR(IF(AG18="","",IF(AG18&lt;=0.2,"Leve",IF(AG18&lt;=0.4,"Menor",IF(AG18&lt;=0.6,"Moderado",IF(AG18&lt;=0.8,"Mayor","Catastrófico"))))),"")</f>
        <v>Catastrófico</v>
      </c>
      <c r="AG18" s="297">
        <f>IFERROR(IF(V18="Impacto",(Q18-(+Q18*Y18)),IF(V18="Probabilidad",Q18,"")),"")</f>
        <v>1</v>
      </c>
      <c r="AH18" s="300" t="str">
        <f>IFERROR(IF(OR(AND(AD18="Muy Baja",AF18="Leve"),AND(AD18="Muy Baja",AF18="Menor"),AND(AD18="Baja",AF18="Leve")),"Bajo",IF(OR(AND(AD18="Muy baja",AF18="Moderado"),AND(AD18="Baja",AF18="Menor"),AND(AD18="Baja",AF18="Moderado"),AND(AD18="Media",AF18="Leve"),AND(AD18="Media",AF18="Menor"),AND(AD18="Media",AF18="Moderado"),AND(AD18="Alta",AF18="Leve"),AND(AD18="Alta",AF18="Menor")),"Moderado",IF(OR(AND(AD18="Muy Baja",AF18="Mayor"),AND(AD18="Baja",AF18="Mayor"),AND(AD18="Media",AF18="Mayor"),AND(AD18="Alta",AF18="Moderado"),AND(AD18="Alta",AF18="Mayor"),AND(AD18="Muy Alta",AF18="Leve"),AND(AD18="Muy Alta",AF18="Menor"),AND(AD18="Muy Alta",AF18="Moderado"),AND(AD18="Muy Alta",AF18="Mayor")),"Alto",IF(OR(AND(AD18="Muy Baja",AF18="Catastrófico"),AND(AD18="Baja",AF18="Catastrófico"),AND(AD18="Media",AF18="Catastrófico"),AND(AD18="Alta",AF18="Catastrófico"),AND(AD18="Muy Alta",AF18="Catastrófico")),"Extremo","")))),"")</f>
        <v>Extremo</v>
      </c>
      <c r="AI18" s="258" t="s">
        <v>122</v>
      </c>
      <c r="AJ18" s="303" t="s">
        <v>346</v>
      </c>
      <c r="AK18" s="138" t="s">
        <v>343</v>
      </c>
      <c r="AL18" s="291" t="s">
        <v>123</v>
      </c>
      <c r="AM18" s="294">
        <v>44936</v>
      </c>
      <c r="AN18" s="294">
        <v>45044</v>
      </c>
      <c r="AO18" s="306" t="s">
        <v>336</v>
      </c>
      <c r="AP18" s="285" t="s">
        <v>125</v>
      </c>
      <c r="AQ18" s="294">
        <v>45162</v>
      </c>
      <c r="AR18" s="272" t="s">
        <v>340</v>
      </c>
      <c r="AS18" s="285" t="s">
        <v>125</v>
      </c>
      <c r="AT18" s="161" t="s">
        <v>143</v>
      </c>
      <c r="AU18" s="294">
        <v>45233</v>
      </c>
      <c r="AV18" s="272" t="s">
        <v>363</v>
      </c>
      <c r="AW18" s="285" t="s">
        <v>298</v>
      </c>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ht="240.6" customHeight="1" x14ac:dyDescent="0.3">
      <c r="A19" s="255"/>
      <c r="B19" s="255"/>
      <c r="C19" s="255"/>
      <c r="D19" s="246"/>
      <c r="E19" s="274"/>
      <c r="F19" s="246"/>
      <c r="G19" s="257"/>
      <c r="H19" s="246"/>
      <c r="I19" s="246"/>
      <c r="J19" s="243"/>
      <c r="K19" s="246"/>
      <c r="L19" s="263"/>
      <c r="M19" s="249"/>
      <c r="N19" s="266"/>
      <c r="O19" s="314"/>
      <c r="P19" s="263"/>
      <c r="Q19" s="249"/>
      <c r="R19" s="252"/>
      <c r="S19" s="255"/>
      <c r="T19" s="140" t="s">
        <v>329</v>
      </c>
      <c r="U19" s="274"/>
      <c r="V19" s="290"/>
      <c r="W19" s="260"/>
      <c r="X19" s="260"/>
      <c r="Y19" s="299"/>
      <c r="Z19" s="260"/>
      <c r="AA19" s="260"/>
      <c r="AB19" s="260"/>
      <c r="AC19" s="151" t="str">
        <f>IFERROR(IF(V19="Probabilidad",(M19-(+M19*Y19)),IF(V19="Impacto",M19,"")),"")</f>
        <v/>
      </c>
      <c r="AD19" s="311"/>
      <c r="AE19" s="299"/>
      <c r="AF19" s="311"/>
      <c r="AG19" s="299"/>
      <c r="AH19" s="302"/>
      <c r="AI19" s="260"/>
      <c r="AJ19" s="305"/>
      <c r="AK19" s="138" t="s">
        <v>341</v>
      </c>
      <c r="AL19" s="293"/>
      <c r="AM19" s="296"/>
      <c r="AN19" s="296"/>
      <c r="AO19" s="308"/>
      <c r="AP19" s="287"/>
      <c r="AQ19" s="296"/>
      <c r="AR19" s="274"/>
      <c r="AS19" s="287"/>
      <c r="AT19" s="161" t="s">
        <v>143</v>
      </c>
      <c r="AU19" s="296"/>
      <c r="AV19" s="274"/>
      <c r="AW19" s="287"/>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spans="1:75" ht="337.15" customHeight="1" x14ac:dyDescent="0.3">
      <c r="A20" s="147">
        <v>5</v>
      </c>
      <c r="B20" s="141" t="s">
        <v>108</v>
      </c>
      <c r="C20" s="141" t="s">
        <v>109</v>
      </c>
      <c r="D20" s="139" t="s">
        <v>144</v>
      </c>
      <c r="E20" s="139" t="s">
        <v>332</v>
      </c>
      <c r="F20" s="137" t="s">
        <v>137</v>
      </c>
      <c r="G20" s="157" t="s">
        <v>145</v>
      </c>
      <c r="H20" s="137" t="s">
        <v>112</v>
      </c>
      <c r="I20" s="137" t="s">
        <v>146</v>
      </c>
      <c r="J20" s="159" t="s">
        <v>129</v>
      </c>
      <c r="K20" s="137" t="s">
        <v>140</v>
      </c>
      <c r="L20" s="143" t="str">
        <f>IF(K20&lt;=0,"",IF(K20&lt;=2,"Muy Baja",IF(K20&lt;=24,"Baja",IF(K20&lt;=500,"Media",IF(K20&lt;=5000,"Alta","Muy Alta")))))</f>
        <v>Muy Alta</v>
      </c>
      <c r="M20" s="144">
        <f>IF(L20="","",IF(L20="Muy Baja",0.2,IF(L20="Baja",0.4,IF(L20="Media",0.6,IF(L20="Alta",0.8,IF(L20="Muy Alta",1,))))))</f>
        <v>1</v>
      </c>
      <c r="N20" s="145" t="s">
        <v>116</v>
      </c>
      <c r="O20" s="158" t="str">
        <f>IF(NOT(ISERROR(MATCH(N20,'[1]Tabla Impacto'!$B$221:$B$223,0))),'[1]Tabla Impacto'!$F$223&amp;"Por favor no seleccionar los criterios de impacto(Afectación Económica o presupuestal y Pérdida Reputacional)",N20)</f>
        <v xml:space="preserve">     El riesgo afecta la imagen de la entidad a nivel nacional, con efecto publicitarios sostenible a nivel país</v>
      </c>
      <c r="P20" s="143" t="str">
        <f>IF(OR(O20='[1]Tabla Impacto'!$C$11,O20='[1]Tabla Impacto'!$D$11),"Leve",IF(OR(O20='[1]Tabla Impacto'!$C$12,O20='[1]Tabla Impacto'!$D$12),"Menor",IF(OR(O20='[1]Tabla Impacto'!$C$13,O20='[1]Tabla Impacto'!$D$13),"Moderado",IF(OR(O20='[1]Tabla Impacto'!$C$14,O20='[1]Tabla Impacto'!$D$14),"Mayor",IF(OR(O20='[1]Tabla Impacto'!$C$15,O20='[1]Tabla Impacto'!$D$15),"Catastrófico","")))))</f>
        <v>Catastrófico</v>
      </c>
      <c r="Q20" s="144">
        <f t="shared" si="0"/>
        <v>1</v>
      </c>
      <c r="R20" s="146" t="str">
        <f>IF(OR(AND(L20="Muy Baja",P20="Leve"),AND(L20="Muy Baja",P20="Menor"),AND(L20="Baja",P20="Leve")),"Bajo",IF(OR(AND(L20="Muy baja",P20="Moderado"),AND(L20="Baja",P20="Menor"),AND(L20="Baja",P20="Moderado"),AND(L20="Media",P20="Leve"),AND(L20="Media",P20="Menor"),AND(L20="Media",P20="Moderado"),AND(L20="Alta",P20="Leve"),AND(L20="Alta",P20="Menor")),"Moderado",IF(OR(AND(L20="Muy Baja",P20="Mayor"),AND(L20="Baja",P20="Mayor"),AND(L20="Media",P20="Mayor"),AND(L20="Alta",P20="Moderado"),AND(L20="Alta",P20="Mayor"),AND(L20="Muy Alta",P20="Leve"),AND(L20="Muy Alta",P20="Menor"),AND(L20="Muy Alta",P20="Moderado"),AND(L20="Muy Alta",P20="Mayor")),"Alto",IF(OR(AND(L20="Muy Baja",P20="Catastrófico"),AND(L20="Baja",P20="Catastrófico"),AND(L20="Media",P20="Catastrófico"),AND(L20="Alta",P20="Catastrófico"),AND(L20="Muy Alta",P20="Catastrófico")),"Extremo",""))))</f>
        <v>Extremo</v>
      </c>
      <c r="S20" s="147">
        <v>1</v>
      </c>
      <c r="T20" s="140" t="s">
        <v>331</v>
      </c>
      <c r="U20" s="140" t="s">
        <v>330</v>
      </c>
      <c r="V20" s="148" t="s">
        <v>15</v>
      </c>
      <c r="W20" s="149" t="s">
        <v>147</v>
      </c>
      <c r="X20" s="149" t="s">
        <v>118</v>
      </c>
      <c r="Y20" s="150" t="str">
        <f t="shared" si="1"/>
        <v>30%</v>
      </c>
      <c r="Z20" s="149" t="s">
        <v>119</v>
      </c>
      <c r="AA20" s="149" t="s">
        <v>120</v>
      </c>
      <c r="AB20" s="149" t="s">
        <v>121</v>
      </c>
      <c r="AC20" s="151">
        <f>IFERROR(IF(V20="Probabilidad",(M20-(+M20*Y20)),IF(V20="Impacto",M20,"")),"")</f>
        <v>1</v>
      </c>
      <c r="AD20" s="152" t="str">
        <f>IFERROR(IF(AC20="","",IF(AC20&lt;=0.2,"Muy Baja",IF(AC20&lt;=0.4,"Baja",IF(AC20&lt;=0.6,"Media",IF(AC20&lt;=0.8,"Alta","Muy Alta"))))),"")</f>
        <v>Muy Alta</v>
      </c>
      <c r="AE20" s="150">
        <f>+AC20</f>
        <v>1</v>
      </c>
      <c r="AF20" s="152" t="str">
        <f>IFERROR(IF(AG20="","",IF(AG20&lt;=0.2,"Leve",IF(AG20&lt;=0.4,"Menor",IF(AG20&lt;=0.6,"Moderado",IF(AG20&lt;=0.8,"Mayor","Catastrófico"))))),"")</f>
        <v>Mayor</v>
      </c>
      <c r="AG20" s="150">
        <f>IFERROR(IF(V20="Impacto",(Q20-(+Q20*Y20)),IF(V20="Probabilidad",Q20,"")),"")</f>
        <v>0.7</v>
      </c>
      <c r="AH20" s="153" t="str">
        <f>IFERROR(IF(OR(AND(AD20="Muy Baja",AF20="Leve"),AND(AD20="Muy Baja",AF20="Menor"),AND(AD20="Baja",AF20="Leve")),"Bajo",IF(OR(AND(AD20="Muy baja",AF20="Moderado"),AND(AD20="Baja",AF20="Menor"),AND(AD20="Baja",AF20="Moderado"),AND(AD20="Media",AF20="Leve"),AND(AD20="Media",AF20="Menor"),AND(AD20="Media",AF20="Moderado"),AND(AD20="Alta",AF20="Leve"),AND(AD20="Alta",AF20="Menor")),"Moderado",IF(OR(AND(AD20="Muy Baja",AF20="Mayor"),AND(AD20="Baja",AF20="Mayor"),AND(AD20="Media",AF20="Mayor"),AND(AD20="Alta",AF20="Moderado"),AND(AD20="Alta",AF20="Mayor"),AND(AD20="Muy Alta",AF20="Leve"),AND(AD20="Muy Alta",AF20="Menor"),AND(AD20="Muy Alta",AF20="Moderado"),AND(AD20="Muy Alta",AF20="Mayor")),"Alto",IF(OR(AND(AD20="Muy Baja",AF20="Catastrófico"),AND(AD20="Baja",AF20="Catastrófico"),AND(AD20="Media",AF20="Catastrófico"),AND(AD20="Alta",AF20="Catastrófico"),AND(AD20="Muy Alta",AF20="Catastrófico")),"Extremo","")))),"")</f>
        <v>Alto</v>
      </c>
      <c r="AI20" s="149" t="s">
        <v>148</v>
      </c>
      <c r="AJ20" s="138" t="s">
        <v>346</v>
      </c>
      <c r="AK20" s="138" t="s">
        <v>333</v>
      </c>
      <c r="AL20" s="154" t="s">
        <v>123</v>
      </c>
      <c r="AM20" s="155">
        <v>44936</v>
      </c>
      <c r="AN20" s="155">
        <v>45044</v>
      </c>
      <c r="AO20" s="166" t="s">
        <v>342</v>
      </c>
      <c r="AP20" s="156" t="s">
        <v>125</v>
      </c>
      <c r="AQ20" s="155">
        <v>45162</v>
      </c>
      <c r="AR20" s="140" t="s">
        <v>352</v>
      </c>
      <c r="AS20" s="156" t="s">
        <v>125</v>
      </c>
      <c r="AT20" s="161" t="s">
        <v>149</v>
      </c>
      <c r="AU20" s="155">
        <v>45233</v>
      </c>
      <c r="AV20" s="140" t="s">
        <v>364</v>
      </c>
      <c r="AW20" s="156" t="s">
        <v>125</v>
      </c>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5" ht="49.5" customHeight="1" x14ac:dyDescent="0.3">
      <c r="A21" s="110"/>
      <c r="B21" s="126"/>
      <c r="C21" s="126"/>
      <c r="D21" s="236" t="s">
        <v>150</v>
      </c>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8"/>
    </row>
    <row r="23" spans="1:75" x14ac:dyDescent="0.3">
      <c r="A23" s="112"/>
      <c r="B23" s="113"/>
      <c r="C23" s="113"/>
      <c r="D23" s="113"/>
      <c r="E23" s="113"/>
      <c r="F23" s="113"/>
      <c r="G23" s="113"/>
      <c r="H23" s="1"/>
      <c r="I23" s="1"/>
      <c r="J23" s="1"/>
      <c r="L23" s="116"/>
      <c r="M23" s="113"/>
      <c r="N23" s="113"/>
      <c r="O23" s="113"/>
      <c r="P23" s="113"/>
      <c r="Q23" s="113"/>
      <c r="R23" s="113"/>
      <c r="S23" s="113"/>
      <c r="T23" s="113"/>
      <c r="U23" s="113"/>
      <c r="V23" s="117"/>
      <c r="W23" s="117"/>
      <c r="X23" s="113"/>
      <c r="Y23" s="113"/>
      <c r="Z23" s="113"/>
      <c r="AA23" s="113"/>
      <c r="AB23" s="113"/>
      <c r="AC23" s="113"/>
      <c r="AD23" s="113"/>
      <c r="AE23" s="113"/>
      <c r="AF23" s="113"/>
      <c r="AG23" s="113"/>
      <c r="AH23" s="113"/>
      <c r="AI23" s="118"/>
      <c r="AJ23" s="118"/>
      <c r="AK23" s="118"/>
      <c r="AL23" s="113"/>
      <c r="AM23" s="113"/>
      <c r="AN23" s="113"/>
      <c r="AO23" s="113"/>
      <c r="AP23" s="113"/>
      <c r="AQ23" s="113"/>
      <c r="AR23" s="113"/>
    </row>
    <row r="24" spans="1:75" ht="18" customHeight="1" x14ac:dyDescent="0.3">
      <c r="A24" s="277" t="s">
        <v>151</v>
      </c>
      <c r="B24" s="278"/>
      <c r="C24" s="278"/>
      <c r="D24" s="278"/>
      <c r="E24" s="279"/>
      <c r="F24" s="280" t="s">
        <v>366</v>
      </c>
      <c r="G24" s="280"/>
      <c r="H24" s="280"/>
      <c r="I24" s="280"/>
      <c r="J24" s="280"/>
      <c r="K24" s="160"/>
      <c r="L24" s="160"/>
      <c r="M24" s="160"/>
      <c r="N24" s="160"/>
      <c r="O24" s="113"/>
      <c r="P24" s="113"/>
      <c r="Q24" s="113"/>
      <c r="R24" s="113"/>
      <c r="S24" s="113"/>
      <c r="T24" s="113"/>
      <c r="U24" s="118"/>
      <c r="V24" s="117"/>
      <c r="W24" s="117"/>
      <c r="X24" s="113"/>
      <c r="Y24" s="117"/>
      <c r="Z24" s="117"/>
      <c r="AA24" s="113"/>
      <c r="AB24" s="113"/>
      <c r="AC24" s="113"/>
      <c r="AD24" s="113"/>
      <c r="AE24" s="113"/>
      <c r="AF24" s="113"/>
      <c r="AG24" s="113"/>
      <c r="AH24" s="113"/>
      <c r="AI24" s="113"/>
      <c r="AJ24" s="113"/>
      <c r="AK24" s="113"/>
      <c r="AL24" s="113"/>
      <c r="AM24" s="113"/>
      <c r="AN24" s="113"/>
      <c r="AO24" s="113"/>
      <c r="AP24" s="113"/>
      <c r="AQ24" s="113"/>
      <c r="AR24" s="113"/>
    </row>
    <row r="25" spans="1:75" ht="17.25" thickBot="1" x14ac:dyDescent="0.35">
      <c r="A25"/>
      <c r="B25"/>
      <c r="C25"/>
      <c r="D25"/>
      <c r="E25"/>
      <c r="F25"/>
      <c r="G25"/>
      <c r="H25" s="1"/>
      <c r="I25" s="1"/>
      <c r="J25" s="1"/>
      <c r="L25" s="114" t="str">
        <f>+IFERROR(VLOOKUP(H25,$H$180:$L$184,3,FALSE)*VLOOKUP(K25,$K$180:$L$184,3,FALSE),"")</f>
        <v/>
      </c>
      <c r="M25"/>
      <c r="N25"/>
      <c r="O25"/>
      <c r="P25"/>
      <c r="Q25"/>
      <c r="R25"/>
      <c r="S25"/>
      <c r="T25"/>
      <c r="U25"/>
      <c r="V25" s="114"/>
      <c r="W25" s="115"/>
      <c r="X25"/>
      <c r="Y25" s="115"/>
      <c r="Z25" s="115"/>
      <c r="AA25" s="121"/>
      <c r="AB25" s="121"/>
      <c r="AC25" s="121"/>
      <c r="AD25" s="121"/>
      <c r="AE25" s="119"/>
      <c r="AF25" s="119"/>
      <c r="AG25" s="121"/>
      <c r="AH25" s="122"/>
      <c r="AI25"/>
      <c r="AJ25"/>
      <c r="AK25"/>
      <c r="AL25"/>
      <c r="AM25" s="121"/>
      <c r="AN25"/>
      <c r="AO25" s="121"/>
      <c r="AP25"/>
      <c r="AQ25" s="121"/>
      <c r="AR25"/>
    </row>
    <row r="26" spans="1:75" ht="17.649999999999999" customHeight="1" thickTop="1" thickBot="1" x14ac:dyDescent="0.35">
      <c r="A26" s="275" t="s">
        <v>152</v>
      </c>
      <c r="B26" s="275"/>
      <c r="C26" s="275"/>
      <c r="D26" s="275"/>
      <c r="E26" s="275"/>
      <c r="F26" s="275"/>
      <c r="G26" s="124" t="s">
        <v>153</v>
      </c>
      <c r="H26" s="275" t="s">
        <v>154</v>
      </c>
      <c r="I26" s="275"/>
      <c r="J26" s="275"/>
      <c r="K26" s="275"/>
      <c r="L26" s="275"/>
      <c r="M26" s="275"/>
      <c r="N26" s="275"/>
      <c r="O26" s="125"/>
      <c r="P26" s="276" t="s">
        <v>155</v>
      </c>
      <c r="Q26" s="276"/>
      <c r="R26" s="276"/>
      <c r="S26" s="275" t="s">
        <v>156</v>
      </c>
      <c r="T26" s="275"/>
      <c r="U26" s="275"/>
      <c r="V26" s="275"/>
      <c r="W26" s="276">
        <v>1</v>
      </c>
      <c r="X26" s="276"/>
      <c r="Y26" s="276"/>
      <c r="Z26" s="276"/>
      <c r="AA26" s="123"/>
      <c r="AB26" s="123"/>
      <c r="AC26" s="123"/>
      <c r="AD26" s="123"/>
      <c r="AE26" s="123"/>
      <c r="AF26" s="123"/>
      <c r="AG26" s="123"/>
      <c r="AH26" s="123"/>
      <c r="AI26" s="123"/>
      <c r="AJ26" s="123"/>
      <c r="AK26" s="123"/>
      <c r="AL26" s="123"/>
      <c r="AM26" s="123"/>
      <c r="AN26" s="123"/>
      <c r="AO26" s="123"/>
      <c r="AP26" s="123"/>
      <c r="AQ26" s="123"/>
      <c r="AR26" s="120"/>
    </row>
    <row r="27" spans="1:75" ht="17.25" thickTop="1" x14ac:dyDescent="0.3"/>
  </sheetData>
  <dataConsolidate/>
  <mergeCells count="157">
    <mergeCell ref="AV18:AV19"/>
    <mergeCell ref="AW18:AW19"/>
    <mergeCell ref="U18:U19"/>
    <mergeCell ref="AJ18:AJ19"/>
    <mergeCell ref="AO18:AO19"/>
    <mergeCell ref="AP18:AP19"/>
    <mergeCell ref="AQ18:AQ19"/>
    <mergeCell ref="AR18:AR19"/>
    <mergeCell ref="AS18:AS19"/>
    <mergeCell ref="AH18:AH19"/>
    <mergeCell ref="AI18:AI19"/>
    <mergeCell ref="AL18:AL19"/>
    <mergeCell ref="AM18:AM19"/>
    <mergeCell ref="AN18:AN19"/>
    <mergeCell ref="AB18:AB19"/>
    <mergeCell ref="AD18:AD19"/>
    <mergeCell ref="AE18:AE19"/>
    <mergeCell ref="AF18:AF19"/>
    <mergeCell ref="AG18:AG19"/>
    <mergeCell ref="W18:W19"/>
    <mergeCell ref="X18:X19"/>
    <mergeCell ref="AA18:AA19"/>
    <mergeCell ref="Y18:Y19"/>
    <mergeCell ref="W12:W15"/>
    <mergeCell ref="X12:X15"/>
    <mergeCell ref="Y12:Y15"/>
    <mergeCell ref="A18:A19"/>
    <mergeCell ref="B18:B19"/>
    <mergeCell ref="C18:C19"/>
    <mergeCell ref="D18:D19"/>
    <mergeCell ref="E18:E19"/>
    <mergeCell ref="O12:O15"/>
    <mergeCell ref="P12:P15"/>
    <mergeCell ref="G12:G15"/>
    <mergeCell ref="I12:I15"/>
    <mergeCell ref="B12:B15"/>
    <mergeCell ref="C12:C15"/>
    <mergeCell ref="P18:P19"/>
    <mergeCell ref="Q18:Q19"/>
    <mergeCell ref="R18:R19"/>
    <mergeCell ref="S18:S19"/>
    <mergeCell ref="V18:V19"/>
    <mergeCell ref="K18:K19"/>
    <mergeCell ref="L18:L19"/>
    <mergeCell ref="M18:M19"/>
    <mergeCell ref="N18:N19"/>
    <mergeCell ref="O18:O19"/>
    <mergeCell ref="Z18:Z19"/>
    <mergeCell ref="AS12:AS15"/>
    <mergeCell ref="AU12:AU15"/>
    <mergeCell ref="AG12:AG15"/>
    <mergeCell ref="AH12:AH15"/>
    <mergeCell ref="AI12:AI15"/>
    <mergeCell ref="AJ12:AJ15"/>
    <mergeCell ref="AO12:AO15"/>
    <mergeCell ref="AA12:AA15"/>
    <mergeCell ref="AB12:AB15"/>
    <mergeCell ref="AD12:AD15"/>
    <mergeCell ref="AE12:AE15"/>
    <mergeCell ref="AF12:AF15"/>
    <mergeCell ref="AU18:AU19"/>
    <mergeCell ref="AV2:AW2"/>
    <mergeCell ref="S26:V26"/>
    <mergeCell ref="W26:Z26"/>
    <mergeCell ref="A26:F26"/>
    <mergeCell ref="H26:N26"/>
    <mergeCell ref="P26:R26"/>
    <mergeCell ref="A24:E24"/>
    <mergeCell ref="F24:J24"/>
    <mergeCell ref="B10:B11"/>
    <mergeCell ref="V10:V11"/>
    <mergeCell ref="C10:C11"/>
    <mergeCell ref="A6:B6"/>
    <mergeCell ref="A7:B7"/>
    <mergeCell ref="A8:B8"/>
    <mergeCell ref="A9:K9"/>
    <mergeCell ref="A10:A11"/>
    <mergeCell ref="A1:D4"/>
    <mergeCell ref="AV12:AV15"/>
    <mergeCell ref="AW12:AW15"/>
    <mergeCell ref="V12:V15"/>
    <mergeCell ref="AL12:AL15"/>
    <mergeCell ref="AM12:AM15"/>
    <mergeCell ref="AN12:AN15"/>
    <mergeCell ref="AP12:AP15"/>
    <mergeCell ref="S9:AB9"/>
    <mergeCell ref="AF10:AF11"/>
    <mergeCell ref="Z12:Z15"/>
    <mergeCell ref="A12:A15"/>
    <mergeCell ref="F12:F15"/>
    <mergeCell ref="AV10:AV11"/>
    <mergeCell ref="AQ10:AQ11"/>
    <mergeCell ref="L9:R9"/>
    <mergeCell ref="L10:L11"/>
    <mergeCell ref="M10:M11"/>
    <mergeCell ref="P10:P11"/>
    <mergeCell ref="Q10:Q11"/>
    <mergeCell ref="K10:K11"/>
    <mergeCell ref="AH10:AH11"/>
    <mergeCell ref="AG10:AG11"/>
    <mergeCell ref="D12:D15"/>
    <mergeCell ref="K12:K15"/>
    <mergeCell ref="L12:L15"/>
    <mergeCell ref="M12:M15"/>
    <mergeCell ref="N12:N15"/>
    <mergeCell ref="H10:H11"/>
    <mergeCell ref="AJ10:AJ11"/>
    <mergeCell ref="AQ12:AQ15"/>
    <mergeCell ref="AR12:AR15"/>
    <mergeCell ref="D21:AP21"/>
    <mergeCell ref="G10:G11"/>
    <mergeCell ref="F10:F11"/>
    <mergeCell ref="E10:E11"/>
    <mergeCell ref="D10:D11"/>
    <mergeCell ref="R10:R11"/>
    <mergeCell ref="N10:N11"/>
    <mergeCell ref="O10:O11"/>
    <mergeCell ref="AP10:AP11"/>
    <mergeCell ref="AO10:AO11"/>
    <mergeCell ref="AN10:AN11"/>
    <mergeCell ref="AM10:AM11"/>
    <mergeCell ref="AK10:AK11"/>
    <mergeCell ref="J12:J15"/>
    <mergeCell ref="H12:H15"/>
    <mergeCell ref="Q12:Q15"/>
    <mergeCell ref="R12:R15"/>
    <mergeCell ref="S12:S15"/>
    <mergeCell ref="F18:F19"/>
    <mergeCell ref="G18:G19"/>
    <mergeCell ref="H18:H19"/>
    <mergeCell ref="I18:I19"/>
    <mergeCell ref="J18:J19"/>
    <mergeCell ref="U10:U11"/>
    <mergeCell ref="E1:AU4"/>
    <mergeCell ref="AS10:AS11"/>
    <mergeCell ref="S10:S11"/>
    <mergeCell ref="T10:T11"/>
    <mergeCell ref="AJ9:AW9"/>
    <mergeCell ref="AL10:AL11"/>
    <mergeCell ref="W10:AB10"/>
    <mergeCell ref="AC9:AI9"/>
    <mergeCell ref="AC10:AC11"/>
    <mergeCell ref="AD10:AD11"/>
    <mergeCell ref="AE10:AE11"/>
    <mergeCell ref="AR10:AR11"/>
    <mergeCell ref="AV3:AW3"/>
    <mergeCell ref="AT10:AT11"/>
    <mergeCell ref="AV4:AW4"/>
    <mergeCell ref="AV1:AW1"/>
    <mergeCell ref="C8:AW8"/>
    <mergeCell ref="C7:AW7"/>
    <mergeCell ref="C6:AW6"/>
    <mergeCell ref="I10:I11"/>
    <mergeCell ref="J10:J11"/>
    <mergeCell ref="AI10:AI11"/>
    <mergeCell ref="AW10:AW11"/>
    <mergeCell ref="AU10:AU11"/>
  </mergeCells>
  <conditionalFormatting sqref="L12:L14 L16:L18 AD16:AD18 L20 AD20">
    <cfRule type="cellIs" dxfId="33" priority="53" operator="equal">
      <formula>"Muy Alta"</formula>
    </cfRule>
    <cfRule type="cellIs" dxfId="32" priority="54" operator="equal">
      <formula>"Alta"</formula>
    </cfRule>
    <cfRule type="cellIs" dxfId="31" priority="55" operator="equal">
      <formula>"Media"</formula>
    </cfRule>
    <cfRule type="cellIs" dxfId="30" priority="56" operator="equal">
      <formula>"Baja"</formula>
    </cfRule>
    <cfRule type="cellIs" dxfId="29" priority="57" operator="equal">
      <formula>"Muy Baja"</formula>
    </cfRule>
  </conditionalFormatting>
  <conditionalFormatting sqref="O12:O14 O16:O18 O20">
    <cfRule type="containsText" dxfId="28" priority="43" operator="containsText" text="❌">
      <formula>NOT(ISERROR(SEARCH("❌",O12)))</formula>
    </cfRule>
  </conditionalFormatting>
  <conditionalFormatting sqref="P12:P14 P16:P18 AF16:AF18 P20 AF20">
    <cfRule type="cellIs" dxfId="27" priority="49" operator="equal">
      <formula>"Mayor"</formula>
    </cfRule>
    <cfRule type="cellIs" dxfId="26" priority="48" operator="equal">
      <formula>"Catastrófico"</formula>
    </cfRule>
    <cfRule type="cellIs" dxfId="25" priority="50" operator="equal">
      <formula>"Moderado"</formula>
    </cfRule>
    <cfRule type="cellIs" dxfId="24" priority="51" operator="equal">
      <formula>"Menor"</formula>
    </cfRule>
    <cfRule type="cellIs" dxfId="23" priority="52" operator="equal">
      <formula>"Leve"</formula>
    </cfRule>
  </conditionalFormatting>
  <conditionalFormatting sqref="R12:R14 R16:R18 AH16:AH18 R20 AH20">
    <cfRule type="cellIs" dxfId="22" priority="46" operator="equal">
      <formula>"Moderado"</formula>
    </cfRule>
    <cfRule type="cellIs" dxfId="21" priority="47" operator="equal">
      <formula>"Bajo"</formula>
    </cfRule>
    <cfRule type="cellIs" dxfId="20" priority="44" operator="equal">
      <formula>"Extremo"</formula>
    </cfRule>
    <cfRule type="cellIs" dxfId="19" priority="45" operator="equal">
      <formula>"Alto"</formula>
    </cfRule>
  </conditionalFormatting>
  <conditionalFormatting sqref="AD12">
    <cfRule type="cellIs" dxfId="18" priority="10" operator="equal">
      <formula>"Muy Alta"</formula>
    </cfRule>
    <cfRule type="cellIs" dxfId="17" priority="11" operator="equal">
      <formula>"Alta"</formula>
    </cfRule>
    <cfRule type="cellIs" dxfId="16" priority="12" operator="equal">
      <formula>"Media"</formula>
    </cfRule>
    <cfRule type="cellIs" dxfId="15" priority="13" operator="equal">
      <formula>"Baja"</formula>
    </cfRule>
    <cfRule type="cellIs" dxfId="14" priority="14" operator="equal">
      <formula>"Muy Baja"</formula>
    </cfRule>
  </conditionalFormatting>
  <conditionalFormatting sqref="AE23:AE25">
    <cfRule type="cellIs" dxfId="13" priority="136" operator="equal">
      <formula>#REF!</formula>
    </cfRule>
    <cfRule type="cellIs" dxfId="12" priority="137" operator="equal">
      <formula>#REF!</formula>
    </cfRule>
  </conditionalFormatting>
  <conditionalFormatting sqref="AE23:AF25">
    <cfRule type="cellIs" dxfId="11" priority="135" stopIfTrue="1" operator="equal">
      <formula>#REF!</formula>
    </cfRule>
  </conditionalFormatting>
  <conditionalFormatting sqref="AF12:AF14">
    <cfRule type="cellIs" dxfId="10" priority="5" operator="equal">
      <formula>"Catastrófico"</formula>
    </cfRule>
    <cfRule type="cellIs" dxfId="9" priority="6" operator="equal">
      <formula>"Mayor"</formula>
    </cfRule>
    <cfRule type="cellIs" dxfId="8" priority="7" operator="equal">
      <formula>"Moderado"</formula>
    </cfRule>
    <cfRule type="cellIs" dxfId="7" priority="8" operator="equal">
      <formula>"Menor"</formula>
    </cfRule>
    <cfRule type="cellIs" dxfId="6" priority="9" operator="equal">
      <formula>"Leve"</formula>
    </cfRule>
  </conditionalFormatting>
  <conditionalFormatting sqref="AF23:AF25">
    <cfRule type="cellIs" dxfId="5" priority="140" stopIfTrue="1" operator="equal">
      <formula>#REF!</formula>
    </cfRule>
    <cfRule type="cellIs" dxfId="4" priority="139" stopIfTrue="1" operator="equal">
      <formula>#REF!</formula>
    </cfRule>
  </conditionalFormatting>
  <conditionalFormatting sqref="AH12:AH14">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dataValidations count="6">
    <dataValidation type="list" allowBlank="1" showInputMessage="1" showErrorMessage="1" sqref="G23" xr:uid="{00000000-0002-0000-0100-000000000000}">
      <formula1>$G$180:$G$189</formula1>
    </dataValidation>
    <dataValidation type="list" allowBlank="1" showInputMessage="1" showErrorMessage="1" sqref="G25 AE25:AF25" xr:uid="{00000000-0002-0000-0100-000001000000}">
      <formula1>#REF!</formula1>
    </dataValidation>
    <dataValidation type="list" allowBlank="1" showInputMessage="1" showErrorMessage="1" sqref="V25" xr:uid="{00000000-0002-0000-0100-000002000000}">
      <formula1>$N$180:$N$181</formula1>
    </dataValidation>
    <dataValidation type="list" allowBlank="1" showInputMessage="1" showErrorMessage="1" sqref="K25" xr:uid="{00000000-0002-0000-0100-000003000000}">
      <formula1>$K$180:$K$184</formula1>
    </dataValidation>
    <dataValidation type="list" allowBlank="1" showInputMessage="1" showErrorMessage="1" sqref="H25:J25" xr:uid="{00000000-0002-0000-0100-000004000000}">
      <formula1>$H$180:$H$184</formula1>
    </dataValidation>
    <dataValidation type="list" allowBlank="1" showInputMessage="1" showErrorMessage="1" sqref="AQ25 Y25:AD25 W25 AM25 AO25" xr:uid="{00000000-0002-0000-0100-000005000000}">
      <formula1>$AM$180:$AM$187</formula1>
    </dataValidation>
  </dataValidations>
  <hyperlinks>
    <hyperlink ref="AT12" r:id="rId1" xr:uid="{00000000-0004-0000-0100-000000000000}"/>
    <hyperlink ref="AT16" r:id="rId2" xr:uid="{00000000-0004-0000-0100-000001000000}"/>
    <hyperlink ref="AT17" r:id="rId3" xr:uid="{00000000-0004-0000-0100-000002000000}"/>
    <hyperlink ref="AT18" r:id="rId4" xr:uid="{00000000-0004-0000-0100-000003000000}"/>
    <hyperlink ref="AT20" r:id="rId5" xr:uid="{00000000-0004-0000-0100-000004000000}"/>
    <hyperlink ref="AT15" r:id="rId6" xr:uid="{00000000-0004-0000-0100-000005000000}"/>
    <hyperlink ref="AT13" r:id="rId7" xr:uid="{00000000-0004-0000-0100-000006000000}"/>
    <hyperlink ref="AT14" r:id="rId8" xr:uid="{00000000-0004-0000-0100-000007000000}"/>
    <hyperlink ref="AT19" r:id="rId9" xr:uid="{00000000-0004-0000-0100-000008000000}"/>
  </hyperlinks>
  <pageMargins left="0.7" right="0.7" top="0.75" bottom="0.75" header="0.3" footer="0.3"/>
  <pageSetup scale="10" orientation="portrait" r:id="rId10"/>
  <colBreaks count="1" manualBreakCount="1">
    <brk id="49" max="1048575" man="1"/>
  </colBreaks>
  <drawing r:id="rId1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6000000}">
          <x14:formula1>
            <xm:f>Listas!$A$2:$A$9</xm:f>
          </x14:formula1>
          <xm:sqref>B12:B14 B16:B18 B20</xm:sqref>
        </x14:dataValidation>
        <x14:dataValidation type="list" allowBlank="1" showInputMessage="1" showErrorMessage="1" xr:uid="{00000000-0002-0000-0100-000007000000}">
          <x14:formula1>
            <xm:f>Listas!$B$2:$B$7</xm:f>
          </x14:formula1>
          <xm:sqref>C16:C18 C20</xm:sqref>
        </x14:dataValidation>
        <x14:dataValidation type="list" allowBlank="1" showInputMessage="1" showErrorMessage="1" xr:uid="{00000000-0002-0000-0100-000008000000}">
          <x14:formula1>
            <xm:f>'Opciones Tratamiento'!$E$2:$E$4</xm:f>
          </x14:formula1>
          <xm:sqref>D20</xm:sqref>
        </x14:dataValidation>
        <x14:dataValidation type="list" allowBlank="1" showInputMessage="1" showErrorMessage="1" xr:uid="{00000000-0002-0000-0100-000009000000}">
          <x14:formula1>
            <xm:f>'Tabla Impacto'!$F$210:$F$221</xm:f>
          </x14:formula1>
          <xm:sqref>N20 N16:N17</xm:sqref>
        </x14:dataValidation>
        <x14:dataValidation type="list" allowBlank="1" showInputMessage="1" showErrorMessage="1" xr:uid="{00000000-0002-0000-0100-00000A000000}">
          <x14:formula1>
            <xm:f>'Opciones Tratamiento'!$B$9:$B$10</xm:f>
          </x14:formula1>
          <xm:sqref>AW16:AW18 AW12:AW14 AP12:AP14 AS12:AS14 AS20 AP20 AP16:AP18 AS16:AS18 AW20</xm:sqref>
        </x14:dataValidation>
        <x14:dataValidation type="list" allowBlank="1" showInputMessage="1" showErrorMessage="1" xr:uid="{00000000-0002-0000-0100-00000B000000}">
          <x14:formula1>
            <xm:f>'Tabla Valoración controles'!$D$4:$D$6</xm:f>
          </x14:formula1>
          <xm:sqref>W12:W14 W16:W18 W20</xm:sqref>
        </x14:dataValidation>
        <x14:dataValidation type="list" allowBlank="1" showInputMessage="1" showErrorMessage="1" xr:uid="{00000000-0002-0000-0100-00000C000000}">
          <x14:formula1>
            <xm:f>'Tabla Valoración controles'!$D$7:$D$8</xm:f>
          </x14:formula1>
          <xm:sqref>X12:X14 X16:X18 X20</xm:sqref>
        </x14:dataValidation>
        <x14:dataValidation type="list" allowBlank="1" showInputMessage="1" showErrorMessage="1" xr:uid="{00000000-0002-0000-0100-00000D000000}">
          <x14:formula1>
            <xm:f>'Tabla Valoración controles'!$D$9:$D$10</xm:f>
          </x14:formula1>
          <xm:sqref>Z12:Z14 Z16:Z18 Z20</xm:sqref>
        </x14:dataValidation>
        <x14:dataValidation type="list" allowBlank="1" showInputMessage="1" showErrorMessage="1" xr:uid="{00000000-0002-0000-0100-00000E000000}">
          <x14:formula1>
            <xm:f>'Tabla Valoración controles'!$D$11:$D$12</xm:f>
          </x14:formula1>
          <xm:sqref>AA12:AA14 AA16:AA18 AA20</xm:sqref>
        </x14:dataValidation>
        <x14:dataValidation type="list" allowBlank="1" showInputMessage="1" showErrorMessage="1" xr:uid="{00000000-0002-0000-0100-00000F000000}">
          <x14:formula1>
            <xm:f>'Tabla Valoración controles'!$D$13:$D$14</xm:f>
          </x14:formula1>
          <xm:sqref>AB12:AB14 AB16:AB18 AB20</xm:sqref>
        </x14:dataValidation>
        <x14:dataValidation type="list" allowBlank="1" showInputMessage="1" showErrorMessage="1" xr:uid="{00000000-0002-0000-0100-000010000000}">
          <x14:formula1>
            <xm:f>'Opciones Tratamiento'!$B$2:$B$5</xm:f>
          </x14:formula1>
          <xm:sqref>AI20 AI16:AI17</xm:sqref>
        </x14:dataValidation>
        <x14:dataValidation type="list" allowBlank="1" showInputMessage="1" showErrorMessage="1" xr:uid="{00000000-0002-0000-0100-000011000000}">
          <x14:formula1>
            <xm:f>'No Eliminar'!$A$4:$A$6</xm:f>
          </x14:formula1>
          <xm:sqref>D12:D14 D16:D18</xm:sqref>
        </x14:dataValidation>
        <x14:dataValidation type="list" allowBlank="1" showInputMessage="1" showErrorMessage="1" xr:uid="{00000000-0002-0000-0100-000012000000}">
          <x14:formula1>
            <xm:f>'No Eliminar'!$B$4:$B$8</xm:f>
          </x14:formula1>
          <xm:sqref>C12:C14</xm:sqref>
        </x14:dataValidation>
        <x14:dataValidation type="list" allowBlank="1" showInputMessage="1" showErrorMessage="1" xr:uid="{00000000-0002-0000-0100-000013000000}">
          <x14:formula1>
            <xm:f>'No Eliminar'!$E$4:$E$6</xm:f>
          </x14:formula1>
          <xm:sqref>J12:J14 J16:J18 J20</xm:sqref>
        </x14:dataValidation>
        <x14:dataValidation type="list" allowBlank="1" showInputMessage="1" showErrorMessage="1" xr:uid="{00000000-0002-0000-0100-000014000000}">
          <x14:formula1>
            <xm:f>'No Eliminar'!$G$4:$G$8</xm:f>
          </x14:formula1>
          <xm:sqref>K12:K14 K16:K18 K20</xm:sqref>
        </x14:dataValidation>
        <x14:dataValidation type="list" allowBlank="1" showInputMessage="1" showErrorMessage="1" xr:uid="{00000000-0002-0000-0100-000015000000}">
          <x14:formula1>
            <xm:f>'No Eliminar'!$A$13:$A$26</xm:f>
          </x14:formula1>
          <xm:sqref>N12:N14 N18</xm:sqref>
        </x14:dataValidation>
        <x14:dataValidation type="list" allowBlank="1" showInputMessage="1" showErrorMessage="1" xr:uid="{00000000-0002-0000-0100-000016000000}">
          <x14:formula1>
            <xm:f>'No Eliminar'!$I$4:$I$7</xm:f>
          </x14:formula1>
          <xm:sqref>AI12:AI14 AI18</xm:sqref>
        </x14:dataValidation>
        <x14:dataValidation type="list" allowBlank="1" showInputMessage="1" showErrorMessage="1" xr:uid="{00000000-0002-0000-0100-000017000000}">
          <x14:formula1>
            <xm:f>'No Eliminar'!$C$4:$C$10</xm:f>
          </x14:formula1>
          <xm:sqref>H12:H14 H16:H18 H20</xm:sqref>
        </x14:dataValidation>
        <x14:dataValidation type="custom" allowBlank="1" showInputMessage="1" showErrorMessage="1" error="Recuerde que las acciones se generan bajo la medida de mitigar el riesgo" xr:uid="{00000000-0002-0000-0100-000018000000}">
          <x14:formula1>
            <xm:f>IF(OR(AH12='Opciones Tratamiento'!$B$2,AH12='Opciones Tratamiento'!$B$3,AH12='Opciones Tratamiento'!$B$4),ISBLANK(AH12),ISTEXT(AH12))</xm:f>
          </x14:formula1>
          <xm:sqref>AK12:AK20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157</v>
      </c>
      <c r="B1" t="s">
        <v>78</v>
      </c>
      <c r="C1" t="s">
        <v>158</v>
      </c>
      <c r="D1" t="s">
        <v>159</v>
      </c>
    </row>
    <row r="2" spans="1:4" x14ac:dyDescent="0.25">
      <c r="A2" t="s">
        <v>160</v>
      </c>
      <c r="B2" t="s">
        <v>161</v>
      </c>
      <c r="C2" t="s">
        <v>162</v>
      </c>
      <c r="D2" t="s">
        <v>139</v>
      </c>
    </row>
    <row r="3" spans="1:4" x14ac:dyDescent="0.25">
      <c r="A3" t="s">
        <v>163</v>
      </c>
      <c r="B3" t="s">
        <v>164</v>
      </c>
      <c r="C3" t="s">
        <v>165</v>
      </c>
      <c r="D3" t="s">
        <v>114</v>
      </c>
    </row>
    <row r="4" spans="1:4" x14ac:dyDescent="0.25">
      <c r="A4" t="s">
        <v>166</v>
      </c>
      <c r="B4" t="s">
        <v>167</v>
      </c>
      <c r="C4" t="s">
        <v>113</v>
      </c>
      <c r="D4" t="s">
        <v>168</v>
      </c>
    </row>
    <row r="5" spans="1:4" x14ac:dyDescent="0.25">
      <c r="A5" t="s">
        <v>164</v>
      </c>
      <c r="B5" t="s">
        <v>169</v>
      </c>
      <c r="C5" t="s">
        <v>170</v>
      </c>
      <c r="D5" t="s">
        <v>171</v>
      </c>
    </row>
    <row r="6" spans="1:4" x14ac:dyDescent="0.25">
      <c r="A6" t="s">
        <v>172</v>
      </c>
      <c r="B6" t="s">
        <v>173</v>
      </c>
      <c r="C6" t="s">
        <v>171</v>
      </c>
    </row>
    <row r="7" spans="1:4" x14ac:dyDescent="0.25">
      <c r="A7" t="s">
        <v>108</v>
      </c>
      <c r="B7" t="s">
        <v>109</v>
      </c>
    </row>
    <row r="8" spans="1:4" x14ac:dyDescent="0.25">
      <c r="A8" t="s">
        <v>174</v>
      </c>
    </row>
    <row r="9" spans="1:4" x14ac:dyDescent="0.25">
      <c r="A9" t="s">
        <v>175</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BB39" sqref="BB38:BC39"/>
    </sheetView>
  </sheetViews>
  <sheetFormatPr baseColWidth="10" defaultColWidth="11.42578125"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15" t="s">
        <v>176</v>
      </c>
      <c r="C2" s="315"/>
      <c r="D2" s="315"/>
      <c r="E2" s="315"/>
      <c r="F2" s="315"/>
      <c r="G2" s="315"/>
      <c r="H2" s="315"/>
      <c r="I2" s="315"/>
      <c r="J2" s="352" t="s">
        <v>15</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15"/>
      <c r="C3" s="315"/>
      <c r="D3" s="315"/>
      <c r="E3" s="315"/>
      <c r="F3" s="315"/>
      <c r="G3" s="315"/>
      <c r="H3" s="315"/>
      <c r="I3" s="315"/>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15"/>
      <c r="C4" s="315"/>
      <c r="D4" s="315"/>
      <c r="E4" s="315"/>
      <c r="F4" s="315"/>
      <c r="G4" s="315"/>
      <c r="H4" s="315"/>
      <c r="I4" s="315"/>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63" t="s">
        <v>177</v>
      </c>
      <c r="C6" s="363"/>
      <c r="D6" s="364"/>
      <c r="E6" s="353" t="s">
        <v>178</v>
      </c>
      <c r="F6" s="354"/>
      <c r="G6" s="354"/>
      <c r="H6" s="354"/>
      <c r="I6" s="355"/>
      <c r="J6" s="349" t="str">
        <f>IF(AND('Mapa final'!$L$21="Muy Alta",'Mapa final'!$P$21="Leve"),CONCATENATE("R",'Mapa final'!$A$21),"")</f>
        <v/>
      </c>
      <c r="K6" s="350"/>
      <c r="L6" s="350" t="str">
        <f>IF(AND('Mapa final'!$L$21="Muy Alta",'Mapa final'!$P$21="Leve"),CONCATENATE("R",'Mapa final'!$A$21),"")</f>
        <v/>
      </c>
      <c r="M6" s="350"/>
      <c r="N6" s="350" t="str">
        <f>IF(AND('Mapa final'!$L$23="Muy Alta",'Mapa final'!$P$23="Leve"),CONCATENATE("R",'Mapa final'!$A$23),"")</f>
        <v/>
      </c>
      <c r="O6" s="351"/>
      <c r="P6" s="349" t="str">
        <f>IF(AND('Mapa final'!$L$21="Muy Alta",'Mapa final'!$P$21="Leve"),CONCATENATE("R",'Mapa final'!$A$21),"")</f>
        <v/>
      </c>
      <c r="Q6" s="350"/>
      <c r="R6" s="350" t="str">
        <f>IF(AND('Mapa final'!$L$21="Muy Alta",'Mapa final'!$P$21="Leve"),CONCATENATE("R",'Mapa final'!$A$21),"")</f>
        <v/>
      </c>
      <c r="S6" s="350"/>
      <c r="T6" s="350" t="str">
        <f>IF(AND('Mapa final'!$L$23="Muy Alta",'Mapa final'!$P$23="Leve"),CONCATENATE("R",'Mapa final'!$A$23),"")</f>
        <v/>
      </c>
      <c r="U6" s="351"/>
      <c r="V6" s="349" t="str">
        <f>IF(AND('Mapa final'!$L$21="Muy Alta",'Mapa final'!$P$21="Leve"),CONCATENATE("R",'Mapa final'!$A$21),"")</f>
        <v/>
      </c>
      <c r="W6" s="350"/>
      <c r="X6" s="350" t="str">
        <f>IF(AND('Mapa final'!$L$21="Muy Alta",'Mapa final'!$P$21="Leve"),CONCATENATE("R",'Mapa final'!$A$21),"")</f>
        <v/>
      </c>
      <c r="Y6" s="350"/>
      <c r="Z6" s="350" t="str">
        <f>IF(AND('Mapa final'!$L$23="Muy Alta",'Mapa final'!$P$23="Leve"),CONCATENATE("R",'Mapa final'!$A$23),"")</f>
        <v/>
      </c>
      <c r="AA6" s="351"/>
      <c r="AB6" s="349" t="str">
        <f>IF(AND('Mapa final'!$L$21="Muy Alta",'Mapa final'!$P$21="Leve"),CONCATENATE("R",'Mapa final'!$A$21),"")</f>
        <v/>
      </c>
      <c r="AC6" s="350"/>
      <c r="AD6" s="350" t="str">
        <f>IF(AND('Mapa final'!$L$21="Muy Alta",'Mapa final'!$P$21="Leve"),CONCATENATE("R",'Mapa final'!$A$21),"")</f>
        <v/>
      </c>
      <c r="AE6" s="350"/>
      <c r="AF6" s="350" t="str">
        <f>IF(AND('Mapa final'!$L$23="Muy Alta",'Mapa final'!$P$23="Leve"),CONCATENATE("R",'Mapa final'!$A$23),"")</f>
        <v/>
      </c>
      <c r="AG6" s="350"/>
      <c r="AH6" s="340" t="str">
        <f>IF(AND('Mapa final'!$L$20="Muy Alta",'Mapa final'!$P$20="Catastrófico"),CONCATENATE("R",'Mapa final'!$A$20),"")</f>
        <v>R5</v>
      </c>
      <c r="AI6" s="341"/>
      <c r="AJ6" s="341" t="str">
        <f>IF(AND('Mapa final'!$L$21="Muy Alta",'Mapa final'!$P$21="Catastrófico"),CONCATENATE("R",'Mapa final'!$A$21),"")</f>
        <v/>
      </c>
      <c r="AK6" s="341"/>
      <c r="AL6" s="341" t="str">
        <f>IF(AND('Mapa final'!$L$23="Muy Alta",'Mapa final'!$P$23="Catastrófico"),CONCATENATE("R",'Mapa final'!$A$23),"")</f>
        <v/>
      </c>
      <c r="AM6" s="342"/>
      <c r="AO6" s="365" t="s">
        <v>179</v>
      </c>
      <c r="AP6" s="366"/>
      <c r="AQ6" s="366"/>
      <c r="AR6" s="366"/>
      <c r="AS6" s="366"/>
      <c r="AT6" s="36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63"/>
      <c r="C7" s="363"/>
      <c r="D7" s="364"/>
      <c r="E7" s="356"/>
      <c r="F7" s="357"/>
      <c r="G7" s="357"/>
      <c r="H7" s="357"/>
      <c r="I7" s="358"/>
      <c r="J7" s="343"/>
      <c r="K7" s="344"/>
      <c r="L7" s="344"/>
      <c r="M7" s="344"/>
      <c r="N7" s="344"/>
      <c r="O7" s="345"/>
      <c r="P7" s="343"/>
      <c r="Q7" s="344"/>
      <c r="R7" s="344"/>
      <c r="S7" s="344"/>
      <c r="T7" s="344"/>
      <c r="U7" s="345"/>
      <c r="V7" s="343"/>
      <c r="W7" s="344"/>
      <c r="X7" s="344"/>
      <c r="Y7" s="344"/>
      <c r="Z7" s="344"/>
      <c r="AA7" s="345"/>
      <c r="AB7" s="343"/>
      <c r="AC7" s="344"/>
      <c r="AD7" s="344"/>
      <c r="AE7" s="344"/>
      <c r="AF7" s="344"/>
      <c r="AG7" s="344"/>
      <c r="AH7" s="334"/>
      <c r="AI7" s="335"/>
      <c r="AJ7" s="335"/>
      <c r="AK7" s="335"/>
      <c r="AL7" s="335"/>
      <c r="AM7" s="336"/>
      <c r="AN7" s="70"/>
      <c r="AO7" s="368"/>
      <c r="AP7" s="369"/>
      <c r="AQ7" s="369"/>
      <c r="AR7" s="369"/>
      <c r="AS7" s="369"/>
      <c r="AT7" s="3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63"/>
      <c r="C8" s="363"/>
      <c r="D8" s="364"/>
      <c r="E8" s="356"/>
      <c r="F8" s="357"/>
      <c r="G8" s="357"/>
      <c r="H8" s="357"/>
      <c r="I8" s="358"/>
      <c r="J8" s="343" t="str">
        <f>IF(AND('Mapa final'!$L$21="Muy Alta",'Mapa final'!$P$21="Leve"),CONCATENATE("R",'Mapa final'!$A$21),"")</f>
        <v/>
      </c>
      <c r="K8" s="344"/>
      <c r="L8" s="344" t="str">
        <f>IF(AND('Mapa final'!$L$21="Muy Alta",'Mapa final'!$P$21="Leve"),CONCATENATE("R",'Mapa final'!$A$21),"")</f>
        <v/>
      </c>
      <c r="M8" s="344"/>
      <c r="N8" s="344" t="str">
        <f>IF(AND('Mapa final'!$L$23="Muy Alta",'Mapa final'!$P$23="Leve"),CONCATENATE("R",'Mapa final'!$A$23),"")</f>
        <v/>
      </c>
      <c r="O8" s="345"/>
      <c r="P8" s="343" t="str">
        <f>IF(AND('Mapa final'!$L$21="Muy Alta",'Mapa final'!$P$21="Leve"),CONCATENATE("R",'Mapa final'!$A$21),"")</f>
        <v/>
      </c>
      <c r="Q8" s="344"/>
      <c r="R8" s="344" t="str">
        <f>IF(AND('Mapa final'!$L$21="Muy Alta",'Mapa final'!$P$21="Leve"),CONCATENATE("R",'Mapa final'!$A$21),"")</f>
        <v/>
      </c>
      <c r="S8" s="344"/>
      <c r="T8" s="344" t="str">
        <f>IF(AND('Mapa final'!$L$23="Muy Alta",'Mapa final'!$P$23="Leve"),CONCATENATE("R",'Mapa final'!$A$23),"")</f>
        <v/>
      </c>
      <c r="U8" s="345"/>
      <c r="V8" s="343" t="str">
        <f>IF(AND('Mapa final'!$L$21="Muy Alta",'Mapa final'!$P$21="Leve"),CONCATENATE("R",'Mapa final'!$A$21),"")</f>
        <v/>
      </c>
      <c r="W8" s="344"/>
      <c r="X8" s="344" t="str">
        <f>IF(AND('Mapa final'!$L$21="Muy Alta",'Mapa final'!$P$21="Leve"),CONCATENATE("R",'Mapa final'!$A$21),"")</f>
        <v/>
      </c>
      <c r="Y8" s="344"/>
      <c r="Z8" s="344" t="str">
        <f>IF(AND('Mapa final'!$L$23="Muy Alta",'Mapa final'!$P$23="Leve"),CONCATENATE("R",'Mapa final'!$A$23),"")</f>
        <v/>
      </c>
      <c r="AA8" s="345"/>
      <c r="AB8" s="343" t="str">
        <f>IF(AND('Mapa final'!$L$17="Muy Alta",'Mapa final'!$P$17="mayor"),CONCATENATE("R",'Mapa final'!$A$17),"")</f>
        <v>R3</v>
      </c>
      <c r="AC8" s="344"/>
      <c r="AD8" s="344" t="str">
        <f>IF(AND('Mapa final'!$L$21="Muy Alta",'Mapa final'!$P$21="Leve"),CONCATENATE("R",'Mapa final'!$A$21),"")</f>
        <v/>
      </c>
      <c r="AE8" s="344"/>
      <c r="AF8" s="344" t="str">
        <f>IF(AND('Mapa final'!$L$23="Muy Alta",'Mapa final'!$P$23="Leve"),CONCATENATE("R",'Mapa final'!$A$23),"")</f>
        <v/>
      </c>
      <c r="AG8" s="344"/>
      <c r="AH8" s="334" t="str">
        <f>IF(AND('Mapa final'!$L$21="Muy Alta",'Mapa final'!$P$21="Catastrófico"),CONCATENATE("R",'Mapa final'!$A$21),"")</f>
        <v/>
      </c>
      <c r="AI8" s="335"/>
      <c r="AJ8" s="335" t="str">
        <f>IF(AND('Mapa final'!$L$21="Muy Alta",'Mapa final'!$P$21="Catastrófico"),CONCATENATE("R",'Mapa final'!$A$21),"")</f>
        <v/>
      </c>
      <c r="AK8" s="335"/>
      <c r="AL8" s="335" t="str">
        <f>IF(AND('Mapa final'!$L$23="Muy Alta",'Mapa final'!$P$23="Catastrófico"),CONCATENATE("R",'Mapa final'!$A$23),"")</f>
        <v/>
      </c>
      <c r="AM8" s="336"/>
      <c r="AN8" s="70"/>
      <c r="AO8" s="368"/>
      <c r="AP8" s="369"/>
      <c r="AQ8" s="369"/>
      <c r="AR8" s="369"/>
      <c r="AS8" s="369"/>
      <c r="AT8" s="3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63"/>
      <c r="C9" s="363"/>
      <c r="D9" s="364"/>
      <c r="E9" s="356"/>
      <c r="F9" s="357"/>
      <c r="G9" s="357"/>
      <c r="H9" s="357"/>
      <c r="I9" s="358"/>
      <c r="J9" s="343"/>
      <c r="K9" s="344"/>
      <c r="L9" s="344"/>
      <c r="M9" s="344"/>
      <c r="N9" s="344"/>
      <c r="O9" s="345"/>
      <c r="P9" s="343"/>
      <c r="Q9" s="344"/>
      <c r="R9" s="344"/>
      <c r="S9" s="344"/>
      <c r="T9" s="344"/>
      <c r="U9" s="345"/>
      <c r="V9" s="343"/>
      <c r="W9" s="344"/>
      <c r="X9" s="344"/>
      <c r="Y9" s="344"/>
      <c r="Z9" s="344"/>
      <c r="AA9" s="345"/>
      <c r="AB9" s="343"/>
      <c r="AC9" s="344"/>
      <c r="AD9" s="344"/>
      <c r="AE9" s="344"/>
      <c r="AF9" s="344"/>
      <c r="AG9" s="344"/>
      <c r="AH9" s="334"/>
      <c r="AI9" s="335"/>
      <c r="AJ9" s="335"/>
      <c r="AK9" s="335"/>
      <c r="AL9" s="335"/>
      <c r="AM9" s="336"/>
      <c r="AN9" s="70"/>
      <c r="AO9" s="368"/>
      <c r="AP9" s="369"/>
      <c r="AQ9" s="369"/>
      <c r="AR9" s="369"/>
      <c r="AS9" s="369"/>
      <c r="AT9" s="3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63"/>
      <c r="C10" s="363"/>
      <c r="D10" s="364"/>
      <c r="E10" s="356"/>
      <c r="F10" s="357"/>
      <c r="G10" s="357"/>
      <c r="H10" s="357"/>
      <c r="I10" s="358"/>
      <c r="J10" s="343" t="str">
        <f>IF(AND('Mapa final'!$L$21="Muy Alta",'Mapa final'!$P$21="Leve"),CONCATENATE("R",'Mapa final'!$A$21),"")</f>
        <v/>
      </c>
      <c r="K10" s="344"/>
      <c r="L10" s="344" t="str">
        <f>IF(AND('Mapa final'!$L$21="Muy Alta",'Mapa final'!$P$21="Leve"),CONCATENATE("R",'Mapa final'!$A$21),"")</f>
        <v/>
      </c>
      <c r="M10" s="344"/>
      <c r="N10" s="344" t="str">
        <f>IF(AND('Mapa final'!$L$23="Muy Alta",'Mapa final'!$P$23="Leve"),CONCATENATE("R",'Mapa final'!$A$23),"")</f>
        <v/>
      </c>
      <c r="O10" s="345"/>
      <c r="P10" s="343" t="str">
        <f>IF(AND('Mapa final'!$L$21="Muy Alta",'Mapa final'!$P$21="Leve"),CONCATENATE("R",'Mapa final'!$A$21),"")</f>
        <v/>
      </c>
      <c r="Q10" s="344"/>
      <c r="R10" s="344" t="str">
        <f>IF(AND('Mapa final'!$L$21="Muy Alta",'Mapa final'!$P$21="Leve"),CONCATENATE("R",'Mapa final'!$A$21),"")</f>
        <v/>
      </c>
      <c r="S10" s="344"/>
      <c r="T10" s="344" t="str">
        <f>IF(AND('Mapa final'!$L$23="Muy Alta",'Mapa final'!$P$23="Leve"),CONCATENATE("R",'Mapa final'!$A$23),"")</f>
        <v/>
      </c>
      <c r="U10" s="345"/>
      <c r="V10" s="343" t="str">
        <f>IF(AND('Mapa final'!$L$21="Muy Alta",'Mapa final'!$P$21="Leve"),CONCATENATE("R",'Mapa final'!$A$21),"")</f>
        <v/>
      </c>
      <c r="W10" s="344"/>
      <c r="X10" s="344" t="str">
        <f>IF(AND('Mapa final'!$L$21="Muy Alta",'Mapa final'!$P$21="Leve"),CONCATENATE("R",'Mapa final'!$A$21),"")</f>
        <v/>
      </c>
      <c r="Y10" s="344"/>
      <c r="Z10" s="344" t="str">
        <f>IF(AND('Mapa final'!$L$23="Muy Alta",'Mapa final'!$P$23="Leve"),CONCATENATE("R",'Mapa final'!$A$23),"")</f>
        <v/>
      </c>
      <c r="AA10" s="345"/>
      <c r="AB10" s="343" t="str">
        <f>IF(AND('Mapa final'!$L$21="Muy Alta",'Mapa final'!$P$21="Leve"),CONCATENATE("R",'Mapa final'!$A$21),"")</f>
        <v/>
      </c>
      <c r="AC10" s="344"/>
      <c r="AD10" s="344" t="str">
        <f>IF(AND('Mapa final'!$L$21="Muy Alta",'Mapa final'!$P$21="Leve"),CONCATENATE("R",'Mapa final'!$A$21),"")</f>
        <v/>
      </c>
      <c r="AE10" s="344"/>
      <c r="AF10" s="344" t="str">
        <f>IF(AND('Mapa final'!$L$23="Muy Alta",'Mapa final'!$P$23="Leve"),CONCATENATE("R",'Mapa final'!$A$23),"")</f>
        <v/>
      </c>
      <c r="AG10" s="344"/>
      <c r="AH10" s="334" t="str">
        <f>IF(AND('Mapa final'!$L$21="Muy Alta",'Mapa final'!$P$21="Catastrófico"),CONCATENATE("R",'Mapa final'!$A$21),"")</f>
        <v/>
      </c>
      <c r="AI10" s="335"/>
      <c r="AJ10" s="335" t="str">
        <f>IF(AND('Mapa final'!$L$21="Muy Alta",'Mapa final'!$P$21="Catastrófico"),CONCATENATE("R",'Mapa final'!$A$21),"")</f>
        <v/>
      </c>
      <c r="AK10" s="335"/>
      <c r="AL10" s="335" t="str">
        <f>IF(AND('Mapa final'!$L$23="Muy Alta",'Mapa final'!$P$23="Catastrófico"),CONCATENATE("R",'Mapa final'!$A$23),"")</f>
        <v/>
      </c>
      <c r="AM10" s="336"/>
      <c r="AN10" s="70"/>
      <c r="AO10" s="368"/>
      <c r="AP10" s="369"/>
      <c r="AQ10" s="369"/>
      <c r="AR10" s="369"/>
      <c r="AS10" s="369"/>
      <c r="AT10" s="3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63"/>
      <c r="C11" s="363"/>
      <c r="D11" s="364"/>
      <c r="E11" s="356"/>
      <c r="F11" s="357"/>
      <c r="G11" s="357"/>
      <c r="H11" s="357"/>
      <c r="I11" s="358"/>
      <c r="J11" s="343"/>
      <c r="K11" s="344"/>
      <c r="L11" s="344"/>
      <c r="M11" s="344"/>
      <c r="N11" s="344"/>
      <c r="O11" s="345"/>
      <c r="P11" s="343"/>
      <c r="Q11" s="344"/>
      <c r="R11" s="344"/>
      <c r="S11" s="344"/>
      <c r="T11" s="344"/>
      <c r="U11" s="345"/>
      <c r="V11" s="343"/>
      <c r="W11" s="344"/>
      <c r="X11" s="344"/>
      <c r="Y11" s="344"/>
      <c r="Z11" s="344"/>
      <c r="AA11" s="345"/>
      <c r="AB11" s="343"/>
      <c r="AC11" s="344"/>
      <c r="AD11" s="344"/>
      <c r="AE11" s="344"/>
      <c r="AF11" s="344"/>
      <c r="AG11" s="344"/>
      <c r="AH11" s="334"/>
      <c r="AI11" s="335"/>
      <c r="AJ11" s="335"/>
      <c r="AK11" s="335"/>
      <c r="AL11" s="335"/>
      <c r="AM11" s="336"/>
      <c r="AN11" s="70"/>
      <c r="AO11" s="368"/>
      <c r="AP11" s="369"/>
      <c r="AQ11" s="369"/>
      <c r="AR11" s="369"/>
      <c r="AS11" s="369"/>
      <c r="AT11" s="3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63"/>
      <c r="C12" s="363"/>
      <c r="D12" s="364"/>
      <c r="E12" s="356"/>
      <c r="F12" s="357"/>
      <c r="G12" s="357"/>
      <c r="H12" s="357"/>
      <c r="I12" s="358"/>
      <c r="J12" s="343" t="str">
        <f>IF(AND('Mapa final'!$L$21="Muy Alta",'Mapa final'!$P$21="Leve"),CONCATENATE("R",'Mapa final'!$A$21),"")</f>
        <v/>
      </c>
      <c r="K12" s="344"/>
      <c r="L12" s="344" t="str">
        <f>IF(AND('Mapa final'!$L$21="Muy Alta",'Mapa final'!$P$21="Leve"),CONCATENATE("R",'Mapa final'!$A$21),"")</f>
        <v/>
      </c>
      <c r="M12" s="344"/>
      <c r="N12" s="344" t="str">
        <f>IF(AND('Mapa final'!$L$23="Muy Alta",'Mapa final'!$P$23="Leve"),CONCATENATE("R",'Mapa final'!$A$23),"")</f>
        <v/>
      </c>
      <c r="O12" s="345"/>
      <c r="P12" s="343" t="str">
        <f>IF(AND('Mapa final'!$L$21="Muy Alta",'Mapa final'!$P$21="Leve"),CONCATENATE("R",'Mapa final'!$A$21),"")</f>
        <v/>
      </c>
      <c r="Q12" s="344"/>
      <c r="R12" s="344" t="str">
        <f>IF(AND('Mapa final'!$L$21="Muy Alta",'Mapa final'!$P$21="Leve"),CONCATENATE("R",'Mapa final'!$A$21),"")</f>
        <v/>
      </c>
      <c r="S12" s="344"/>
      <c r="T12" s="344" t="str">
        <f>IF(AND('Mapa final'!$L$23="Muy Alta",'Mapa final'!$P$23="Leve"),CONCATENATE("R",'Mapa final'!$A$23),"")</f>
        <v/>
      </c>
      <c r="U12" s="345"/>
      <c r="V12" s="343" t="str">
        <f>IF(AND('Mapa final'!$L$21="Muy Alta",'Mapa final'!$P$21="Leve"),CONCATENATE("R",'Mapa final'!$A$21),"")</f>
        <v/>
      </c>
      <c r="W12" s="344"/>
      <c r="X12" s="344" t="str">
        <f>IF(AND('Mapa final'!$L$21="Muy Alta",'Mapa final'!$P$21="Leve"),CONCATENATE("R",'Mapa final'!$A$21),"")</f>
        <v/>
      </c>
      <c r="Y12" s="344"/>
      <c r="Z12" s="344" t="str">
        <f>IF(AND('Mapa final'!$L$23="Muy Alta",'Mapa final'!$P$23="Leve"),CONCATENATE("R",'Mapa final'!$A$23),"")</f>
        <v/>
      </c>
      <c r="AA12" s="345"/>
      <c r="AB12" s="343" t="str">
        <f>IF(AND('Mapa final'!$L$21="Muy Alta",'Mapa final'!$P$21="Leve"),CONCATENATE("R",'Mapa final'!$A$21),"")</f>
        <v/>
      </c>
      <c r="AC12" s="344"/>
      <c r="AD12" s="344" t="str">
        <f>IF(AND('Mapa final'!$L$21="Muy Alta",'Mapa final'!$P$21="Leve"),CONCATENATE("R",'Mapa final'!$A$21),"")</f>
        <v/>
      </c>
      <c r="AE12" s="344"/>
      <c r="AF12" s="344" t="str">
        <f>IF(AND('Mapa final'!$L$23="Muy Alta",'Mapa final'!$P$23="Leve"),CONCATENATE("R",'Mapa final'!$A$23),"")</f>
        <v/>
      </c>
      <c r="AG12" s="344"/>
      <c r="AH12" s="334" t="str">
        <f>IF(AND('Mapa final'!$L$21="Muy Alta",'Mapa final'!$P$21="Catastrófico"),CONCATENATE("R",'Mapa final'!$A$21),"")</f>
        <v/>
      </c>
      <c r="AI12" s="335"/>
      <c r="AJ12" s="335" t="str">
        <f>IF(AND('Mapa final'!$L$21="Muy Alta",'Mapa final'!$P$21="Catastrófico"),CONCATENATE("R",'Mapa final'!$A$21),"")</f>
        <v/>
      </c>
      <c r="AK12" s="335"/>
      <c r="AL12" s="335" t="str">
        <f>IF(AND('Mapa final'!$L$23="Muy Alta",'Mapa final'!$P$23="Catastrófico"),CONCATENATE("R",'Mapa final'!$A$23),"")</f>
        <v/>
      </c>
      <c r="AM12" s="336"/>
      <c r="AN12" s="70"/>
      <c r="AO12" s="368"/>
      <c r="AP12" s="369"/>
      <c r="AQ12" s="369"/>
      <c r="AR12" s="369"/>
      <c r="AS12" s="369"/>
      <c r="AT12" s="3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63"/>
      <c r="C13" s="363"/>
      <c r="D13" s="364"/>
      <c r="E13" s="359"/>
      <c r="F13" s="360"/>
      <c r="G13" s="360"/>
      <c r="H13" s="360"/>
      <c r="I13" s="361"/>
      <c r="J13" s="343"/>
      <c r="K13" s="344"/>
      <c r="L13" s="344"/>
      <c r="M13" s="344"/>
      <c r="N13" s="344"/>
      <c r="O13" s="345"/>
      <c r="P13" s="346"/>
      <c r="Q13" s="347"/>
      <c r="R13" s="347"/>
      <c r="S13" s="347"/>
      <c r="T13" s="347"/>
      <c r="U13" s="348"/>
      <c r="V13" s="346"/>
      <c r="W13" s="347"/>
      <c r="X13" s="347"/>
      <c r="Y13" s="347"/>
      <c r="Z13" s="347"/>
      <c r="AA13" s="348"/>
      <c r="AB13" s="346"/>
      <c r="AC13" s="347"/>
      <c r="AD13" s="347"/>
      <c r="AE13" s="347"/>
      <c r="AF13" s="347"/>
      <c r="AG13" s="347"/>
      <c r="AH13" s="337"/>
      <c r="AI13" s="338"/>
      <c r="AJ13" s="338"/>
      <c r="AK13" s="338"/>
      <c r="AL13" s="338"/>
      <c r="AM13" s="339"/>
      <c r="AN13" s="70"/>
      <c r="AO13" s="371"/>
      <c r="AP13" s="372"/>
      <c r="AQ13" s="372"/>
      <c r="AR13" s="372"/>
      <c r="AS13" s="372"/>
      <c r="AT13" s="373"/>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63"/>
      <c r="C14" s="363"/>
      <c r="D14" s="364"/>
      <c r="E14" s="353" t="s">
        <v>180</v>
      </c>
      <c r="F14" s="354"/>
      <c r="G14" s="354"/>
      <c r="H14" s="354"/>
      <c r="I14" s="354"/>
      <c r="J14" s="331" t="str">
        <f>IF(AND('Mapa final'!$L$21="Alta",'Mapa final'!$P$21="Leve"),CONCATENATE("R",'Mapa final'!$A$21),"")</f>
        <v/>
      </c>
      <c r="K14" s="332"/>
      <c r="L14" s="332" t="str">
        <f>IF(AND('Mapa final'!$L$21="Alta",'Mapa final'!$P$21="Leve"),CONCATENATE("R",'Mapa final'!$A$21),"")</f>
        <v/>
      </c>
      <c r="M14" s="332"/>
      <c r="N14" s="332" t="str">
        <f>IF(AND('Mapa final'!$L$23="Alta",'Mapa final'!$P$23="Leve"),CONCATENATE("R",'Mapa final'!$A$23),"")</f>
        <v/>
      </c>
      <c r="O14" s="333"/>
      <c r="P14" s="331" t="str">
        <f>IF(AND('Mapa final'!$L$21="Alta",'Mapa final'!$P$21="Leve"),CONCATENATE("R",'Mapa final'!$A$21),"")</f>
        <v/>
      </c>
      <c r="Q14" s="332"/>
      <c r="R14" s="332" t="str">
        <f>IF(AND('Mapa final'!$L$21="Alta",'Mapa final'!$P$21="Leve"),CONCATENATE("R",'Mapa final'!$A$21),"")</f>
        <v/>
      </c>
      <c r="S14" s="332"/>
      <c r="T14" s="332" t="str">
        <f>IF(AND('Mapa final'!$L$23="Alta",'Mapa final'!$P$23="Leve"),CONCATENATE("R",'Mapa final'!$A$23),"")</f>
        <v/>
      </c>
      <c r="U14" s="333"/>
      <c r="V14" s="349" t="str">
        <f>IF(AND('Mapa final'!$L$21="Muy Alta",'Mapa final'!$P$21="Leve"),CONCATENATE("R",'Mapa final'!$A$21),"")</f>
        <v/>
      </c>
      <c r="W14" s="350"/>
      <c r="X14" s="350" t="str">
        <f>IF(AND('Mapa final'!$L$21="Muy Alta",'Mapa final'!$P$21="Leve"),CONCATENATE("R",'Mapa final'!$A$21),"")</f>
        <v/>
      </c>
      <c r="Y14" s="350"/>
      <c r="Z14" s="350" t="str">
        <f>IF(AND('Mapa final'!$L$23="Muy Alta",'Mapa final'!$P$23="Leve"),CONCATENATE("R",'Mapa final'!$A$23),"")</f>
        <v/>
      </c>
      <c r="AA14" s="351"/>
      <c r="AB14" s="349" t="str">
        <f>IF(AND('Mapa final'!$L$21="Muy Alta",'Mapa final'!$P$21="Leve"),CONCATENATE("R",'Mapa final'!$A$21),"")</f>
        <v/>
      </c>
      <c r="AC14" s="350"/>
      <c r="AD14" s="350" t="str">
        <f>IF(AND('Mapa final'!$L$21="Muy Alta",'Mapa final'!$P$21="Leve"),CONCATENATE("R",'Mapa final'!$A$21),"")</f>
        <v/>
      </c>
      <c r="AE14" s="350"/>
      <c r="AF14" s="350" t="str">
        <f>IF(AND('Mapa final'!$L$23="Muy Alta",'Mapa final'!$P$23="Leve"),CONCATENATE("R",'Mapa final'!$A$23),"")</f>
        <v/>
      </c>
      <c r="AG14" s="351"/>
      <c r="AH14" s="340" t="str">
        <f>IF(AND('Mapa final'!$L$21="Muy Alta",'Mapa final'!$P$21="Catastrófico"),CONCATENATE("R",'Mapa final'!$A$21),"")</f>
        <v/>
      </c>
      <c r="AI14" s="341"/>
      <c r="AJ14" s="341" t="str">
        <f>IF(AND('Mapa final'!$L$12="Alta",'Mapa final'!$P$12="Catastrófico"),CONCATENATE("R",'Mapa final'!$A$12),"")</f>
        <v>R1</v>
      </c>
      <c r="AK14" s="341"/>
      <c r="AL14" s="341" t="str">
        <f>IF(AND('Mapa final'!$L$23="Muy Alta",'Mapa final'!$P$23="Catastrófico"),CONCATENATE("R",'Mapa final'!$A$23),"")</f>
        <v/>
      </c>
      <c r="AM14" s="342"/>
      <c r="AN14" s="70"/>
      <c r="AO14" s="374" t="s">
        <v>181</v>
      </c>
      <c r="AP14" s="375"/>
      <c r="AQ14" s="375"/>
      <c r="AR14" s="375"/>
      <c r="AS14" s="375"/>
      <c r="AT14" s="37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63"/>
      <c r="C15" s="363"/>
      <c r="D15" s="364"/>
      <c r="E15" s="356"/>
      <c r="F15" s="357"/>
      <c r="G15" s="357"/>
      <c r="H15" s="357"/>
      <c r="I15" s="357"/>
      <c r="J15" s="325"/>
      <c r="K15" s="326"/>
      <c r="L15" s="326"/>
      <c r="M15" s="326"/>
      <c r="N15" s="326"/>
      <c r="O15" s="327"/>
      <c r="P15" s="325"/>
      <c r="Q15" s="326"/>
      <c r="R15" s="326"/>
      <c r="S15" s="326"/>
      <c r="T15" s="326"/>
      <c r="U15" s="327"/>
      <c r="V15" s="343"/>
      <c r="W15" s="344"/>
      <c r="X15" s="344"/>
      <c r="Y15" s="344"/>
      <c r="Z15" s="344"/>
      <c r="AA15" s="345"/>
      <c r="AB15" s="343"/>
      <c r="AC15" s="344"/>
      <c r="AD15" s="344"/>
      <c r="AE15" s="344"/>
      <c r="AF15" s="344"/>
      <c r="AG15" s="345"/>
      <c r="AH15" s="334"/>
      <c r="AI15" s="335"/>
      <c r="AJ15" s="335"/>
      <c r="AK15" s="335"/>
      <c r="AL15" s="335"/>
      <c r="AM15" s="336"/>
      <c r="AN15" s="70"/>
      <c r="AO15" s="377"/>
      <c r="AP15" s="378"/>
      <c r="AQ15" s="378"/>
      <c r="AR15" s="378"/>
      <c r="AS15" s="378"/>
      <c r="AT15" s="37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63"/>
      <c r="C16" s="363"/>
      <c r="D16" s="364"/>
      <c r="E16" s="356"/>
      <c r="F16" s="357"/>
      <c r="G16" s="357"/>
      <c r="H16" s="357"/>
      <c r="I16" s="357"/>
      <c r="J16" s="325" t="str">
        <f>IF(AND('Mapa final'!$L$21="Alta",'Mapa final'!$P$21="Leve"),CONCATENATE("R",'Mapa final'!$A$21),"")</f>
        <v/>
      </c>
      <c r="K16" s="326"/>
      <c r="L16" s="326" t="str">
        <f>IF(AND('Mapa final'!$L$21="Alta",'Mapa final'!$P$21="Leve"),CONCATENATE("R",'Mapa final'!$A$21),"")</f>
        <v/>
      </c>
      <c r="M16" s="326"/>
      <c r="N16" s="326" t="str">
        <f>IF(AND('Mapa final'!$L$23="Alta",'Mapa final'!$P$23="Leve"),CONCATENATE("R",'Mapa final'!$A$23),"")</f>
        <v/>
      </c>
      <c r="O16" s="327"/>
      <c r="P16" s="325" t="str">
        <f>IF(AND('Mapa final'!$L$21="Alta",'Mapa final'!$P$21="Leve"),CONCATENATE("R",'Mapa final'!$A$21),"")</f>
        <v/>
      </c>
      <c r="Q16" s="326"/>
      <c r="R16" s="326" t="str">
        <f>IF(AND('Mapa final'!$L$21="Alta",'Mapa final'!$P$21="Leve"),CONCATENATE("R",'Mapa final'!$A$21),"")</f>
        <v/>
      </c>
      <c r="S16" s="326"/>
      <c r="T16" s="326" t="str">
        <f>IF(AND('Mapa final'!$L$23="Alta",'Mapa final'!$P$23="Leve"),CONCATENATE("R",'Mapa final'!$A$23),"")</f>
        <v/>
      </c>
      <c r="U16" s="327"/>
      <c r="V16" s="343" t="str">
        <f>IF(AND('Mapa final'!$L$21="Muy Alta",'Mapa final'!$P$21="Leve"),CONCATENATE("R",'Mapa final'!$A$21),"")</f>
        <v/>
      </c>
      <c r="W16" s="344"/>
      <c r="X16" s="344" t="str">
        <f>IF(AND('Mapa final'!$L$21="Muy Alta",'Mapa final'!$P$21="Leve"),CONCATENATE("R",'Mapa final'!$A$21),"")</f>
        <v/>
      </c>
      <c r="Y16" s="344"/>
      <c r="Z16" s="344" t="str">
        <f>IF(AND('Mapa final'!$L$23="Muy Alta",'Mapa final'!$P$23="Leve"),CONCATENATE("R",'Mapa final'!$A$23),"")</f>
        <v/>
      </c>
      <c r="AA16" s="345"/>
      <c r="AB16" s="343" t="str">
        <f>IF(AND('Mapa final'!$L$21="Muy Alta",'Mapa final'!$P$21="Leve"),CONCATENATE("R",'Mapa final'!$A$21),"")</f>
        <v/>
      </c>
      <c r="AC16" s="344"/>
      <c r="AD16" s="344" t="str">
        <f>IF(AND('Mapa final'!$L$21="Muy Alta",'Mapa final'!$P$21="Leve"),CONCATENATE("R",'Mapa final'!$A$21),"")</f>
        <v/>
      </c>
      <c r="AE16" s="344"/>
      <c r="AF16" s="344" t="str">
        <f>IF(AND('Mapa final'!$L$23="Muy Alta",'Mapa final'!$P$23="Leve"),CONCATENATE("R",'Mapa final'!$A$23),"")</f>
        <v/>
      </c>
      <c r="AG16" s="345"/>
      <c r="AH16" s="334" t="str">
        <f>IF(AND('Mapa final'!$L$21="Muy Alta",'Mapa final'!$P$21="Catastrófico"),CONCATENATE("R",'Mapa final'!$A$21),"")</f>
        <v/>
      </c>
      <c r="AI16" s="335"/>
      <c r="AJ16" s="335" t="str">
        <f>IF(AND('Mapa final'!$L$21="Muy Alta",'Mapa final'!$P$21="Catastrófico"),CONCATENATE("R",'Mapa final'!$A$21),"")</f>
        <v/>
      </c>
      <c r="AK16" s="335"/>
      <c r="AL16" s="335" t="str">
        <f>IF(AND('Mapa final'!$L$23="Muy Alta",'Mapa final'!$P$23="Catastrófico"),CONCATENATE("R",'Mapa final'!$A$23),"")</f>
        <v/>
      </c>
      <c r="AM16" s="336"/>
      <c r="AN16" s="70"/>
      <c r="AO16" s="377"/>
      <c r="AP16" s="378"/>
      <c r="AQ16" s="378"/>
      <c r="AR16" s="378"/>
      <c r="AS16" s="378"/>
      <c r="AT16" s="37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63"/>
      <c r="C17" s="363"/>
      <c r="D17" s="364"/>
      <c r="E17" s="356"/>
      <c r="F17" s="357"/>
      <c r="G17" s="357"/>
      <c r="H17" s="357"/>
      <c r="I17" s="357"/>
      <c r="J17" s="325"/>
      <c r="K17" s="326"/>
      <c r="L17" s="326"/>
      <c r="M17" s="326"/>
      <c r="N17" s="326"/>
      <c r="O17" s="327"/>
      <c r="P17" s="325"/>
      <c r="Q17" s="326"/>
      <c r="R17" s="326"/>
      <c r="S17" s="326"/>
      <c r="T17" s="326"/>
      <c r="U17" s="327"/>
      <c r="V17" s="343"/>
      <c r="W17" s="344"/>
      <c r="X17" s="344"/>
      <c r="Y17" s="344"/>
      <c r="Z17" s="344"/>
      <c r="AA17" s="345"/>
      <c r="AB17" s="343"/>
      <c r="AC17" s="344"/>
      <c r="AD17" s="344"/>
      <c r="AE17" s="344"/>
      <c r="AF17" s="344"/>
      <c r="AG17" s="345"/>
      <c r="AH17" s="334"/>
      <c r="AI17" s="335"/>
      <c r="AJ17" s="335"/>
      <c r="AK17" s="335"/>
      <c r="AL17" s="335"/>
      <c r="AM17" s="336"/>
      <c r="AN17" s="70"/>
      <c r="AO17" s="377"/>
      <c r="AP17" s="378"/>
      <c r="AQ17" s="378"/>
      <c r="AR17" s="378"/>
      <c r="AS17" s="378"/>
      <c r="AT17" s="379"/>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63"/>
      <c r="C18" s="363"/>
      <c r="D18" s="364"/>
      <c r="E18" s="356"/>
      <c r="F18" s="357"/>
      <c r="G18" s="357"/>
      <c r="H18" s="357"/>
      <c r="I18" s="357"/>
      <c r="J18" s="325" t="str">
        <f>IF(AND('Mapa final'!$L$21="Alta",'Mapa final'!$P$21="Leve"),CONCATENATE("R",'Mapa final'!$A$21),"")</f>
        <v/>
      </c>
      <c r="K18" s="326"/>
      <c r="L18" s="326" t="str">
        <f>IF(AND('Mapa final'!$L$21="Alta",'Mapa final'!$P$21="Leve"),CONCATENATE("R",'Mapa final'!$A$21),"")</f>
        <v/>
      </c>
      <c r="M18" s="326"/>
      <c r="N18" s="326" t="str">
        <f>IF(AND('Mapa final'!$L$23="Alta",'Mapa final'!$P$23="Leve"),CONCATENATE("R",'Mapa final'!$A$23),"")</f>
        <v/>
      </c>
      <c r="O18" s="327"/>
      <c r="P18" s="325" t="str">
        <f>IF(AND('Mapa final'!$L$21="Alta",'Mapa final'!$P$21="Leve"),CONCATENATE("R",'Mapa final'!$A$21),"")</f>
        <v/>
      </c>
      <c r="Q18" s="326"/>
      <c r="R18" s="326" t="str">
        <f>IF(AND('Mapa final'!$L$21="Alta",'Mapa final'!$P$21="Leve"),CONCATENATE("R",'Mapa final'!$A$21),"")</f>
        <v/>
      </c>
      <c r="S18" s="326"/>
      <c r="T18" s="326" t="str">
        <f>IF(AND('Mapa final'!$L$23="Alta",'Mapa final'!$P$23="Leve"),CONCATENATE("R",'Mapa final'!$A$23),"")</f>
        <v/>
      </c>
      <c r="U18" s="327"/>
      <c r="V18" s="343" t="str">
        <f>IF(AND('Mapa final'!$L$21="Muy Alta",'Mapa final'!$P$21="Leve"),CONCATENATE("R",'Mapa final'!$A$21),"")</f>
        <v/>
      </c>
      <c r="W18" s="344"/>
      <c r="X18" s="344" t="str">
        <f>IF(AND('Mapa final'!$L$21="Muy Alta",'Mapa final'!$P$21="Leve"),CONCATENATE("R",'Mapa final'!$A$21),"")</f>
        <v/>
      </c>
      <c r="Y18" s="344"/>
      <c r="Z18" s="344" t="str">
        <f>IF(AND('Mapa final'!$L$23="Muy Alta",'Mapa final'!$P$23="Leve"),CONCATENATE("R",'Mapa final'!$A$23),"")</f>
        <v/>
      </c>
      <c r="AA18" s="345"/>
      <c r="AB18" s="343" t="str">
        <f>IF(AND('Mapa final'!$L$21="Muy Alta",'Mapa final'!$P$21="Leve"),CONCATENATE("R",'Mapa final'!$A$21),"")</f>
        <v/>
      </c>
      <c r="AC18" s="344"/>
      <c r="AD18" s="344" t="str">
        <f>IF(AND('Mapa final'!$L$21="Muy Alta",'Mapa final'!$P$21="Leve"),CONCATENATE("R",'Mapa final'!$A$21),"")</f>
        <v/>
      </c>
      <c r="AE18" s="344"/>
      <c r="AF18" s="344" t="str">
        <f>IF(AND('Mapa final'!$L$23="Muy Alta",'Mapa final'!$P$23="Leve"),CONCATENATE("R",'Mapa final'!$A$23),"")</f>
        <v/>
      </c>
      <c r="AG18" s="345"/>
      <c r="AH18" s="334" t="str">
        <f>IF(AND('Mapa final'!$L$18="Alta",'Mapa final'!$P$18="Catastrófico"),CONCATENATE("R",'Mapa final'!$A$18),"")</f>
        <v>R4</v>
      </c>
      <c r="AI18" s="335"/>
      <c r="AJ18" s="335" t="str">
        <f>IF(AND('Mapa final'!$L$21="Muy Alta",'Mapa final'!$P$21="Catastrófico"),CONCATENATE("R",'Mapa final'!$A$21),"")</f>
        <v/>
      </c>
      <c r="AK18" s="335"/>
      <c r="AL18" s="335" t="str">
        <f>IF(AND('Mapa final'!$L$23="Muy Alta",'Mapa final'!$P$23="Catastrófico"),CONCATENATE("R",'Mapa final'!$A$23),"")</f>
        <v/>
      </c>
      <c r="AM18" s="336"/>
      <c r="AN18" s="70"/>
      <c r="AO18" s="377"/>
      <c r="AP18" s="378"/>
      <c r="AQ18" s="378"/>
      <c r="AR18" s="378"/>
      <c r="AS18" s="378"/>
      <c r="AT18" s="379"/>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63"/>
      <c r="C19" s="363"/>
      <c r="D19" s="364"/>
      <c r="E19" s="356"/>
      <c r="F19" s="357"/>
      <c r="G19" s="357"/>
      <c r="H19" s="357"/>
      <c r="I19" s="357"/>
      <c r="J19" s="325"/>
      <c r="K19" s="326"/>
      <c r="L19" s="326"/>
      <c r="M19" s="326"/>
      <c r="N19" s="326"/>
      <c r="O19" s="327"/>
      <c r="P19" s="325"/>
      <c r="Q19" s="326"/>
      <c r="R19" s="326"/>
      <c r="S19" s="326"/>
      <c r="T19" s="326"/>
      <c r="U19" s="327"/>
      <c r="V19" s="343"/>
      <c r="W19" s="344"/>
      <c r="X19" s="344"/>
      <c r="Y19" s="344"/>
      <c r="Z19" s="344"/>
      <c r="AA19" s="345"/>
      <c r="AB19" s="343"/>
      <c r="AC19" s="344"/>
      <c r="AD19" s="344"/>
      <c r="AE19" s="344"/>
      <c r="AF19" s="344"/>
      <c r="AG19" s="345"/>
      <c r="AH19" s="334"/>
      <c r="AI19" s="335"/>
      <c r="AJ19" s="335"/>
      <c r="AK19" s="335"/>
      <c r="AL19" s="335"/>
      <c r="AM19" s="336"/>
      <c r="AN19" s="70"/>
      <c r="AO19" s="377"/>
      <c r="AP19" s="378"/>
      <c r="AQ19" s="378"/>
      <c r="AR19" s="378"/>
      <c r="AS19" s="378"/>
      <c r="AT19" s="379"/>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63"/>
      <c r="C20" s="363"/>
      <c r="D20" s="364"/>
      <c r="E20" s="356"/>
      <c r="F20" s="357"/>
      <c r="G20" s="357"/>
      <c r="H20" s="357"/>
      <c r="I20" s="357"/>
      <c r="J20" s="325" t="str">
        <f>IF(AND('Mapa final'!$L$21="Alta",'Mapa final'!$P$21="Leve"),CONCATENATE("R",'Mapa final'!$A$21),"")</f>
        <v/>
      </c>
      <c r="K20" s="326"/>
      <c r="L20" s="326" t="str">
        <f>IF(AND('Mapa final'!$L$21="Alta",'Mapa final'!$P$21="Leve"),CONCATENATE("R",'Mapa final'!$A$21),"")</f>
        <v/>
      </c>
      <c r="M20" s="326"/>
      <c r="N20" s="326" t="str">
        <f>IF(AND('Mapa final'!$L$23="Alta",'Mapa final'!$P$23="Leve"),CONCATENATE("R",'Mapa final'!$A$23),"")</f>
        <v/>
      </c>
      <c r="O20" s="327"/>
      <c r="P20" s="325" t="str">
        <f>IF(AND('Mapa final'!$L$21="Alta",'Mapa final'!$P$21="Leve"),CONCATENATE("R",'Mapa final'!$A$21),"")</f>
        <v/>
      </c>
      <c r="Q20" s="326"/>
      <c r="R20" s="326" t="str">
        <f>IF(AND('Mapa final'!$L$21="Alta",'Mapa final'!$P$21="Leve"),CONCATENATE("R",'Mapa final'!$A$21),"")</f>
        <v/>
      </c>
      <c r="S20" s="326"/>
      <c r="T20" s="326" t="str">
        <f>IF(AND('Mapa final'!$L$23="Alta",'Mapa final'!$P$23="Leve"),CONCATENATE("R",'Mapa final'!$A$23),"")</f>
        <v/>
      </c>
      <c r="U20" s="327"/>
      <c r="V20" s="343" t="str">
        <f>IF(AND('Mapa final'!$L$21="Muy Alta",'Mapa final'!$P$21="Leve"),CONCATENATE("R",'Mapa final'!$A$21),"")</f>
        <v/>
      </c>
      <c r="W20" s="344"/>
      <c r="X20" s="344" t="str">
        <f>IF(AND('Mapa final'!$L$21="Muy Alta",'Mapa final'!$P$21="Leve"),CONCATENATE("R",'Mapa final'!$A$21),"")</f>
        <v/>
      </c>
      <c r="Y20" s="344"/>
      <c r="Z20" s="344" t="str">
        <f>IF(AND('Mapa final'!$L$23="Muy Alta",'Mapa final'!$P$23="Leve"),CONCATENATE("R",'Mapa final'!$A$23),"")</f>
        <v/>
      </c>
      <c r="AA20" s="345"/>
      <c r="AB20" s="343" t="str">
        <f>IF(AND('Mapa final'!$L$21="Muy Alta",'Mapa final'!$P$21="Leve"),CONCATENATE("R",'Mapa final'!$A$21),"")</f>
        <v/>
      </c>
      <c r="AC20" s="344"/>
      <c r="AD20" s="344" t="str">
        <f>IF(AND('Mapa final'!$L$21="Muy Alta",'Mapa final'!$P$21="Leve"),CONCATENATE("R",'Mapa final'!$A$21),"")</f>
        <v/>
      </c>
      <c r="AE20" s="344"/>
      <c r="AF20" s="344" t="str">
        <f>IF(AND('Mapa final'!$L$23="Muy Alta",'Mapa final'!$P$23="Leve"),CONCATENATE("R",'Mapa final'!$A$23),"")</f>
        <v/>
      </c>
      <c r="AG20" s="345"/>
      <c r="AH20" s="334" t="str">
        <f>IF(AND('Mapa final'!$L$21="Muy Alta",'Mapa final'!$P$21="Catastrófico"),CONCATENATE("R",'Mapa final'!$A$21),"")</f>
        <v/>
      </c>
      <c r="AI20" s="335"/>
      <c r="AJ20" s="335" t="str">
        <f>IF(AND('Mapa final'!$L$21="Muy Alta",'Mapa final'!$P$21="Catastrófico"),CONCATENATE("R",'Mapa final'!$A$21),"")</f>
        <v/>
      </c>
      <c r="AK20" s="335"/>
      <c r="AL20" s="335" t="str">
        <f>IF(AND('Mapa final'!$L$23="Muy Alta",'Mapa final'!$P$23="Catastrófico"),CONCATENATE("R",'Mapa final'!$A$23),"")</f>
        <v/>
      </c>
      <c r="AM20" s="336"/>
      <c r="AN20" s="70"/>
      <c r="AO20" s="377"/>
      <c r="AP20" s="378"/>
      <c r="AQ20" s="378"/>
      <c r="AR20" s="378"/>
      <c r="AS20" s="378"/>
      <c r="AT20" s="379"/>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63"/>
      <c r="C21" s="363"/>
      <c r="D21" s="364"/>
      <c r="E21" s="359"/>
      <c r="F21" s="360"/>
      <c r="G21" s="360"/>
      <c r="H21" s="360"/>
      <c r="I21" s="360"/>
      <c r="J21" s="328"/>
      <c r="K21" s="329"/>
      <c r="L21" s="329"/>
      <c r="M21" s="329"/>
      <c r="N21" s="329"/>
      <c r="O21" s="330"/>
      <c r="P21" s="328"/>
      <c r="Q21" s="329"/>
      <c r="R21" s="329"/>
      <c r="S21" s="329"/>
      <c r="T21" s="329"/>
      <c r="U21" s="330"/>
      <c r="V21" s="346"/>
      <c r="W21" s="347"/>
      <c r="X21" s="347"/>
      <c r="Y21" s="347"/>
      <c r="Z21" s="347"/>
      <c r="AA21" s="348"/>
      <c r="AB21" s="346"/>
      <c r="AC21" s="347"/>
      <c r="AD21" s="347"/>
      <c r="AE21" s="347"/>
      <c r="AF21" s="347"/>
      <c r="AG21" s="348"/>
      <c r="AH21" s="337"/>
      <c r="AI21" s="338"/>
      <c r="AJ21" s="338"/>
      <c r="AK21" s="338"/>
      <c r="AL21" s="338"/>
      <c r="AM21" s="339"/>
      <c r="AN21" s="70"/>
      <c r="AO21" s="380"/>
      <c r="AP21" s="381"/>
      <c r="AQ21" s="381"/>
      <c r="AR21" s="381"/>
      <c r="AS21" s="381"/>
      <c r="AT21" s="38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63"/>
      <c r="C22" s="363"/>
      <c r="D22" s="364"/>
      <c r="E22" s="353" t="s">
        <v>182</v>
      </c>
      <c r="F22" s="354"/>
      <c r="G22" s="354"/>
      <c r="H22" s="354"/>
      <c r="I22" s="355"/>
      <c r="J22" s="331" t="str">
        <f>IF(AND('Mapa final'!$L$21="Alta",'Mapa final'!$P$21="Leve"),CONCATENATE("R",'Mapa final'!$A$21),"")</f>
        <v/>
      </c>
      <c r="K22" s="332"/>
      <c r="L22" s="332" t="str">
        <f>IF(AND('Mapa final'!$L$21="Alta",'Mapa final'!$P$21="Leve"),CONCATENATE("R",'Mapa final'!$A$21),"")</f>
        <v/>
      </c>
      <c r="M22" s="332"/>
      <c r="N22" s="332" t="str">
        <f>IF(AND('Mapa final'!$L$23="Alta",'Mapa final'!$P$23="Leve"),CONCATENATE("R",'Mapa final'!$A$23),"")</f>
        <v/>
      </c>
      <c r="O22" s="333"/>
      <c r="P22" s="331" t="str">
        <f>IF(AND('Mapa final'!$L$21="Alta",'Mapa final'!$P$21="Leve"),CONCATENATE("R",'Mapa final'!$A$21),"")</f>
        <v/>
      </c>
      <c r="Q22" s="332"/>
      <c r="R22" s="332" t="str">
        <f>IF(AND('Mapa final'!$L$21="Alta",'Mapa final'!$P$21="Leve"),CONCATENATE("R",'Mapa final'!$A$21),"")</f>
        <v/>
      </c>
      <c r="S22" s="332"/>
      <c r="T22" s="332" t="str">
        <f>IF(AND('Mapa final'!$L$23="Alta",'Mapa final'!$P$23="Leve"),CONCATENATE("R",'Mapa final'!$A$23),"")</f>
        <v/>
      </c>
      <c r="U22" s="333"/>
      <c r="V22" s="331" t="str">
        <f>IF(AND('Mapa final'!$L$21="Alta",'Mapa final'!$P$21="Leve"),CONCATENATE("R",'Mapa final'!$A$21),"")</f>
        <v/>
      </c>
      <c r="W22" s="332"/>
      <c r="X22" s="332" t="str">
        <f>IF(AND('Mapa final'!$L$21="Alta",'Mapa final'!$P$21="Leve"),CONCATENATE("R",'Mapa final'!$A$21),"")</f>
        <v/>
      </c>
      <c r="Y22" s="332"/>
      <c r="Z22" s="332" t="str">
        <f>IF(AND('Mapa final'!$L$23="Alta",'Mapa final'!$P$23="Leve"),CONCATENATE("R",'Mapa final'!$A$23),"")</f>
        <v/>
      </c>
      <c r="AA22" s="333"/>
      <c r="AB22" s="349" t="str">
        <f>IF(AND('Mapa final'!$L$16="media",'Mapa final'!$P$16="mayor"),CONCATENATE("R",'Mapa final'!$A$16),"")</f>
        <v>R2</v>
      </c>
      <c r="AC22" s="350"/>
      <c r="AD22" s="350" t="str">
        <f>IF(AND('Mapa final'!$L$21="Muy Alta",'Mapa final'!$P$21="Leve"),CONCATENATE("R",'Mapa final'!$A$21),"")</f>
        <v/>
      </c>
      <c r="AE22" s="350"/>
      <c r="AF22" s="350" t="str">
        <f>IF(AND('Mapa final'!$L$23="Muy Alta",'Mapa final'!$P$23="Leve"),CONCATENATE("R",'Mapa final'!$A$23),"")</f>
        <v/>
      </c>
      <c r="AG22" s="351"/>
      <c r="AH22" s="340" t="str">
        <f>IF(AND('Mapa final'!$L$21="Muy Alta",'Mapa final'!$P$21="Catastrófico"),CONCATENATE("R",'Mapa final'!$A$21),"")</f>
        <v/>
      </c>
      <c r="AI22" s="341"/>
      <c r="AJ22" s="341" t="str">
        <f>IF(AND('Mapa final'!$L$21="Muy Alta",'Mapa final'!$P$21="Catastrófico"),CONCATENATE("R",'Mapa final'!$A$21),"")</f>
        <v/>
      </c>
      <c r="AK22" s="341"/>
      <c r="AL22" s="341" t="str">
        <f>IF(AND('Mapa final'!$L$23="Muy Alta",'Mapa final'!$P$23="Catastrófico"),CONCATENATE("R",'Mapa final'!$A$23),"")</f>
        <v/>
      </c>
      <c r="AM22" s="342"/>
      <c r="AN22" s="70"/>
      <c r="AO22" s="383" t="s">
        <v>183</v>
      </c>
      <c r="AP22" s="384"/>
      <c r="AQ22" s="384"/>
      <c r="AR22" s="384"/>
      <c r="AS22" s="384"/>
      <c r="AT22" s="385"/>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63"/>
      <c r="C23" s="363"/>
      <c r="D23" s="364"/>
      <c r="E23" s="356"/>
      <c r="F23" s="357"/>
      <c r="G23" s="357"/>
      <c r="H23" s="357"/>
      <c r="I23" s="358"/>
      <c r="J23" s="325"/>
      <c r="K23" s="326"/>
      <c r="L23" s="326"/>
      <c r="M23" s="326"/>
      <c r="N23" s="326"/>
      <c r="O23" s="327"/>
      <c r="P23" s="325"/>
      <c r="Q23" s="326"/>
      <c r="R23" s="326"/>
      <c r="S23" s="326"/>
      <c r="T23" s="326"/>
      <c r="U23" s="327"/>
      <c r="V23" s="325"/>
      <c r="W23" s="326"/>
      <c r="X23" s="326"/>
      <c r="Y23" s="326"/>
      <c r="Z23" s="326"/>
      <c r="AA23" s="327"/>
      <c r="AB23" s="343"/>
      <c r="AC23" s="344"/>
      <c r="AD23" s="344"/>
      <c r="AE23" s="344"/>
      <c r="AF23" s="344"/>
      <c r="AG23" s="345"/>
      <c r="AH23" s="334"/>
      <c r="AI23" s="335"/>
      <c r="AJ23" s="335"/>
      <c r="AK23" s="335"/>
      <c r="AL23" s="335"/>
      <c r="AM23" s="336"/>
      <c r="AN23" s="70"/>
      <c r="AO23" s="386"/>
      <c r="AP23" s="387"/>
      <c r="AQ23" s="387"/>
      <c r="AR23" s="387"/>
      <c r="AS23" s="387"/>
      <c r="AT23" s="388"/>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63"/>
      <c r="C24" s="363"/>
      <c r="D24" s="364"/>
      <c r="E24" s="356"/>
      <c r="F24" s="357"/>
      <c r="G24" s="357"/>
      <c r="H24" s="357"/>
      <c r="I24" s="358"/>
      <c r="J24" s="325" t="str">
        <f>IF(AND('Mapa final'!$L$21="Alta",'Mapa final'!$P$21="Leve"),CONCATENATE("R",'Mapa final'!$A$21),"")</f>
        <v/>
      </c>
      <c r="K24" s="326"/>
      <c r="L24" s="326" t="str">
        <f>IF(AND('Mapa final'!$L$21="Alta",'Mapa final'!$P$21="Leve"),CONCATENATE("R",'Mapa final'!$A$21),"")</f>
        <v/>
      </c>
      <c r="M24" s="326"/>
      <c r="N24" s="326" t="str">
        <f>IF(AND('Mapa final'!$L$23="Alta",'Mapa final'!$P$23="Leve"),CONCATENATE("R",'Mapa final'!$A$23),"")</f>
        <v/>
      </c>
      <c r="O24" s="327"/>
      <c r="P24" s="325" t="str">
        <f>IF(AND('Mapa final'!$L$21="Alta",'Mapa final'!$P$21="Leve"),CONCATENATE("R",'Mapa final'!$A$21),"")</f>
        <v/>
      </c>
      <c r="Q24" s="326"/>
      <c r="R24" s="326" t="str">
        <f>IF(AND('Mapa final'!$L$21="Alta",'Mapa final'!$P$21="Leve"),CONCATENATE("R",'Mapa final'!$A$21),"")</f>
        <v/>
      </c>
      <c r="S24" s="326"/>
      <c r="T24" s="326" t="str">
        <f>IF(AND('Mapa final'!$L$23="Alta",'Mapa final'!$P$23="Leve"),CONCATENATE("R",'Mapa final'!$A$23),"")</f>
        <v/>
      </c>
      <c r="U24" s="327"/>
      <c r="V24" s="325" t="str">
        <f>IF(AND('Mapa final'!$L$21="Alta",'Mapa final'!$P$21="Leve"),CONCATENATE("R",'Mapa final'!$A$21),"")</f>
        <v/>
      </c>
      <c r="W24" s="326"/>
      <c r="X24" s="326" t="str">
        <f>IF(AND('Mapa final'!$L$21="Alta",'Mapa final'!$P$21="Leve"),CONCATENATE("R",'Mapa final'!$A$21),"")</f>
        <v/>
      </c>
      <c r="Y24" s="326"/>
      <c r="Z24" s="326" t="str">
        <f>IF(AND('Mapa final'!$L$23="Alta",'Mapa final'!$P$23="Leve"),CONCATENATE("R",'Mapa final'!$A$23),"")</f>
        <v/>
      </c>
      <c r="AA24" s="327"/>
      <c r="AB24" s="343" t="str">
        <f>IF(AND('Mapa final'!$L$21="Muy Alta",'Mapa final'!$P$21="Leve"),CONCATENATE("R",'Mapa final'!$A$21),"")</f>
        <v/>
      </c>
      <c r="AC24" s="344"/>
      <c r="AD24" s="344" t="str">
        <f>IF(AND('Mapa final'!$L$21="Muy Alta",'Mapa final'!$P$21="Leve"),CONCATENATE("R",'Mapa final'!$A$21),"")</f>
        <v/>
      </c>
      <c r="AE24" s="344"/>
      <c r="AF24" s="344" t="str">
        <f>IF(AND('Mapa final'!$L$23="Muy Alta",'Mapa final'!$P$23="Leve"),CONCATENATE("R",'Mapa final'!$A$23),"")</f>
        <v/>
      </c>
      <c r="AG24" s="345"/>
      <c r="AH24" s="334" t="str">
        <f>IF(AND('Mapa final'!$L$21="Muy Alta",'Mapa final'!$P$21="Catastrófico"),CONCATENATE("R",'Mapa final'!$A$21),"")</f>
        <v/>
      </c>
      <c r="AI24" s="335"/>
      <c r="AJ24" s="335" t="str">
        <f>IF(AND('Mapa final'!$L$21="Muy Alta",'Mapa final'!$P$21="Catastrófico"),CONCATENATE("R",'Mapa final'!$A$21),"")</f>
        <v/>
      </c>
      <c r="AK24" s="335"/>
      <c r="AL24" s="335" t="str">
        <f>IF(AND('Mapa final'!$L$23="Muy Alta",'Mapa final'!$P$23="Catastrófico"),CONCATENATE("R",'Mapa final'!$A$23),"")</f>
        <v/>
      </c>
      <c r="AM24" s="336"/>
      <c r="AN24" s="70"/>
      <c r="AO24" s="386"/>
      <c r="AP24" s="387"/>
      <c r="AQ24" s="387"/>
      <c r="AR24" s="387"/>
      <c r="AS24" s="387"/>
      <c r="AT24" s="388"/>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63"/>
      <c r="C25" s="363"/>
      <c r="D25" s="364"/>
      <c r="E25" s="356"/>
      <c r="F25" s="357"/>
      <c r="G25" s="357"/>
      <c r="H25" s="357"/>
      <c r="I25" s="358"/>
      <c r="J25" s="325"/>
      <c r="K25" s="326"/>
      <c r="L25" s="326"/>
      <c r="M25" s="326"/>
      <c r="N25" s="326"/>
      <c r="O25" s="327"/>
      <c r="P25" s="325"/>
      <c r="Q25" s="326"/>
      <c r="R25" s="326"/>
      <c r="S25" s="326"/>
      <c r="T25" s="326"/>
      <c r="U25" s="327"/>
      <c r="V25" s="325"/>
      <c r="W25" s="326"/>
      <c r="X25" s="326"/>
      <c r="Y25" s="326"/>
      <c r="Z25" s="326"/>
      <c r="AA25" s="327"/>
      <c r="AB25" s="343"/>
      <c r="AC25" s="344"/>
      <c r="AD25" s="344"/>
      <c r="AE25" s="344"/>
      <c r="AF25" s="344"/>
      <c r="AG25" s="345"/>
      <c r="AH25" s="334"/>
      <c r="AI25" s="335"/>
      <c r="AJ25" s="335"/>
      <c r="AK25" s="335"/>
      <c r="AL25" s="335"/>
      <c r="AM25" s="336"/>
      <c r="AN25" s="70"/>
      <c r="AO25" s="386"/>
      <c r="AP25" s="387"/>
      <c r="AQ25" s="387"/>
      <c r="AR25" s="387"/>
      <c r="AS25" s="387"/>
      <c r="AT25" s="388"/>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63"/>
      <c r="C26" s="363"/>
      <c r="D26" s="364"/>
      <c r="E26" s="356"/>
      <c r="F26" s="357"/>
      <c r="G26" s="357"/>
      <c r="H26" s="357"/>
      <c r="I26" s="358"/>
      <c r="J26" s="325" t="str">
        <f>IF(AND('Mapa final'!$L$21="Alta",'Mapa final'!$P$21="Leve"),CONCATENATE("R",'Mapa final'!$A$21),"")</f>
        <v/>
      </c>
      <c r="K26" s="326"/>
      <c r="L26" s="326" t="str">
        <f>IF(AND('Mapa final'!$L$21="Alta",'Mapa final'!$P$21="Leve"),CONCATENATE("R",'Mapa final'!$A$21),"")</f>
        <v/>
      </c>
      <c r="M26" s="326"/>
      <c r="N26" s="326" t="str">
        <f>IF(AND('Mapa final'!$L$23="Alta",'Mapa final'!$P$23="Leve"),CONCATENATE("R",'Mapa final'!$A$23),"")</f>
        <v/>
      </c>
      <c r="O26" s="327"/>
      <c r="P26" s="325" t="str">
        <f>IF(AND('Mapa final'!$L$21="Alta",'Mapa final'!$P$21="Leve"),CONCATENATE("R",'Mapa final'!$A$21),"")</f>
        <v/>
      </c>
      <c r="Q26" s="326"/>
      <c r="R26" s="326" t="str">
        <f>IF(AND('Mapa final'!$L$21="Alta",'Mapa final'!$P$21="Leve"),CONCATENATE("R",'Mapa final'!$A$21),"")</f>
        <v/>
      </c>
      <c r="S26" s="326"/>
      <c r="T26" s="326" t="str">
        <f>IF(AND('Mapa final'!$L$23="Alta",'Mapa final'!$P$23="Leve"),CONCATENATE("R",'Mapa final'!$A$23),"")</f>
        <v/>
      </c>
      <c r="U26" s="327"/>
      <c r="V26" s="325" t="str">
        <f>IF(AND('Mapa final'!$L$21="Alta",'Mapa final'!$P$21="Leve"),CONCATENATE("R",'Mapa final'!$A$21),"")</f>
        <v/>
      </c>
      <c r="W26" s="326"/>
      <c r="X26" s="326" t="str">
        <f>IF(AND('Mapa final'!$L$21="Alta",'Mapa final'!$P$21="Leve"),CONCATENATE("R",'Mapa final'!$A$21),"")</f>
        <v/>
      </c>
      <c r="Y26" s="326"/>
      <c r="Z26" s="326" t="str">
        <f>IF(AND('Mapa final'!$L$23="Alta",'Mapa final'!$P$23="Leve"),CONCATENATE("R",'Mapa final'!$A$23),"")</f>
        <v/>
      </c>
      <c r="AA26" s="327"/>
      <c r="AB26" s="343" t="str">
        <f>IF(AND('Mapa final'!$L$21="Muy Alta",'Mapa final'!$P$21="Leve"),CONCATENATE("R",'Mapa final'!$A$21),"")</f>
        <v/>
      </c>
      <c r="AC26" s="344"/>
      <c r="AD26" s="344" t="str">
        <f>IF(AND('Mapa final'!$L$21="Muy Alta",'Mapa final'!$P$21="Leve"),CONCATENATE("R",'Mapa final'!$A$21),"")</f>
        <v/>
      </c>
      <c r="AE26" s="344"/>
      <c r="AF26" s="344" t="str">
        <f>IF(AND('Mapa final'!$L$23="Muy Alta",'Mapa final'!$P$23="Leve"),CONCATENATE("R",'Mapa final'!$A$23),"")</f>
        <v/>
      </c>
      <c r="AG26" s="345"/>
      <c r="AH26" s="334" t="str">
        <f>IF(AND('Mapa final'!$L$21="Muy Alta",'Mapa final'!$P$21="Catastrófico"),CONCATENATE("R",'Mapa final'!$A$21),"")</f>
        <v/>
      </c>
      <c r="AI26" s="335"/>
      <c r="AJ26" s="335" t="str">
        <f>IF(AND('Mapa final'!$L$21="Muy Alta",'Mapa final'!$P$21="Catastrófico"),CONCATENATE("R",'Mapa final'!$A$21),"")</f>
        <v/>
      </c>
      <c r="AK26" s="335"/>
      <c r="AL26" s="335" t="str">
        <f>IF(AND('Mapa final'!$L$23="Muy Alta",'Mapa final'!$P$23="Catastrófico"),CONCATENATE("R",'Mapa final'!$A$23),"")</f>
        <v/>
      </c>
      <c r="AM26" s="336"/>
      <c r="AN26" s="70"/>
      <c r="AO26" s="386"/>
      <c r="AP26" s="387"/>
      <c r="AQ26" s="387"/>
      <c r="AR26" s="387"/>
      <c r="AS26" s="387"/>
      <c r="AT26" s="38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63"/>
      <c r="C27" s="363"/>
      <c r="D27" s="364"/>
      <c r="E27" s="356"/>
      <c r="F27" s="357"/>
      <c r="G27" s="357"/>
      <c r="H27" s="357"/>
      <c r="I27" s="358"/>
      <c r="J27" s="325"/>
      <c r="K27" s="326"/>
      <c r="L27" s="326"/>
      <c r="M27" s="326"/>
      <c r="N27" s="326"/>
      <c r="O27" s="327"/>
      <c r="P27" s="325"/>
      <c r="Q27" s="326"/>
      <c r="R27" s="326"/>
      <c r="S27" s="326"/>
      <c r="T27" s="326"/>
      <c r="U27" s="327"/>
      <c r="V27" s="325"/>
      <c r="W27" s="326"/>
      <c r="X27" s="326"/>
      <c r="Y27" s="326"/>
      <c r="Z27" s="326"/>
      <c r="AA27" s="327"/>
      <c r="AB27" s="343"/>
      <c r="AC27" s="344"/>
      <c r="AD27" s="344"/>
      <c r="AE27" s="344"/>
      <c r="AF27" s="344"/>
      <c r="AG27" s="345"/>
      <c r="AH27" s="334"/>
      <c r="AI27" s="335"/>
      <c r="AJ27" s="335"/>
      <c r="AK27" s="335"/>
      <c r="AL27" s="335"/>
      <c r="AM27" s="336"/>
      <c r="AN27" s="70"/>
      <c r="AO27" s="386"/>
      <c r="AP27" s="387"/>
      <c r="AQ27" s="387"/>
      <c r="AR27" s="387"/>
      <c r="AS27" s="387"/>
      <c r="AT27" s="388"/>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63"/>
      <c r="C28" s="363"/>
      <c r="D28" s="364"/>
      <c r="E28" s="356"/>
      <c r="F28" s="357"/>
      <c r="G28" s="357"/>
      <c r="H28" s="357"/>
      <c r="I28" s="358"/>
      <c r="J28" s="325" t="str">
        <f>IF(AND('Mapa final'!$L$21="Alta",'Mapa final'!$P$21="Leve"),CONCATENATE("R",'Mapa final'!$A$21),"")</f>
        <v/>
      </c>
      <c r="K28" s="326"/>
      <c r="L28" s="326" t="str">
        <f>IF(AND('Mapa final'!$L$21="Alta",'Mapa final'!$P$21="Leve"),CONCATENATE("R",'Mapa final'!$A$21),"")</f>
        <v/>
      </c>
      <c r="M28" s="326"/>
      <c r="N28" s="326" t="str">
        <f>IF(AND('Mapa final'!$L$23="Alta",'Mapa final'!$P$23="Leve"),CONCATENATE("R",'Mapa final'!$A$23),"")</f>
        <v/>
      </c>
      <c r="O28" s="327"/>
      <c r="P28" s="325" t="str">
        <f>IF(AND('Mapa final'!$L$21="Alta",'Mapa final'!$P$21="Leve"),CONCATENATE("R",'Mapa final'!$A$21),"")</f>
        <v/>
      </c>
      <c r="Q28" s="326"/>
      <c r="R28" s="326" t="str">
        <f>IF(AND('Mapa final'!$L$21="Alta",'Mapa final'!$P$21="Leve"),CONCATENATE("R",'Mapa final'!$A$21),"")</f>
        <v/>
      </c>
      <c r="S28" s="326"/>
      <c r="T28" s="326" t="str">
        <f>IF(AND('Mapa final'!$L$23="Alta",'Mapa final'!$P$23="Leve"),CONCATENATE("R",'Mapa final'!$A$23),"")</f>
        <v/>
      </c>
      <c r="U28" s="327"/>
      <c r="V28" s="325" t="str">
        <f>IF(AND('Mapa final'!$L$21="Alta",'Mapa final'!$P$21="Leve"),CONCATENATE("R",'Mapa final'!$A$21),"")</f>
        <v/>
      </c>
      <c r="W28" s="326"/>
      <c r="X28" s="326" t="str">
        <f>IF(AND('Mapa final'!$L$21="Alta",'Mapa final'!$P$21="Leve"),CONCATENATE("R",'Mapa final'!$A$21),"")</f>
        <v/>
      </c>
      <c r="Y28" s="326"/>
      <c r="Z28" s="326" t="str">
        <f>IF(AND('Mapa final'!$L$23="Alta",'Mapa final'!$P$23="Leve"),CONCATENATE("R",'Mapa final'!$A$23),"")</f>
        <v/>
      </c>
      <c r="AA28" s="327"/>
      <c r="AB28" s="343" t="str">
        <f>IF(AND('Mapa final'!$L$21="Muy Alta",'Mapa final'!$P$21="Leve"),CONCATENATE("R",'Mapa final'!$A$21),"")</f>
        <v/>
      </c>
      <c r="AC28" s="344"/>
      <c r="AD28" s="344" t="str">
        <f>IF(AND('Mapa final'!$L$21="Muy Alta",'Mapa final'!$P$21="Leve"),CONCATENATE("R",'Mapa final'!$A$21),"")</f>
        <v/>
      </c>
      <c r="AE28" s="344"/>
      <c r="AF28" s="344" t="str">
        <f>IF(AND('Mapa final'!$L$23="Muy Alta",'Mapa final'!$P$23="Leve"),CONCATENATE("R",'Mapa final'!$A$23),"")</f>
        <v/>
      </c>
      <c r="AG28" s="345"/>
      <c r="AH28" s="334" t="str">
        <f>IF(AND('Mapa final'!$L$21="Muy Alta",'Mapa final'!$P$21="Catastrófico"),CONCATENATE("R",'Mapa final'!$A$21),"")</f>
        <v/>
      </c>
      <c r="AI28" s="335"/>
      <c r="AJ28" s="335" t="str">
        <f>IF(AND('Mapa final'!$L$21="Muy Alta",'Mapa final'!$P$21="Catastrófico"),CONCATENATE("R",'Mapa final'!$A$21),"")</f>
        <v/>
      </c>
      <c r="AK28" s="335"/>
      <c r="AL28" s="335" t="str">
        <f>IF(AND('Mapa final'!$L$23="Muy Alta",'Mapa final'!$P$23="Catastrófico"),CONCATENATE("R",'Mapa final'!$A$23),"")</f>
        <v/>
      </c>
      <c r="AM28" s="336"/>
      <c r="AN28" s="70"/>
      <c r="AO28" s="386"/>
      <c r="AP28" s="387"/>
      <c r="AQ28" s="387"/>
      <c r="AR28" s="387"/>
      <c r="AS28" s="387"/>
      <c r="AT28" s="388"/>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63"/>
      <c r="C29" s="363"/>
      <c r="D29" s="364"/>
      <c r="E29" s="359"/>
      <c r="F29" s="360"/>
      <c r="G29" s="360"/>
      <c r="H29" s="360"/>
      <c r="I29" s="361"/>
      <c r="J29" s="325"/>
      <c r="K29" s="326"/>
      <c r="L29" s="326"/>
      <c r="M29" s="326"/>
      <c r="N29" s="326"/>
      <c r="O29" s="327"/>
      <c r="P29" s="328"/>
      <c r="Q29" s="329"/>
      <c r="R29" s="329"/>
      <c r="S29" s="329"/>
      <c r="T29" s="329"/>
      <c r="U29" s="330"/>
      <c r="V29" s="328"/>
      <c r="W29" s="329"/>
      <c r="X29" s="329"/>
      <c r="Y29" s="329"/>
      <c r="Z29" s="329"/>
      <c r="AA29" s="330"/>
      <c r="AB29" s="346"/>
      <c r="AC29" s="347"/>
      <c r="AD29" s="347"/>
      <c r="AE29" s="347"/>
      <c r="AF29" s="347"/>
      <c r="AG29" s="348"/>
      <c r="AH29" s="337"/>
      <c r="AI29" s="338"/>
      <c r="AJ29" s="338"/>
      <c r="AK29" s="338"/>
      <c r="AL29" s="338"/>
      <c r="AM29" s="339"/>
      <c r="AN29" s="70"/>
      <c r="AO29" s="389"/>
      <c r="AP29" s="390"/>
      <c r="AQ29" s="390"/>
      <c r="AR29" s="390"/>
      <c r="AS29" s="390"/>
      <c r="AT29" s="39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63"/>
      <c r="C30" s="363"/>
      <c r="D30" s="364"/>
      <c r="E30" s="353" t="s">
        <v>184</v>
      </c>
      <c r="F30" s="354"/>
      <c r="G30" s="354"/>
      <c r="H30" s="354"/>
      <c r="I30" s="354"/>
      <c r="J30" s="322" t="str">
        <f>IF(AND('Mapa final'!$L$21="Baja",'Mapa final'!$P$21="Leve"),CONCATENATE("R",'Mapa final'!$A$21),"")</f>
        <v/>
      </c>
      <c r="K30" s="323"/>
      <c r="L30" s="323" t="str">
        <f>IF(AND('Mapa final'!$L$21="Baja",'Mapa final'!$P$21="Leve"),CONCATENATE("R",'Mapa final'!$A$21),"")</f>
        <v/>
      </c>
      <c r="M30" s="323"/>
      <c r="N30" s="323" t="str">
        <f>IF(AND('Mapa final'!$L$23="Baja",'Mapa final'!$P$23="Leve"),CONCATENATE("R",'Mapa final'!$A$23),"")</f>
        <v/>
      </c>
      <c r="O30" s="324"/>
      <c r="P30" s="332" t="str">
        <f>IF(AND('Mapa final'!$L$21="Alta",'Mapa final'!$P$21="Leve"),CONCATENATE("R",'Mapa final'!$A$21),"")</f>
        <v/>
      </c>
      <c r="Q30" s="332"/>
      <c r="R30" s="332" t="str">
        <f>IF(AND('Mapa final'!$L$21="Alta",'Mapa final'!$P$21="Leve"),CONCATENATE("R",'Mapa final'!$A$21),"")</f>
        <v/>
      </c>
      <c r="S30" s="332"/>
      <c r="T30" s="332" t="str">
        <f>IF(AND('Mapa final'!$L$23="Alta",'Mapa final'!$P$23="Leve"),CONCATENATE("R",'Mapa final'!$A$23),"")</f>
        <v/>
      </c>
      <c r="U30" s="333"/>
      <c r="V30" s="331" t="str">
        <f>IF(AND('Mapa final'!$L$21="Alta",'Mapa final'!$P$21="Leve"),CONCATENATE("R",'Mapa final'!$A$21),"")</f>
        <v/>
      </c>
      <c r="W30" s="332"/>
      <c r="X30" s="332" t="str">
        <f>IF(AND('Mapa final'!$L$21="Alta",'Mapa final'!$P$21="Leve"),CONCATENATE("R",'Mapa final'!$A$21),"")</f>
        <v/>
      </c>
      <c r="Y30" s="332"/>
      <c r="Z30" s="332" t="str">
        <f>IF(AND('Mapa final'!$L$23="Alta",'Mapa final'!$P$23="Leve"),CONCATENATE("R",'Mapa final'!$A$23),"")</f>
        <v/>
      </c>
      <c r="AA30" s="333"/>
      <c r="AB30" s="349" t="str">
        <f>IF(AND('Mapa final'!$L$21="Muy Alta",'Mapa final'!$P$21="Leve"),CONCATENATE("R",'Mapa final'!$A$21),"")</f>
        <v/>
      </c>
      <c r="AC30" s="350"/>
      <c r="AD30" s="350" t="str">
        <f>IF(AND('Mapa final'!$L$21="Muy Alta",'Mapa final'!$P$21="Leve"),CONCATENATE("R",'Mapa final'!$A$21),"")</f>
        <v/>
      </c>
      <c r="AE30" s="350"/>
      <c r="AF30" s="350" t="str">
        <f>IF(AND('Mapa final'!$L$23="Muy Alta",'Mapa final'!$P$23="Leve"),CONCATENATE("R",'Mapa final'!$A$23),"")</f>
        <v/>
      </c>
      <c r="AG30" s="351"/>
      <c r="AH30" s="340" t="str">
        <f>IF(AND('Mapa final'!$L$21="Muy Alta",'Mapa final'!$P$21="Catastrófico"),CONCATENATE("R",'Mapa final'!$A$21),"")</f>
        <v/>
      </c>
      <c r="AI30" s="341"/>
      <c r="AJ30" s="341" t="str">
        <f>IF(AND('Mapa final'!$L$21="Muy Alta",'Mapa final'!$P$21="Catastrófico"),CONCATENATE("R",'Mapa final'!$A$21),"")</f>
        <v/>
      </c>
      <c r="AK30" s="341"/>
      <c r="AL30" s="341" t="str">
        <f>IF(AND('Mapa final'!$L$23="Muy Alta",'Mapa final'!$P$23="Catastrófico"),CONCATENATE("R",'Mapa final'!$A$23),"")</f>
        <v/>
      </c>
      <c r="AM30" s="342"/>
      <c r="AN30" s="70"/>
      <c r="AO30" s="392" t="s">
        <v>185</v>
      </c>
      <c r="AP30" s="393"/>
      <c r="AQ30" s="393"/>
      <c r="AR30" s="393"/>
      <c r="AS30" s="393"/>
      <c r="AT30" s="39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63"/>
      <c r="C31" s="363"/>
      <c r="D31" s="364"/>
      <c r="E31" s="356"/>
      <c r="F31" s="357"/>
      <c r="G31" s="357"/>
      <c r="H31" s="357"/>
      <c r="I31" s="357"/>
      <c r="J31" s="316"/>
      <c r="K31" s="317"/>
      <c r="L31" s="317"/>
      <c r="M31" s="317"/>
      <c r="N31" s="317"/>
      <c r="O31" s="318"/>
      <c r="P31" s="326"/>
      <c r="Q31" s="326"/>
      <c r="R31" s="326"/>
      <c r="S31" s="326"/>
      <c r="T31" s="326"/>
      <c r="U31" s="327"/>
      <c r="V31" s="325"/>
      <c r="W31" s="326"/>
      <c r="X31" s="326"/>
      <c r="Y31" s="326"/>
      <c r="Z31" s="326"/>
      <c r="AA31" s="327"/>
      <c r="AB31" s="343"/>
      <c r="AC31" s="344"/>
      <c r="AD31" s="344"/>
      <c r="AE31" s="344"/>
      <c r="AF31" s="344"/>
      <c r="AG31" s="345"/>
      <c r="AH31" s="334"/>
      <c r="AI31" s="335"/>
      <c r="AJ31" s="335"/>
      <c r="AK31" s="335"/>
      <c r="AL31" s="335"/>
      <c r="AM31" s="336"/>
      <c r="AN31" s="70"/>
      <c r="AO31" s="395"/>
      <c r="AP31" s="396"/>
      <c r="AQ31" s="396"/>
      <c r="AR31" s="396"/>
      <c r="AS31" s="396"/>
      <c r="AT31" s="397"/>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63"/>
      <c r="C32" s="363"/>
      <c r="D32" s="364"/>
      <c r="E32" s="356"/>
      <c r="F32" s="357"/>
      <c r="G32" s="357"/>
      <c r="H32" s="357"/>
      <c r="I32" s="357"/>
      <c r="J32" s="316" t="str">
        <f>IF(AND('Mapa final'!$L$21="Baja",'Mapa final'!$P$21="Leve"),CONCATENATE("R",'Mapa final'!$A$21),"")</f>
        <v/>
      </c>
      <c r="K32" s="317"/>
      <c r="L32" s="317" t="str">
        <f>IF(AND('Mapa final'!$L$21="Baja",'Mapa final'!$P$21="Leve"),CONCATENATE("R",'Mapa final'!$A$21),"")</f>
        <v/>
      </c>
      <c r="M32" s="317"/>
      <c r="N32" s="317" t="str">
        <f>IF(AND('Mapa final'!$L$23="Baja",'Mapa final'!$P$23="Leve"),CONCATENATE("R",'Mapa final'!$A$23),"")</f>
        <v/>
      </c>
      <c r="O32" s="318"/>
      <c r="P32" s="326" t="str">
        <f>IF(AND('Mapa final'!$L$21="Alta",'Mapa final'!$P$21="Leve"),CONCATENATE("R",'Mapa final'!$A$21),"")</f>
        <v/>
      </c>
      <c r="Q32" s="326"/>
      <c r="R32" s="326" t="str">
        <f>IF(AND('Mapa final'!$L$21="Alta",'Mapa final'!$P$21="Leve"),CONCATENATE("R",'Mapa final'!$A$21),"")</f>
        <v/>
      </c>
      <c r="S32" s="326"/>
      <c r="T32" s="326" t="str">
        <f>IF(AND('Mapa final'!$L$23="Alta",'Mapa final'!$P$23="Leve"),CONCATENATE("R",'Mapa final'!$A$23),"")</f>
        <v/>
      </c>
      <c r="U32" s="327"/>
      <c r="V32" s="325" t="str">
        <f>IF(AND('Mapa final'!$L$21="Alta",'Mapa final'!$P$21="Leve"),CONCATENATE("R",'Mapa final'!$A$21),"")</f>
        <v/>
      </c>
      <c r="W32" s="326"/>
      <c r="X32" s="326" t="str">
        <f>IF(AND('Mapa final'!$L$21="Alta",'Mapa final'!$P$21="Leve"),CONCATENATE("R",'Mapa final'!$A$21),"")</f>
        <v/>
      </c>
      <c r="Y32" s="326"/>
      <c r="Z32" s="326" t="str">
        <f>IF(AND('Mapa final'!$L$23="Alta",'Mapa final'!$P$23="Leve"),CONCATENATE("R",'Mapa final'!$A$23),"")</f>
        <v/>
      </c>
      <c r="AA32" s="327"/>
      <c r="AB32" s="343" t="str">
        <f>IF(AND('Mapa final'!$L$21="Muy Alta",'Mapa final'!$P$21="Leve"),CONCATENATE("R",'Mapa final'!$A$21),"")</f>
        <v/>
      </c>
      <c r="AC32" s="344"/>
      <c r="AD32" s="344" t="str">
        <f>IF(AND('Mapa final'!$L$21="Muy Alta",'Mapa final'!$P$21="Leve"),CONCATENATE("R",'Mapa final'!$A$21),"")</f>
        <v/>
      </c>
      <c r="AE32" s="344"/>
      <c r="AF32" s="344" t="str">
        <f>IF(AND('Mapa final'!$L$23="Muy Alta",'Mapa final'!$P$23="Leve"),CONCATENATE("R",'Mapa final'!$A$23),"")</f>
        <v/>
      </c>
      <c r="AG32" s="345"/>
      <c r="AH32" s="334" t="str">
        <f>IF(AND('Mapa final'!$L$21="Muy Alta",'Mapa final'!$P$21="Catastrófico"),CONCATENATE("R",'Mapa final'!$A$21),"")</f>
        <v/>
      </c>
      <c r="AI32" s="335"/>
      <c r="AJ32" s="335" t="str">
        <f>IF(AND('Mapa final'!$L$21="Muy Alta",'Mapa final'!$P$21="Catastrófico"),CONCATENATE("R",'Mapa final'!$A$21),"")</f>
        <v/>
      </c>
      <c r="AK32" s="335"/>
      <c r="AL32" s="335" t="str">
        <f>IF(AND('Mapa final'!$L$23="Muy Alta",'Mapa final'!$P$23="Catastrófico"),CONCATENATE("R",'Mapa final'!$A$23),"")</f>
        <v/>
      </c>
      <c r="AM32" s="336"/>
      <c r="AN32" s="70"/>
      <c r="AO32" s="395"/>
      <c r="AP32" s="396"/>
      <c r="AQ32" s="396"/>
      <c r="AR32" s="396"/>
      <c r="AS32" s="396"/>
      <c r="AT32" s="397"/>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63"/>
      <c r="C33" s="363"/>
      <c r="D33" s="364"/>
      <c r="E33" s="356"/>
      <c r="F33" s="357"/>
      <c r="G33" s="357"/>
      <c r="H33" s="357"/>
      <c r="I33" s="357"/>
      <c r="J33" s="316"/>
      <c r="K33" s="317"/>
      <c r="L33" s="317"/>
      <c r="M33" s="317"/>
      <c r="N33" s="317"/>
      <c r="O33" s="318"/>
      <c r="P33" s="326"/>
      <c r="Q33" s="326"/>
      <c r="R33" s="326"/>
      <c r="S33" s="326"/>
      <c r="T33" s="326"/>
      <c r="U33" s="327"/>
      <c r="V33" s="325"/>
      <c r="W33" s="326"/>
      <c r="X33" s="326"/>
      <c r="Y33" s="326"/>
      <c r="Z33" s="326"/>
      <c r="AA33" s="327"/>
      <c r="AB33" s="343"/>
      <c r="AC33" s="344"/>
      <c r="AD33" s="344"/>
      <c r="AE33" s="344"/>
      <c r="AF33" s="344"/>
      <c r="AG33" s="345"/>
      <c r="AH33" s="334"/>
      <c r="AI33" s="335"/>
      <c r="AJ33" s="335"/>
      <c r="AK33" s="335"/>
      <c r="AL33" s="335"/>
      <c r="AM33" s="336"/>
      <c r="AN33" s="70"/>
      <c r="AO33" s="395"/>
      <c r="AP33" s="396"/>
      <c r="AQ33" s="396"/>
      <c r="AR33" s="396"/>
      <c r="AS33" s="396"/>
      <c r="AT33" s="397"/>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63"/>
      <c r="C34" s="363"/>
      <c r="D34" s="364"/>
      <c r="E34" s="356"/>
      <c r="F34" s="357"/>
      <c r="G34" s="357"/>
      <c r="H34" s="357"/>
      <c r="I34" s="357"/>
      <c r="J34" s="316" t="str">
        <f>IF(AND('Mapa final'!$L$21="Baja",'Mapa final'!$P$21="Leve"),CONCATENATE("R",'Mapa final'!$A$21),"")</f>
        <v/>
      </c>
      <c r="K34" s="317"/>
      <c r="L34" s="317" t="str">
        <f>IF(AND('Mapa final'!$L$21="Baja",'Mapa final'!$P$21="Leve"),CONCATENATE("R",'Mapa final'!$A$21),"")</f>
        <v/>
      </c>
      <c r="M34" s="317"/>
      <c r="N34" s="317" t="str">
        <f>IF(AND('Mapa final'!$L$23="Baja",'Mapa final'!$P$23="Leve"),CONCATENATE("R",'Mapa final'!$A$23),"")</f>
        <v/>
      </c>
      <c r="O34" s="318"/>
      <c r="P34" s="326" t="str">
        <f>IF(AND('Mapa final'!$L$21="Alta",'Mapa final'!$P$21="Leve"),CONCATENATE("R",'Mapa final'!$A$21),"")</f>
        <v/>
      </c>
      <c r="Q34" s="326"/>
      <c r="R34" s="326" t="str">
        <f>IF(AND('Mapa final'!$L$21="Alta",'Mapa final'!$P$21="Leve"),CONCATENATE("R",'Mapa final'!$A$21),"")</f>
        <v/>
      </c>
      <c r="S34" s="326"/>
      <c r="T34" s="326" t="str">
        <f>IF(AND('Mapa final'!$L$23="Alta",'Mapa final'!$P$23="Leve"),CONCATENATE("R",'Mapa final'!$A$23),"")</f>
        <v/>
      </c>
      <c r="U34" s="327"/>
      <c r="V34" s="325" t="str">
        <f>IF(AND('Mapa final'!$L$21="Alta",'Mapa final'!$P$21="Leve"),CONCATENATE("R",'Mapa final'!$A$21),"")</f>
        <v/>
      </c>
      <c r="W34" s="326"/>
      <c r="X34" s="326" t="str">
        <f>IF(AND('Mapa final'!$L$21="Alta",'Mapa final'!$P$21="Leve"),CONCATENATE("R",'Mapa final'!$A$21),"")</f>
        <v/>
      </c>
      <c r="Y34" s="326"/>
      <c r="Z34" s="326" t="str">
        <f>IF(AND('Mapa final'!$L$23="Alta",'Mapa final'!$P$23="Leve"),CONCATENATE("R",'Mapa final'!$A$23),"")</f>
        <v/>
      </c>
      <c r="AA34" s="327"/>
      <c r="AB34" s="343" t="str">
        <f>IF(AND('Mapa final'!$L$21="Muy Alta",'Mapa final'!$P$21="Leve"),CONCATENATE("R",'Mapa final'!$A$21),"")</f>
        <v/>
      </c>
      <c r="AC34" s="344"/>
      <c r="AD34" s="344" t="str">
        <f>IF(AND('Mapa final'!$L$21="Muy Alta",'Mapa final'!$P$21="Leve"),CONCATENATE("R",'Mapa final'!$A$21),"")</f>
        <v/>
      </c>
      <c r="AE34" s="344"/>
      <c r="AF34" s="344" t="str">
        <f>IF(AND('Mapa final'!$L$23="Muy Alta",'Mapa final'!$P$23="Leve"),CONCATENATE("R",'Mapa final'!$A$23),"")</f>
        <v/>
      </c>
      <c r="AG34" s="345"/>
      <c r="AH34" s="334" t="str">
        <f>IF(AND('Mapa final'!$L$21="Muy Alta",'Mapa final'!$P$21="Catastrófico"),CONCATENATE("R",'Mapa final'!$A$21),"")</f>
        <v/>
      </c>
      <c r="AI34" s="335"/>
      <c r="AJ34" s="335" t="str">
        <f>IF(AND('Mapa final'!$L$21="Muy Alta",'Mapa final'!$P$21="Catastrófico"),CONCATENATE("R",'Mapa final'!$A$21),"")</f>
        <v/>
      </c>
      <c r="AK34" s="335"/>
      <c r="AL34" s="335" t="str">
        <f>IF(AND('Mapa final'!$L$23="Muy Alta",'Mapa final'!$P$23="Catastrófico"),CONCATENATE("R",'Mapa final'!$A$23),"")</f>
        <v/>
      </c>
      <c r="AM34" s="336"/>
      <c r="AN34" s="70"/>
      <c r="AO34" s="395"/>
      <c r="AP34" s="396"/>
      <c r="AQ34" s="396"/>
      <c r="AR34" s="396"/>
      <c r="AS34" s="396"/>
      <c r="AT34" s="397"/>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63"/>
      <c r="C35" s="363"/>
      <c r="D35" s="364"/>
      <c r="E35" s="356"/>
      <c r="F35" s="357"/>
      <c r="G35" s="357"/>
      <c r="H35" s="357"/>
      <c r="I35" s="357"/>
      <c r="J35" s="316"/>
      <c r="K35" s="317"/>
      <c r="L35" s="317"/>
      <c r="M35" s="317"/>
      <c r="N35" s="317"/>
      <c r="O35" s="318"/>
      <c r="P35" s="326"/>
      <c r="Q35" s="326"/>
      <c r="R35" s="326"/>
      <c r="S35" s="326"/>
      <c r="T35" s="326"/>
      <c r="U35" s="327"/>
      <c r="V35" s="325"/>
      <c r="W35" s="326"/>
      <c r="X35" s="326"/>
      <c r="Y35" s="326"/>
      <c r="Z35" s="326"/>
      <c r="AA35" s="327"/>
      <c r="AB35" s="343"/>
      <c r="AC35" s="344"/>
      <c r="AD35" s="344"/>
      <c r="AE35" s="344"/>
      <c r="AF35" s="344"/>
      <c r="AG35" s="345"/>
      <c r="AH35" s="334"/>
      <c r="AI35" s="335"/>
      <c r="AJ35" s="335"/>
      <c r="AK35" s="335"/>
      <c r="AL35" s="335"/>
      <c r="AM35" s="336"/>
      <c r="AN35" s="70"/>
      <c r="AO35" s="395"/>
      <c r="AP35" s="396"/>
      <c r="AQ35" s="396"/>
      <c r="AR35" s="396"/>
      <c r="AS35" s="396"/>
      <c r="AT35" s="39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63"/>
      <c r="C36" s="363"/>
      <c r="D36" s="364"/>
      <c r="E36" s="356"/>
      <c r="F36" s="357"/>
      <c r="G36" s="357"/>
      <c r="H36" s="357"/>
      <c r="I36" s="357"/>
      <c r="J36" s="316" t="str">
        <f>IF(AND('Mapa final'!$L$21="Baja",'Mapa final'!$P$21="Leve"),CONCATENATE("R",'Mapa final'!$A$21),"")</f>
        <v/>
      </c>
      <c r="K36" s="317"/>
      <c r="L36" s="317" t="str">
        <f>IF(AND('Mapa final'!$L$21="Baja",'Mapa final'!$P$21="Leve"),CONCATENATE("R",'Mapa final'!$A$21),"")</f>
        <v/>
      </c>
      <c r="M36" s="317"/>
      <c r="N36" s="317" t="str">
        <f>IF(AND('Mapa final'!$L$23="Baja",'Mapa final'!$P$23="Leve"),CONCATENATE("R",'Mapa final'!$A$23),"")</f>
        <v/>
      </c>
      <c r="O36" s="318"/>
      <c r="P36" s="326" t="str">
        <f>IF(AND('Mapa final'!$L$21="Alta",'Mapa final'!$P$21="Leve"),CONCATENATE("R",'Mapa final'!$A$21),"")</f>
        <v/>
      </c>
      <c r="Q36" s="326"/>
      <c r="R36" s="326" t="str">
        <f>IF(AND('Mapa final'!$L$21="Alta",'Mapa final'!$P$21="Leve"),CONCATENATE("R",'Mapa final'!$A$21),"")</f>
        <v/>
      </c>
      <c r="S36" s="326"/>
      <c r="T36" s="326" t="str">
        <f>IF(AND('Mapa final'!$L$23="Alta",'Mapa final'!$P$23="Leve"),CONCATENATE("R",'Mapa final'!$A$23),"")</f>
        <v/>
      </c>
      <c r="U36" s="327"/>
      <c r="V36" s="325" t="str">
        <f>IF(AND('Mapa final'!$L$21="Alta",'Mapa final'!$P$21="Leve"),CONCATENATE("R",'Mapa final'!$A$21),"")</f>
        <v/>
      </c>
      <c r="W36" s="326"/>
      <c r="X36" s="326" t="str">
        <f>IF(AND('Mapa final'!$L$21="Alta",'Mapa final'!$P$21="Leve"),CONCATENATE("R",'Mapa final'!$A$21),"")</f>
        <v/>
      </c>
      <c r="Y36" s="326"/>
      <c r="Z36" s="326" t="str">
        <f>IF(AND('Mapa final'!$L$23="Alta",'Mapa final'!$P$23="Leve"),CONCATENATE("R",'Mapa final'!$A$23),"")</f>
        <v/>
      </c>
      <c r="AA36" s="327"/>
      <c r="AB36" s="343" t="str">
        <f>IF(AND('Mapa final'!$L$21="Muy Alta",'Mapa final'!$P$21="Leve"),CONCATENATE("R",'Mapa final'!$A$21),"")</f>
        <v/>
      </c>
      <c r="AC36" s="344"/>
      <c r="AD36" s="344" t="str">
        <f>IF(AND('Mapa final'!$L$21="Muy Alta",'Mapa final'!$P$21="Leve"),CONCATENATE("R",'Mapa final'!$A$21),"")</f>
        <v/>
      </c>
      <c r="AE36" s="344"/>
      <c r="AF36" s="344" t="str">
        <f>IF(AND('Mapa final'!$L$23="Muy Alta",'Mapa final'!$P$23="Leve"),CONCATENATE("R",'Mapa final'!$A$23),"")</f>
        <v/>
      </c>
      <c r="AG36" s="345"/>
      <c r="AH36" s="334" t="str">
        <f>IF(AND('Mapa final'!$L$21="Muy Alta",'Mapa final'!$P$21="Catastrófico"),CONCATENATE("R",'Mapa final'!$A$21),"")</f>
        <v/>
      </c>
      <c r="AI36" s="335"/>
      <c r="AJ36" s="335" t="str">
        <f>IF(AND('Mapa final'!$L$21="Muy Alta",'Mapa final'!$P$21="Catastrófico"),CONCATENATE("R",'Mapa final'!$A$21),"")</f>
        <v/>
      </c>
      <c r="AK36" s="335"/>
      <c r="AL36" s="335" t="str">
        <f>IF(AND('Mapa final'!$L$23="Muy Alta",'Mapa final'!$P$23="Catastrófico"),CONCATENATE("R",'Mapa final'!$A$23),"")</f>
        <v/>
      </c>
      <c r="AM36" s="336"/>
      <c r="AN36" s="70"/>
      <c r="AO36" s="395"/>
      <c r="AP36" s="396"/>
      <c r="AQ36" s="396"/>
      <c r="AR36" s="396"/>
      <c r="AS36" s="396"/>
      <c r="AT36" s="39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63"/>
      <c r="C37" s="363"/>
      <c r="D37" s="364"/>
      <c r="E37" s="359"/>
      <c r="F37" s="360"/>
      <c r="G37" s="360"/>
      <c r="H37" s="360"/>
      <c r="I37" s="360"/>
      <c r="J37" s="319"/>
      <c r="K37" s="320"/>
      <c r="L37" s="320"/>
      <c r="M37" s="320"/>
      <c r="N37" s="320"/>
      <c r="O37" s="321"/>
      <c r="P37" s="329"/>
      <c r="Q37" s="329"/>
      <c r="R37" s="329"/>
      <c r="S37" s="329"/>
      <c r="T37" s="329"/>
      <c r="U37" s="330"/>
      <c r="V37" s="328"/>
      <c r="W37" s="329"/>
      <c r="X37" s="329"/>
      <c r="Y37" s="329"/>
      <c r="Z37" s="329"/>
      <c r="AA37" s="330"/>
      <c r="AB37" s="346"/>
      <c r="AC37" s="347"/>
      <c r="AD37" s="347"/>
      <c r="AE37" s="347"/>
      <c r="AF37" s="347"/>
      <c r="AG37" s="348"/>
      <c r="AH37" s="337"/>
      <c r="AI37" s="338"/>
      <c r="AJ37" s="338"/>
      <c r="AK37" s="338"/>
      <c r="AL37" s="338"/>
      <c r="AM37" s="339"/>
      <c r="AN37" s="70"/>
      <c r="AO37" s="398"/>
      <c r="AP37" s="399"/>
      <c r="AQ37" s="399"/>
      <c r="AR37" s="399"/>
      <c r="AS37" s="399"/>
      <c r="AT37" s="40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63"/>
      <c r="C38" s="363"/>
      <c r="D38" s="364"/>
      <c r="E38" s="353" t="s">
        <v>186</v>
      </c>
      <c r="F38" s="354"/>
      <c r="G38" s="354"/>
      <c r="H38" s="354"/>
      <c r="I38" s="355"/>
      <c r="J38" s="322" t="str">
        <f>IF(AND('Mapa final'!$L$21="Baja",'Mapa final'!$P$21="Leve"),CONCATENATE("R",'Mapa final'!$A$21),"")</f>
        <v/>
      </c>
      <c r="K38" s="323"/>
      <c r="L38" s="323" t="str">
        <f>IF(AND('Mapa final'!$L$21="Baja",'Mapa final'!$P$21="Leve"),CONCATENATE("R",'Mapa final'!$A$21),"")</f>
        <v/>
      </c>
      <c r="M38" s="323"/>
      <c r="N38" s="323" t="str">
        <f>IF(AND('Mapa final'!$L$23="Baja",'Mapa final'!$P$23="Leve"),CONCATENATE("R",'Mapa final'!$A$23),"")</f>
        <v/>
      </c>
      <c r="O38" s="324"/>
      <c r="P38" s="322" t="str">
        <f>IF(AND('Mapa final'!$L$21="Baja",'Mapa final'!$P$21="Leve"),CONCATENATE("R",'Mapa final'!$A$21),"")</f>
        <v/>
      </c>
      <c r="Q38" s="323"/>
      <c r="R38" s="323" t="str">
        <f>IF(AND('Mapa final'!$L$21="Baja",'Mapa final'!$P$21="Leve"),CONCATENATE("R",'Mapa final'!$A$21),"")</f>
        <v/>
      </c>
      <c r="S38" s="323"/>
      <c r="T38" s="323" t="str">
        <f>IF(AND('Mapa final'!$L$23="Baja",'Mapa final'!$P$23="Leve"),CONCATENATE("R",'Mapa final'!$A$23),"")</f>
        <v/>
      </c>
      <c r="U38" s="324"/>
      <c r="V38" s="331" t="str">
        <f>IF(AND('Mapa final'!$L$21="Alta",'Mapa final'!$P$21="Leve"),CONCATENATE("R",'Mapa final'!$A$21),"")</f>
        <v/>
      </c>
      <c r="W38" s="332"/>
      <c r="X38" s="332" t="str">
        <f>IF(AND('Mapa final'!$L$21="Alta",'Mapa final'!$P$21="Leve"),CONCATENATE("R",'Mapa final'!$A$21),"")</f>
        <v/>
      </c>
      <c r="Y38" s="332"/>
      <c r="Z38" s="332" t="str">
        <f>IF(AND('Mapa final'!$L$23="Alta",'Mapa final'!$P$23="Leve"),CONCATENATE("R",'Mapa final'!$A$23),"")</f>
        <v/>
      </c>
      <c r="AA38" s="333"/>
      <c r="AB38" s="349" t="str">
        <f>IF(AND('Mapa final'!$L$21="Muy Alta",'Mapa final'!$P$21="Leve"),CONCATENATE("R",'Mapa final'!$A$21),"")</f>
        <v/>
      </c>
      <c r="AC38" s="350"/>
      <c r="AD38" s="350" t="str">
        <f>IF(AND('Mapa final'!$L$21="Muy Alta",'Mapa final'!$P$21="Leve"),CONCATENATE("R",'Mapa final'!$A$21),"")</f>
        <v/>
      </c>
      <c r="AE38" s="350"/>
      <c r="AF38" s="350" t="str">
        <f>IF(AND('Mapa final'!$L$23="Muy Alta",'Mapa final'!$P$23="Leve"),CONCATENATE("R",'Mapa final'!$A$23),"")</f>
        <v/>
      </c>
      <c r="AG38" s="351"/>
      <c r="AH38" s="340" t="str">
        <f>IF(AND('Mapa final'!$L$21="Muy Alta",'Mapa final'!$P$21="Catastrófico"),CONCATENATE("R",'Mapa final'!$A$21),"")</f>
        <v/>
      </c>
      <c r="AI38" s="341"/>
      <c r="AJ38" s="341" t="str">
        <f>IF(AND('Mapa final'!$L$21="Muy Alta",'Mapa final'!$P$21="Catastrófico"),CONCATENATE("R",'Mapa final'!$A$21),"")</f>
        <v/>
      </c>
      <c r="AK38" s="341"/>
      <c r="AL38" s="341" t="str">
        <f>IF(AND('Mapa final'!$L$23="Muy Alta",'Mapa final'!$P$23="Catastrófico"),CONCATENATE("R",'Mapa final'!$A$23),"")</f>
        <v/>
      </c>
      <c r="AM38" s="342"/>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63"/>
      <c r="C39" s="363"/>
      <c r="D39" s="364"/>
      <c r="E39" s="356"/>
      <c r="F39" s="357"/>
      <c r="G39" s="357"/>
      <c r="H39" s="357"/>
      <c r="I39" s="358"/>
      <c r="J39" s="316"/>
      <c r="K39" s="317"/>
      <c r="L39" s="317"/>
      <c r="M39" s="317"/>
      <c r="N39" s="317"/>
      <c r="O39" s="318"/>
      <c r="P39" s="316"/>
      <c r="Q39" s="317"/>
      <c r="R39" s="317"/>
      <c r="S39" s="317"/>
      <c r="T39" s="317"/>
      <c r="U39" s="318"/>
      <c r="V39" s="325"/>
      <c r="W39" s="326"/>
      <c r="X39" s="326"/>
      <c r="Y39" s="326"/>
      <c r="Z39" s="326"/>
      <c r="AA39" s="327"/>
      <c r="AB39" s="343"/>
      <c r="AC39" s="344"/>
      <c r="AD39" s="344"/>
      <c r="AE39" s="344"/>
      <c r="AF39" s="344"/>
      <c r="AG39" s="345"/>
      <c r="AH39" s="334"/>
      <c r="AI39" s="335"/>
      <c r="AJ39" s="335"/>
      <c r="AK39" s="335"/>
      <c r="AL39" s="335"/>
      <c r="AM39" s="336"/>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63"/>
      <c r="C40" s="363"/>
      <c r="D40" s="364"/>
      <c r="E40" s="356"/>
      <c r="F40" s="357"/>
      <c r="G40" s="357"/>
      <c r="H40" s="357"/>
      <c r="I40" s="358"/>
      <c r="J40" s="316" t="str">
        <f>IF(AND('Mapa final'!$L$21="Baja",'Mapa final'!$P$21="Leve"),CONCATENATE("R",'Mapa final'!$A$21),"")</f>
        <v/>
      </c>
      <c r="K40" s="317"/>
      <c r="L40" s="317" t="str">
        <f>IF(AND('Mapa final'!$L$21="Baja",'Mapa final'!$P$21="Leve"),CONCATENATE("R",'Mapa final'!$A$21),"")</f>
        <v/>
      </c>
      <c r="M40" s="317"/>
      <c r="N40" s="317" t="str">
        <f>IF(AND('Mapa final'!$L$23="Baja",'Mapa final'!$P$23="Leve"),CONCATENATE("R",'Mapa final'!$A$23),"")</f>
        <v/>
      </c>
      <c r="O40" s="318"/>
      <c r="P40" s="316" t="str">
        <f>IF(AND('Mapa final'!$L$21="Baja",'Mapa final'!$P$21="Leve"),CONCATENATE("R",'Mapa final'!$A$21),"")</f>
        <v/>
      </c>
      <c r="Q40" s="317"/>
      <c r="R40" s="317" t="str">
        <f>IF(AND('Mapa final'!$L$21="Baja",'Mapa final'!$P$21="Leve"),CONCATENATE("R",'Mapa final'!$A$21),"")</f>
        <v/>
      </c>
      <c r="S40" s="317"/>
      <c r="T40" s="317" t="str">
        <f>IF(AND('Mapa final'!$L$23="Baja",'Mapa final'!$P$23="Leve"),CONCATENATE("R",'Mapa final'!$A$23),"")</f>
        <v/>
      </c>
      <c r="U40" s="318"/>
      <c r="V40" s="325" t="str">
        <f>IF(AND('Mapa final'!$L$21="Alta",'Mapa final'!$P$21="Leve"),CONCATENATE("R",'Mapa final'!$A$21),"")</f>
        <v/>
      </c>
      <c r="W40" s="326"/>
      <c r="X40" s="326" t="str">
        <f>IF(AND('Mapa final'!$L$21="Alta",'Mapa final'!$P$21="Leve"),CONCATENATE("R",'Mapa final'!$A$21),"")</f>
        <v/>
      </c>
      <c r="Y40" s="326"/>
      <c r="Z40" s="326" t="str">
        <f>IF(AND('Mapa final'!$L$23="Alta",'Mapa final'!$P$23="Leve"),CONCATENATE("R",'Mapa final'!$A$23),"")</f>
        <v/>
      </c>
      <c r="AA40" s="327"/>
      <c r="AB40" s="343" t="str">
        <f>IF(AND('Mapa final'!$L$21="Muy Alta",'Mapa final'!$P$21="Leve"),CONCATENATE("R",'Mapa final'!$A$21),"")</f>
        <v/>
      </c>
      <c r="AC40" s="344"/>
      <c r="AD40" s="344" t="str">
        <f>IF(AND('Mapa final'!$L$21="Muy Alta",'Mapa final'!$P$21="Leve"),CONCATENATE("R",'Mapa final'!$A$21),"")</f>
        <v/>
      </c>
      <c r="AE40" s="344"/>
      <c r="AF40" s="344" t="str">
        <f>IF(AND('Mapa final'!$L$23="Muy Alta",'Mapa final'!$P$23="Leve"),CONCATENATE("R",'Mapa final'!$A$23),"")</f>
        <v/>
      </c>
      <c r="AG40" s="345"/>
      <c r="AH40" s="334" t="str">
        <f>IF(AND('Mapa final'!$L$21="Muy Alta",'Mapa final'!$P$21="Catastrófico"),CONCATENATE("R",'Mapa final'!$A$21),"")</f>
        <v/>
      </c>
      <c r="AI40" s="335"/>
      <c r="AJ40" s="335" t="str">
        <f>IF(AND('Mapa final'!$L$21="Muy Alta",'Mapa final'!$P$21="Catastrófico"),CONCATENATE("R",'Mapa final'!$A$21),"")</f>
        <v/>
      </c>
      <c r="AK40" s="335"/>
      <c r="AL40" s="335" t="str">
        <f>IF(AND('Mapa final'!$L$23="Muy Alta",'Mapa final'!$P$23="Catastrófico"),CONCATENATE("R",'Mapa final'!$A$23),"")</f>
        <v/>
      </c>
      <c r="AM40" s="336"/>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63"/>
      <c r="C41" s="363"/>
      <c r="D41" s="364"/>
      <c r="E41" s="356"/>
      <c r="F41" s="357"/>
      <c r="G41" s="357"/>
      <c r="H41" s="357"/>
      <c r="I41" s="358"/>
      <c r="J41" s="316"/>
      <c r="K41" s="317"/>
      <c r="L41" s="317"/>
      <c r="M41" s="317"/>
      <c r="N41" s="317"/>
      <c r="O41" s="318"/>
      <c r="P41" s="316"/>
      <c r="Q41" s="317"/>
      <c r="R41" s="317"/>
      <c r="S41" s="317"/>
      <c r="T41" s="317"/>
      <c r="U41" s="318"/>
      <c r="V41" s="325"/>
      <c r="W41" s="326"/>
      <c r="X41" s="326"/>
      <c r="Y41" s="326"/>
      <c r="Z41" s="326"/>
      <c r="AA41" s="327"/>
      <c r="AB41" s="343"/>
      <c r="AC41" s="344"/>
      <c r="AD41" s="344"/>
      <c r="AE41" s="344"/>
      <c r="AF41" s="344"/>
      <c r="AG41" s="345"/>
      <c r="AH41" s="334"/>
      <c r="AI41" s="335"/>
      <c r="AJ41" s="335"/>
      <c r="AK41" s="335"/>
      <c r="AL41" s="335"/>
      <c r="AM41" s="336"/>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63"/>
      <c r="C42" s="363"/>
      <c r="D42" s="364"/>
      <c r="E42" s="356"/>
      <c r="F42" s="357"/>
      <c r="G42" s="357"/>
      <c r="H42" s="357"/>
      <c r="I42" s="358"/>
      <c r="J42" s="316" t="str">
        <f>IF(AND('Mapa final'!$L$21="Baja",'Mapa final'!$P$21="Leve"),CONCATENATE("R",'Mapa final'!$A$21),"")</f>
        <v/>
      </c>
      <c r="K42" s="317"/>
      <c r="L42" s="317" t="str">
        <f>IF(AND('Mapa final'!$L$21="Baja",'Mapa final'!$P$21="Leve"),CONCATENATE("R",'Mapa final'!$A$21),"")</f>
        <v/>
      </c>
      <c r="M42" s="317"/>
      <c r="N42" s="317" t="str">
        <f>IF(AND('Mapa final'!$L$23="Baja",'Mapa final'!$P$23="Leve"),CONCATENATE("R",'Mapa final'!$A$23),"")</f>
        <v/>
      </c>
      <c r="O42" s="318"/>
      <c r="P42" s="316" t="str">
        <f>IF(AND('Mapa final'!$L$21="Baja",'Mapa final'!$P$21="Leve"),CONCATENATE("R",'Mapa final'!$A$21),"")</f>
        <v/>
      </c>
      <c r="Q42" s="317"/>
      <c r="R42" s="317" t="str">
        <f>IF(AND('Mapa final'!$L$21="Baja",'Mapa final'!$P$21="Leve"),CONCATENATE("R",'Mapa final'!$A$21),"")</f>
        <v/>
      </c>
      <c r="S42" s="317"/>
      <c r="T42" s="317" t="str">
        <f>IF(AND('Mapa final'!$L$23="Baja",'Mapa final'!$P$23="Leve"),CONCATENATE("R",'Mapa final'!$A$23),"")</f>
        <v/>
      </c>
      <c r="U42" s="318"/>
      <c r="V42" s="325" t="str">
        <f>IF(AND('Mapa final'!$L$21="Alta",'Mapa final'!$P$21="Leve"),CONCATENATE("R",'Mapa final'!$A$21),"")</f>
        <v/>
      </c>
      <c r="W42" s="326"/>
      <c r="X42" s="326" t="str">
        <f>IF(AND('Mapa final'!$L$21="Alta",'Mapa final'!$P$21="Leve"),CONCATENATE("R",'Mapa final'!$A$21),"")</f>
        <v/>
      </c>
      <c r="Y42" s="326"/>
      <c r="Z42" s="326" t="str">
        <f>IF(AND('Mapa final'!$L$23="Alta",'Mapa final'!$P$23="Leve"),CONCATENATE("R",'Mapa final'!$A$23),"")</f>
        <v/>
      </c>
      <c r="AA42" s="327"/>
      <c r="AB42" s="343" t="str">
        <f>IF(AND('Mapa final'!$L$21="Muy Alta",'Mapa final'!$P$21="Leve"),CONCATENATE("R",'Mapa final'!$A$21),"")</f>
        <v/>
      </c>
      <c r="AC42" s="344"/>
      <c r="AD42" s="344" t="str">
        <f>IF(AND('Mapa final'!$L$21="Muy Alta",'Mapa final'!$P$21="Leve"),CONCATENATE("R",'Mapa final'!$A$21),"")</f>
        <v/>
      </c>
      <c r="AE42" s="344"/>
      <c r="AF42" s="344" t="str">
        <f>IF(AND('Mapa final'!$L$23="Muy Alta",'Mapa final'!$P$23="Leve"),CONCATENATE("R",'Mapa final'!$A$23),"")</f>
        <v/>
      </c>
      <c r="AG42" s="345"/>
      <c r="AH42" s="334" t="str">
        <f>IF(AND('Mapa final'!$L$21="Muy Alta",'Mapa final'!$P$21="Catastrófico"),CONCATENATE("R",'Mapa final'!$A$21),"")</f>
        <v/>
      </c>
      <c r="AI42" s="335"/>
      <c r="AJ42" s="335" t="str">
        <f>IF(AND('Mapa final'!$L$21="Muy Alta",'Mapa final'!$P$21="Catastrófico"),CONCATENATE("R",'Mapa final'!$A$21),"")</f>
        <v/>
      </c>
      <c r="AK42" s="335"/>
      <c r="AL42" s="335" t="str">
        <f>IF(AND('Mapa final'!$L$23="Muy Alta",'Mapa final'!$P$23="Catastrófico"),CONCATENATE("R",'Mapa final'!$A$23),"")</f>
        <v/>
      </c>
      <c r="AM42" s="336"/>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63"/>
      <c r="C43" s="363"/>
      <c r="D43" s="364"/>
      <c r="E43" s="356"/>
      <c r="F43" s="357"/>
      <c r="G43" s="357"/>
      <c r="H43" s="357"/>
      <c r="I43" s="358"/>
      <c r="J43" s="316"/>
      <c r="K43" s="317"/>
      <c r="L43" s="317"/>
      <c r="M43" s="317"/>
      <c r="N43" s="317"/>
      <c r="O43" s="318"/>
      <c r="P43" s="316"/>
      <c r="Q43" s="317"/>
      <c r="R43" s="317"/>
      <c r="S43" s="317"/>
      <c r="T43" s="317"/>
      <c r="U43" s="318"/>
      <c r="V43" s="325"/>
      <c r="W43" s="326"/>
      <c r="X43" s="326"/>
      <c r="Y43" s="326"/>
      <c r="Z43" s="326"/>
      <c r="AA43" s="327"/>
      <c r="AB43" s="343"/>
      <c r="AC43" s="344"/>
      <c r="AD43" s="344"/>
      <c r="AE43" s="344"/>
      <c r="AF43" s="344"/>
      <c r="AG43" s="345"/>
      <c r="AH43" s="334"/>
      <c r="AI43" s="335"/>
      <c r="AJ43" s="335"/>
      <c r="AK43" s="335"/>
      <c r="AL43" s="335"/>
      <c r="AM43" s="336"/>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63"/>
      <c r="C44" s="363"/>
      <c r="D44" s="364"/>
      <c r="E44" s="356"/>
      <c r="F44" s="357"/>
      <c r="G44" s="357"/>
      <c r="H44" s="357"/>
      <c r="I44" s="358"/>
      <c r="J44" s="316" t="str">
        <f>IF(AND('Mapa final'!$L$21="Baja",'Mapa final'!$P$21="Leve"),CONCATENATE("R",'Mapa final'!$A$21),"")</f>
        <v/>
      </c>
      <c r="K44" s="317"/>
      <c r="L44" s="317" t="str">
        <f>IF(AND('Mapa final'!$L$21="Baja",'Mapa final'!$P$21="Leve"),CONCATENATE("R",'Mapa final'!$A$21),"")</f>
        <v/>
      </c>
      <c r="M44" s="317"/>
      <c r="N44" s="317" t="str">
        <f>IF(AND('Mapa final'!$L$23="Baja",'Mapa final'!$P$23="Leve"),CONCATENATE("R",'Mapa final'!$A$23),"")</f>
        <v/>
      </c>
      <c r="O44" s="318"/>
      <c r="P44" s="316" t="str">
        <f>IF(AND('Mapa final'!$L$21="Baja",'Mapa final'!$P$21="Leve"),CONCATENATE("R",'Mapa final'!$A$21),"")</f>
        <v/>
      </c>
      <c r="Q44" s="317"/>
      <c r="R44" s="317" t="str">
        <f>IF(AND('Mapa final'!$L$21="Baja",'Mapa final'!$P$21="Leve"),CONCATENATE("R",'Mapa final'!$A$21),"")</f>
        <v/>
      </c>
      <c r="S44" s="317"/>
      <c r="T44" s="317" t="str">
        <f>IF(AND('Mapa final'!$L$23="Baja",'Mapa final'!$P$23="Leve"),CONCATENATE("R",'Mapa final'!$A$23),"")</f>
        <v/>
      </c>
      <c r="U44" s="318"/>
      <c r="V44" s="325" t="str">
        <f>IF(AND('Mapa final'!$L$21="Alta",'Mapa final'!$P$21="Leve"),CONCATENATE("R",'Mapa final'!$A$21),"")</f>
        <v/>
      </c>
      <c r="W44" s="326"/>
      <c r="X44" s="326" t="str">
        <f>IF(AND('Mapa final'!$L$21="Alta",'Mapa final'!$P$21="Leve"),CONCATENATE("R",'Mapa final'!$A$21),"")</f>
        <v/>
      </c>
      <c r="Y44" s="326"/>
      <c r="Z44" s="326" t="str">
        <f>IF(AND('Mapa final'!$L$23="Alta",'Mapa final'!$P$23="Leve"),CONCATENATE("R",'Mapa final'!$A$23),"")</f>
        <v/>
      </c>
      <c r="AA44" s="327"/>
      <c r="AB44" s="343" t="str">
        <f>IF(AND('Mapa final'!$L$21="Muy Alta",'Mapa final'!$P$21="Leve"),CONCATENATE("R",'Mapa final'!$A$21),"")</f>
        <v/>
      </c>
      <c r="AC44" s="344"/>
      <c r="AD44" s="344" t="str">
        <f>IF(AND('Mapa final'!$L$21="Muy Alta",'Mapa final'!$P$21="Leve"),CONCATENATE("R",'Mapa final'!$A$21),"")</f>
        <v/>
      </c>
      <c r="AE44" s="344"/>
      <c r="AF44" s="344" t="str">
        <f>IF(AND('Mapa final'!$L$23="Muy Alta",'Mapa final'!$P$23="Leve"),CONCATENATE("R",'Mapa final'!$A$23),"")</f>
        <v/>
      </c>
      <c r="AG44" s="345"/>
      <c r="AH44" s="334" t="str">
        <f>IF(AND('Mapa final'!$L$21="Muy Alta",'Mapa final'!$P$21="Catastrófico"),CONCATENATE("R",'Mapa final'!$A$21),"")</f>
        <v/>
      </c>
      <c r="AI44" s="335"/>
      <c r="AJ44" s="335" t="str">
        <f>IF(AND('Mapa final'!$L$21="Muy Alta",'Mapa final'!$P$21="Catastrófico"),CONCATENATE("R",'Mapa final'!$A$21),"")</f>
        <v/>
      </c>
      <c r="AK44" s="335"/>
      <c r="AL44" s="335" t="str">
        <f>IF(AND('Mapa final'!$L$23="Muy Alta",'Mapa final'!$P$23="Catastrófico"),CONCATENATE("R",'Mapa final'!$A$23),"")</f>
        <v/>
      </c>
      <c r="AM44" s="336"/>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63"/>
      <c r="C45" s="363"/>
      <c r="D45" s="364"/>
      <c r="E45" s="359"/>
      <c r="F45" s="360"/>
      <c r="G45" s="360"/>
      <c r="H45" s="360"/>
      <c r="I45" s="361"/>
      <c r="J45" s="319"/>
      <c r="K45" s="320"/>
      <c r="L45" s="320"/>
      <c r="M45" s="320"/>
      <c r="N45" s="320"/>
      <c r="O45" s="321"/>
      <c r="P45" s="319"/>
      <c r="Q45" s="320"/>
      <c r="R45" s="320"/>
      <c r="S45" s="320"/>
      <c r="T45" s="320"/>
      <c r="U45" s="321"/>
      <c r="V45" s="328"/>
      <c r="W45" s="329"/>
      <c r="X45" s="329"/>
      <c r="Y45" s="329"/>
      <c r="Z45" s="329"/>
      <c r="AA45" s="330"/>
      <c r="AB45" s="346"/>
      <c r="AC45" s="347"/>
      <c r="AD45" s="347"/>
      <c r="AE45" s="347"/>
      <c r="AF45" s="347"/>
      <c r="AG45" s="348"/>
      <c r="AH45" s="337"/>
      <c r="AI45" s="338"/>
      <c r="AJ45" s="338"/>
      <c r="AK45" s="338"/>
      <c r="AL45" s="338"/>
      <c r="AM45" s="339"/>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53" t="s">
        <v>187</v>
      </c>
      <c r="K46" s="354"/>
      <c r="L46" s="354"/>
      <c r="M46" s="354"/>
      <c r="N46" s="354"/>
      <c r="O46" s="355"/>
      <c r="P46" s="353" t="s">
        <v>188</v>
      </c>
      <c r="Q46" s="354"/>
      <c r="R46" s="354"/>
      <c r="S46" s="354"/>
      <c r="T46" s="354"/>
      <c r="U46" s="355"/>
      <c r="V46" s="353" t="s">
        <v>189</v>
      </c>
      <c r="W46" s="354"/>
      <c r="X46" s="354"/>
      <c r="Y46" s="354"/>
      <c r="Z46" s="354"/>
      <c r="AA46" s="355"/>
      <c r="AB46" s="353" t="s">
        <v>190</v>
      </c>
      <c r="AC46" s="362"/>
      <c r="AD46" s="354"/>
      <c r="AE46" s="354"/>
      <c r="AF46" s="354"/>
      <c r="AG46" s="355"/>
      <c r="AH46" s="353" t="s">
        <v>191</v>
      </c>
      <c r="AI46" s="354"/>
      <c r="AJ46" s="354"/>
      <c r="AK46" s="354"/>
      <c r="AL46" s="354"/>
      <c r="AM46" s="355"/>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56"/>
      <c r="K47" s="357"/>
      <c r="L47" s="357"/>
      <c r="M47" s="357"/>
      <c r="N47" s="357"/>
      <c r="O47" s="358"/>
      <c r="P47" s="356"/>
      <c r="Q47" s="357"/>
      <c r="R47" s="357"/>
      <c r="S47" s="357"/>
      <c r="T47" s="357"/>
      <c r="U47" s="358"/>
      <c r="V47" s="356"/>
      <c r="W47" s="357"/>
      <c r="X47" s="357"/>
      <c r="Y47" s="357"/>
      <c r="Z47" s="357"/>
      <c r="AA47" s="358"/>
      <c r="AB47" s="356"/>
      <c r="AC47" s="357"/>
      <c r="AD47" s="357"/>
      <c r="AE47" s="357"/>
      <c r="AF47" s="357"/>
      <c r="AG47" s="358"/>
      <c r="AH47" s="356"/>
      <c r="AI47" s="357"/>
      <c r="AJ47" s="357"/>
      <c r="AK47" s="357"/>
      <c r="AL47" s="357"/>
      <c r="AM47" s="358"/>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56"/>
      <c r="K48" s="357"/>
      <c r="L48" s="357"/>
      <c r="M48" s="357"/>
      <c r="N48" s="357"/>
      <c r="O48" s="358"/>
      <c r="P48" s="356"/>
      <c r="Q48" s="357"/>
      <c r="R48" s="357"/>
      <c r="S48" s="357"/>
      <c r="T48" s="357"/>
      <c r="U48" s="358"/>
      <c r="V48" s="356"/>
      <c r="W48" s="357"/>
      <c r="X48" s="357"/>
      <c r="Y48" s="357"/>
      <c r="Z48" s="357"/>
      <c r="AA48" s="358"/>
      <c r="AB48" s="356"/>
      <c r="AC48" s="357"/>
      <c r="AD48" s="357"/>
      <c r="AE48" s="357"/>
      <c r="AF48" s="357"/>
      <c r="AG48" s="358"/>
      <c r="AH48" s="356"/>
      <c r="AI48" s="357"/>
      <c r="AJ48" s="357"/>
      <c r="AK48" s="357"/>
      <c r="AL48" s="357"/>
      <c r="AM48" s="358"/>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56"/>
      <c r="K49" s="357"/>
      <c r="L49" s="357"/>
      <c r="M49" s="357"/>
      <c r="N49" s="357"/>
      <c r="O49" s="358"/>
      <c r="P49" s="356"/>
      <c r="Q49" s="357"/>
      <c r="R49" s="357"/>
      <c r="S49" s="357"/>
      <c r="T49" s="357"/>
      <c r="U49" s="358"/>
      <c r="V49" s="356"/>
      <c r="W49" s="357"/>
      <c r="X49" s="357"/>
      <c r="Y49" s="357"/>
      <c r="Z49" s="357"/>
      <c r="AA49" s="358"/>
      <c r="AB49" s="356"/>
      <c r="AC49" s="357"/>
      <c r="AD49" s="357"/>
      <c r="AE49" s="357"/>
      <c r="AF49" s="357"/>
      <c r="AG49" s="358"/>
      <c r="AH49" s="356"/>
      <c r="AI49" s="357"/>
      <c r="AJ49" s="357"/>
      <c r="AK49" s="357"/>
      <c r="AL49" s="357"/>
      <c r="AM49" s="358"/>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56"/>
      <c r="K50" s="357"/>
      <c r="L50" s="357"/>
      <c r="M50" s="357"/>
      <c r="N50" s="357"/>
      <c r="O50" s="358"/>
      <c r="P50" s="356"/>
      <c r="Q50" s="357"/>
      <c r="R50" s="357"/>
      <c r="S50" s="357"/>
      <c r="T50" s="357"/>
      <c r="U50" s="358"/>
      <c r="V50" s="356"/>
      <c r="W50" s="357"/>
      <c r="X50" s="357"/>
      <c r="Y50" s="357"/>
      <c r="Z50" s="357"/>
      <c r="AA50" s="358"/>
      <c r="AB50" s="356"/>
      <c r="AC50" s="357"/>
      <c r="AD50" s="357"/>
      <c r="AE50" s="357"/>
      <c r="AF50" s="357"/>
      <c r="AG50" s="358"/>
      <c r="AH50" s="356"/>
      <c r="AI50" s="357"/>
      <c r="AJ50" s="357"/>
      <c r="AK50" s="357"/>
      <c r="AL50" s="357"/>
      <c r="AM50" s="358"/>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59"/>
      <c r="K51" s="360"/>
      <c r="L51" s="360"/>
      <c r="M51" s="360"/>
      <c r="N51" s="360"/>
      <c r="O51" s="361"/>
      <c r="P51" s="359"/>
      <c r="Q51" s="360"/>
      <c r="R51" s="360"/>
      <c r="S51" s="360"/>
      <c r="T51" s="360"/>
      <c r="U51" s="361"/>
      <c r="V51" s="359"/>
      <c r="W51" s="360"/>
      <c r="X51" s="360"/>
      <c r="Y51" s="360"/>
      <c r="Z51" s="360"/>
      <c r="AA51" s="361"/>
      <c r="AB51" s="359"/>
      <c r="AC51" s="360"/>
      <c r="AD51" s="360"/>
      <c r="AE51" s="360"/>
      <c r="AF51" s="360"/>
      <c r="AG51" s="361"/>
      <c r="AH51" s="359"/>
      <c r="AI51" s="360"/>
      <c r="AJ51" s="360"/>
      <c r="AK51" s="360"/>
      <c r="AL51" s="360"/>
      <c r="AM51" s="361"/>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BA38" sqref="BA38"/>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9.140625" customWidth="1"/>
    <col min="29" max="29" width="9.7109375" customWidth="1"/>
    <col min="30" max="30" width="10.5703125" customWidth="1"/>
    <col min="31" max="33" width="5.7109375" customWidth="1"/>
    <col min="34" max="34" width="8.42578125" customWidth="1"/>
    <col min="35" max="35" width="5.7109375" customWidth="1"/>
    <col min="36" max="36" width="12.5703125" customWidth="1"/>
    <col min="37"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430" t="s">
        <v>192</v>
      </c>
      <c r="C2" s="431"/>
      <c r="D2" s="431"/>
      <c r="E2" s="431"/>
      <c r="F2" s="431"/>
      <c r="G2" s="431"/>
      <c r="H2" s="431"/>
      <c r="I2" s="431"/>
      <c r="J2" s="352" t="s">
        <v>15</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431"/>
      <c r="C3" s="431"/>
      <c r="D3" s="431"/>
      <c r="E3" s="431"/>
      <c r="F3" s="431"/>
      <c r="G3" s="431"/>
      <c r="H3" s="431"/>
      <c r="I3" s="431"/>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431"/>
      <c r="C4" s="431"/>
      <c r="D4" s="431"/>
      <c r="E4" s="431"/>
      <c r="F4" s="431"/>
      <c r="G4" s="431"/>
      <c r="H4" s="431"/>
      <c r="I4" s="431"/>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63" t="s">
        <v>177</v>
      </c>
      <c r="C6" s="363"/>
      <c r="D6" s="364"/>
      <c r="E6" s="401" t="s">
        <v>178</v>
      </c>
      <c r="F6" s="402"/>
      <c r="G6" s="402"/>
      <c r="H6" s="402"/>
      <c r="I6" s="402"/>
      <c r="J6" s="38" t="str">
        <f>IF(AND('Mapa final'!$AD$11="Muy Alta",'Mapa final'!$AF$11="Leve"),CONCATENATE("R2C",'Mapa final'!$S$11),"")</f>
        <v/>
      </c>
      <c r="K6" s="39" t="str">
        <f>IF(AND('Mapa final'!$AD$11="Muy Alta",'Mapa final'!$AF$11="Leve"),CONCATENATE("R2C",'Mapa final'!$S$11),"")</f>
        <v/>
      </c>
      <c r="L6" s="39" t="str">
        <f>IF(AND('Mapa final'!$AD$11="Muy Alta",'Mapa final'!$AF$11="Leve"),CONCATENATE("R2C",'Mapa final'!$S$11),"")</f>
        <v/>
      </c>
      <c r="M6" s="39" t="str">
        <f>IF(AND('Mapa final'!$AD$11="Muy Alta",'Mapa final'!$AF$11="Leve"),CONCATENATE("R2C",'Mapa final'!$S$11),"")</f>
        <v/>
      </c>
      <c r="N6" s="39" t="str">
        <f>IF(AND('Mapa final'!$AD$11="Muy Alta",'Mapa final'!$AF$11="Leve"),CONCATENATE("R2C",'Mapa final'!$S$11),"")</f>
        <v/>
      </c>
      <c r="O6" s="40" t="str">
        <f>IF(AND('Mapa final'!$AD$11="Muy Alta",'Mapa final'!$AF$11="Leve"),CONCATENATE("R2C",'Mapa final'!$S$11),"")</f>
        <v/>
      </c>
      <c r="P6" s="38" t="str">
        <f>IF(AND('Mapa final'!$AD$11="Muy Alta",'Mapa final'!$AF$11="Leve"),CONCATENATE("R2C",'Mapa final'!$S$11),"")</f>
        <v/>
      </c>
      <c r="Q6" s="39" t="str">
        <f>IF(AND('Mapa final'!$AD$11="Muy Alta",'Mapa final'!$AF$11="Leve"),CONCATENATE("R2C",'Mapa final'!$S$11),"")</f>
        <v/>
      </c>
      <c r="R6" s="39" t="str">
        <f>IF(AND('Mapa final'!$AD$11="Muy Alta",'Mapa final'!$AF$11="Leve"),CONCATENATE("R2C",'Mapa final'!$S$11),"")</f>
        <v/>
      </c>
      <c r="S6" s="39" t="str">
        <f>IF(AND('Mapa final'!$AD$11="Muy Alta",'Mapa final'!$AF$11="Leve"),CONCATENATE("R2C",'Mapa final'!$S$11),"")</f>
        <v/>
      </c>
      <c r="T6" s="39" t="str">
        <f>IF(AND('Mapa final'!$AD$11="Muy Alta",'Mapa final'!$AF$11="Leve"),CONCATENATE("R2C",'Mapa final'!$S$11),"")</f>
        <v/>
      </c>
      <c r="U6" s="40" t="str">
        <f>IF(AND('Mapa final'!$AD$11="Muy Alta",'Mapa final'!$AF$11="Leve"),CONCATENATE("R2C",'Mapa final'!$S$11),"")</f>
        <v/>
      </c>
      <c r="V6" s="38" t="str">
        <f>IF(AND('Mapa final'!$AD$11="Muy Alta",'Mapa final'!$AF$11="Leve"),CONCATENATE("R2C",'Mapa final'!$S$11),"")</f>
        <v/>
      </c>
      <c r="W6" s="39" t="str">
        <f>IF(AND('Mapa final'!$AD$11="Muy Alta",'Mapa final'!$AF$11="Leve"),CONCATENATE("R2C",'Mapa final'!$S$11),"")</f>
        <v/>
      </c>
      <c r="X6" s="39" t="str">
        <f>IF(AND('Mapa final'!$AD$11="Muy Alta",'Mapa final'!$AF$11="Leve"),CONCATENATE("R2C",'Mapa final'!$S$11),"")</f>
        <v/>
      </c>
      <c r="Y6" s="39" t="str">
        <f>IF(AND('Mapa final'!$AD$11="Muy Alta",'Mapa final'!$AF$11="Leve"),CONCATENATE("R2C",'Mapa final'!$S$11),"")</f>
        <v/>
      </c>
      <c r="Z6" s="39" t="str">
        <f>IF(AND('Mapa final'!$AD$11="Muy Alta",'Mapa final'!$AF$11="Leve"),CONCATENATE("R2C",'Mapa final'!$S$11),"")</f>
        <v/>
      </c>
      <c r="AA6" s="40" t="str">
        <f>IF(AND('Mapa final'!$AD$11="Muy Alta",'Mapa final'!$AF$11="Leve"),CONCATENATE("R2C",'Mapa final'!$S$11),"")</f>
        <v/>
      </c>
      <c r="AB6" s="38" t="str">
        <f>IF(AND('Mapa final'!$AD$11="Muy Alta",'Mapa final'!$AF$11="Leve"),CONCATENATE("R2C",'Mapa final'!$S$11),"")</f>
        <v/>
      </c>
      <c r="AC6" s="39" t="str">
        <f>IF(AND('Mapa final'!$AD$11="Muy Alta",'Mapa final'!$AF$11="Leve"),CONCATENATE("R2C",'Mapa final'!$S$11),"")</f>
        <v/>
      </c>
      <c r="AD6" s="39" t="str">
        <f>IF(AND('Mapa final'!$AD$11="Muy Alta",'Mapa final'!$AF$11="Leve"),CONCATENATE("R2C",'Mapa final'!$S$11),"")</f>
        <v/>
      </c>
      <c r="AE6" s="39" t="str">
        <f>IF(AND('Mapa final'!$AD$11="Muy Alta",'Mapa final'!$AF$11="Leve"),CONCATENATE("R2C",'Mapa final'!$S$11),"")</f>
        <v/>
      </c>
      <c r="AF6" s="39" t="str">
        <f>IF(AND('Mapa final'!$AD$11="Muy Alta",'Mapa final'!$AF$11="Leve"),CONCATENATE("R2C",'Mapa final'!$S$11),"")</f>
        <v/>
      </c>
      <c r="AG6" s="39" t="str">
        <f>IF(AND('Mapa final'!$AD$11="Muy Alta",'Mapa final'!$AF$11="Leve"),CONCATENATE("R2C",'Mapa final'!$S$11),"")</f>
        <v/>
      </c>
      <c r="AH6" s="41" t="str">
        <f>IF(AND('Mapa final'!$AD$11="Alta",'Mapa final'!$AF$11="Catastrófico"),CONCATENATE("R2C",'Mapa final'!$S$11),"")</f>
        <v/>
      </c>
      <c r="AI6" s="42" t="str">
        <f>IF(AND('Mapa final'!$AD$11="Alta",'Mapa final'!$AF$11="Catastrófico"),CONCATENATE("R2C",'Mapa final'!$S$11),"")</f>
        <v/>
      </c>
      <c r="AJ6" s="42" t="str">
        <f>IF(AND('Mapa final'!$AD$11="Alta",'Mapa final'!$AF$11="Catastrófico"),CONCATENATE("R2C",'Mapa final'!$S$11),"")</f>
        <v/>
      </c>
      <c r="AK6" s="42" t="str">
        <f>IF(AND('Mapa final'!$AD$11="Alta",'Mapa final'!$AF$11="Catastrófico"),CONCATENATE("R2C",'Mapa final'!$S$11),"")</f>
        <v/>
      </c>
      <c r="AL6" s="42" t="str">
        <f>IF(AND('Mapa final'!$AD$11="Alta",'Mapa final'!$AF$11="Catastrófico"),CONCATENATE("R2C",'Mapa final'!$S$11),"")</f>
        <v/>
      </c>
      <c r="AM6" s="43" t="str">
        <f>IF(AND('Mapa final'!$AD$11="Alta",'Mapa final'!$AF$11="Catastrófico"),CONCATENATE("R2C",'Mapa final'!$S$11),"")</f>
        <v/>
      </c>
      <c r="AN6" s="70"/>
      <c r="AO6" s="421" t="s">
        <v>179</v>
      </c>
      <c r="AP6" s="422"/>
      <c r="AQ6" s="422"/>
      <c r="AR6" s="422"/>
      <c r="AS6" s="422"/>
      <c r="AT6" s="423"/>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63"/>
      <c r="C7" s="363"/>
      <c r="D7" s="364"/>
      <c r="E7" s="404"/>
      <c r="F7" s="405"/>
      <c r="G7" s="405"/>
      <c r="H7" s="405"/>
      <c r="I7" s="405"/>
      <c r="J7" s="44" t="str">
        <f>IF(AND('Mapa final'!$AD$11="Muy Alta",'Mapa final'!$AF$11="Leve"),CONCATENATE("R2C",'Mapa final'!$S$11),"")</f>
        <v/>
      </c>
      <c r="K7" s="174" t="str">
        <f>IF(AND('Mapa final'!$AD$11="Muy Alta",'Mapa final'!$AF$11="Leve"),CONCATENATE("R2C",'Mapa final'!$S$11),"")</f>
        <v/>
      </c>
      <c r="L7" s="174" t="str">
        <f>IF(AND('Mapa final'!$AD$11="Muy Alta",'Mapa final'!$AF$11="Leve"),CONCATENATE("R2C",'Mapa final'!$S$11),"")</f>
        <v/>
      </c>
      <c r="M7" s="174" t="str">
        <f>IF(AND('Mapa final'!$AD$11="Muy Alta",'Mapa final'!$AF$11="Leve"),CONCATENATE("R2C",'Mapa final'!$S$11),"")</f>
        <v/>
      </c>
      <c r="N7" s="174" t="str">
        <f>IF(AND('Mapa final'!$AD$11="Muy Alta",'Mapa final'!$AF$11="Leve"),CONCATENATE("R2C",'Mapa final'!$S$11),"")</f>
        <v/>
      </c>
      <c r="O7" s="45" t="str">
        <f>IF(AND('Mapa final'!$AD$11="Muy Alta",'Mapa final'!$AF$11="Leve"),CONCATENATE("R2C",'Mapa final'!$S$11),"")</f>
        <v/>
      </c>
      <c r="P7" s="44" t="str">
        <f>IF(AND('Mapa final'!$AD$11="Muy Alta",'Mapa final'!$AF$11="Leve"),CONCATENATE("R2C",'Mapa final'!$S$11),"")</f>
        <v/>
      </c>
      <c r="Q7" s="174" t="str">
        <f>IF(AND('Mapa final'!$AD$11="Muy Alta",'Mapa final'!$AF$11="Leve"),CONCATENATE("R2C",'Mapa final'!$S$11),"")</f>
        <v/>
      </c>
      <c r="R7" s="174" t="str">
        <f>IF(AND('Mapa final'!$AD$11="Muy Alta",'Mapa final'!$AF$11="Leve"),CONCATENATE("R2C",'Mapa final'!$S$11),"")</f>
        <v/>
      </c>
      <c r="S7" s="174" t="str">
        <f>IF(AND('Mapa final'!$AD$11="Muy Alta",'Mapa final'!$AF$11="Leve"),CONCATENATE("R2C",'Mapa final'!$S$11),"")</f>
        <v/>
      </c>
      <c r="T7" s="174" t="str">
        <f>IF(AND('Mapa final'!$AD$11="Muy Alta",'Mapa final'!$AF$11="Leve"),CONCATENATE("R2C",'Mapa final'!$S$11),"")</f>
        <v/>
      </c>
      <c r="U7" s="45" t="str">
        <f>IF(AND('Mapa final'!$AD$11="Muy Alta",'Mapa final'!$AF$11="Leve"),CONCATENATE("R2C",'Mapa final'!$S$11),"")</f>
        <v/>
      </c>
      <c r="V7" s="44" t="str">
        <f>IF(AND('Mapa final'!$AD$11="Muy Alta",'Mapa final'!$AF$11="Leve"),CONCATENATE("R2C",'Mapa final'!$S$11),"")</f>
        <v/>
      </c>
      <c r="W7" s="174" t="str">
        <f>IF(AND('Mapa final'!$AD$11="Muy Alta",'Mapa final'!$AF$11="Leve"),CONCATENATE("R2C",'Mapa final'!$S$11),"")</f>
        <v/>
      </c>
      <c r="X7" s="174" t="str">
        <f>IF(AND('Mapa final'!$AD$11="Muy Alta",'Mapa final'!$AF$11="Leve"),CONCATENATE("R2C",'Mapa final'!$S$11),"")</f>
        <v/>
      </c>
      <c r="Y7" s="174" t="str">
        <f>IF(AND('Mapa final'!$AD$11="Muy Alta",'Mapa final'!$AF$11="Leve"),CONCATENATE("R2C",'Mapa final'!$S$11),"")</f>
        <v/>
      </c>
      <c r="Z7" s="174" t="str">
        <f>IF(AND('Mapa final'!$AD$11="Muy Alta",'Mapa final'!$AF$11="Leve"),CONCATENATE("R2C",'Mapa final'!$S$11),"")</f>
        <v/>
      </c>
      <c r="AA7" s="45" t="str">
        <f>IF(AND('Mapa final'!$AD$11="Muy Alta",'Mapa final'!$AF$11="Leve"),CONCATENATE("R2C",'Mapa final'!$S$11),"")</f>
        <v/>
      </c>
      <c r="AB7" s="44" t="str">
        <f>IF(AND('Mapa final'!$AD$11="Muy Alta",'Mapa final'!$AF$11="Leve"),CONCATENATE("R2C",'Mapa final'!$S$11),"")</f>
        <v/>
      </c>
      <c r="AC7" s="174" t="str">
        <f>IF(AND('Mapa final'!$AD$11="Muy Alta",'Mapa final'!$AF$11="Leve"),CONCATENATE("R2C",'Mapa final'!$S$11),"")</f>
        <v/>
      </c>
      <c r="AD7" s="174" t="str">
        <f>IF(AND('Mapa final'!$AD$11="Muy Alta",'Mapa final'!$AF$11="Leve"),CONCATENATE("R2C",'Mapa final'!$S$11),"")</f>
        <v/>
      </c>
      <c r="AE7" s="174" t="str">
        <f>IF(AND('Mapa final'!$AD$11="Muy Alta",'Mapa final'!$AF$11="Leve"),CONCATENATE("R2C",'Mapa final'!$S$11),"")</f>
        <v/>
      </c>
      <c r="AF7" s="174" t="str">
        <f>IF(AND('Mapa final'!$AD$11="Muy Alta",'Mapa final'!$AF$11="Leve"),CONCATENATE("R2C",'Mapa final'!$S$11),"")</f>
        <v/>
      </c>
      <c r="AG7" s="174" t="str">
        <f>IF(AND('Mapa final'!$AD$11="Muy Alta",'Mapa final'!$AF$11="Leve"),CONCATENATE("R2C",'Mapa final'!$S$11),"")</f>
        <v/>
      </c>
      <c r="AH7" s="46" t="str">
        <f>IF(AND('Mapa final'!$AD$11="Alta",'Mapa final'!$AF$11="Catastrófico"),CONCATENATE("R2C",'Mapa final'!$S$11),"")</f>
        <v/>
      </c>
      <c r="AI7" s="176" t="str">
        <f>IF(AND('Mapa final'!$AD$11="Alta",'Mapa final'!$AF$11="Catastrófico"),CONCATENATE("R2C",'Mapa final'!$S$11),"")</f>
        <v/>
      </c>
      <c r="AJ7" s="176" t="str">
        <f>IF(AND('Mapa final'!$AD$11="Alta",'Mapa final'!$AF$11="Catastrófico"),CONCATENATE("R2C",'Mapa final'!$S$11),"")</f>
        <v/>
      </c>
      <c r="AK7" s="176" t="str">
        <f>IF(AND('Mapa final'!$AD$11="Alta",'Mapa final'!$AF$11="Catastrófico"),CONCATENATE("R2C",'Mapa final'!$S$11),"")</f>
        <v/>
      </c>
      <c r="AL7" s="176" t="str">
        <f>IF(AND('Mapa final'!$AD$11="Alta",'Mapa final'!$AF$11="Catastrófico"),CONCATENATE("R2C",'Mapa final'!$S$11),"")</f>
        <v/>
      </c>
      <c r="AM7" s="47" t="str">
        <f>IF(AND('Mapa final'!$AD$11="Alta",'Mapa final'!$AF$11="Catastrófico"),CONCATENATE("R2C",'Mapa final'!$S$11),"")</f>
        <v/>
      </c>
      <c r="AN7" s="70"/>
      <c r="AO7" s="424"/>
      <c r="AP7" s="425"/>
      <c r="AQ7" s="425"/>
      <c r="AR7" s="425"/>
      <c r="AS7" s="425"/>
      <c r="AT7" s="426"/>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63"/>
      <c r="C8" s="363"/>
      <c r="D8" s="364"/>
      <c r="E8" s="404"/>
      <c r="F8" s="405"/>
      <c r="G8" s="405"/>
      <c r="H8" s="405"/>
      <c r="I8" s="405"/>
      <c r="J8" s="44" t="str">
        <f>IF(AND('Mapa final'!$AD$11="Muy Alta",'Mapa final'!$AF$11="Leve"),CONCATENATE("R2C",'Mapa final'!$S$11),"")</f>
        <v/>
      </c>
      <c r="K8" s="174" t="str">
        <f>IF(AND('Mapa final'!$AD$11="Muy Alta",'Mapa final'!$AF$11="Leve"),CONCATENATE("R2C",'Mapa final'!$S$11),"")</f>
        <v/>
      </c>
      <c r="L8" s="174" t="str">
        <f>IF(AND('Mapa final'!$AD$11="Muy Alta",'Mapa final'!$AF$11="Leve"),CONCATENATE("R2C",'Mapa final'!$S$11),"")</f>
        <v/>
      </c>
      <c r="M8" s="174" t="str">
        <f>IF(AND('Mapa final'!$AD$11="Muy Alta",'Mapa final'!$AF$11="Leve"),CONCATENATE("R2C",'Mapa final'!$S$11),"")</f>
        <v/>
      </c>
      <c r="N8" s="174" t="str">
        <f>IF(AND('Mapa final'!$AD$11="Muy Alta",'Mapa final'!$AF$11="Leve"),CONCATENATE("R2C",'Mapa final'!$S$11),"")</f>
        <v/>
      </c>
      <c r="O8" s="45" t="str">
        <f>IF(AND('Mapa final'!$AD$11="Muy Alta",'Mapa final'!$AF$11="Leve"),CONCATENATE("R2C",'Mapa final'!$S$11),"")</f>
        <v/>
      </c>
      <c r="P8" s="44" t="str">
        <f>IF(AND('Mapa final'!$AD$11="Muy Alta",'Mapa final'!$AF$11="Leve"),CONCATENATE("R2C",'Mapa final'!$S$11),"")</f>
        <v/>
      </c>
      <c r="Q8" s="174" t="str">
        <f>IF(AND('Mapa final'!$AD$11="Muy Alta",'Mapa final'!$AF$11="Leve"),CONCATENATE("R2C",'Mapa final'!$S$11),"")</f>
        <v/>
      </c>
      <c r="R8" s="174" t="str">
        <f>IF(AND('Mapa final'!$AD$11="Muy Alta",'Mapa final'!$AF$11="Leve"),CONCATENATE("R2C",'Mapa final'!$S$11),"")</f>
        <v/>
      </c>
      <c r="S8" s="174" t="str">
        <f>IF(AND('Mapa final'!$AD$11="Muy Alta",'Mapa final'!$AF$11="Leve"),CONCATENATE("R2C",'Mapa final'!$S$11),"")</f>
        <v/>
      </c>
      <c r="T8" s="174" t="str">
        <f>IF(AND('Mapa final'!$AD$11="Muy Alta",'Mapa final'!$AF$11="Leve"),CONCATENATE("R2C",'Mapa final'!$S$11),"")</f>
        <v/>
      </c>
      <c r="U8" s="45" t="str">
        <f>IF(AND('Mapa final'!$AD$11="Muy Alta",'Mapa final'!$AF$11="Leve"),CONCATENATE("R2C",'Mapa final'!$S$11),"")</f>
        <v/>
      </c>
      <c r="V8" s="44" t="str">
        <f>IF(AND('Mapa final'!$AD$11="Muy Alta",'Mapa final'!$AF$11="Leve"),CONCATENATE("R2C",'Mapa final'!$S$11),"")</f>
        <v/>
      </c>
      <c r="W8" s="174" t="str">
        <f>IF(AND('Mapa final'!$AD$11="Muy Alta",'Mapa final'!$AF$11="Leve"),CONCATENATE("R2C",'Mapa final'!$S$11),"")</f>
        <v/>
      </c>
      <c r="X8" s="174" t="str">
        <f>IF(AND('Mapa final'!$AD$11="Muy Alta",'Mapa final'!$AF$11="Leve"),CONCATENATE("R2C",'Mapa final'!$S$11),"")</f>
        <v/>
      </c>
      <c r="Y8" s="174" t="str">
        <f>IF(AND('Mapa final'!$AD$11="Muy Alta",'Mapa final'!$AF$11="Leve"),CONCATENATE("R2C",'Mapa final'!$S$11),"")</f>
        <v/>
      </c>
      <c r="Z8" s="174" t="str">
        <f>IF(AND('Mapa final'!$AD$11="Muy Alta",'Mapa final'!$AF$11="Leve"),CONCATENATE("R2C",'Mapa final'!$S$11),"")</f>
        <v/>
      </c>
      <c r="AA8" s="45" t="str">
        <f>IF(AND('Mapa final'!$AD$11="Muy Alta",'Mapa final'!$AF$11="Leve"),CONCATENATE("R2C",'Mapa final'!$S$11),"")</f>
        <v/>
      </c>
      <c r="AB8" s="44" t="str">
        <f>IF(AND('Mapa final'!$AD$11="Muy Alta",'Mapa final'!$AF$11="Leve"),CONCATENATE("R2C",'Mapa final'!$S$11),"")</f>
        <v/>
      </c>
      <c r="AC8" s="174" t="str">
        <f>IF(AND('Mapa final'!$AD$11="Muy Alta",'Mapa final'!$AF$11="Leve"),CONCATENATE("R2C",'Mapa final'!$S$11),"")</f>
        <v/>
      </c>
      <c r="AD8" s="174" t="str">
        <f>IF(AND('Mapa final'!$AD$11="Muy Alta",'Mapa final'!$AF$11="Leve"),CONCATENATE("R2C",'Mapa final'!$S$11),"")</f>
        <v/>
      </c>
      <c r="AE8" s="174" t="str">
        <f>IF(AND('Mapa final'!$AD$11="Muy Alta",'Mapa final'!$AF$11="Leve"),CONCATENATE("R2C",'Mapa final'!$S$11),"")</f>
        <v/>
      </c>
      <c r="AF8" s="174" t="str">
        <f>IF(AND('Mapa final'!$AD$11="Muy Alta",'Mapa final'!$AF$11="Leve"),CONCATENATE("R2C",'Mapa final'!$S$11),"")</f>
        <v/>
      </c>
      <c r="AG8" s="174" t="str">
        <f>IF(AND('Mapa final'!$AD$11="Muy Alta",'Mapa final'!$AF$11="Leve"),CONCATENATE("R2C",'Mapa final'!$S$11),"")</f>
        <v/>
      </c>
      <c r="AH8" s="46" t="str">
        <f>IF(AND('Mapa final'!$AD$11="Alta",'Mapa final'!$AF$11="Catastrófico"),CONCATENATE("R2C",'Mapa final'!$S$11),"")</f>
        <v/>
      </c>
      <c r="AI8" s="176" t="str">
        <f>IF(AND('Mapa final'!$AD$11="Alta",'Mapa final'!$AF$11="Catastrófico"),CONCATENATE("R2C",'Mapa final'!$S$11),"")</f>
        <v/>
      </c>
      <c r="AJ8" s="176" t="str">
        <f>IF(AND('Mapa final'!$AD$11="Alta",'Mapa final'!$AF$11="Catastrófico"),CONCATENATE("R2C",'Mapa final'!$S$11),"")</f>
        <v/>
      </c>
      <c r="AK8" s="176" t="str">
        <f>IF(AND('Mapa final'!$AD$11="Alta",'Mapa final'!$AF$11="Catastrófico"),CONCATENATE("R2C",'Mapa final'!$S$11),"")</f>
        <v/>
      </c>
      <c r="AL8" s="176" t="str">
        <f>IF(AND('Mapa final'!$AD$11="Alta",'Mapa final'!$AF$11="Catastrófico"),CONCATENATE("R2C",'Mapa final'!$S$11),"")</f>
        <v/>
      </c>
      <c r="AM8" s="47" t="str">
        <f>IF(AND('Mapa final'!$AD$11="Alta",'Mapa final'!$AF$11="Catastrófico"),CONCATENATE("R2C",'Mapa final'!$S$11),"")</f>
        <v/>
      </c>
      <c r="AN8" s="70"/>
      <c r="AO8" s="424"/>
      <c r="AP8" s="425"/>
      <c r="AQ8" s="425"/>
      <c r="AR8" s="425"/>
      <c r="AS8" s="425"/>
      <c r="AT8" s="426"/>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63"/>
      <c r="C9" s="363"/>
      <c r="D9" s="364"/>
      <c r="E9" s="404"/>
      <c r="F9" s="405"/>
      <c r="G9" s="405"/>
      <c r="H9" s="405"/>
      <c r="I9" s="405"/>
      <c r="J9" s="44" t="str">
        <f>IF(AND('Mapa final'!$AD$11="Muy Alta",'Mapa final'!$AF$11="Leve"),CONCATENATE("R2C",'Mapa final'!$S$11),"")</f>
        <v/>
      </c>
      <c r="K9" s="174" t="str">
        <f>IF(AND('Mapa final'!$AD$11="Muy Alta",'Mapa final'!$AF$11="Leve"),CONCATENATE("R2C",'Mapa final'!$S$11),"")</f>
        <v/>
      </c>
      <c r="L9" s="174" t="str">
        <f>IF(AND('Mapa final'!$AD$11="Muy Alta",'Mapa final'!$AF$11="Leve"),CONCATENATE("R2C",'Mapa final'!$S$11),"")</f>
        <v/>
      </c>
      <c r="M9" s="174" t="str">
        <f>IF(AND('Mapa final'!$AD$11="Muy Alta",'Mapa final'!$AF$11="Leve"),CONCATENATE("R2C",'Mapa final'!$S$11),"")</f>
        <v/>
      </c>
      <c r="N9" s="174" t="str">
        <f>IF(AND('Mapa final'!$AD$11="Muy Alta",'Mapa final'!$AF$11="Leve"),CONCATENATE("R2C",'Mapa final'!$S$11),"")</f>
        <v/>
      </c>
      <c r="O9" s="45" t="str">
        <f>IF(AND('Mapa final'!$AD$11="Muy Alta",'Mapa final'!$AF$11="Leve"),CONCATENATE("R2C",'Mapa final'!$S$11),"")</f>
        <v/>
      </c>
      <c r="P9" s="44" t="str">
        <f>IF(AND('Mapa final'!$AD$11="Muy Alta",'Mapa final'!$AF$11="Leve"),CONCATENATE("R2C",'Mapa final'!$S$11),"")</f>
        <v/>
      </c>
      <c r="Q9" s="174" t="str">
        <f>IF(AND('Mapa final'!$AD$11="Muy Alta",'Mapa final'!$AF$11="Leve"),CONCATENATE("R2C",'Mapa final'!$S$11),"")</f>
        <v/>
      </c>
      <c r="R9" s="174" t="str">
        <f>IF(AND('Mapa final'!$AD$11="Muy Alta",'Mapa final'!$AF$11="Leve"),CONCATENATE("R2C",'Mapa final'!$S$11),"")</f>
        <v/>
      </c>
      <c r="S9" s="174" t="str">
        <f>IF(AND('Mapa final'!$AD$11="Muy Alta",'Mapa final'!$AF$11="Leve"),CONCATENATE("R2C",'Mapa final'!$S$11),"")</f>
        <v/>
      </c>
      <c r="T9" s="174" t="str">
        <f>IF(AND('Mapa final'!$AD$11="Muy Alta",'Mapa final'!$AF$11="Leve"),CONCATENATE("R2C",'Mapa final'!$S$11),"")</f>
        <v/>
      </c>
      <c r="U9" s="45" t="str">
        <f>IF(AND('Mapa final'!$AD$11="Muy Alta",'Mapa final'!$AF$11="Leve"),CONCATENATE("R2C",'Mapa final'!$S$11),"")</f>
        <v/>
      </c>
      <c r="V9" s="44" t="str">
        <f>IF(AND('Mapa final'!$AD$11="Muy Alta",'Mapa final'!$AF$11="Leve"),CONCATENATE("R2C",'Mapa final'!$S$11),"")</f>
        <v/>
      </c>
      <c r="W9" s="174" t="str">
        <f>IF(AND('Mapa final'!$AD$11="Muy Alta",'Mapa final'!$AF$11="Leve"),CONCATENATE("R2C",'Mapa final'!$S$11),"")</f>
        <v/>
      </c>
      <c r="X9" s="174" t="str">
        <f>IF(AND('Mapa final'!$AD$11="Muy Alta",'Mapa final'!$AF$11="Leve"),CONCATENATE("R2C",'Mapa final'!$S$11),"")</f>
        <v/>
      </c>
      <c r="Y9" s="174" t="str">
        <f>IF(AND('Mapa final'!$AD$11="Muy Alta",'Mapa final'!$AF$11="Leve"),CONCATENATE("R2C",'Mapa final'!$S$11),"")</f>
        <v/>
      </c>
      <c r="Z9" s="174" t="str">
        <f>IF(AND('Mapa final'!$AD$11="Muy Alta",'Mapa final'!$AF$11="Leve"),CONCATENATE("R2C",'Mapa final'!$S$11),"")</f>
        <v/>
      </c>
      <c r="AA9" s="45" t="str">
        <f>IF(AND('Mapa final'!$AD$11="Muy Alta",'Mapa final'!$AF$11="Leve"),CONCATENATE("R2C",'Mapa final'!$S$11),"")</f>
        <v/>
      </c>
      <c r="AB9" s="44" t="str">
        <f>IF(AND('Mapa final'!$AD$11="Muy Alta",'Mapa final'!$AF$11="Leve"),CONCATENATE("R2C",'Mapa final'!$S$11),"")</f>
        <v/>
      </c>
      <c r="AC9" s="174" t="str">
        <f>IF(AND('Mapa final'!$AD$11="Muy Alta",'Mapa final'!$AF$11="Leve"),CONCATENATE("R2C",'Mapa final'!$S$11),"")</f>
        <v/>
      </c>
      <c r="AD9" s="174" t="str">
        <f>IF(AND('Mapa final'!$AD$11="Muy Alta",'Mapa final'!$AF$11="Leve"),CONCATENATE("R2C",'Mapa final'!$S$11),"")</f>
        <v/>
      </c>
      <c r="AE9" s="174" t="str">
        <f>IF(AND('Mapa final'!$AD$11="Muy Alta",'Mapa final'!$AF$11="Leve"),CONCATENATE("R2C",'Mapa final'!$S$11),"")</f>
        <v/>
      </c>
      <c r="AF9" s="174" t="str">
        <f>IF(AND('Mapa final'!$AD$11="Muy Alta",'Mapa final'!$AF$11="Leve"),CONCATENATE("R2C",'Mapa final'!$S$11),"")</f>
        <v/>
      </c>
      <c r="AG9" s="174" t="str">
        <f>IF(AND('Mapa final'!$AD$11="Muy Alta",'Mapa final'!$AF$11="Leve"),CONCATENATE("R2C",'Mapa final'!$S$11),"")</f>
        <v/>
      </c>
      <c r="AH9" s="46" t="str">
        <f>IF(AND('Mapa final'!$AD$11="Alta",'Mapa final'!$AF$11="Catastrófico"),CONCATENATE("R2C",'Mapa final'!$S$11),"")</f>
        <v/>
      </c>
      <c r="AI9" s="176" t="str">
        <f>IF(AND('Mapa final'!$AD$11="Alta",'Mapa final'!$AF$11="Catastrófico"),CONCATENATE("R2C",'Mapa final'!$S$11),"")</f>
        <v/>
      </c>
      <c r="AJ9" s="176" t="str">
        <f>IF(AND('Mapa final'!$AD$11="Alta",'Mapa final'!$AF$11="Catastrófico"),CONCATENATE("R2C",'Mapa final'!$S$11),"")</f>
        <v/>
      </c>
      <c r="AK9" s="176" t="str">
        <f>IF(AND('Mapa final'!$AD$11="Alta",'Mapa final'!$AF$11="Catastrófico"),CONCATENATE("R2C",'Mapa final'!$S$11),"")</f>
        <v/>
      </c>
      <c r="AL9" s="176" t="str">
        <f>IF(AND('Mapa final'!$AD$11="Alta",'Mapa final'!$AF$11="Catastrófico"),CONCATENATE("R2C",'Mapa final'!$S$11),"")</f>
        <v/>
      </c>
      <c r="AM9" s="47" t="str">
        <f>IF(AND('Mapa final'!$AD$11="Alta",'Mapa final'!$AF$11="Catastrófico"),CONCATENATE("R2C",'Mapa final'!$S$11),"")</f>
        <v/>
      </c>
      <c r="AN9" s="70"/>
      <c r="AO9" s="424"/>
      <c r="AP9" s="425"/>
      <c r="AQ9" s="425"/>
      <c r="AR9" s="425"/>
      <c r="AS9" s="425"/>
      <c r="AT9" s="426"/>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63"/>
      <c r="C10" s="363"/>
      <c r="D10" s="364"/>
      <c r="E10" s="404"/>
      <c r="F10" s="405"/>
      <c r="G10" s="405"/>
      <c r="H10" s="405"/>
      <c r="I10" s="405"/>
      <c r="J10" s="44" t="str">
        <f>IF(AND('Mapa final'!$AD$11="Muy Alta",'Mapa final'!$AF$11="Leve"),CONCATENATE("R2C",'Mapa final'!$S$11),"")</f>
        <v/>
      </c>
      <c r="K10" s="174" t="str">
        <f>IF(AND('Mapa final'!$AD$11="Muy Alta",'Mapa final'!$AF$11="Leve"),CONCATENATE("R2C",'Mapa final'!$S$11),"")</f>
        <v/>
      </c>
      <c r="L10" s="174" t="str">
        <f>IF(AND('Mapa final'!$AD$11="Muy Alta",'Mapa final'!$AF$11="Leve"),CONCATENATE("R2C",'Mapa final'!$S$11),"")</f>
        <v/>
      </c>
      <c r="M10" s="174" t="str">
        <f>IF(AND('Mapa final'!$AD$11="Muy Alta",'Mapa final'!$AF$11="Leve"),CONCATENATE("R2C",'Mapa final'!$S$11),"")</f>
        <v/>
      </c>
      <c r="N10" s="174" t="str">
        <f>IF(AND('Mapa final'!$AD$11="Muy Alta",'Mapa final'!$AF$11="Leve"),CONCATENATE("R2C",'Mapa final'!$S$11),"")</f>
        <v/>
      </c>
      <c r="O10" s="45" t="str">
        <f>IF(AND('Mapa final'!$AD$11="Muy Alta",'Mapa final'!$AF$11="Leve"),CONCATENATE("R2C",'Mapa final'!$S$11),"")</f>
        <v/>
      </c>
      <c r="P10" s="44" t="str">
        <f>IF(AND('Mapa final'!$AD$11="Muy Alta",'Mapa final'!$AF$11="Leve"),CONCATENATE("R2C",'Mapa final'!$S$11),"")</f>
        <v/>
      </c>
      <c r="Q10" s="174" t="str">
        <f>IF(AND('Mapa final'!$AD$11="Muy Alta",'Mapa final'!$AF$11="Leve"),CONCATENATE("R2C",'Mapa final'!$S$11),"")</f>
        <v/>
      </c>
      <c r="R10" s="174" t="str">
        <f>IF(AND('Mapa final'!$AD$11="Muy Alta",'Mapa final'!$AF$11="Leve"),CONCATENATE("R2C",'Mapa final'!$S$11),"")</f>
        <v/>
      </c>
      <c r="S10" s="174" t="str">
        <f>IF(AND('Mapa final'!$AD$11="Muy Alta",'Mapa final'!$AF$11="Leve"),CONCATENATE("R2C",'Mapa final'!$S$11),"")</f>
        <v/>
      </c>
      <c r="T10" s="174" t="str">
        <f>IF(AND('Mapa final'!$AD$11="Muy Alta",'Mapa final'!$AF$11="Leve"),CONCATENATE("R2C",'Mapa final'!$S$11),"")</f>
        <v/>
      </c>
      <c r="U10" s="45" t="str">
        <f>IF(AND('Mapa final'!$AD$11="Muy Alta",'Mapa final'!$AF$11="Leve"),CONCATENATE("R2C",'Mapa final'!$S$11),"")</f>
        <v/>
      </c>
      <c r="V10" s="44" t="str">
        <f>IF(AND('Mapa final'!$AD$11="Muy Alta",'Mapa final'!$AF$11="Leve"),CONCATENATE("R2C",'Mapa final'!$S$11),"")</f>
        <v/>
      </c>
      <c r="W10" s="174" t="str">
        <f>IF(AND('Mapa final'!$AD$11="Muy Alta",'Mapa final'!$AF$11="Leve"),CONCATENATE("R2C",'Mapa final'!$S$11),"")</f>
        <v/>
      </c>
      <c r="X10" s="174" t="str">
        <f>IF(AND('Mapa final'!$AD$11="Muy Alta",'Mapa final'!$AF$11="Leve"),CONCATENATE("R2C",'Mapa final'!$S$11),"")</f>
        <v/>
      </c>
      <c r="Y10" s="174" t="str">
        <f>IF(AND('Mapa final'!$AD$11="Muy Alta",'Mapa final'!$AF$11="Leve"),CONCATENATE("R2C",'Mapa final'!$S$11),"")</f>
        <v/>
      </c>
      <c r="Z10" s="174" t="str">
        <f>IF(AND('Mapa final'!$AD$11="Muy Alta",'Mapa final'!$AF$11="Leve"),CONCATENATE("R2C",'Mapa final'!$S$11),"")</f>
        <v/>
      </c>
      <c r="AA10" s="45" t="str">
        <f>IF(AND('Mapa final'!$AD$11="Muy Alta",'Mapa final'!$AF$11="Leve"),CONCATENATE("R2C",'Mapa final'!$S$11),"")</f>
        <v/>
      </c>
      <c r="AB10" s="44" t="str">
        <f>IF(AND('Mapa final'!$AD$11="Muy Alta",'Mapa final'!$AF$11="Leve"),CONCATENATE("R2C",'Mapa final'!$S$11),"")</f>
        <v/>
      </c>
      <c r="AC10" s="174" t="str">
        <f>IF(AND('Mapa final'!$AD$11="Muy Alta",'Mapa final'!$AF$11="Leve"),CONCATENATE("R2C",'Mapa final'!$S$11),"")</f>
        <v/>
      </c>
      <c r="AD10" s="174" t="str">
        <f>IF(AND('Mapa final'!$AD$11="Muy Alta",'Mapa final'!$AF$11="Leve"),CONCATENATE("R2C",'Mapa final'!$S$11),"")</f>
        <v/>
      </c>
      <c r="AE10" s="174" t="str">
        <f>IF(AND('Mapa final'!$AD$11="Muy Alta",'Mapa final'!$AF$11="Leve"),CONCATENATE("R2C",'Mapa final'!$S$11),"")</f>
        <v/>
      </c>
      <c r="AF10" s="174" t="str">
        <f>IF(AND('Mapa final'!$AD$11="Muy Alta",'Mapa final'!$AF$11="Leve"),CONCATENATE("R2C",'Mapa final'!$S$11),"")</f>
        <v/>
      </c>
      <c r="AG10" s="174" t="str">
        <f>IF(AND('Mapa final'!$AD$11="Muy Alta",'Mapa final'!$AF$11="Leve"),CONCATENATE("R2C",'Mapa final'!$S$11),"")</f>
        <v/>
      </c>
      <c r="AH10" s="46" t="str">
        <f>IF(AND('Mapa final'!$AD$11="Alta",'Mapa final'!$AF$11="Catastrófico"),CONCATENATE("R2C",'Mapa final'!$S$11),"")</f>
        <v/>
      </c>
      <c r="AI10" s="176" t="str">
        <f>IF(AND('Mapa final'!$AD$11="Alta",'Mapa final'!$AF$11="Catastrófico"),CONCATENATE("R2C",'Mapa final'!$S$11),"")</f>
        <v/>
      </c>
      <c r="AJ10" s="176" t="str">
        <f>IF(AND('Mapa final'!$AD$11="Alta",'Mapa final'!$AF$11="Catastrófico"),CONCATENATE("R2C",'Mapa final'!$S$11),"")</f>
        <v/>
      </c>
      <c r="AK10" s="176" t="str">
        <f>IF(AND('Mapa final'!$AD$11="Alta",'Mapa final'!$AF$11="Catastrófico"),CONCATENATE("R2C",'Mapa final'!$S$11),"")</f>
        <v/>
      </c>
      <c r="AL10" s="176" t="str">
        <f>IF(AND('Mapa final'!$AD$11="Alta",'Mapa final'!$AF$11="Catastrófico"),CONCATENATE("R2C",'Mapa final'!$S$11),"")</f>
        <v/>
      </c>
      <c r="AM10" s="47" t="str">
        <f>IF(AND('Mapa final'!$AD$11="Alta",'Mapa final'!$AF$11="Catastrófico"),CONCATENATE("R2C",'Mapa final'!$S$11),"")</f>
        <v/>
      </c>
      <c r="AN10" s="70"/>
      <c r="AO10" s="424"/>
      <c r="AP10" s="425"/>
      <c r="AQ10" s="425"/>
      <c r="AR10" s="425"/>
      <c r="AS10" s="425"/>
      <c r="AT10" s="426"/>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63"/>
      <c r="C11" s="363"/>
      <c r="D11" s="364"/>
      <c r="E11" s="404"/>
      <c r="F11" s="405"/>
      <c r="G11" s="405"/>
      <c r="H11" s="405"/>
      <c r="I11" s="405"/>
      <c r="J11" s="44" t="str">
        <f>IF(AND('Mapa final'!$AD$11="Muy Alta",'Mapa final'!$AF$11="Leve"),CONCATENATE("R2C",'Mapa final'!$S$11),"")</f>
        <v/>
      </c>
      <c r="K11" s="174" t="str">
        <f>IF(AND('Mapa final'!$AD$11="Muy Alta",'Mapa final'!$AF$11="Leve"),CONCATENATE("R2C",'Mapa final'!$S$11),"")</f>
        <v/>
      </c>
      <c r="L11" s="174" t="str">
        <f>IF(AND('Mapa final'!$AD$11="Muy Alta",'Mapa final'!$AF$11="Leve"),CONCATENATE("R2C",'Mapa final'!$S$11),"")</f>
        <v/>
      </c>
      <c r="M11" s="174" t="str">
        <f>IF(AND('Mapa final'!$AD$11="Muy Alta",'Mapa final'!$AF$11="Leve"),CONCATENATE("R2C",'Mapa final'!$S$11),"")</f>
        <v/>
      </c>
      <c r="N11" s="174" t="str">
        <f>IF(AND('Mapa final'!$AD$11="Muy Alta",'Mapa final'!$AF$11="Leve"),CONCATENATE("R2C",'Mapa final'!$S$11),"")</f>
        <v/>
      </c>
      <c r="O11" s="45" t="str">
        <f>IF(AND('Mapa final'!$AD$11="Muy Alta",'Mapa final'!$AF$11="Leve"),CONCATENATE("R2C",'Mapa final'!$S$11),"")</f>
        <v/>
      </c>
      <c r="P11" s="44" t="str">
        <f>IF(AND('Mapa final'!$AD$11="Muy Alta",'Mapa final'!$AF$11="Leve"),CONCATENATE("R2C",'Mapa final'!$S$11),"")</f>
        <v/>
      </c>
      <c r="Q11" s="174" t="str">
        <f>IF(AND('Mapa final'!$AD$11="Muy Alta",'Mapa final'!$AF$11="Leve"),CONCATENATE("R2C",'Mapa final'!$S$11),"")</f>
        <v/>
      </c>
      <c r="R11" s="174" t="str">
        <f>IF(AND('Mapa final'!$AD$11="Muy Alta",'Mapa final'!$AF$11="Leve"),CONCATENATE("R2C",'Mapa final'!$S$11),"")</f>
        <v/>
      </c>
      <c r="S11" s="174" t="str">
        <f>IF(AND('Mapa final'!$AD$11="Muy Alta",'Mapa final'!$AF$11="Leve"),CONCATENATE("R2C",'Mapa final'!$S$11),"")</f>
        <v/>
      </c>
      <c r="T11" s="174" t="str">
        <f>IF(AND('Mapa final'!$AD$11="Muy Alta",'Mapa final'!$AF$11="Leve"),CONCATENATE("R2C",'Mapa final'!$S$11),"")</f>
        <v/>
      </c>
      <c r="U11" s="45" t="str">
        <f>IF(AND('Mapa final'!$AD$11="Muy Alta",'Mapa final'!$AF$11="Leve"),CONCATENATE("R2C",'Mapa final'!$S$11),"")</f>
        <v/>
      </c>
      <c r="V11" s="44" t="str">
        <f>IF(AND('Mapa final'!$AD$11="Muy Alta",'Mapa final'!$AF$11="Leve"),CONCATENATE("R2C",'Mapa final'!$S$11),"")</f>
        <v/>
      </c>
      <c r="W11" s="174" t="str">
        <f>IF(AND('Mapa final'!$AD$11="Muy Alta",'Mapa final'!$AF$11="Leve"),CONCATENATE("R2C",'Mapa final'!$S$11),"")</f>
        <v/>
      </c>
      <c r="X11" s="174" t="str">
        <f>IF(AND('Mapa final'!$AD$11="Muy Alta",'Mapa final'!$AF$11="Leve"),CONCATENATE("R2C",'Mapa final'!$S$11),"")</f>
        <v/>
      </c>
      <c r="Y11" s="174" t="str">
        <f>IF(AND('Mapa final'!$AD$11="Muy Alta",'Mapa final'!$AF$11="Leve"),CONCATENATE("R2C",'Mapa final'!$S$11),"")</f>
        <v/>
      </c>
      <c r="Z11" s="174" t="str">
        <f>IF(AND('Mapa final'!$AD$11="Muy Alta",'Mapa final'!$AF$11="Leve"),CONCATENATE("R2C",'Mapa final'!$S$11),"")</f>
        <v/>
      </c>
      <c r="AA11" s="45" t="str">
        <f>IF(AND('Mapa final'!$AD$11="Muy Alta",'Mapa final'!$AF$11="Leve"),CONCATENATE("R2C",'Mapa final'!$S$11),"")</f>
        <v/>
      </c>
      <c r="AB11" s="44" t="str">
        <f>IF(AND('Mapa final'!$AD$11="Muy Alta",'Mapa final'!$AF$11="Leve"),CONCATENATE("R2C",'Mapa final'!$S$11),"")</f>
        <v/>
      </c>
      <c r="AC11" s="174" t="str">
        <f>IF(AND('Mapa final'!$AD$20="Muy Alta",'Mapa final'!$AF$20="mayor"),CONCATENATE("R5C",'Mapa final'!$S$20),"")</f>
        <v>R5C1</v>
      </c>
      <c r="AD11" s="174" t="str">
        <f>IF(AND('Mapa final'!$AD$11="Muy Alta",'Mapa final'!$AF$11="Leve"),CONCATENATE("R2C",'Mapa final'!$S$11),"")</f>
        <v/>
      </c>
      <c r="AE11" s="174" t="str">
        <f>IF(AND('Mapa final'!$AD$11="Muy Alta",'Mapa final'!$AF$11="Leve"),CONCATENATE("R2C",'Mapa final'!$S$11),"")</f>
        <v/>
      </c>
      <c r="AF11" s="174" t="str">
        <f>IF(AND('Mapa final'!$AD$11="Muy Alta",'Mapa final'!$AF$11="Leve"),CONCATENATE("R2C",'Mapa final'!$S$11),"")</f>
        <v/>
      </c>
      <c r="AG11" s="174" t="str">
        <f>IF(AND('Mapa final'!$AD$11="Muy Alta",'Mapa final'!$AF$11="Leve"),CONCATENATE("R2C",'Mapa final'!$S$11),"")</f>
        <v/>
      </c>
      <c r="AH11" s="46" t="str">
        <f>IF(AND('Mapa final'!$AD$11="Alta",'Mapa final'!$AF$11="Catastrófico"),CONCATENATE("R2C",'Mapa final'!$S$11),"")</f>
        <v/>
      </c>
      <c r="AI11" s="176" t="str">
        <f>IF(AND('Mapa final'!$AD$11="Alta",'Mapa final'!$AF$11="Catastrófico"),CONCATENATE("R2C",'Mapa final'!$S$11),"")</f>
        <v/>
      </c>
      <c r="AJ11" s="176" t="str">
        <f>IF(AND('Mapa final'!$AD$11="Alta",'Mapa final'!$AF$11="Catastrófico"),CONCATENATE("R2C",'Mapa final'!$S$11),"")</f>
        <v/>
      </c>
      <c r="AK11" s="176" t="str">
        <f>IF(AND('Mapa final'!$AD$11="Alta",'Mapa final'!$AF$11="Catastrófico"),CONCATENATE("R2C",'Mapa final'!$S$11),"")</f>
        <v/>
      </c>
      <c r="AL11" s="176" t="str">
        <f>IF(AND('Mapa final'!$AD$11="Alta",'Mapa final'!$AF$11="Catastrófico"),CONCATENATE("R2C",'Mapa final'!$S$11),"")</f>
        <v/>
      </c>
      <c r="AM11" s="47" t="str">
        <f>IF(AND('Mapa final'!$AD$11="Alta",'Mapa final'!$AF$11="Catastrófico"),CONCATENATE("R2C",'Mapa final'!$S$11),"")</f>
        <v/>
      </c>
      <c r="AN11" s="70"/>
      <c r="AO11" s="424"/>
      <c r="AP11" s="425"/>
      <c r="AQ11" s="425"/>
      <c r="AR11" s="425"/>
      <c r="AS11" s="425"/>
      <c r="AT11" s="426"/>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63"/>
      <c r="C12" s="363"/>
      <c r="D12" s="364"/>
      <c r="E12" s="404"/>
      <c r="F12" s="405"/>
      <c r="G12" s="405"/>
      <c r="H12" s="405"/>
      <c r="I12" s="405"/>
      <c r="J12" s="44" t="str">
        <f>IF(AND('Mapa final'!$AD$11="Muy Alta",'Mapa final'!$AF$11="Leve"),CONCATENATE("R2C",'Mapa final'!$S$11),"")</f>
        <v/>
      </c>
      <c r="K12" s="174" t="str">
        <f>IF(AND('Mapa final'!$AD$11="Muy Alta",'Mapa final'!$AF$11="Leve"),CONCATENATE("R2C",'Mapa final'!$S$11),"")</f>
        <v/>
      </c>
      <c r="L12" s="174" t="str">
        <f>IF(AND('Mapa final'!$AD$11="Muy Alta",'Mapa final'!$AF$11="Leve"),CONCATENATE("R2C",'Mapa final'!$S$11),"")</f>
        <v/>
      </c>
      <c r="M12" s="174" t="str">
        <f>IF(AND('Mapa final'!$AD$11="Muy Alta",'Mapa final'!$AF$11="Leve"),CONCATENATE("R2C",'Mapa final'!$S$11),"")</f>
        <v/>
      </c>
      <c r="N12" s="174" t="str">
        <f>IF(AND('Mapa final'!$AD$11="Muy Alta",'Mapa final'!$AF$11="Leve"),CONCATENATE("R2C",'Mapa final'!$S$11),"")</f>
        <v/>
      </c>
      <c r="O12" s="45" t="str">
        <f>IF(AND('Mapa final'!$AD$11="Muy Alta",'Mapa final'!$AF$11="Leve"),CONCATENATE("R2C",'Mapa final'!$S$11),"")</f>
        <v/>
      </c>
      <c r="P12" s="44" t="str">
        <f>IF(AND('Mapa final'!$AD$11="Muy Alta",'Mapa final'!$AF$11="Leve"),CONCATENATE("R2C",'Mapa final'!$S$11),"")</f>
        <v/>
      </c>
      <c r="Q12" s="174" t="str">
        <f>IF(AND('Mapa final'!$AD$11="Muy Alta",'Mapa final'!$AF$11="Leve"),CONCATENATE("R2C",'Mapa final'!$S$11),"")</f>
        <v/>
      </c>
      <c r="R12" s="174" t="str">
        <f>IF(AND('Mapa final'!$AD$11="Muy Alta",'Mapa final'!$AF$11="Leve"),CONCATENATE("R2C",'Mapa final'!$S$11),"")</f>
        <v/>
      </c>
      <c r="S12" s="174" t="str">
        <f>IF(AND('Mapa final'!$AD$11="Muy Alta",'Mapa final'!$AF$11="Leve"),CONCATENATE("R2C",'Mapa final'!$S$11),"")</f>
        <v/>
      </c>
      <c r="T12" s="174" t="str">
        <f>IF(AND('Mapa final'!$AD$11="Muy Alta",'Mapa final'!$AF$11="Leve"),CONCATENATE("R2C",'Mapa final'!$S$11),"")</f>
        <v/>
      </c>
      <c r="U12" s="45" t="str">
        <f>IF(AND('Mapa final'!$AD$11="Muy Alta",'Mapa final'!$AF$11="Leve"),CONCATENATE("R2C",'Mapa final'!$S$11),"")</f>
        <v/>
      </c>
      <c r="V12" s="44" t="str">
        <f>IF(AND('Mapa final'!$AD$11="Muy Alta",'Mapa final'!$AF$11="Leve"),CONCATENATE("R2C",'Mapa final'!$S$11),"")</f>
        <v/>
      </c>
      <c r="W12" s="174" t="str">
        <f>IF(AND('Mapa final'!$AD$11="Muy Alta",'Mapa final'!$AF$11="Leve"),CONCATENATE("R2C",'Mapa final'!$S$11),"")</f>
        <v/>
      </c>
      <c r="X12" s="174" t="str">
        <f>IF(AND('Mapa final'!$AD$11="Muy Alta",'Mapa final'!$AF$11="Leve"),CONCATENATE("R2C",'Mapa final'!$S$11),"")</f>
        <v/>
      </c>
      <c r="Y12" s="174" t="str">
        <f>IF(AND('Mapa final'!$AD$11="Muy Alta",'Mapa final'!$AF$11="Leve"),CONCATENATE("R2C",'Mapa final'!$S$11),"")</f>
        <v/>
      </c>
      <c r="Z12" s="174" t="str">
        <f>IF(AND('Mapa final'!$AD$11="Muy Alta",'Mapa final'!$AF$11="Leve"),CONCATENATE("R2C",'Mapa final'!$S$11),"")</f>
        <v/>
      </c>
      <c r="AA12" s="45" t="str">
        <f>IF(AND('Mapa final'!$AD$11="Muy Alta",'Mapa final'!$AF$11="Leve"),CONCATENATE("R2C",'Mapa final'!$S$11),"")</f>
        <v/>
      </c>
      <c r="AB12" s="44" t="str">
        <f>IF(AND('Mapa final'!$AD$11="Muy Alta",'Mapa final'!$AF$11="Leve"),CONCATENATE("R2C",'Mapa final'!$S$11),"")</f>
        <v/>
      </c>
      <c r="AC12" s="174" t="str">
        <f>IF(AND('Mapa final'!$AD$11="Muy Alta",'Mapa final'!$AF$11="Leve"),CONCATENATE("R2C",'Mapa final'!$S$11),"")</f>
        <v/>
      </c>
      <c r="AD12" s="174" t="str">
        <f>IF(AND('Mapa final'!$AD$11="Muy Alta",'Mapa final'!$AF$11="Leve"),CONCATENATE("R2C",'Mapa final'!$S$11),"")</f>
        <v/>
      </c>
      <c r="AE12" s="174" t="str">
        <f>IF(AND('Mapa final'!$AD$11="Muy Alta",'Mapa final'!$AF$11="Leve"),CONCATENATE("R2C",'Mapa final'!$S$11),"")</f>
        <v/>
      </c>
      <c r="AF12" s="174" t="str">
        <f>IF(AND('Mapa final'!$AD$11="Muy Alta",'Mapa final'!$AF$11="Leve"),CONCATENATE("R2C",'Mapa final'!$S$11),"")</f>
        <v/>
      </c>
      <c r="AG12" s="174" t="str">
        <f>IF(AND('Mapa final'!$AD$11="Muy Alta",'Mapa final'!$AF$11="Leve"),CONCATENATE("R2C",'Mapa final'!$S$11),"")</f>
        <v/>
      </c>
      <c r="AH12" s="46" t="str">
        <f>IF(AND('Mapa final'!$AD$11="Alta",'Mapa final'!$AF$11="Catastrófico"),CONCATENATE("R2C",'Mapa final'!$S$11),"")</f>
        <v/>
      </c>
      <c r="AI12" s="176" t="str">
        <f>IF(AND('Mapa final'!$AD$11="Alta",'Mapa final'!$AF$11="Catastrófico"),CONCATENATE("R2C",'Mapa final'!$S$11),"")</f>
        <v/>
      </c>
      <c r="AJ12" s="176" t="str">
        <f>IF(AND('Mapa final'!$AD$11="Alta",'Mapa final'!$AF$11="Catastrófico"),CONCATENATE("R2C",'Mapa final'!$S$11),"")</f>
        <v/>
      </c>
      <c r="AK12" s="176" t="str">
        <f>IF(AND('Mapa final'!$AD$11="Alta",'Mapa final'!$AF$11="Catastrófico"),CONCATENATE("R2C",'Mapa final'!$S$11),"")</f>
        <v/>
      </c>
      <c r="AL12" s="176" t="str">
        <f>IF(AND('Mapa final'!$AD$11="Alta",'Mapa final'!$AF$11="Catastrófico"),CONCATENATE("R2C",'Mapa final'!$S$11),"")</f>
        <v/>
      </c>
      <c r="AM12" s="47" t="str">
        <f>IF(AND('Mapa final'!$AD$11="Alta",'Mapa final'!$AF$11="Catastrófico"),CONCATENATE("R2C",'Mapa final'!$S$11),"")</f>
        <v/>
      </c>
      <c r="AN12" s="70"/>
      <c r="AO12" s="424"/>
      <c r="AP12" s="425"/>
      <c r="AQ12" s="425"/>
      <c r="AR12" s="425"/>
      <c r="AS12" s="425"/>
      <c r="AT12" s="426"/>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63"/>
      <c r="C13" s="363"/>
      <c r="D13" s="364"/>
      <c r="E13" s="404"/>
      <c r="F13" s="405"/>
      <c r="G13" s="405"/>
      <c r="H13" s="405"/>
      <c r="I13" s="405"/>
      <c r="J13" s="44" t="str">
        <f>IF(AND('Mapa final'!$AD$11="Muy Alta",'Mapa final'!$AF$11="Leve"),CONCATENATE("R2C",'Mapa final'!$S$11),"")</f>
        <v/>
      </c>
      <c r="K13" s="174" t="str">
        <f>IF(AND('Mapa final'!$AD$11="Muy Alta",'Mapa final'!$AF$11="Leve"),CONCATENATE("R2C",'Mapa final'!$S$11),"")</f>
        <v/>
      </c>
      <c r="L13" s="174" t="str">
        <f>IF(AND('Mapa final'!$AD$11="Muy Alta",'Mapa final'!$AF$11="Leve"),CONCATENATE("R2C",'Mapa final'!$S$11),"")</f>
        <v/>
      </c>
      <c r="M13" s="174" t="str">
        <f>IF(AND('Mapa final'!$AD$11="Muy Alta",'Mapa final'!$AF$11="Leve"),CONCATENATE("R2C",'Mapa final'!$S$11),"")</f>
        <v/>
      </c>
      <c r="N13" s="174" t="str">
        <f>IF(AND('Mapa final'!$AD$11="Muy Alta",'Mapa final'!$AF$11="Leve"),CONCATENATE("R2C",'Mapa final'!$S$11),"")</f>
        <v/>
      </c>
      <c r="O13" s="45" t="str">
        <f>IF(AND('Mapa final'!$AD$11="Muy Alta",'Mapa final'!$AF$11="Leve"),CONCATENATE("R2C",'Mapa final'!$S$11),"")</f>
        <v/>
      </c>
      <c r="P13" s="44" t="str">
        <f>IF(AND('Mapa final'!$AD$11="Muy Alta",'Mapa final'!$AF$11="Leve"),CONCATENATE("R2C",'Mapa final'!$S$11),"")</f>
        <v/>
      </c>
      <c r="Q13" s="174" t="str">
        <f>IF(AND('Mapa final'!$AD$11="Muy Alta",'Mapa final'!$AF$11="Leve"),CONCATENATE("R2C",'Mapa final'!$S$11),"")</f>
        <v/>
      </c>
      <c r="R13" s="174" t="str">
        <f>IF(AND('Mapa final'!$AD$11="Muy Alta",'Mapa final'!$AF$11="Leve"),CONCATENATE("R2C",'Mapa final'!$S$11),"")</f>
        <v/>
      </c>
      <c r="S13" s="174" t="str">
        <f>IF(AND('Mapa final'!$AD$11="Muy Alta",'Mapa final'!$AF$11="Leve"),CONCATENATE("R2C",'Mapa final'!$S$11),"")</f>
        <v/>
      </c>
      <c r="T13" s="174" t="str">
        <f>IF(AND('Mapa final'!$AD$11="Muy Alta",'Mapa final'!$AF$11="Leve"),CONCATENATE("R2C",'Mapa final'!$S$11),"")</f>
        <v/>
      </c>
      <c r="U13" s="45" t="str">
        <f>IF(AND('Mapa final'!$AD$11="Muy Alta",'Mapa final'!$AF$11="Leve"),CONCATENATE("R2C",'Mapa final'!$S$11),"")</f>
        <v/>
      </c>
      <c r="V13" s="44" t="str">
        <f>IF(AND('Mapa final'!$AD$11="Muy Alta",'Mapa final'!$AF$11="Leve"),CONCATENATE("R2C",'Mapa final'!$S$11),"")</f>
        <v/>
      </c>
      <c r="W13" s="174" t="str">
        <f>IF(AND('Mapa final'!$AD$11="Muy Alta",'Mapa final'!$AF$11="Leve"),CONCATENATE("R2C",'Mapa final'!$S$11),"")</f>
        <v/>
      </c>
      <c r="X13" s="174" t="str">
        <f>IF(AND('Mapa final'!$AD$11="Muy Alta",'Mapa final'!$AF$11="Leve"),CONCATENATE("R2C",'Mapa final'!$S$11),"")</f>
        <v/>
      </c>
      <c r="Y13" s="174" t="str">
        <f>IF(AND('Mapa final'!$AD$11="Muy Alta",'Mapa final'!$AF$11="Leve"),CONCATENATE("R2C",'Mapa final'!$S$11),"")</f>
        <v/>
      </c>
      <c r="Z13" s="174" t="str">
        <f>IF(AND('Mapa final'!$AD$11="Muy Alta",'Mapa final'!$AF$11="Leve"),CONCATENATE("R2C",'Mapa final'!$S$11),"")</f>
        <v/>
      </c>
      <c r="AA13" s="45" t="str">
        <f>IF(AND('Mapa final'!$AD$11="Muy Alta",'Mapa final'!$AF$11="Leve"),CONCATENATE("R2C",'Mapa final'!$S$11),"")</f>
        <v/>
      </c>
      <c r="AB13" s="44" t="str">
        <f>IF(AND('Mapa final'!$AD$11="Muy Alta",'Mapa final'!$AF$11="Leve"),CONCATENATE("R2C",'Mapa final'!$S$11),"")</f>
        <v/>
      </c>
      <c r="AC13" s="174" t="str">
        <f>IF(AND('Mapa final'!$AD$11="Muy Alta",'Mapa final'!$AF$11="Leve"),CONCATENATE("R2C",'Mapa final'!$S$11),"")</f>
        <v/>
      </c>
      <c r="AD13" s="174" t="str">
        <f>IF(AND('Mapa final'!$AD$11="Muy Alta",'Mapa final'!$AF$11="Leve"),CONCATENATE("R2C",'Mapa final'!$S$11),"")</f>
        <v/>
      </c>
      <c r="AE13" s="174" t="str">
        <f>IF(AND('Mapa final'!$AD$11="Muy Alta",'Mapa final'!$AF$11="Leve"),CONCATENATE("R2C",'Mapa final'!$S$11),"")</f>
        <v/>
      </c>
      <c r="AF13" s="174" t="str">
        <f>IF(AND('Mapa final'!$AD$11="Muy Alta",'Mapa final'!$AF$11="Leve"),CONCATENATE("R2C",'Mapa final'!$S$11),"")</f>
        <v/>
      </c>
      <c r="AG13" s="174" t="str">
        <f>IF(AND('Mapa final'!$AD$11="Muy Alta",'Mapa final'!$AF$11="Leve"),CONCATENATE("R2C",'Mapa final'!$S$11),"")</f>
        <v/>
      </c>
      <c r="AH13" s="46" t="str">
        <f>IF(AND('Mapa final'!$AD$11="Alta",'Mapa final'!$AF$11="Catastrófico"),CONCATENATE("R2C",'Mapa final'!$S$11),"")</f>
        <v/>
      </c>
      <c r="AI13" s="176" t="str">
        <f>IF(AND('Mapa final'!$AD$11="Alta",'Mapa final'!$AF$11="Catastrófico"),CONCATENATE("R2C",'Mapa final'!$S$11),"")</f>
        <v/>
      </c>
      <c r="AJ13" s="176" t="str">
        <f>IF(AND('Mapa final'!$AD$11="Alta",'Mapa final'!$AF$11="Catastrófico"),CONCATENATE("R2C",'Mapa final'!$S$11),"")</f>
        <v/>
      </c>
      <c r="AK13" s="176" t="str">
        <f>IF(AND('Mapa final'!$AD$11="Alta",'Mapa final'!$AF$11="Catastrófico"),CONCATENATE("R2C",'Mapa final'!$S$11),"")</f>
        <v/>
      </c>
      <c r="AL13" s="176" t="str">
        <f>IF(AND('Mapa final'!$AD$11="Alta",'Mapa final'!$AF$11="Catastrófico"),CONCATENATE("R2C",'Mapa final'!$S$11),"")</f>
        <v/>
      </c>
      <c r="AM13" s="47" t="str">
        <f>IF(AND('Mapa final'!$AD$11="Alta",'Mapa final'!$AF$11="Catastrófico"),CONCATENATE("R2C",'Mapa final'!$S$11),"")</f>
        <v/>
      </c>
      <c r="AN13" s="70"/>
      <c r="AO13" s="424"/>
      <c r="AP13" s="425"/>
      <c r="AQ13" s="425"/>
      <c r="AR13" s="425"/>
      <c r="AS13" s="425"/>
      <c r="AT13" s="426"/>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63"/>
      <c r="C14" s="363"/>
      <c r="D14" s="364"/>
      <c r="E14" s="404"/>
      <c r="F14" s="405"/>
      <c r="G14" s="405"/>
      <c r="H14" s="405"/>
      <c r="I14" s="405"/>
      <c r="J14" s="44" t="str">
        <f>IF(AND('Mapa final'!$AD$11="Muy Alta",'Mapa final'!$AF$11="Leve"),CONCATENATE("R2C",'Mapa final'!$S$11),"")</f>
        <v/>
      </c>
      <c r="K14" s="174" t="str">
        <f>IF(AND('Mapa final'!$AD$11="Muy Alta",'Mapa final'!$AF$11="Leve"),CONCATENATE("R2C",'Mapa final'!$S$11),"")</f>
        <v/>
      </c>
      <c r="L14" s="174" t="str">
        <f>IF(AND('Mapa final'!$AD$11="Muy Alta",'Mapa final'!$AF$11="Leve"),CONCATENATE("R2C",'Mapa final'!$S$11),"")</f>
        <v/>
      </c>
      <c r="M14" s="174" t="str">
        <f>IF(AND('Mapa final'!$AD$11="Muy Alta",'Mapa final'!$AF$11="Leve"),CONCATENATE("R2C",'Mapa final'!$S$11),"")</f>
        <v/>
      </c>
      <c r="N14" s="174" t="str">
        <f>IF(AND('Mapa final'!$AD$11="Muy Alta",'Mapa final'!$AF$11="Leve"),CONCATENATE("R2C",'Mapa final'!$S$11),"")</f>
        <v/>
      </c>
      <c r="O14" s="45" t="str">
        <f>IF(AND('Mapa final'!$AD$11="Muy Alta",'Mapa final'!$AF$11="Leve"),CONCATENATE("R2C",'Mapa final'!$S$11),"")</f>
        <v/>
      </c>
      <c r="P14" s="44" t="str">
        <f>IF(AND('Mapa final'!$AD$11="Muy Alta",'Mapa final'!$AF$11="Leve"),CONCATENATE("R2C",'Mapa final'!$S$11),"")</f>
        <v/>
      </c>
      <c r="Q14" s="174" t="str">
        <f>IF(AND('Mapa final'!$AD$11="Muy Alta",'Mapa final'!$AF$11="Leve"),CONCATENATE("R2C",'Mapa final'!$S$11),"")</f>
        <v/>
      </c>
      <c r="R14" s="174" t="str">
        <f>IF(AND('Mapa final'!$AD$11="Muy Alta",'Mapa final'!$AF$11="Leve"),CONCATENATE("R2C",'Mapa final'!$S$11),"")</f>
        <v/>
      </c>
      <c r="S14" s="174" t="str">
        <f>IF(AND('Mapa final'!$AD$11="Muy Alta",'Mapa final'!$AF$11="Leve"),CONCATENATE("R2C",'Mapa final'!$S$11),"")</f>
        <v/>
      </c>
      <c r="T14" s="174" t="str">
        <f>IF(AND('Mapa final'!$AD$11="Muy Alta",'Mapa final'!$AF$11="Leve"),CONCATENATE("R2C",'Mapa final'!$S$11),"")</f>
        <v/>
      </c>
      <c r="U14" s="45" t="str">
        <f>IF(AND('Mapa final'!$AD$11="Muy Alta",'Mapa final'!$AF$11="Leve"),CONCATENATE("R2C",'Mapa final'!$S$11),"")</f>
        <v/>
      </c>
      <c r="V14" s="44" t="str">
        <f>IF(AND('Mapa final'!$AD$11="Muy Alta",'Mapa final'!$AF$11="Leve"),CONCATENATE("R2C",'Mapa final'!$S$11),"")</f>
        <v/>
      </c>
      <c r="W14" s="174" t="str">
        <f>IF(AND('Mapa final'!$AD$11="Muy Alta",'Mapa final'!$AF$11="Leve"),CONCATENATE("R2C",'Mapa final'!$S$11),"")</f>
        <v/>
      </c>
      <c r="X14" s="174" t="str">
        <f>IF(AND('Mapa final'!$AD$11="Muy Alta",'Mapa final'!$AF$11="Leve"),CONCATENATE("R2C",'Mapa final'!$S$11),"")</f>
        <v/>
      </c>
      <c r="Y14" s="174" t="str">
        <f>IF(AND('Mapa final'!$AD$11="Muy Alta",'Mapa final'!$AF$11="Leve"),CONCATENATE("R2C",'Mapa final'!$S$11),"")</f>
        <v/>
      </c>
      <c r="Z14" s="174" t="str">
        <f>IF(AND('Mapa final'!$AD$11="Muy Alta",'Mapa final'!$AF$11="Leve"),CONCATENATE("R2C",'Mapa final'!$S$11),"")</f>
        <v/>
      </c>
      <c r="AA14" s="45" t="str">
        <f>IF(AND('Mapa final'!$AD$11="Muy Alta",'Mapa final'!$AF$11="Leve"),CONCATENATE("R2C",'Mapa final'!$S$11),"")</f>
        <v/>
      </c>
      <c r="AB14" s="44" t="str">
        <f>IF(AND('Mapa final'!$AD$11="Muy Alta",'Mapa final'!$AF$11="Leve"),CONCATENATE("R2C",'Mapa final'!$S$11),"")</f>
        <v/>
      </c>
      <c r="AC14" s="174" t="str">
        <f>IF(AND('Mapa final'!$AD$11="Muy Alta",'Mapa final'!$AF$11="Leve"),CONCATENATE("R2C",'Mapa final'!$S$11),"")</f>
        <v/>
      </c>
      <c r="AD14" s="174" t="str">
        <f>IF(AND('Mapa final'!$AD$11="Muy Alta",'Mapa final'!$AF$11="Leve"),CONCATENATE("R2C",'Mapa final'!$S$11),"")</f>
        <v/>
      </c>
      <c r="AE14" s="174" t="str">
        <f>IF(AND('Mapa final'!$AD$11="Muy Alta",'Mapa final'!$AF$11="Leve"),CONCATENATE("R2C",'Mapa final'!$S$11),"")</f>
        <v/>
      </c>
      <c r="AF14" s="174" t="str">
        <f>IF(AND('Mapa final'!$AD$11="Muy Alta",'Mapa final'!$AF$11="Leve"),CONCATENATE("R2C",'Mapa final'!$S$11),"")</f>
        <v/>
      </c>
      <c r="AG14" s="174" t="str">
        <f>IF(AND('Mapa final'!$AD$11="Muy Alta",'Mapa final'!$AF$11="Leve"),CONCATENATE("R2C",'Mapa final'!$S$11),"")</f>
        <v/>
      </c>
      <c r="AH14" s="46" t="str">
        <f>IF(AND('Mapa final'!$AD$11="Alta",'Mapa final'!$AF$11="Catastrófico"),CONCATENATE("R2C",'Mapa final'!$S$11),"")</f>
        <v/>
      </c>
      <c r="AI14" s="176" t="str">
        <f>IF(AND('Mapa final'!$AD$11="Alta",'Mapa final'!$AF$11="Catastrófico"),CONCATENATE("R2C",'Mapa final'!$S$11),"")</f>
        <v/>
      </c>
      <c r="AJ14" s="176" t="str">
        <f>IF(AND('Mapa final'!$AD$11="Alta",'Mapa final'!$AF$11="Catastrófico"),CONCATENATE("R2C",'Mapa final'!$S$11),"")</f>
        <v/>
      </c>
      <c r="AK14" s="176" t="str">
        <f>IF(AND('Mapa final'!$AD$11="Alta",'Mapa final'!$AF$11="Catastrófico"),CONCATENATE("R2C",'Mapa final'!$S$11),"")</f>
        <v/>
      </c>
      <c r="AL14" s="176" t="str">
        <f>IF(AND('Mapa final'!$AD$11="Alta",'Mapa final'!$AF$11="Catastrófico"),CONCATENATE("R2C",'Mapa final'!$S$11),"")</f>
        <v/>
      </c>
      <c r="AM14" s="47" t="str">
        <f>IF(AND('Mapa final'!$AD$11="Alta",'Mapa final'!$AF$11="Catastrófico"),CONCATENATE("R2C",'Mapa final'!$S$11),"")</f>
        <v/>
      </c>
      <c r="AN14" s="70"/>
      <c r="AO14" s="424"/>
      <c r="AP14" s="425"/>
      <c r="AQ14" s="425"/>
      <c r="AR14" s="425"/>
      <c r="AS14" s="425"/>
      <c r="AT14" s="42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63"/>
      <c r="C15" s="363"/>
      <c r="D15" s="364"/>
      <c r="E15" s="407"/>
      <c r="F15" s="408"/>
      <c r="G15" s="408"/>
      <c r="H15" s="408"/>
      <c r="I15" s="408"/>
      <c r="J15" s="44" t="str">
        <f>IF(AND('Mapa final'!$AD$11="Muy Alta",'Mapa final'!$AF$11="Leve"),CONCATENATE("R2C",'Mapa final'!$S$11),"")</f>
        <v/>
      </c>
      <c r="K15" s="174" t="str">
        <f>IF(AND('Mapa final'!$AD$11="Muy Alta",'Mapa final'!$AF$11="Leve"),CONCATENATE("R2C",'Mapa final'!$S$11),"")</f>
        <v/>
      </c>
      <c r="L15" s="174" t="str">
        <f>IF(AND('Mapa final'!$AD$11="Muy Alta",'Mapa final'!$AF$11="Leve"),CONCATENATE("R2C",'Mapa final'!$S$11),"")</f>
        <v/>
      </c>
      <c r="M15" s="174" t="str">
        <f>IF(AND('Mapa final'!$AD$11="Muy Alta",'Mapa final'!$AF$11="Leve"),CONCATENATE("R2C",'Mapa final'!$S$11),"")</f>
        <v/>
      </c>
      <c r="N15" s="174" t="str">
        <f>IF(AND('Mapa final'!$AD$11="Muy Alta",'Mapa final'!$AF$11="Leve"),CONCATENATE("R2C",'Mapa final'!$S$11),"")</f>
        <v/>
      </c>
      <c r="O15" s="45" t="str">
        <f>IF(AND('Mapa final'!$AD$11="Muy Alta",'Mapa final'!$AF$11="Leve"),CONCATENATE("R2C",'Mapa final'!$S$11),"")</f>
        <v/>
      </c>
      <c r="P15" s="44" t="str">
        <f>IF(AND('Mapa final'!$AD$11="Muy Alta",'Mapa final'!$AF$11="Leve"),CONCATENATE("R2C",'Mapa final'!$S$11),"")</f>
        <v/>
      </c>
      <c r="Q15" s="174" t="str">
        <f>IF(AND('Mapa final'!$AD$11="Muy Alta",'Mapa final'!$AF$11="Leve"),CONCATENATE("R2C",'Mapa final'!$S$11),"")</f>
        <v/>
      </c>
      <c r="R15" s="174" t="str">
        <f>IF(AND('Mapa final'!$AD$11="Muy Alta",'Mapa final'!$AF$11="Leve"),CONCATENATE("R2C",'Mapa final'!$S$11),"")</f>
        <v/>
      </c>
      <c r="S15" s="174" t="str">
        <f>IF(AND('Mapa final'!$AD$11="Muy Alta",'Mapa final'!$AF$11="Leve"),CONCATENATE("R2C",'Mapa final'!$S$11),"")</f>
        <v/>
      </c>
      <c r="T15" s="174" t="str">
        <f>IF(AND('Mapa final'!$AD$11="Muy Alta",'Mapa final'!$AF$11="Leve"),CONCATENATE("R2C",'Mapa final'!$S$11),"")</f>
        <v/>
      </c>
      <c r="U15" s="45" t="str">
        <f>IF(AND('Mapa final'!$AD$11="Muy Alta",'Mapa final'!$AF$11="Leve"),CONCATENATE("R2C",'Mapa final'!$S$11),"")</f>
        <v/>
      </c>
      <c r="V15" s="48" t="str">
        <f>IF(AND('Mapa final'!$AD$11="Muy Alta",'Mapa final'!$AF$11="Leve"),CONCATENATE("R2C",'Mapa final'!$S$11),"")</f>
        <v/>
      </c>
      <c r="W15" s="49" t="str">
        <f>IF(AND('Mapa final'!$AD$11="Muy Alta",'Mapa final'!$AF$11="Leve"),CONCATENATE("R2C",'Mapa final'!$S$11),"")</f>
        <v/>
      </c>
      <c r="X15" s="49" t="str">
        <f>IF(AND('Mapa final'!$AD$11="Muy Alta",'Mapa final'!$AF$11="Leve"),CONCATENATE("R2C",'Mapa final'!$S$11),"")</f>
        <v/>
      </c>
      <c r="Y15" s="49" t="str">
        <f>IF(AND('Mapa final'!$AD$11="Muy Alta",'Mapa final'!$AF$11="Leve"),CONCATENATE("R2C",'Mapa final'!$S$11),"")</f>
        <v/>
      </c>
      <c r="Z15" s="49" t="str">
        <f>IF(AND('Mapa final'!$AD$11="Muy Alta",'Mapa final'!$AF$11="Leve"),CONCATENATE("R2C",'Mapa final'!$S$11),"")</f>
        <v/>
      </c>
      <c r="AA15" s="50" t="str">
        <f>IF(AND('Mapa final'!$AD$11="Muy Alta",'Mapa final'!$AF$11="Leve"),CONCATENATE("R2C",'Mapa final'!$S$11),"")</f>
        <v/>
      </c>
      <c r="AB15" s="48" t="str">
        <f>IF(AND('Mapa final'!$AD$11="Muy Alta",'Mapa final'!$AF$11="Leve"),CONCATENATE("R2C",'Mapa final'!$S$11),"")</f>
        <v/>
      </c>
      <c r="AC15" s="49" t="str">
        <f>IF(AND('Mapa final'!$AD$11="Muy Alta",'Mapa final'!$AF$11="Leve"),CONCATENATE("R2C",'Mapa final'!$S$11),"")</f>
        <v/>
      </c>
      <c r="AD15" s="49" t="str">
        <f>IF(AND('Mapa final'!$AD$11="Muy Alta",'Mapa final'!$AF$11="Leve"),CONCATENATE("R2C",'Mapa final'!$S$11),"")</f>
        <v/>
      </c>
      <c r="AE15" s="49" t="str">
        <f>IF(AND('Mapa final'!$AD$11="Muy Alta",'Mapa final'!$AF$11="Leve"),CONCATENATE("R2C",'Mapa final'!$S$11),"")</f>
        <v/>
      </c>
      <c r="AF15" s="49" t="str">
        <f>IF(AND('Mapa final'!$AD$11="Muy Alta",'Mapa final'!$AF$11="Leve"),CONCATENATE("R2C",'Mapa final'!$S$11),"")</f>
        <v/>
      </c>
      <c r="AG15" s="49" t="str">
        <f>IF(AND('Mapa final'!$AD$11="Muy Alta",'Mapa final'!$AF$11="Leve"),CONCATENATE("R2C",'Mapa final'!$S$11),"")</f>
        <v/>
      </c>
      <c r="AH15" s="51" t="str">
        <f>IF(AND('Mapa final'!$AD$11="Alta",'Mapa final'!$AF$11="Catastrófico"),CONCATENATE("R2C",'Mapa final'!$S$11),"")</f>
        <v/>
      </c>
      <c r="AI15" s="52" t="str">
        <f>IF(AND('Mapa final'!$AD$11="Alta",'Mapa final'!$AF$11="Catastrófico"),CONCATENATE("R2C",'Mapa final'!$S$11),"")</f>
        <v/>
      </c>
      <c r="AJ15" s="52" t="str">
        <f>IF(AND('Mapa final'!$AD$11="Alta",'Mapa final'!$AF$11="Catastrófico"),CONCATENATE("R2C",'Mapa final'!$S$11),"")</f>
        <v/>
      </c>
      <c r="AK15" s="52" t="str">
        <f>IF(AND('Mapa final'!$AD$11="Alta",'Mapa final'!$AF$11="Catastrófico"),CONCATENATE("R2C",'Mapa final'!$S$11),"")</f>
        <v/>
      </c>
      <c r="AL15" s="52" t="str">
        <f>IF(AND('Mapa final'!$AD$11="Alta",'Mapa final'!$AF$11="Catastrófico"),CONCATENATE("R2C",'Mapa final'!$S$11),"")</f>
        <v/>
      </c>
      <c r="AM15" s="53" t="str">
        <f>IF(AND('Mapa final'!$AD$11="Alta",'Mapa final'!$AF$11="Catastrófico"),CONCATENATE("R2C",'Mapa final'!$S$11),"")</f>
        <v/>
      </c>
      <c r="AN15" s="70"/>
      <c r="AO15" s="427"/>
      <c r="AP15" s="428"/>
      <c r="AQ15" s="428"/>
      <c r="AR15" s="428"/>
      <c r="AS15" s="428"/>
      <c r="AT15" s="42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63"/>
      <c r="C16" s="363"/>
      <c r="D16" s="364"/>
      <c r="E16" s="401" t="s">
        <v>180</v>
      </c>
      <c r="F16" s="402"/>
      <c r="G16" s="402"/>
      <c r="H16" s="402"/>
      <c r="I16" s="402"/>
      <c r="J16" s="54" t="str">
        <f>IF(AND('Mapa final'!$AD$11="Alta",'Mapa final'!$AF$11="Leve"),CONCATENATE("R2C",'Mapa final'!$S$11),"")</f>
        <v/>
      </c>
      <c r="K16" s="55" t="str">
        <f>IF(AND('Mapa final'!$AD$11="Alta",'Mapa final'!$AF$11="Leve"),CONCATENATE("R2C",'Mapa final'!$S$11),"")</f>
        <v/>
      </c>
      <c r="L16" s="55" t="str">
        <f>IF(AND('Mapa final'!$AD$11="Alta",'Mapa final'!$AF$11="Leve"),CONCATENATE("R2C",'Mapa final'!$S$11),"")</f>
        <v/>
      </c>
      <c r="M16" s="55" t="str">
        <f>IF(AND('Mapa final'!$AD$11="Alta",'Mapa final'!$AF$11="Leve"),CONCATENATE("R2C",'Mapa final'!$S$11),"")</f>
        <v/>
      </c>
      <c r="N16" s="55" t="str">
        <f>IF(AND('Mapa final'!$AD$11="Alta",'Mapa final'!$AF$11="Leve"),CONCATENATE("R2C",'Mapa final'!$S$11),"")</f>
        <v/>
      </c>
      <c r="O16" s="56" t="str">
        <f>IF(AND('Mapa final'!$AD$11="Alta",'Mapa final'!$AF$11="Leve"),CONCATENATE("R2C",'Mapa final'!$S$11),"")</f>
        <v/>
      </c>
      <c r="P16" s="54" t="str">
        <f>IF(AND('Mapa final'!$AD$11="Alta",'Mapa final'!$AF$11="Leve"),CONCATENATE("R2C",'Mapa final'!$S$11),"")</f>
        <v/>
      </c>
      <c r="Q16" s="55" t="str">
        <f>IF(AND('Mapa final'!$AD$11="Alta",'Mapa final'!$AF$11="Leve"),CONCATENATE("R2C",'Mapa final'!$S$11),"")</f>
        <v/>
      </c>
      <c r="R16" s="55" t="str">
        <f>IF(AND('Mapa final'!$AD$11="Alta",'Mapa final'!$AF$11="Leve"),CONCATENATE("R2C",'Mapa final'!$S$11),"")</f>
        <v/>
      </c>
      <c r="S16" s="55" t="str">
        <f>IF(AND('Mapa final'!$AD$11="Alta",'Mapa final'!$AF$11="Leve"),CONCATENATE("R2C",'Mapa final'!$S$11),"")</f>
        <v/>
      </c>
      <c r="T16" s="55" t="str">
        <f>IF(AND('Mapa final'!$AD$11="Alta",'Mapa final'!$AF$11="Leve"),CONCATENATE("R2C",'Mapa final'!$S$11),"")</f>
        <v/>
      </c>
      <c r="U16" s="56" t="str">
        <f>IF(AND('Mapa final'!$AD$11="Alta",'Mapa final'!$AF$11="Leve"),CONCATENATE("R2C",'Mapa final'!$S$11),"")</f>
        <v/>
      </c>
      <c r="V16" s="39" t="str">
        <f>IF(AND('Mapa final'!$AD$11="Muy Alta",'Mapa final'!$AF$11="Leve"),CONCATENATE("R2C",'Mapa final'!$S$11),"")</f>
        <v/>
      </c>
      <c r="W16" s="39" t="str">
        <f>IF(AND('Mapa final'!$AD$11="Muy Alta",'Mapa final'!$AF$11="Leve"),CONCATENATE("R2C",'Mapa final'!$S$11),"")</f>
        <v/>
      </c>
      <c r="X16" s="39" t="str">
        <f>IF(AND('Mapa final'!$AD$11="Muy Alta",'Mapa final'!$AF$11="Leve"),CONCATENATE("R2C",'Mapa final'!$S$11),"")</f>
        <v/>
      </c>
      <c r="Y16" s="39" t="str">
        <f>IF(AND('Mapa final'!$AD$11="Muy Alta",'Mapa final'!$AF$11="Leve"),CONCATENATE("R2C",'Mapa final'!$S$11),"")</f>
        <v/>
      </c>
      <c r="Z16" s="39" t="str">
        <f>IF(AND('Mapa final'!$AD$11="Muy Alta",'Mapa final'!$AF$11="Leve"),CONCATENATE("R2C",'Mapa final'!$S$11),"")</f>
        <v/>
      </c>
      <c r="AA16" s="40" t="str">
        <f>IF(AND('Mapa final'!$AD$11="Muy Alta",'Mapa final'!$AF$11="Leve"),CONCATENATE("R2C",'Mapa final'!$S$11),"")</f>
        <v/>
      </c>
      <c r="AB16" s="38" t="str">
        <f>IF(AND('Mapa final'!$AD$11="Muy Alta",'Mapa final'!$AF$11="Leve"),CONCATENATE("R2C",'Mapa final'!$S$11),"")</f>
        <v/>
      </c>
      <c r="AC16" s="39" t="str">
        <f>IF(AND('Mapa final'!$AD$11="Muy Alta",'Mapa final'!$AF$11="Leve"),CONCATENATE("R2C",'Mapa final'!$S$11),"")</f>
        <v/>
      </c>
      <c r="AD16" s="39" t="str">
        <f>IF(AND('Mapa final'!$AD$11="Muy Alta",'Mapa final'!$AF$11="Leve"),CONCATENATE("R2C",'Mapa final'!$S$11),"")</f>
        <v/>
      </c>
      <c r="AE16" s="39" t="str">
        <f>IF(AND('Mapa final'!$AD$11="Muy Alta",'Mapa final'!$AF$11="Leve"),CONCATENATE("R2C",'Mapa final'!$S$11),"")</f>
        <v/>
      </c>
      <c r="AF16" s="39" t="str">
        <f>IF(AND('Mapa final'!$AD$11="Muy Alta",'Mapa final'!$AF$11="Leve"),CONCATENATE("R2C",'Mapa final'!$S$11),"")</f>
        <v/>
      </c>
      <c r="AG16" s="40" t="str">
        <f>IF(AND('Mapa final'!$AD$11="Muy Alta",'Mapa final'!$AF$11="Leve"),CONCATENATE("R2C",'Mapa final'!$S$11),"")</f>
        <v/>
      </c>
      <c r="AH16" s="41" t="str">
        <f>IF(AND('Mapa final'!$AD$11="Alta",'Mapa final'!$AF$11="Catastrófico"),CONCATENATE("R2C",'Mapa final'!$S$11),"")</f>
        <v/>
      </c>
      <c r="AI16" s="42" t="str">
        <f>IF(AND('Mapa final'!$AD$11="Alta",'Mapa final'!$AF$11="Catastrófico"),CONCATENATE("R2C",'Mapa final'!$S$11),"")</f>
        <v/>
      </c>
      <c r="AJ16" s="42" t="str">
        <f>IF(AND('Mapa final'!$AD$11="Alta",'Mapa final'!$AF$11="Catastrófico"),CONCATENATE("R2C",'Mapa final'!$S$11),"")</f>
        <v/>
      </c>
      <c r="AK16" s="42" t="str">
        <f>IF(AND('Mapa final'!$AD$11="Alta",'Mapa final'!$AF$11="Catastrófico"),CONCATENATE("R2C",'Mapa final'!$S$11),"")</f>
        <v/>
      </c>
      <c r="AL16" s="42" t="str">
        <f>IF(AND('Mapa final'!$AD$11="Alta",'Mapa final'!$AF$11="Catastrófico"),CONCATENATE("R2C",'Mapa final'!$S$11),"")</f>
        <v/>
      </c>
      <c r="AM16" s="43" t="str">
        <f>IF(AND('Mapa final'!$AD$11="Alta",'Mapa final'!$AF$11="Catastrófico"),CONCATENATE("R2C",'Mapa final'!$S$11),"")</f>
        <v/>
      </c>
      <c r="AN16" s="70"/>
      <c r="AO16" s="411" t="s">
        <v>181</v>
      </c>
      <c r="AP16" s="412"/>
      <c r="AQ16" s="412"/>
      <c r="AR16" s="412"/>
      <c r="AS16" s="412"/>
      <c r="AT16" s="413"/>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63"/>
      <c r="C17" s="363"/>
      <c r="D17" s="364"/>
      <c r="E17" s="420"/>
      <c r="F17" s="405"/>
      <c r="G17" s="405"/>
      <c r="H17" s="405"/>
      <c r="I17" s="405"/>
      <c r="J17" s="57" t="str">
        <f>IF(AND('Mapa final'!$AD$11="Alta",'Mapa final'!$AF$11="Leve"),CONCATENATE("R2C",'Mapa final'!$S$11),"")</f>
        <v/>
      </c>
      <c r="K17" s="175" t="str">
        <f>IF(AND('Mapa final'!$AD$11="Alta",'Mapa final'!$AF$11="Leve"),CONCATENATE("R2C",'Mapa final'!$S$11),"")</f>
        <v/>
      </c>
      <c r="L17" s="175" t="str">
        <f>IF(AND('Mapa final'!$AD$11="Alta",'Mapa final'!$AF$11="Leve"),CONCATENATE("R2C",'Mapa final'!$S$11),"")</f>
        <v/>
      </c>
      <c r="M17" s="175" t="str">
        <f>IF(AND('Mapa final'!$AD$11="Alta",'Mapa final'!$AF$11="Leve"),CONCATENATE("R2C",'Mapa final'!$S$11),"")</f>
        <v/>
      </c>
      <c r="N17" s="175" t="str">
        <f>IF(AND('Mapa final'!$AD$11="Alta",'Mapa final'!$AF$11="Leve"),CONCATENATE("R2C",'Mapa final'!$S$11),"")</f>
        <v/>
      </c>
      <c r="O17" s="58" t="str">
        <f>IF(AND('Mapa final'!$AD$11="Alta",'Mapa final'!$AF$11="Leve"),CONCATENATE("R2C",'Mapa final'!$S$11),"")</f>
        <v/>
      </c>
      <c r="P17" s="57" t="str">
        <f>IF(AND('Mapa final'!$AD$11="Alta",'Mapa final'!$AF$11="Leve"),CONCATENATE("R2C",'Mapa final'!$S$11),"")</f>
        <v/>
      </c>
      <c r="Q17" s="175" t="str">
        <f>IF(AND('Mapa final'!$AD$11="Alta",'Mapa final'!$AF$11="Leve"),CONCATENATE("R2C",'Mapa final'!$S$11),"")</f>
        <v/>
      </c>
      <c r="R17" s="175" t="str">
        <f>IF(AND('Mapa final'!$AD$11="Alta",'Mapa final'!$AF$11="Leve"),CONCATENATE("R2C",'Mapa final'!$S$11),"")</f>
        <v/>
      </c>
      <c r="S17" s="175" t="str">
        <f>IF(AND('Mapa final'!$AD$11="Alta",'Mapa final'!$AF$11="Leve"),CONCATENATE("R2C",'Mapa final'!$S$11),"")</f>
        <v/>
      </c>
      <c r="T17" s="175" t="str">
        <f>IF(AND('Mapa final'!$AD$11="Alta",'Mapa final'!$AF$11="Leve"),CONCATENATE("R2C",'Mapa final'!$S$11),"")</f>
        <v/>
      </c>
      <c r="U17" s="58" t="str">
        <f>IF(AND('Mapa final'!$AD$11="Alta",'Mapa final'!$AF$11="Leve"),CONCATENATE("R2C",'Mapa final'!$S$11),"")</f>
        <v/>
      </c>
      <c r="V17" s="174" t="str">
        <f>IF(AND('Mapa final'!$AD$11="Muy Alta",'Mapa final'!$AF$11="Leve"),CONCATENATE("R2C",'Mapa final'!$S$11),"")</f>
        <v/>
      </c>
      <c r="W17" s="174" t="str">
        <f>IF(AND('Mapa final'!$AD$11="Muy Alta",'Mapa final'!$AF$11="Leve"),CONCATENATE("R2C",'Mapa final'!$S$11),"")</f>
        <v/>
      </c>
      <c r="X17" s="174" t="str">
        <f>IF(AND('Mapa final'!$AD$11="Muy Alta",'Mapa final'!$AF$11="Leve"),CONCATENATE("R2C",'Mapa final'!$S$11),"")</f>
        <v/>
      </c>
      <c r="Y17" s="174" t="str">
        <f>IF(AND('Mapa final'!$AD$11="Muy Alta",'Mapa final'!$AF$11="Leve"),CONCATENATE("R2C",'Mapa final'!$S$11),"")</f>
        <v/>
      </c>
      <c r="Z17" s="174" t="str">
        <f>IF(AND('Mapa final'!$AD$11="Muy Alta",'Mapa final'!$AF$11="Leve"),CONCATENATE("R2C",'Mapa final'!$S$11),"")</f>
        <v/>
      </c>
      <c r="AA17" s="45" t="str">
        <f>IF(AND('Mapa final'!$AD$11="Muy Alta",'Mapa final'!$AF$11="Leve"),CONCATENATE("R2C",'Mapa final'!$S$11),"")</f>
        <v/>
      </c>
      <c r="AB17" s="44" t="str">
        <f>IF(AND('Mapa final'!$AD$11="Muy Alta",'Mapa final'!$AF$11="Leve"),CONCATENATE("R2C",'Mapa final'!$S$11),"")</f>
        <v/>
      </c>
      <c r="AC17" s="174" t="str">
        <f>IF(AND('Mapa final'!$AD$11="Muy Alta",'Mapa final'!$AF$11="Leve"),CONCATENATE("R2C",'Mapa final'!$S$11),"")</f>
        <v/>
      </c>
      <c r="AD17" s="174" t="str">
        <f>IF(AND('Mapa final'!$AD$11="Muy Alta",'Mapa final'!$AF$11="Leve"),CONCATENATE("R2C",'Mapa final'!$S$11),"")</f>
        <v/>
      </c>
      <c r="AE17" s="174" t="str">
        <f>IF(AND('Mapa final'!$AD$11="Muy Alta",'Mapa final'!$AF$11="Leve"),CONCATENATE("R2C",'Mapa final'!$S$11),"")</f>
        <v/>
      </c>
      <c r="AF17" s="174" t="str">
        <f>IF(AND('Mapa final'!$AD$11="Muy Alta",'Mapa final'!$AF$11="Leve"),CONCATENATE("R2C",'Mapa final'!$S$11),"")</f>
        <v/>
      </c>
      <c r="AG17" s="45" t="str">
        <f>IF(AND('Mapa final'!$AD$11="Muy Alta",'Mapa final'!$AF$11="Leve"),CONCATENATE("R2C",'Mapa final'!$S$11),"")</f>
        <v/>
      </c>
      <c r="AH17" s="46" t="str">
        <f>IF(AND('Mapa final'!$AD$11="Alta",'Mapa final'!$AF$11="Catastrófico"),CONCATENATE("R2C",'Mapa final'!$S$11),"")</f>
        <v/>
      </c>
      <c r="AI17" s="176" t="str">
        <f>IF(AND('Mapa final'!$AD$11="Alta",'Mapa final'!$AF$11="Catastrófico"),CONCATENATE("R2C",'Mapa final'!$S$11),"")</f>
        <v/>
      </c>
      <c r="AJ17" s="176" t="str">
        <f>IF(AND('Mapa final'!$AD$11="Alta",'Mapa final'!$AF$11="Catastrófico"),CONCATENATE("R2C",'Mapa final'!$S$11),"")</f>
        <v/>
      </c>
      <c r="AK17" s="176" t="str">
        <f>IF(AND('Mapa final'!$AD$11="Alta",'Mapa final'!$AF$11="Catastrófico"),CONCATENATE("R2C",'Mapa final'!$S$11),"")</f>
        <v/>
      </c>
      <c r="AL17" s="176" t="str">
        <f>IF(AND('Mapa final'!$AD$11="Alta",'Mapa final'!$AF$11="Catastrófico"),CONCATENATE("R2C",'Mapa final'!$S$11),"")</f>
        <v/>
      </c>
      <c r="AM17" s="47" t="str">
        <f>IF(AND('Mapa final'!$AD$11="Alta",'Mapa final'!$AF$11="Catastrófico"),CONCATENATE("R2C",'Mapa final'!$S$11),"")</f>
        <v/>
      </c>
      <c r="AN17" s="70"/>
      <c r="AO17" s="414"/>
      <c r="AP17" s="415"/>
      <c r="AQ17" s="415"/>
      <c r="AR17" s="415"/>
      <c r="AS17" s="415"/>
      <c r="AT17" s="416"/>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63"/>
      <c r="C18" s="363"/>
      <c r="D18" s="364"/>
      <c r="E18" s="404"/>
      <c r="F18" s="405"/>
      <c r="G18" s="405"/>
      <c r="H18" s="405"/>
      <c r="I18" s="405"/>
      <c r="J18" s="57" t="str">
        <f>IF(AND('Mapa final'!$AD$11="Alta",'Mapa final'!$AF$11="Leve"),CONCATENATE("R2C",'Mapa final'!$S$11),"")</f>
        <v/>
      </c>
      <c r="K18" s="175" t="str">
        <f>IF(AND('Mapa final'!$AD$11="Alta",'Mapa final'!$AF$11="Leve"),CONCATENATE("R2C",'Mapa final'!$S$11),"")</f>
        <v/>
      </c>
      <c r="L18" s="175" t="str">
        <f>IF(AND('Mapa final'!$AD$11="Alta",'Mapa final'!$AF$11="Leve"),CONCATENATE("R2C",'Mapa final'!$S$11),"")</f>
        <v/>
      </c>
      <c r="M18" s="175" t="str">
        <f>IF(AND('Mapa final'!$AD$11="Alta",'Mapa final'!$AF$11="Leve"),CONCATENATE("R2C",'Mapa final'!$S$11),"")</f>
        <v/>
      </c>
      <c r="N18" s="175" t="str">
        <f>IF(AND('Mapa final'!$AD$11="Alta",'Mapa final'!$AF$11="Leve"),CONCATENATE("R2C",'Mapa final'!$S$11),"")</f>
        <v/>
      </c>
      <c r="O18" s="58" t="str">
        <f>IF(AND('Mapa final'!$AD$11="Alta",'Mapa final'!$AF$11="Leve"),CONCATENATE("R2C",'Mapa final'!$S$11),"")</f>
        <v/>
      </c>
      <c r="P18" s="57" t="str">
        <f>IF(AND('Mapa final'!$AD$11="Alta",'Mapa final'!$AF$11="Leve"),CONCATENATE("R2C",'Mapa final'!$S$11),"")</f>
        <v/>
      </c>
      <c r="Q18" s="175" t="str">
        <f>IF(AND('Mapa final'!$AD$11="Alta",'Mapa final'!$AF$11="Leve"),CONCATENATE("R2C",'Mapa final'!$S$11),"")</f>
        <v/>
      </c>
      <c r="R18" s="175" t="str">
        <f>IF(AND('Mapa final'!$AD$11="Alta",'Mapa final'!$AF$11="Leve"),CONCATENATE("R2C",'Mapa final'!$S$11),"")</f>
        <v/>
      </c>
      <c r="S18" s="175" t="str">
        <f>IF(AND('Mapa final'!$AD$11="Alta",'Mapa final'!$AF$11="Leve"),CONCATENATE("R2C",'Mapa final'!$S$11),"")</f>
        <v/>
      </c>
      <c r="T18" s="175" t="str">
        <f>IF(AND('Mapa final'!$AD$11="Alta",'Mapa final'!$AF$11="Leve"),CONCATENATE("R2C",'Mapa final'!$S$11),"")</f>
        <v/>
      </c>
      <c r="U18" s="58" t="str">
        <f>IF(AND('Mapa final'!$AD$11="Alta",'Mapa final'!$AF$11="Leve"),CONCATENATE("R2C",'Mapa final'!$S$11),"")</f>
        <v/>
      </c>
      <c r="V18" s="174" t="str">
        <f>IF(AND('Mapa final'!$AD$11="Muy Alta",'Mapa final'!$AF$11="Leve"),CONCATENATE("R2C",'Mapa final'!$S$11),"")</f>
        <v/>
      </c>
      <c r="W18" s="174" t="str">
        <f>IF(AND('Mapa final'!$AD$11="Muy Alta",'Mapa final'!$AF$11="Leve"),CONCATENATE("R2C",'Mapa final'!$S$11),"")</f>
        <v/>
      </c>
      <c r="X18" s="174" t="str">
        <f>IF(AND('Mapa final'!$AD$11="Muy Alta",'Mapa final'!$AF$11="Leve"),CONCATENATE("R2C",'Mapa final'!$S$11),"")</f>
        <v/>
      </c>
      <c r="Y18" s="174" t="str">
        <f>IF(AND('Mapa final'!$AD$11="Muy Alta",'Mapa final'!$AF$11="Leve"),CONCATENATE("R2C",'Mapa final'!$S$11),"")</f>
        <v/>
      </c>
      <c r="Z18" s="174" t="str">
        <f>IF(AND('Mapa final'!$AD$11="Muy Alta",'Mapa final'!$AF$11="Leve"),CONCATENATE("R2C",'Mapa final'!$S$11),"")</f>
        <v/>
      </c>
      <c r="AA18" s="45" t="str">
        <f>IF(AND('Mapa final'!$AD$11="Muy Alta",'Mapa final'!$AF$11="Leve"),CONCATENATE("R2C",'Mapa final'!$S$11),"")</f>
        <v/>
      </c>
      <c r="AB18" s="44" t="str">
        <f>IF(AND('Mapa final'!$AD$11="Muy Alta",'Mapa final'!$AF$11="Leve"),CONCATENATE("R2C",'Mapa final'!$S$11),"")</f>
        <v/>
      </c>
      <c r="AC18" s="174" t="str">
        <f>IF(AND('Mapa final'!$AD$11="Muy Alta",'Mapa final'!$AF$11="Leve"),CONCATENATE("R2C",'Mapa final'!$S$11),"")</f>
        <v/>
      </c>
      <c r="AD18" s="174" t="str">
        <f>IF(AND('Mapa final'!$AD$11="Muy Alta",'Mapa final'!$AF$11="Leve"),CONCATENATE("R2C",'Mapa final'!$S$11),"")</f>
        <v/>
      </c>
      <c r="AE18" s="174" t="str">
        <f>IF(AND('Mapa final'!$AD$11="Muy Alta",'Mapa final'!$AF$11="Leve"),CONCATENATE("R2C",'Mapa final'!$S$11),"")</f>
        <v/>
      </c>
      <c r="AF18" s="174" t="str">
        <f>IF(AND('Mapa final'!$AD$11="Muy Alta",'Mapa final'!$AF$11="Leve"),CONCATENATE("R2C",'Mapa final'!$S$11),"")</f>
        <v/>
      </c>
      <c r="AG18" s="45" t="str">
        <f>IF(AND('Mapa final'!$AD$11="Muy Alta",'Mapa final'!$AF$11="Leve"),CONCATENATE("R2C",'Mapa final'!$S$11),"")</f>
        <v/>
      </c>
      <c r="AH18" s="46" t="str">
        <f>IF(AND('Mapa final'!$AD$11="Alta",'Mapa final'!$AF$11="Catastrófico"),CONCATENATE("R2C",'Mapa final'!$S$11),"")</f>
        <v/>
      </c>
      <c r="AI18" s="176" t="str">
        <f>IF(AND('Mapa final'!$AD$11="Alta",'Mapa final'!$AF$11="Catastrófico"),CONCATENATE("R2C",'Mapa final'!$S$11),"")</f>
        <v/>
      </c>
      <c r="AJ18" s="176" t="str">
        <f>IF(AND('Mapa final'!$AD$11="Alta",'Mapa final'!$AF$11="Catastrófico"),CONCATENATE("R2C",'Mapa final'!$S$11),"")</f>
        <v/>
      </c>
      <c r="AK18" s="176" t="str">
        <f>IF(AND('Mapa final'!$AD$11="Alta",'Mapa final'!$AF$11="Catastrófico"),CONCATENATE("R2C",'Mapa final'!$S$11),"")</f>
        <v/>
      </c>
      <c r="AL18" s="176" t="str">
        <f>IF(AND('Mapa final'!$AD$11="Alta",'Mapa final'!$AF$11="Catastrófico"),CONCATENATE("R2C",'Mapa final'!$S$11),"")</f>
        <v/>
      </c>
      <c r="AM18" s="47" t="str">
        <f>IF(AND('Mapa final'!$AD$11="Alta",'Mapa final'!$AF$11="Catastrófico"),CONCATENATE("R2C",'Mapa final'!$S$11),"")</f>
        <v/>
      </c>
      <c r="AN18" s="70"/>
      <c r="AO18" s="414"/>
      <c r="AP18" s="415"/>
      <c r="AQ18" s="415"/>
      <c r="AR18" s="415"/>
      <c r="AS18" s="415"/>
      <c r="AT18" s="416"/>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63"/>
      <c r="C19" s="363"/>
      <c r="D19" s="364"/>
      <c r="E19" s="404"/>
      <c r="F19" s="405"/>
      <c r="G19" s="405"/>
      <c r="H19" s="405"/>
      <c r="I19" s="405"/>
      <c r="J19" s="57" t="str">
        <f>IF(AND('Mapa final'!$AD$11="Alta",'Mapa final'!$AF$11="Leve"),CONCATENATE("R2C",'Mapa final'!$S$11),"")</f>
        <v/>
      </c>
      <c r="K19" s="175" t="str">
        <f>IF(AND('Mapa final'!$AD$11="Alta",'Mapa final'!$AF$11="Leve"),CONCATENATE("R2C",'Mapa final'!$S$11),"")</f>
        <v/>
      </c>
      <c r="L19" s="175" t="str">
        <f>IF(AND('Mapa final'!$AD$11="Alta",'Mapa final'!$AF$11="Leve"),CONCATENATE("R2C",'Mapa final'!$S$11),"")</f>
        <v/>
      </c>
      <c r="M19" s="175" t="str">
        <f>IF(AND('Mapa final'!$AD$11="Alta",'Mapa final'!$AF$11="Leve"),CONCATENATE("R2C",'Mapa final'!$S$11),"")</f>
        <v/>
      </c>
      <c r="N19" s="175" t="str">
        <f>IF(AND('Mapa final'!$AD$11="Alta",'Mapa final'!$AF$11="Leve"),CONCATENATE("R2C",'Mapa final'!$S$11),"")</f>
        <v/>
      </c>
      <c r="O19" s="58" t="str">
        <f>IF(AND('Mapa final'!$AD$11="Alta",'Mapa final'!$AF$11="Leve"),CONCATENATE("R2C",'Mapa final'!$S$11),"")</f>
        <v/>
      </c>
      <c r="P19" s="57" t="str">
        <f>IF(AND('Mapa final'!$AD$11="Alta",'Mapa final'!$AF$11="Leve"),CONCATENATE("R2C",'Mapa final'!$S$11),"")</f>
        <v/>
      </c>
      <c r="Q19" s="175" t="str">
        <f>IF(AND('Mapa final'!$AD$11="Alta",'Mapa final'!$AF$11="Leve"),CONCATENATE("R2C",'Mapa final'!$S$11),"")</f>
        <v/>
      </c>
      <c r="R19" s="175" t="str">
        <f>IF(AND('Mapa final'!$AD$11="Alta",'Mapa final'!$AF$11="Leve"),CONCATENATE("R2C",'Mapa final'!$S$11),"")</f>
        <v/>
      </c>
      <c r="S19" s="175" t="str">
        <f>IF(AND('Mapa final'!$AD$11="Alta",'Mapa final'!$AF$11="Leve"),CONCATENATE("R2C",'Mapa final'!$S$11),"")</f>
        <v/>
      </c>
      <c r="T19" s="175" t="str">
        <f>IF(AND('Mapa final'!$AD$11="Alta",'Mapa final'!$AF$11="Leve"),CONCATENATE("R2C",'Mapa final'!$S$11),"")</f>
        <v/>
      </c>
      <c r="U19" s="58" t="str">
        <f>IF(AND('Mapa final'!$AD$11="Alta",'Mapa final'!$AF$11="Leve"),CONCATENATE("R2C",'Mapa final'!$S$11),"")</f>
        <v/>
      </c>
      <c r="V19" s="174" t="str">
        <f>IF(AND('Mapa final'!$AD$11="Muy Alta",'Mapa final'!$AF$11="Leve"),CONCATENATE("R2C",'Mapa final'!$S$11),"")</f>
        <v/>
      </c>
      <c r="W19" s="174" t="str">
        <f>IF(AND('Mapa final'!$AD$11="Muy Alta",'Mapa final'!$AF$11="Leve"),CONCATENATE("R2C",'Mapa final'!$S$11),"")</f>
        <v/>
      </c>
      <c r="X19" s="174" t="str">
        <f>IF(AND('Mapa final'!$AD$11="Muy Alta",'Mapa final'!$AF$11="Leve"),CONCATENATE("R2C",'Mapa final'!$S$11),"")</f>
        <v/>
      </c>
      <c r="Y19" s="174" t="str">
        <f>IF(AND('Mapa final'!$AD$11="Muy Alta",'Mapa final'!$AF$11="Leve"),CONCATENATE("R2C",'Mapa final'!$S$11),"")</f>
        <v/>
      </c>
      <c r="Z19" s="174" t="str">
        <f>IF(AND('Mapa final'!$AD$11="Muy Alta",'Mapa final'!$AF$11="Leve"),CONCATENATE("R2C",'Mapa final'!$S$11),"")</f>
        <v/>
      </c>
      <c r="AA19" s="45" t="str">
        <f>IF(AND('Mapa final'!$AD$11="Muy Alta",'Mapa final'!$AF$11="Leve"),CONCATENATE("R2C",'Mapa final'!$S$11),"")</f>
        <v/>
      </c>
      <c r="AB19" s="44" t="str">
        <f>IF(AND('Mapa final'!$AD$11="Muy Alta",'Mapa final'!$AF$11="Leve"),CONCATENATE("R2C",'Mapa final'!$S$11),"")</f>
        <v/>
      </c>
      <c r="AC19" s="174" t="str">
        <f>IF(AND('Mapa final'!$AD$11="Muy Alta",'Mapa final'!$AF$11="Leve"),CONCATENATE("R2C",'Mapa final'!$S$11),"")</f>
        <v/>
      </c>
      <c r="AD19" s="174" t="str">
        <f>IF(AND('Mapa final'!$AD$11="Muy Alta",'Mapa final'!$AF$11="Leve"),CONCATENATE("R2C",'Mapa final'!$S$11),"")</f>
        <v/>
      </c>
      <c r="AE19" s="174" t="str">
        <f>IF(AND('Mapa final'!$AD$11="Muy Alta",'Mapa final'!$AF$11="Leve"),CONCATENATE("R2C",'Mapa final'!$S$11),"")</f>
        <v/>
      </c>
      <c r="AF19" s="174" t="str">
        <f>IF(AND('Mapa final'!$AD$11="Muy Alta",'Mapa final'!$AF$11="Leve"),CONCATENATE("R2C",'Mapa final'!$S$11),"")</f>
        <v/>
      </c>
      <c r="AG19" s="45" t="str">
        <f>IF(AND('Mapa final'!$AD$11="Muy Alta",'Mapa final'!$AF$11="Leve"),CONCATENATE("R2C",'Mapa final'!$S$11),"")</f>
        <v/>
      </c>
      <c r="AH19" s="46" t="str">
        <f>IF(AND('Mapa final'!$AD$11="Alta",'Mapa final'!$AF$11="Catastrófico"),CONCATENATE("R2C",'Mapa final'!$S$11),"")</f>
        <v/>
      </c>
      <c r="AI19" s="176" t="str">
        <f>IF(AND('Mapa final'!$AD$11="Alta",'Mapa final'!$AF$11="Catastrófico"),CONCATENATE("R2C",'Mapa final'!$S$11),"")</f>
        <v/>
      </c>
      <c r="AJ19" s="176" t="str">
        <f>IF(AND('Mapa final'!$AD$11="Alta",'Mapa final'!$AF$11="Catastrófico"),CONCATENATE("R2C",'Mapa final'!$S$11),"")</f>
        <v/>
      </c>
      <c r="AK19" s="176" t="str">
        <f>IF(AND('Mapa final'!$AD$11="Alta",'Mapa final'!$AF$11="Catastrófico"),CONCATENATE("R2C",'Mapa final'!$S$11),"")</f>
        <v/>
      </c>
      <c r="AL19" s="176" t="str">
        <f>IF(AND('Mapa final'!$AD$11="Alta",'Mapa final'!$AF$11="Catastrófico"),CONCATENATE("R2C",'Mapa final'!$S$11),"")</f>
        <v/>
      </c>
      <c r="AM19" s="47" t="str">
        <f>IF(AND('Mapa final'!$AD$11="Alta",'Mapa final'!$AF$11="Catastrófico"),CONCATENATE("R2C",'Mapa final'!$S$11),"")</f>
        <v/>
      </c>
      <c r="AN19" s="70"/>
      <c r="AO19" s="414"/>
      <c r="AP19" s="415"/>
      <c r="AQ19" s="415"/>
      <c r="AR19" s="415"/>
      <c r="AS19" s="415"/>
      <c r="AT19" s="416"/>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63"/>
      <c r="C20" s="363"/>
      <c r="D20" s="364"/>
      <c r="E20" s="404"/>
      <c r="F20" s="405"/>
      <c r="G20" s="405"/>
      <c r="H20" s="405"/>
      <c r="I20" s="405"/>
      <c r="J20" s="57" t="str">
        <f>IF(AND('Mapa final'!$AD$11="Alta",'Mapa final'!$AF$11="Leve"),CONCATENATE("R2C",'Mapa final'!$S$11),"")</f>
        <v/>
      </c>
      <c r="K20" s="175" t="str">
        <f>IF(AND('Mapa final'!$AD$11="Alta",'Mapa final'!$AF$11="Leve"),CONCATENATE("R2C",'Mapa final'!$S$11),"")</f>
        <v/>
      </c>
      <c r="L20" s="175" t="str">
        <f>IF(AND('Mapa final'!$AD$11="Alta",'Mapa final'!$AF$11="Leve"),CONCATENATE("R2C",'Mapa final'!$S$11),"")</f>
        <v/>
      </c>
      <c r="M20" s="175" t="str">
        <f>IF(AND('Mapa final'!$AD$11="Alta",'Mapa final'!$AF$11="Leve"),CONCATENATE("R2C",'Mapa final'!$S$11),"")</f>
        <v/>
      </c>
      <c r="N20" s="175" t="str">
        <f>IF(AND('Mapa final'!$AD$11="Alta",'Mapa final'!$AF$11="Leve"),CONCATENATE("R2C",'Mapa final'!$S$11),"")</f>
        <v/>
      </c>
      <c r="O20" s="58" t="str">
        <f>IF(AND('Mapa final'!$AD$11="Alta",'Mapa final'!$AF$11="Leve"),CONCATENATE("R2C",'Mapa final'!$S$11),"")</f>
        <v/>
      </c>
      <c r="P20" s="57" t="str">
        <f>IF(AND('Mapa final'!$AD$11="Alta",'Mapa final'!$AF$11="Leve"),CONCATENATE("R2C",'Mapa final'!$S$11),"")</f>
        <v/>
      </c>
      <c r="Q20" s="175" t="str">
        <f>IF(AND('Mapa final'!$AD$11="Alta",'Mapa final'!$AF$11="Leve"),CONCATENATE("R2C",'Mapa final'!$S$11),"")</f>
        <v/>
      </c>
      <c r="R20" s="175" t="str">
        <f>IF(AND('Mapa final'!$AD$11="Alta",'Mapa final'!$AF$11="Leve"),CONCATENATE("R2C",'Mapa final'!$S$11),"")</f>
        <v/>
      </c>
      <c r="S20" s="175" t="str">
        <f>IF(AND('Mapa final'!$AD$11="Alta",'Mapa final'!$AF$11="Leve"),CONCATENATE("R2C",'Mapa final'!$S$11),"")</f>
        <v/>
      </c>
      <c r="T20" s="175" t="str">
        <f>IF(AND('Mapa final'!$AD$11="Alta",'Mapa final'!$AF$11="Leve"),CONCATENATE("R2C",'Mapa final'!$S$11),"")</f>
        <v/>
      </c>
      <c r="U20" s="58" t="str">
        <f>IF(AND('Mapa final'!$AD$11="Alta",'Mapa final'!$AF$11="Leve"),CONCATENATE("R2C",'Mapa final'!$S$11),"")</f>
        <v/>
      </c>
      <c r="V20" s="174" t="str">
        <f>IF(AND('Mapa final'!$AD$11="Muy Alta",'Mapa final'!$AF$11="Leve"),CONCATENATE("R2C",'Mapa final'!$S$11),"")</f>
        <v/>
      </c>
      <c r="W20" s="174" t="str">
        <f>IF(AND('Mapa final'!$AD$11="Muy Alta",'Mapa final'!$AF$11="Leve"),CONCATENATE("R2C",'Mapa final'!$S$11),"")</f>
        <v/>
      </c>
      <c r="X20" s="174" t="str">
        <f>IF(AND('Mapa final'!$AD$11="Muy Alta",'Mapa final'!$AF$11="Leve"),CONCATENATE("R2C",'Mapa final'!$S$11),"")</f>
        <v/>
      </c>
      <c r="Y20" s="174" t="str">
        <f>IF(AND('Mapa final'!$AD$11="Muy Alta",'Mapa final'!$AF$11="Leve"),CONCATENATE("R2C",'Mapa final'!$S$11),"")</f>
        <v/>
      </c>
      <c r="Z20" s="174" t="str">
        <f>IF(AND('Mapa final'!$AD$11="Muy Alta",'Mapa final'!$AF$11="Leve"),CONCATENATE("R2C",'Mapa final'!$S$11),"")</f>
        <v/>
      </c>
      <c r="AA20" s="45" t="str">
        <f>IF(AND('Mapa final'!$AD$11="Muy Alta",'Mapa final'!$AF$11="Leve"),CONCATENATE("R2C",'Mapa final'!$S$11),"")</f>
        <v/>
      </c>
      <c r="AB20" s="44" t="str">
        <f>IF(AND('Mapa final'!$AD$11="Muy Alta",'Mapa final'!$AF$11="Leve"),CONCATENATE("R2C",'Mapa final'!$S$11),"")</f>
        <v/>
      </c>
      <c r="AC20" s="174" t="str">
        <f>IF(AND('Mapa final'!$AD$11="Muy Alta",'Mapa final'!$AF$11="Leve"),CONCATENATE("R2C",'Mapa final'!$S$11),"")</f>
        <v/>
      </c>
      <c r="AD20" s="174" t="str">
        <f>IF(AND('Mapa final'!$AD$11="Muy Alta",'Mapa final'!$AF$11="Leve"),CONCATENATE("R2C",'Mapa final'!$S$11),"")</f>
        <v/>
      </c>
      <c r="AE20" s="174" t="str">
        <f>IF(AND('Mapa final'!$AD$11="Muy Alta",'Mapa final'!$AF$11="Leve"),CONCATENATE("R2C",'Mapa final'!$S$11),"")</f>
        <v/>
      </c>
      <c r="AF20" s="174" t="str">
        <f>IF(AND('Mapa final'!$AD$11="Muy Alta",'Mapa final'!$AF$11="Leve"),CONCATENATE("R2C",'Mapa final'!$S$11),"")</f>
        <v/>
      </c>
      <c r="AG20" s="45" t="str">
        <f>IF(AND('Mapa final'!$AD$11="Muy Alta",'Mapa final'!$AF$11="Leve"),CONCATENATE("R2C",'Mapa final'!$S$11),"")</f>
        <v/>
      </c>
      <c r="AH20" s="46" t="str">
        <f>IF(AND('Mapa final'!$AD$11="Alta",'Mapa final'!$AF$11="Catastrófico"),CONCATENATE("R2C",'Mapa final'!$S$11),"")</f>
        <v/>
      </c>
      <c r="AI20" s="176" t="str">
        <f>IF(AND('Mapa final'!$AD$11="Alta",'Mapa final'!$AF$11="Catastrófico"),CONCATENATE("R2C",'Mapa final'!$S$11),"")</f>
        <v/>
      </c>
      <c r="AJ20" s="176" t="str">
        <f>IF(AND('Mapa final'!$AD$11="Alta",'Mapa final'!$AF$11="Catastrófico"),CONCATENATE("R2C",'Mapa final'!$S$11),"")</f>
        <v/>
      </c>
      <c r="AK20" s="176" t="str">
        <f>IF(AND('Mapa final'!$AD$11="Alta",'Mapa final'!$AF$11="Catastrófico"),CONCATENATE("R2C",'Mapa final'!$S$11),"")</f>
        <v/>
      </c>
      <c r="AL20" s="176" t="str">
        <f>IF(AND('Mapa final'!$AD$11="Alta",'Mapa final'!$AF$11="Catastrófico"),CONCATENATE("R2C",'Mapa final'!$S$11),"")</f>
        <v/>
      </c>
      <c r="AM20" s="47" t="str">
        <f>IF(AND('Mapa final'!$AD$11="Alta",'Mapa final'!$AF$11="Catastrófico"),CONCATENATE("R2C",'Mapa final'!$S$11),"")</f>
        <v/>
      </c>
      <c r="AN20" s="70"/>
      <c r="AO20" s="414"/>
      <c r="AP20" s="415"/>
      <c r="AQ20" s="415"/>
      <c r="AR20" s="415"/>
      <c r="AS20" s="415"/>
      <c r="AT20" s="416"/>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63"/>
      <c r="C21" s="363"/>
      <c r="D21" s="364"/>
      <c r="E21" s="404"/>
      <c r="F21" s="405"/>
      <c r="G21" s="405"/>
      <c r="H21" s="405"/>
      <c r="I21" s="405"/>
      <c r="J21" s="57" t="str">
        <f>IF(AND('Mapa final'!$AD$11="Alta",'Mapa final'!$AF$11="Leve"),CONCATENATE("R2C",'Mapa final'!$S$11),"")</f>
        <v/>
      </c>
      <c r="K21" s="175" t="str">
        <f>IF(AND('Mapa final'!$AD$11="Alta",'Mapa final'!$AF$11="Leve"),CONCATENATE("R2C",'Mapa final'!$S$11),"")</f>
        <v/>
      </c>
      <c r="L21" s="175" t="str">
        <f>IF(AND('Mapa final'!$AD$11="Alta",'Mapa final'!$AF$11="Leve"),CONCATENATE("R2C",'Mapa final'!$S$11),"")</f>
        <v/>
      </c>
      <c r="M21" s="175" t="str">
        <f>IF(AND('Mapa final'!$AD$11="Alta",'Mapa final'!$AF$11="Leve"),CONCATENATE("R2C",'Mapa final'!$S$11),"")</f>
        <v/>
      </c>
      <c r="N21" s="175" t="str">
        <f>IF(AND('Mapa final'!$AD$11="Alta",'Mapa final'!$AF$11="Leve"),CONCATENATE("R2C",'Mapa final'!$S$11),"")</f>
        <v/>
      </c>
      <c r="O21" s="58" t="str">
        <f>IF(AND('Mapa final'!$AD$11="Alta",'Mapa final'!$AF$11="Leve"),CONCATENATE("R2C",'Mapa final'!$S$11),"")</f>
        <v/>
      </c>
      <c r="P21" s="57" t="str">
        <f>IF(AND('Mapa final'!$AD$11="Alta",'Mapa final'!$AF$11="Leve"),CONCATENATE("R2C",'Mapa final'!$S$11),"")</f>
        <v/>
      </c>
      <c r="Q21" s="175" t="str">
        <f>IF(AND('Mapa final'!$AD$11="Alta",'Mapa final'!$AF$11="Leve"),CONCATENATE("R2C",'Mapa final'!$S$11),"")</f>
        <v/>
      </c>
      <c r="R21" s="175" t="str">
        <f>IF(AND('Mapa final'!$AD$11="Alta",'Mapa final'!$AF$11="Leve"),CONCATENATE("R2C",'Mapa final'!$S$11),"")</f>
        <v/>
      </c>
      <c r="S21" s="175" t="str">
        <f>IF(AND('Mapa final'!$AD$11="Alta",'Mapa final'!$AF$11="Leve"),CONCATENATE("R2C",'Mapa final'!$S$11),"")</f>
        <v/>
      </c>
      <c r="T21" s="175" t="str">
        <f>IF(AND('Mapa final'!$AD$11="Alta",'Mapa final'!$AF$11="Leve"),CONCATENATE("R2C",'Mapa final'!$S$11),"")</f>
        <v/>
      </c>
      <c r="U21" s="58" t="str">
        <f>IF(AND('Mapa final'!$AD$11="Alta",'Mapa final'!$AF$11="Leve"),CONCATENATE("R2C",'Mapa final'!$S$11),"")</f>
        <v/>
      </c>
      <c r="V21" s="174" t="str">
        <f>IF(AND('Mapa final'!$AD$11="Muy Alta",'Mapa final'!$AF$11="Leve"),CONCATENATE("R2C",'Mapa final'!$S$11),"")</f>
        <v/>
      </c>
      <c r="W21" s="174" t="str">
        <f>IF(AND('Mapa final'!$AD$11="Muy Alta",'Mapa final'!$AF$11="Leve"),CONCATENATE("R2C",'Mapa final'!$S$11),"")</f>
        <v/>
      </c>
      <c r="X21" s="174" t="str">
        <f>IF(AND('Mapa final'!$AD$11="Muy Alta",'Mapa final'!$AF$11="Leve"),CONCATENATE("R2C",'Mapa final'!$S$11),"")</f>
        <v/>
      </c>
      <c r="Y21" s="174" t="str">
        <f>IF(AND('Mapa final'!$AD$11="Muy Alta",'Mapa final'!$AF$11="Leve"),CONCATENATE("R2C",'Mapa final'!$S$11),"")</f>
        <v/>
      </c>
      <c r="Z21" s="174" t="str">
        <f>IF(AND('Mapa final'!$AD$11="Muy Alta",'Mapa final'!$AF$11="Leve"),CONCATENATE("R2C",'Mapa final'!$S$11),"")</f>
        <v/>
      </c>
      <c r="AA21" s="45" t="str">
        <f>IF(AND('Mapa final'!$AD$11="Muy Alta",'Mapa final'!$AF$11="Leve"),CONCATENATE("R2C",'Mapa final'!$S$11),"")</f>
        <v/>
      </c>
      <c r="AB21" s="44" t="str">
        <f>IF(AND('Mapa final'!$AD$11="Muy Alta",'Mapa final'!$AF$11="Leve"),CONCATENATE("R2C",'Mapa final'!$S$11),"")</f>
        <v/>
      </c>
      <c r="AC21" s="174" t="str">
        <f>IF(AND('Mapa final'!$AD$11="Muy Alta",'Mapa final'!$AF$11="Leve"),CONCATENATE("R2C",'Mapa final'!$S$11),"")</f>
        <v/>
      </c>
      <c r="AD21" s="174" t="str">
        <f>IF(AND('Mapa final'!$AD$11="Muy Alta",'Mapa final'!$AF$11="Leve"),CONCATENATE("R2C",'Mapa final'!$S$11),"")</f>
        <v/>
      </c>
      <c r="AE21" s="174" t="str">
        <f>IF(AND('Mapa final'!$AD$11="Muy Alta",'Mapa final'!$AF$11="Leve"),CONCATENATE("R2C",'Mapa final'!$S$11),"")</f>
        <v/>
      </c>
      <c r="AF21" s="174" t="str">
        <f>IF(AND('Mapa final'!$AD$11="Muy Alta",'Mapa final'!$AF$11="Leve"),CONCATENATE("R2C",'Mapa final'!$S$11),"")</f>
        <v/>
      </c>
      <c r="AG21" s="45" t="str">
        <f>IF(AND('Mapa final'!$AD$11="Muy Alta",'Mapa final'!$AF$11="Leve"),CONCATENATE("R2C",'Mapa final'!$S$11),"")</f>
        <v/>
      </c>
      <c r="AH21" s="46" t="str">
        <f>IF(AND('Mapa final'!$AD$11="Alta",'Mapa final'!$AF$11="Catastrófico"),CONCATENATE("R2C",'Mapa final'!$S$11),"")</f>
        <v/>
      </c>
      <c r="AI21" s="176" t="str">
        <f>IF(AND('Mapa final'!$AD$11="Alta",'Mapa final'!$AF$11="Catastrófico"),CONCATENATE("R2C",'Mapa final'!$S$11),"")</f>
        <v/>
      </c>
      <c r="AJ21" s="176" t="str">
        <f>IF(AND('Mapa final'!$AD$11="Alta",'Mapa final'!$AF$11="Catastrófico"),CONCATENATE("R2C",'Mapa final'!$S$11),"")</f>
        <v/>
      </c>
      <c r="AK21" s="176" t="str">
        <f>IF(AND('Mapa final'!$AD$11="Alta",'Mapa final'!$AF$11="Catastrófico"),CONCATENATE("R2C",'Mapa final'!$S$11),"")</f>
        <v/>
      </c>
      <c r="AL21" s="176" t="str">
        <f>IF(AND('Mapa final'!$AD$11="Alta",'Mapa final'!$AF$11="Catastrófico"),CONCATENATE("R2C",'Mapa final'!$S$11),"")</f>
        <v/>
      </c>
      <c r="AM21" s="47" t="str">
        <f>IF(AND('Mapa final'!$AD$11="Alta",'Mapa final'!$AF$11="Catastrófico"),CONCATENATE("R2C",'Mapa final'!$S$11),"")</f>
        <v/>
      </c>
      <c r="AN21" s="70"/>
      <c r="AO21" s="414"/>
      <c r="AP21" s="415"/>
      <c r="AQ21" s="415"/>
      <c r="AR21" s="415"/>
      <c r="AS21" s="415"/>
      <c r="AT21" s="416"/>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63"/>
      <c r="C22" s="363"/>
      <c r="D22" s="364"/>
      <c r="E22" s="404"/>
      <c r="F22" s="405"/>
      <c r="G22" s="405"/>
      <c r="H22" s="405"/>
      <c r="I22" s="405"/>
      <c r="J22" s="57" t="str">
        <f>IF(AND('Mapa final'!$AD$11="Alta",'Mapa final'!$AF$11="Leve"),CONCATENATE("R2C",'Mapa final'!$S$11),"")</f>
        <v/>
      </c>
      <c r="K22" s="175" t="str">
        <f>IF(AND('Mapa final'!$AD$11="Alta",'Mapa final'!$AF$11="Leve"),CONCATENATE("R2C",'Mapa final'!$S$11),"")</f>
        <v/>
      </c>
      <c r="L22" s="175" t="str">
        <f>IF(AND('Mapa final'!$AD$11="Alta",'Mapa final'!$AF$11="Leve"),CONCATENATE("R2C",'Mapa final'!$S$11),"")</f>
        <v/>
      </c>
      <c r="M22" s="175" t="str">
        <f>IF(AND('Mapa final'!$AD$11="Alta",'Mapa final'!$AF$11="Leve"),CONCATENATE("R2C",'Mapa final'!$S$11),"")</f>
        <v/>
      </c>
      <c r="N22" s="175" t="str">
        <f>IF(AND('Mapa final'!$AD$11="Alta",'Mapa final'!$AF$11="Leve"),CONCATENATE("R2C",'Mapa final'!$S$11),"")</f>
        <v/>
      </c>
      <c r="O22" s="58" t="str">
        <f>IF(AND('Mapa final'!$AD$11="Alta",'Mapa final'!$AF$11="Leve"),CONCATENATE("R2C",'Mapa final'!$S$11),"")</f>
        <v/>
      </c>
      <c r="P22" s="57" t="str">
        <f>IF(AND('Mapa final'!$AD$11="Alta",'Mapa final'!$AF$11="Leve"),CONCATENATE("R2C",'Mapa final'!$S$11),"")</f>
        <v/>
      </c>
      <c r="Q22" s="175" t="str">
        <f>IF(AND('Mapa final'!$AD$11="Alta",'Mapa final'!$AF$11="Leve"),CONCATENATE("R2C",'Mapa final'!$S$11),"")</f>
        <v/>
      </c>
      <c r="R22" s="175" t="str">
        <f>IF(AND('Mapa final'!$AD$11="Alta",'Mapa final'!$AF$11="Leve"),CONCATENATE("R2C",'Mapa final'!$S$11),"")</f>
        <v/>
      </c>
      <c r="S22" s="175" t="str">
        <f>IF(AND('Mapa final'!$AD$11="Alta",'Mapa final'!$AF$11="Leve"),CONCATENATE("R2C",'Mapa final'!$S$11),"")</f>
        <v/>
      </c>
      <c r="T22" s="175" t="str">
        <f>IF(AND('Mapa final'!$AD$11="Alta",'Mapa final'!$AF$11="Leve"),CONCATENATE("R2C",'Mapa final'!$S$11),"")</f>
        <v/>
      </c>
      <c r="U22" s="58" t="str">
        <f>IF(AND('Mapa final'!$AD$11="Alta",'Mapa final'!$AF$11="Leve"),CONCATENATE("R2C",'Mapa final'!$S$11),"")</f>
        <v/>
      </c>
      <c r="V22" s="174" t="str">
        <f>IF(AND('Mapa final'!$AD$11="Muy Alta",'Mapa final'!$AF$11="Leve"),CONCATENATE("R2C",'Mapa final'!$S$11),"")</f>
        <v/>
      </c>
      <c r="W22" s="174" t="str">
        <f>IF(AND('Mapa final'!$AD$11="Muy Alta",'Mapa final'!$AF$11="Leve"),CONCATENATE("R2C",'Mapa final'!$S$11),"")</f>
        <v/>
      </c>
      <c r="X22" s="174" t="str">
        <f>IF(AND('Mapa final'!$AD$11="Muy Alta",'Mapa final'!$AF$11="Leve"),CONCATENATE("R2C",'Mapa final'!$S$11),"")</f>
        <v/>
      </c>
      <c r="Y22" s="174" t="str">
        <f>IF(AND('Mapa final'!$AD$11="Muy Alta",'Mapa final'!$AF$11="Leve"),CONCATENATE("R2C",'Mapa final'!$S$11),"")</f>
        <v/>
      </c>
      <c r="Z22" s="174" t="str">
        <f>IF(AND('Mapa final'!$AD$11="Muy Alta",'Mapa final'!$AF$11="Leve"),CONCATENATE("R2C",'Mapa final'!$S$11),"")</f>
        <v/>
      </c>
      <c r="AA22" s="45" t="str">
        <f>IF(AND('Mapa final'!$AD$11="Muy Alta",'Mapa final'!$AF$11="Leve"),CONCATENATE("R2C",'Mapa final'!$S$11),"")</f>
        <v/>
      </c>
      <c r="AB22" s="44" t="str">
        <f>IF(AND('Mapa final'!$AD$11="Muy Alta",'Mapa final'!$AF$11="Leve"),CONCATENATE("R2C",'Mapa final'!$S$11),"")</f>
        <v/>
      </c>
      <c r="AC22" s="174" t="str">
        <f>IF(AND('Mapa final'!$AD$11="Muy Alta",'Mapa final'!$AF$11="Leve"),CONCATENATE("R2C",'Mapa final'!$S$11),"")</f>
        <v/>
      </c>
      <c r="AD22" s="174" t="str">
        <f>IF(AND('Mapa final'!$AD$11="Muy Alta",'Mapa final'!$AF$11="Leve"),CONCATENATE("R2C",'Mapa final'!$S$11),"")</f>
        <v/>
      </c>
      <c r="AE22" s="174" t="str">
        <f>IF(AND('Mapa final'!$AD$11="Muy Alta",'Mapa final'!$AF$11="Leve"),CONCATENATE("R2C",'Mapa final'!$S$11),"")</f>
        <v/>
      </c>
      <c r="AF22" s="174" t="str">
        <f>IF(AND('Mapa final'!$AD$11="Muy Alta",'Mapa final'!$AF$11="Leve"),CONCATENATE("R2C",'Mapa final'!$S$11),"")</f>
        <v/>
      </c>
      <c r="AG22" s="45" t="str">
        <f>IF(AND('Mapa final'!$AD$11="Muy Alta",'Mapa final'!$AF$11="Leve"),CONCATENATE("R2C",'Mapa final'!$S$11),"")</f>
        <v/>
      </c>
      <c r="AH22" s="46" t="str">
        <f>IF(AND('Mapa final'!$AD$11="Alta",'Mapa final'!$AF$11="Catastrófico"),CONCATENATE("R2C",'Mapa final'!$S$11),"")</f>
        <v/>
      </c>
      <c r="AI22" s="176" t="str">
        <f>IF(AND('Mapa final'!$AD$11="Alta",'Mapa final'!$AF$11="Catastrófico"),CONCATENATE("R2C",'Mapa final'!$S$11),"")</f>
        <v/>
      </c>
      <c r="AJ22" s="176" t="str">
        <f>IF(AND('Mapa final'!$AD$11="Alta",'Mapa final'!$AF$11="Catastrófico"),CONCATENATE("R2C",'Mapa final'!$S$11),"")</f>
        <v/>
      </c>
      <c r="AK22" s="176" t="str">
        <f>IF(AND('Mapa final'!$AD$11="Alta",'Mapa final'!$AF$11="Catastrófico"),CONCATENATE("R2C",'Mapa final'!$S$11),"")</f>
        <v/>
      </c>
      <c r="AL22" s="176" t="str">
        <f>IF(AND('Mapa final'!$AD$11="Alta",'Mapa final'!$AF$11="Catastrófico"),CONCATENATE("R2C",'Mapa final'!$S$11),"")</f>
        <v/>
      </c>
      <c r="AM22" s="47" t="str">
        <f>IF(AND('Mapa final'!$AD$11="Alta",'Mapa final'!$AF$11="Catastrófico"),CONCATENATE("R2C",'Mapa final'!$S$11),"")</f>
        <v/>
      </c>
      <c r="AN22" s="70"/>
      <c r="AO22" s="414"/>
      <c r="AP22" s="415"/>
      <c r="AQ22" s="415"/>
      <c r="AR22" s="415"/>
      <c r="AS22" s="415"/>
      <c r="AT22" s="416"/>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63"/>
      <c r="C23" s="363"/>
      <c r="D23" s="364"/>
      <c r="E23" s="404"/>
      <c r="F23" s="405"/>
      <c r="G23" s="405"/>
      <c r="H23" s="405"/>
      <c r="I23" s="405"/>
      <c r="J23" s="57" t="str">
        <f>IF(AND('Mapa final'!$AD$11="Alta",'Mapa final'!$AF$11="Leve"),CONCATENATE("R2C",'Mapa final'!$S$11),"")</f>
        <v/>
      </c>
      <c r="K23" s="175" t="str">
        <f>IF(AND('Mapa final'!$AD$11="Alta",'Mapa final'!$AF$11="Leve"),CONCATENATE("R2C",'Mapa final'!$S$11),"")</f>
        <v/>
      </c>
      <c r="L23" s="175" t="str">
        <f>IF(AND('Mapa final'!$AD$11="Alta",'Mapa final'!$AF$11="Leve"),CONCATENATE("R2C",'Mapa final'!$S$11),"")</f>
        <v/>
      </c>
      <c r="M23" s="175" t="str">
        <f>IF(AND('Mapa final'!$AD$11="Alta",'Mapa final'!$AF$11="Leve"),CONCATENATE("R2C",'Mapa final'!$S$11),"")</f>
        <v/>
      </c>
      <c r="N23" s="175" t="str">
        <f>IF(AND('Mapa final'!$AD$11="Alta",'Mapa final'!$AF$11="Leve"),CONCATENATE("R2C",'Mapa final'!$S$11),"")</f>
        <v/>
      </c>
      <c r="O23" s="58" t="str">
        <f>IF(AND('Mapa final'!$AD$11="Alta",'Mapa final'!$AF$11="Leve"),CONCATENATE("R2C",'Mapa final'!$S$11),"")</f>
        <v/>
      </c>
      <c r="P23" s="57" t="str">
        <f>IF(AND('Mapa final'!$AD$11="Alta",'Mapa final'!$AF$11="Leve"),CONCATENATE("R2C",'Mapa final'!$S$11),"")</f>
        <v/>
      </c>
      <c r="Q23" s="175" t="str">
        <f>IF(AND('Mapa final'!$AD$11="Alta",'Mapa final'!$AF$11="Leve"),CONCATENATE("R2C",'Mapa final'!$S$11),"")</f>
        <v/>
      </c>
      <c r="R23" s="175" t="str">
        <f>IF(AND('Mapa final'!$AD$11="Alta",'Mapa final'!$AF$11="Leve"),CONCATENATE("R2C",'Mapa final'!$S$11),"")</f>
        <v/>
      </c>
      <c r="S23" s="175" t="str">
        <f>IF(AND('Mapa final'!$AD$11="Alta",'Mapa final'!$AF$11="Leve"),CONCATENATE("R2C",'Mapa final'!$S$11),"")</f>
        <v/>
      </c>
      <c r="T23" s="175" t="str">
        <f>IF(AND('Mapa final'!$AD$11="Alta",'Mapa final'!$AF$11="Leve"),CONCATENATE("R2C",'Mapa final'!$S$11),"")</f>
        <v/>
      </c>
      <c r="U23" s="58" t="str">
        <f>IF(AND('Mapa final'!$AD$11="Alta",'Mapa final'!$AF$11="Leve"),CONCATENATE("R2C",'Mapa final'!$S$11),"")</f>
        <v/>
      </c>
      <c r="V23" s="174" t="str">
        <f>IF(AND('Mapa final'!$AD$11="Muy Alta",'Mapa final'!$AF$11="Leve"),CONCATENATE("R2C",'Mapa final'!$S$11),"")</f>
        <v/>
      </c>
      <c r="W23" s="174" t="str">
        <f>IF(AND('Mapa final'!$AD$11="Muy Alta",'Mapa final'!$AF$11="Leve"),CONCATENATE("R2C",'Mapa final'!$S$11),"")</f>
        <v/>
      </c>
      <c r="X23" s="174" t="str">
        <f>IF(AND('Mapa final'!$AD$11="Muy Alta",'Mapa final'!$AF$11="Leve"),CONCATENATE("R2C",'Mapa final'!$S$11),"")</f>
        <v/>
      </c>
      <c r="Y23" s="174" t="str">
        <f>IF(AND('Mapa final'!$AD$11="Muy Alta",'Mapa final'!$AF$11="Leve"),CONCATENATE("R2C",'Mapa final'!$S$11),"")</f>
        <v/>
      </c>
      <c r="Z23" s="174" t="str">
        <f>IF(AND('Mapa final'!$AD$11="Muy Alta",'Mapa final'!$AF$11="Leve"),CONCATENATE("R2C",'Mapa final'!$S$11),"")</f>
        <v/>
      </c>
      <c r="AA23" s="45" t="str">
        <f>IF(AND('Mapa final'!$AD$11="Muy Alta",'Mapa final'!$AF$11="Leve"),CONCATENATE("R2C",'Mapa final'!$S$11),"")</f>
        <v/>
      </c>
      <c r="AB23" s="44" t="str">
        <f>IF(AND('Mapa final'!$AD$11="Muy Alta",'Mapa final'!$AF$11="Leve"),CONCATENATE("R2C",'Mapa final'!$S$11),"")</f>
        <v/>
      </c>
      <c r="AC23" s="174" t="str">
        <f>IF(AND('Mapa final'!$AD$11="Muy Alta",'Mapa final'!$AF$11="Leve"),CONCATENATE("R2C",'Mapa final'!$S$11),"")</f>
        <v/>
      </c>
      <c r="AD23" s="174" t="str">
        <f>IF(AND('Mapa final'!$AD$11="Muy Alta",'Mapa final'!$AF$11="Leve"),CONCATENATE("R2C",'Mapa final'!$S$11),"")</f>
        <v/>
      </c>
      <c r="AE23" s="174" t="str">
        <f>IF(AND('Mapa final'!$AD$11="Muy Alta",'Mapa final'!$AF$11="Leve"),CONCATENATE("R2C",'Mapa final'!$S$11),"")</f>
        <v/>
      </c>
      <c r="AF23" s="174" t="str">
        <f>IF(AND('Mapa final'!$AD$11="Muy Alta",'Mapa final'!$AF$11="Leve"),CONCATENATE("R2C",'Mapa final'!$S$11),"")</f>
        <v/>
      </c>
      <c r="AG23" s="45" t="str">
        <f>IF(AND('Mapa final'!$AD$11="Muy Alta",'Mapa final'!$AF$11="Leve"),CONCATENATE("R2C",'Mapa final'!$S$11),"")</f>
        <v/>
      </c>
      <c r="AH23" s="46" t="str">
        <f>IF(AND('Mapa final'!$AD$11="Alta",'Mapa final'!$AF$11="Catastrófico"),CONCATENATE("R2C",'Mapa final'!$S$11),"")</f>
        <v/>
      </c>
      <c r="AI23" s="176" t="str">
        <f>IF(AND('Mapa final'!$AD$11="Alta",'Mapa final'!$AF$11="Catastrófico"),CONCATENATE("R2C",'Mapa final'!$S$11),"")</f>
        <v/>
      </c>
      <c r="AJ23" s="176" t="str">
        <f>IF(AND('Mapa final'!$AD$11="Alta",'Mapa final'!$AF$11="Catastrófico"),CONCATENATE("R2C",'Mapa final'!$S$11),"")</f>
        <v/>
      </c>
      <c r="AK23" s="176" t="str">
        <f>IF(AND('Mapa final'!$AD$11="Alta",'Mapa final'!$AF$11="Catastrófico"),CONCATENATE("R2C",'Mapa final'!$S$11),"")</f>
        <v/>
      </c>
      <c r="AL23" s="176" t="str">
        <f>IF(AND('Mapa final'!$AD$11="Alta",'Mapa final'!$AF$11="Catastrófico"),CONCATENATE("R2C",'Mapa final'!$S$11),"")</f>
        <v/>
      </c>
      <c r="AM23" s="47" t="str">
        <f>IF(AND('Mapa final'!$AD$11="Alta",'Mapa final'!$AF$11="Catastrófico"),CONCATENATE("R2C",'Mapa final'!$S$11),"")</f>
        <v/>
      </c>
      <c r="AN23" s="70"/>
      <c r="AO23" s="414"/>
      <c r="AP23" s="415"/>
      <c r="AQ23" s="415"/>
      <c r="AR23" s="415"/>
      <c r="AS23" s="415"/>
      <c r="AT23" s="41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63"/>
      <c r="C24" s="363"/>
      <c r="D24" s="364"/>
      <c r="E24" s="404"/>
      <c r="F24" s="405"/>
      <c r="G24" s="405"/>
      <c r="H24" s="405"/>
      <c r="I24" s="405"/>
      <c r="J24" s="57" t="str">
        <f>IF(AND('Mapa final'!$AD$11="Alta",'Mapa final'!$AF$11="Leve"),CONCATENATE("R2C",'Mapa final'!$S$11),"")</f>
        <v/>
      </c>
      <c r="K24" s="175" t="str">
        <f>IF(AND('Mapa final'!$AD$11="Alta",'Mapa final'!$AF$11="Leve"),CONCATENATE("R2C",'Mapa final'!$S$11),"")</f>
        <v/>
      </c>
      <c r="L24" s="175" t="str">
        <f>IF(AND('Mapa final'!$AD$11="Alta",'Mapa final'!$AF$11="Leve"),CONCATENATE("R2C",'Mapa final'!$S$11),"")</f>
        <v/>
      </c>
      <c r="M24" s="175" t="str">
        <f>IF(AND('Mapa final'!$AD$11="Alta",'Mapa final'!$AF$11="Leve"),CONCATENATE("R2C",'Mapa final'!$S$11),"")</f>
        <v/>
      </c>
      <c r="N24" s="175" t="str">
        <f>IF(AND('Mapa final'!$AD$11="Alta",'Mapa final'!$AF$11="Leve"),CONCATENATE("R2C",'Mapa final'!$S$11),"")</f>
        <v/>
      </c>
      <c r="O24" s="58" t="str">
        <f>IF(AND('Mapa final'!$AD$11="Alta",'Mapa final'!$AF$11="Leve"),CONCATENATE("R2C",'Mapa final'!$S$11),"")</f>
        <v/>
      </c>
      <c r="P24" s="57" t="str">
        <f>IF(AND('Mapa final'!$AD$11="Alta",'Mapa final'!$AF$11="Leve"),CONCATENATE("R2C",'Mapa final'!$S$11),"")</f>
        <v/>
      </c>
      <c r="Q24" s="175" t="str">
        <f>IF(AND('Mapa final'!$AD$11="Alta",'Mapa final'!$AF$11="Leve"),CONCATENATE("R2C",'Mapa final'!$S$11),"")</f>
        <v/>
      </c>
      <c r="R24" s="175" t="str">
        <f>IF(AND('Mapa final'!$AD$11="Alta",'Mapa final'!$AF$11="Leve"),CONCATENATE("R2C",'Mapa final'!$S$11),"")</f>
        <v/>
      </c>
      <c r="S24" s="175" t="str">
        <f>IF(AND('Mapa final'!$AD$11="Alta",'Mapa final'!$AF$11="Leve"),CONCATENATE("R2C",'Mapa final'!$S$11),"")</f>
        <v/>
      </c>
      <c r="T24" s="175" t="str">
        <f>IF(AND('Mapa final'!$AD$11="Alta",'Mapa final'!$AF$11="Leve"),CONCATENATE("R2C",'Mapa final'!$S$11),"")</f>
        <v/>
      </c>
      <c r="U24" s="58" t="str">
        <f>IF(AND('Mapa final'!$AD$11="Alta",'Mapa final'!$AF$11="Leve"),CONCATENATE("R2C",'Mapa final'!$S$11),"")</f>
        <v/>
      </c>
      <c r="V24" s="174" t="str">
        <f>IF(AND('Mapa final'!$AD$11="Muy Alta",'Mapa final'!$AF$11="Leve"),CONCATENATE("R2C",'Mapa final'!$S$11),"")</f>
        <v/>
      </c>
      <c r="W24" s="174" t="str">
        <f>IF(AND('Mapa final'!$AD$11="Muy Alta",'Mapa final'!$AF$11="Leve"),CONCATENATE("R2C",'Mapa final'!$S$11),"")</f>
        <v/>
      </c>
      <c r="X24" s="174" t="str">
        <f>IF(AND('Mapa final'!$AD$11="Muy Alta",'Mapa final'!$AF$11="Leve"),CONCATENATE("R2C",'Mapa final'!$S$11),"")</f>
        <v/>
      </c>
      <c r="Y24" s="174" t="str">
        <f>IF(AND('Mapa final'!$AD$11="Muy Alta",'Mapa final'!$AF$11="Leve"),CONCATENATE("R2C",'Mapa final'!$S$11),"")</f>
        <v/>
      </c>
      <c r="Z24" s="174" t="str">
        <f>IF(AND('Mapa final'!$AD$11="Muy Alta",'Mapa final'!$AF$11="Leve"),CONCATENATE("R2C",'Mapa final'!$S$11),"")</f>
        <v/>
      </c>
      <c r="AA24" s="45" t="str">
        <f>IF(AND('Mapa final'!$AD$11="Muy Alta",'Mapa final'!$AF$11="Leve"),CONCATENATE("R2C",'Mapa final'!$S$11),"")</f>
        <v/>
      </c>
      <c r="AB24" s="44" t="str">
        <f>IF(AND('Mapa final'!$AD$11="Muy Alta",'Mapa final'!$AF$11="Leve"),CONCATENATE("R2C",'Mapa final'!$S$11),"")</f>
        <v/>
      </c>
      <c r="AC24" s="174" t="str">
        <f>IF(AND('Mapa final'!$AD$11="Muy Alta",'Mapa final'!$AF$11="Leve"),CONCATENATE("R2C",'Mapa final'!$S$11),"")</f>
        <v/>
      </c>
      <c r="AD24" s="174" t="str">
        <f>IF(AND('Mapa final'!$AD$11="Muy Alta",'Mapa final'!$AF$11="Leve"),CONCATENATE("R2C",'Mapa final'!$S$11),"")</f>
        <v/>
      </c>
      <c r="AE24" s="174" t="str">
        <f>IF(AND('Mapa final'!$AD$11="Muy Alta",'Mapa final'!$AF$11="Leve"),CONCATENATE("R2C",'Mapa final'!$S$11),"")</f>
        <v/>
      </c>
      <c r="AF24" s="174" t="str">
        <f>IF(AND('Mapa final'!$AD$11="Muy Alta",'Mapa final'!$AF$11="Leve"),CONCATENATE("R2C",'Mapa final'!$S$11),"")</f>
        <v/>
      </c>
      <c r="AG24" s="45" t="str">
        <f>IF(AND('Mapa final'!$AD$11="Muy Alta",'Mapa final'!$AF$11="Leve"),CONCATENATE("R2C",'Mapa final'!$S$11),"")</f>
        <v/>
      </c>
      <c r="AH24" s="46" t="str">
        <f>IF(AND('Mapa final'!$AD$11="Alta",'Mapa final'!$AF$11="Catastrófico"),CONCATENATE("R2C",'Mapa final'!$S$11),"")</f>
        <v/>
      </c>
      <c r="AI24" s="176" t="str">
        <f>IF(AND('Mapa final'!$AD$11="Alta",'Mapa final'!$AF$11="Catastrófico"),CONCATENATE("R2C",'Mapa final'!$S$11),"")</f>
        <v/>
      </c>
      <c r="AJ24" s="176" t="str">
        <f>IF(AND('Mapa final'!$AD$11="Alta",'Mapa final'!$AF$11="Catastrófico"),CONCATENATE("R2C",'Mapa final'!$S$11),"")</f>
        <v/>
      </c>
      <c r="AK24" s="176" t="str">
        <f>IF(AND('Mapa final'!$AD$11="Alta",'Mapa final'!$AF$11="Catastrófico"),CONCATENATE("R2C",'Mapa final'!$S$11),"")</f>
        <v/>
      </c>
      <c r="AL24" s="176" t="str">
        <f>IF(AND('Mapa final'!$AD$11="Alta",'Mapa final'!$AF$11="Catastrófico"),CONCATENATE("R2C",'Mapa final'!$S$11),"")</f>
        <v/>
      </c>
      <c r="AM24" s="47" t="str">
        <f>IF(AND('Mapa final'!$AD$11="Alta",'Mapa final'!$AF$11="Catastrófico"),CONCATENATE("R2C",'Mapa final'!$S$11),"")</f>
        <v/>
      </c>
      <c r="AN24" s="70"/>
      <c r="AO24" s="414"/>
      <c r="AP24" s="415"/>
      <c r="AQ24" s="415"/>
      <c r="AR24" s="415"/>
      <c r="AS24" s="415"/>
      <c r="AT24" s="41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63"/>
      <c r="C25" s="363"/>
      <c r="D25" s="364"/>
      <c r="E25" s="407"/>
      <c r="F25" s="408"/>
      <c r="G25" s="408"/>
      <c r="H25" s="408"/>
      <c r="I25" s="408"/>
      <c r="J25" s="59" t="str">
        <f>IF(AND('Mapa final'!$AD$11="Alta",'Mapa final'!$AF$11="Leve"),CONCATENATE("R2C",'Mapa final'!$S$11),"")</f>
        <v/>
      </c>
      <c r="K25" s="60" t="str">
        <f>IF(AND('Mapa final'!$AD$11="Alta",'Mapa final'!$AF$11="Leve"),CONCATENATE("R2C",'Mapa final'!$S$11),"")</f>
        <v/>
      </c>
      <c r="L25" s="60" t="str">
        <f>IF(AND('Mapa final'!$AD$11="Alta",'Mapa final'!$AF$11="Leve"),CONCATENATE("R2C",'Mapa final'!$S$11),"")</f>
        <v/>
      </c>
      <c r="M25" s="60" t="str">
        <f>IF(AND('Mapa final'!$AD$11="Alta",'Mapa final'!$AF$11="Leve"),CONCATENATE("R2C",'Mapa final'!$S$11),"")</f>
        <v/>
      </c>
      <c r="N25" s="60" t="str">
        <f>IF(AND('Mapa final'!$AD$11="Alta",'Mapa final'!$AF$11="Leve"),CONCATENATE("R2C",'Mapa final'!$S$11),"")</f>
        <v/>
      </c>
      <c r="O25" s="61" t="str">
        <f>IF(AND('Mapa final'!$AD$11="Alta",'Mapa final'!$AF$11="Leve"),CONCATENATE("R2C",'Mapa final'!$S$11),"")</f>
        <v/>
      </c>
      <c r="P25" s="59" t="str">
        <f>IF(AND('Mapa final'!$AD$11="Alta",'Mapa final'!$AF$11="Leve"),CONCATENATE("R2C",'Mapa final'!$S$11),"")</f>
        <v/>
      </c>
      <c r="Q25" s="60" t="str">
        <f>IF(AND('Mapa final'!$AD$11="Alta",'Mapa final'!$AF$11="Leve"),CONCATENATE("R2C",'Mapa final'!$S$11),"")</f>
        <v/>
      </c>
      <c r="R25" s="60" t="str">
        <f>IF(AND('Mapa final'!$AD$11="Alta",'Mapa final'!$AF$11="Leve"),CONCATENATE("R2C",'Mapa final'!$S$11),"")</f>
        <v/>
      </c>
      <c r="S25" s="60" t="str">
        <f>IF(AND('Mapa final'!$AD$11="Alta",'Mapa final'!$AF$11="Leve"),CONCATENATE("R2C",'Mapa final'!$S$11),"")</f>
        <v/>
      </c>
      <c r="T25" s="60" t="str">
        <f>IF(AND('Mapa final'!$AD$11="Alta",'Mapa final'!$AF$11="Leve"),CONCATENATE("R2C",'Mapa final'!$S$11),"")</f>
        <v/>
      </c>
      <c r="U25" s="61" t="str">
        <f>IF(AND('Mapa final'!$AD$11="Alta",'Mapa final'!$AF$11="Leve"),CONCATENATE("R2C",'Mapa final'!$S$11),"")</f>
        <v/>
      </c>
      <c r="V25" s="49" t="str">
        <f>IF(AND('Mapa final'!$AD$11="Muy Alta",'Mapa final'!$AF$11="Leve"),CONCATENATE("R2C",'Mapa final'!$S$11),"")</f>
        <v/>
      </c>
      <c r="W25" s="49" t="str">
        <f>IF(AND('Mapa final'!$AD$11="Muy Alta",'Mapa final'!$AF$11="Leve"),CONCATENATE("R2C",'Mapa final'!$S$11),"")</f>
        <v/>
      </c>
      <c r="X25" s="49" t="str">
        <f>IF(AND('Mapa final'!$AD$11="Muy Alta",'Mapa final'!$AF$11="Leve"),CONCATENATE("R2C",'Mapa final'!$S$11),"")</f>
        <v/>
      </c>
      <c r="Y25" s="49" t="str">
        <f>IF(AND('Mapa final'!$AD$11="Muy Alta",'Mapa final'!$AF$11="Leve"),CONCATENATE("R2C",'Mapa final'!$S$11),"")</f>
        <v/>
      </c>
      <c r="Z25" s="49" t="str">
        <f>IF(AND('Mapa final'!$AD$11="Muy Alta",'Mapa final'!$AF$11="Leve"),CONCATENATE("R2C",'Mapa final'!$S$11),"")</f>
        <v/>
      </c>
      <c r="AA25" s="50" t="str">
        <f>IF(AND('Mapa final'!$AD$11="Muy Alta",'Mapa final'!$AF$11="Leve"),CONCATENATE("R2C",'Mapa final'!$S$11),"")</f>
        <v/>
      </c>
      <c r="AB25" s="48" t="str">
        <f>IF(AND('Mapa final'!$AD$11="Muy Alta",'Mapa final'!$AF$11="Leve"),CONCATENATE("R2C",'Mapa final'!$S$11),"")</f>
        <v/>
      </c>
      <c r="AC25" s="49" t="str">
        <f>IF(AND('Mapa final'!$AD$11="Muy Alta",'Mapa final'!$AF$11="Leve"),CONCATENATE("R2C",'Mapa final'!$S$11),"")</f>
        <v/>
      </c>
      <c r="AD25" s="49" t="str">
        <f>IF(AND('Mapa final'!$AD$11="Muy Alta",'Mapa final'!$AF$11="Leve"),CONCATENATE("R2C",'Mapa final'!$S$11),"")</f>
        <v/>
      </c>
      <c r="AE25" s="49" t="str">
        <f>IF(AND('Mapa final'!$AD$11="Muy Alta",'Mapa final'!$AF$11="Leve"),CONCATENATE("R2C",'Mapa final'!$S$11),"")</f>
        <v/>
      </c>
      <c r="AF25" s="49" t="str">
        <f>IF(AND('Mapa final'!$AD$11="Muy Alta",'Mapa final'!$AF$11="Leve"),CONCATENATE("R2C",'Mapa final'!$S$11),"")</f>
        <v/>
      </c>
      <c r="AG25" s="50" t="str">
        <f>IF(AND('Mapa final'!$AD$11="Muy Alta",'Mapa final'!$AF$11="Leve"),CONCATENATE("R2C",'Mapa final'!$S$11),"")</f>
        <v/>
      </c>
      <c r="AH25" s="51" t="str">
        <f>IF(AND('Mapa final'!$AD$11="Alta",'Mapa final'!$AF$11="Catastrófico"),CONCATENATE("R2C",'Mapa final'!$S$11),"")</f>
        <v/>
      </c>
      <c r="AI25" s="52" t="str">
        <f>IF(AND('Mapa final'!$AD$11="Alta",'Mapa final'!$AF$11="Catastrófico"),CONCATENATE("R2C",'Mapa final'!$S$11),"")</f>
        <v/>
      </c>
      <c r="AJ25" s="52" t="str">
        <f>IF(AND('Mapa final'!$AD$11="Alta",'Mapa final'!$AF$11="Catastrófico"),CONCATENATE("R2C",'Mapa final'!$S$11),"")</f>
        <v/>
      </c>
      <c r="AK25" s="52" t="str">
        <f>IF(AND('Mapa final'!$AD$11="Alta",'Mapa final'!$AF$11="Catastrófico"),CONCATENATE("R2C",'Mapa final'!$S$11),"")</f>
        <v/>
      </c>
      <c r="AL25" s="52" t="str">
        <f>IF(AND('Mapa final'!$AD$11="Alta",'Mapa final'!$AF$11="Catastrófico"),CONCATENATE("R2C",'Mapa final'!$S$11),"")</f>
        <v/>
      </c>
      <c r="AM25" s="53" t="str">
        <f>IF(AND('Mapa final'!$AD$11="Alta",'Mapa final'!$AF$11="Catastrófico"),CONCATENATE("R2C",'Mapa final'!$S$11),"")</f>
        <v/>
      </c>
      <c r="AN25" s="70"/>
      <c r="AO25" s="417"/>
      <c r="AP25" s="418"/>
      <c r="AQ25" s="418"/>
      <c r="AR25" s="418"/>
      <c r="AS25" s="418"/>
      <c r="AT25" s="419"/>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63"/>
      <c r="C26" s="363"/>
      <c r="D26" s="364"/>
      <c r="E26" s="401" t="s">
        <v>182</v>
      </c>
      <c r="F26" s="402"/>
      <c r="G26" s="402"/>
      <c r="H26" s="402"/>
      <c r="I26" s="403"/>
      <c r="J26" s="54" t="str">
        <f>IF(AND('Mapa final'!$AD$11="Alta",'Mapa final'!$AF$11="Leve"),CONCATENATE("R2C",'Mapa final'!$S$11),"")</f>
        <v/>
      </c>
      <c r="K26" s="55" t="str">
        <f>IF(AND('Mapa final'!$AD$11="Alta",'Mapa final'!$AF$11="Leve"),CONCATENATE("R2C",'Mapa final'!$S$11),"")</f>
        <v/>
      </c>
      <c r="L26" s="55" t="str">
        <f>IF(AND('Mapa final'!$AD$11="Alta",'Mapa final'!$AF$11="Leve"),CONCATENATE("R2C",'Mapa final'!$S$11),"")</f>
        <v/>
      </c>
      <c r="M26" s="55" t="str">
        <f>IF(AND('Mapa final'!$AD$11="Alta",'Mapa final'!$AF$11="Leve"),CONCATENATE("R2C",'Mapa final'!$S$11),"")</f>
        <v/>
      </c>
      <c r="N26" s="55" t="str">
        <f>IF(AND('Mapa final'!$AD$11="Alta",'Mapa final'!$AF$11="Leve"),CONCATENATE("R2C",'Mapa final'!$S$11),"")</f>
        <v/>
      </c>
      <c r="O26" s="56" t="str">
        <f>IF(AND('Mapa final'!$AD$11="Alta",'Mapa final'!$AF$11="Leve"),CONCATENATE("R2C",'Mapa final'!$S$11),"")</f>
        <v/>
      </c>
      <c r="P26" s="54" t="str">
        <f>IF(AND('Mapa final'!$AD$11="Alta",'Mapa final'!$AF$11="Leve"),CONCATENATE("R2C",'Mapa final'!$S$11),"")</f>
        <v/>
      </c>
      <c r="Q26" s="55" t="str">
        <f>IF(AND('Mapa final'!$AD$11="Alta",'Mapa final'!$AF$11="Leve"),CONCATENATE("R2C",'Mapa final'!$S$11),"")</f>
        <v/>
      </c>
      <c r="R26" s="55" t="str">
        <f>IF(AND('Mapa final'!$AD$11="Alta",'Mapa final'!$AF$11="Leve"),CONCATENATE("R2C",'Mapa final'!$S$11),"")</f>
        <v/>
      </c>
      <c r="S26" s="55" t="str">
        <f>IF(AND('Mapa final'!$AD$11="Alta",'Mapa final'!$AF$11="Leve"),CONCATENATE("R2C",'Mapa final'!$S$11),"")</f>
        <v/>
      </c>
      <c r="T26" s="55" t="str">
        <f>IF(AND('Mapa final'!$AD$11="Alta",'Mapa final'!$AF$11="Leve"),CONCATENATE("R2C",'Mapa final'!$S$11),"")</f>
        <v/>
      </c>
      <c r="U26" s="56" t="str">
        <f>IF(AND('Mapa final'!$AD$11="Alta",'Mapa final'!$AF$11="Leve"),CONCATENATE("R2C",'Mapa final'!$S$11),"")</f>
        <v/>
      </c>
      <c r="V26" s="54" t="str">
        <f>IF(AND('Mapa final'!$AD$11="Alta",'Mapa final'!$AF$11="Leve"),CONCATENATE("R2C",'Mapa final'!$S$11),"")</f>
        <v/>
      </c>
      <c r="W26" s="55" t="str">
        <f>IF(AND('Mapa final'!$AD$11="Alta",'Mapa final'!$AF$11="Leve"),CONCATENATE("R2C",'Mapa final'!$S$11),"")</f>
        <v/>
      </c>
      <c r="X26" s="55" t="str">
        <f>IF(AND('Mapa final'!$AD$11="Alta",'Mapa final'!$AF$11="Leve"),CONCATENATE("R2C",'Mapa final'!$S$11),"")</f>
        <v/>
      </c>
      <c r="Y26" s="55" t="str">
        <f>IF(AND('Mapa final'!$AD$11="Alta",'Mapa final'!$AF$11="Leve"),CONCATENATE("R2C",'Mapa final'!$S$11),"")</f>
        <v/>
      </c>
      <c r="Z26" s="55" t="str">
        <f>IF(AND('Mapa final'!$AD$11="Alta",'Mapa final'!$AF$11="Leve"),CONCATENATE("R2C",'Mapa final'!$S$11),"")</f>
        <v/>
      </c>
      <c r="AA26" s="56" t="str">
        <f>IF(AND('Mapa final'!$AD$11="Alta",'Mapa final'!$AF$11="Leve"),CONCATENATE("R2C",'Mapa final'!$S$11),"")</f>
        <v/>
      </c>
      <c r="AB26" s="38" t="str">
        <f>IF(AND('Mapa final'!$AD$11="Muy Alta",'Mapa final'!$AF$11="Leve"),CONCATENATE("R2C",'Mapa final'!$S$11),"")</f>
        <v/>
      </c>
      <c r="AC26" s="39" t="str">
        <f>IF(AND('Mapa final'!$AD$11="Muy Alta",'Mapa final'!$AF$11="Leve"),CONCATENATE("R2C",'Mapa final'!$S$11),"")</f>
        <v/>
      </c>
      <c r="AD26" s="39" t="str">
        <f>IF(AND('Mapa final'!$AD$11="Muy Alta",'Mapa final'!$AF$11="Leve"),CONCATENATE("R2C",'Mapa final'!$S$11),"")</f>
        <v/>
      </c>
      <c r="AE26" s="39" t="str">
        <f>IF(AND('Mapa final'!$AD$11="Muy Alta",'Mapa final'!$AF$11="Leve"),CONCATENATE("R2C",'Mapa final'!$S$11),"")</f>
        <v/>
      </c>
      <c r="AF26" s="39" t="str">
        <f>IF(AND('Mapa final'!$AD$11="Muy Alta",'Mapa final'!$AF$11="Leve"),CONCATENATE("R2C",'Mapa final'!$S$11),"")</f>
        <v/>
      </c>
      <c r="AG26" s="40" t="str">
        <f>IF(AND('Mapa final'!$AD$11="Muy Alta",'Mapa final'!$AF$11="Leve"),CONCATENATE("R2C",'Mapa final'!$S$11),"")</f>
        <v/>
      </c>
      <c r="AH26" s="41" t="str">
        <f>IF(AND('Mapa final'!$AD$11="Alta",'Mapa final'!$AF$11="Catastrófico"),CONCATENATE("R2C",'Mapa final'!$S$11),"")</f>
        <v/>
      </c>
      <c r="AI26" s="42" t="str">
        <f>IF(AND('Mapa final'!$AD$11="Alta",'Mapa final'!$AF$11="Catastrófico"),CONCATENATE("R2C",'Mapa final'!$S$11),"")</f>
        <v/>
      </c>
      <c r="AJ26" s="42" t="str">
        <f>IF(AND('Mapa final'!$AD$11="Alta",'Mapa final'!$AF$11="Catastrófico"),CONCATENATE("R2C",'Mapa final'!$S$11),"")</f>
        <v/>
      </c>
      <c r="AK26" s="42" t="str">
        <f>IF(AND('Mapa final'!$AD$11="Alta",'Mapa final'!$AF$11="Catastrófico"),CONCATENATE("R2C",'Mapa final'!$S$11),"")</f>
        <v/>
      </c>
      <c r="AL26" s="42" t="str">
        <f>IF(AND('Mapa final'!$AD$11="Alta",'Mapa final'!$AF$11="Catastrófico"),CONCATENATE("R2C",'Mapa final'!$S$11),"")</f>
        <v/>
      </c>
      <c r="AM26" s="43" t="str">
        <f>IF(AND('Mapa final'!$AD$11="Alta",'Mapa final'!$AF$11="Catastrófico"),CONCATENATE("R2C",'Mapa final'!$S$11),"")</f>
        <v/>
      </c>
      <c r="AN26" s="70"/>
      <c r="AO26" s="441" t="s">
        <v>183</v>
      </c>
      <c r="AP26" s="442"/>
      <c r="AQ26" s="442"/>
      <c r="AR26" s="442"/>
      <c r="AS26" s="442"/>
      <c r="AT26" s="443"/>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63"/>
      <c r="C27" s="363"/>
      <c r="D27" s="364"/>
      <c r="E27" s="420"/>
      <c r="F27" s="405"/>
      <c r="G27" s="405"/>
      <c r="H27" s="405"/>
      <c r="I27" s="406"/>
      <c r="J27" s="57" t="str">
        <f>IF(AND('Mapa final'!$AD$11="Alta",'Mapa final'!$AF$11="Leve"),CONCATENATE("R2C",'Mapa final'!$S$11),"")</f>
        <v/>
      </c>
      <c r="K27" s="175" t="str">
        <f>IF(AND('Mapa final'!$AD$11="Alta",'Mapa final'!$AF$11="Leve"),CONCATENATE("R2C",'Mapa final'!$S$11),"")</f>
        <v/>
      </c>
      <c r="L27" s="175" t="str">
        <f>IF(AND('Mapa final'!$AD$11="Alta",'Mapa final'!$AF$11="Leve"),CONCATENATE("R2C",'Mapa final'!$S$11),"")</f>
        <v/>
      </c>
      <c r="M27" s="175" t="str">
        <f>IF(AND('Mapa final'!$AD$11="Alta",'Mapa final'!$AF$11="Leve"),CONCATENATE("R2C",'Mapa final'!$S$11),"")</f>
        <v/>
      </c>
      <c r="N27" s="175" t="str">
        <f>IF(AND('Mapa final'!$AD$11="Alta",'Mapa final'!$AF$11="Leve"),CONCATENATE("R2C",'Mapa final'!$S$11),"")</f>
        <v/>
      </c>
      <c r="O27" s="58" t="str">
        <f>IF(AND('Mapa final'!$AD$11="Alta",'Mapa final'!$AF$11="Leve"),CONCATENATE("R2C",'Mapa final'!$S$11),"")</f>
        <v/>
      </c>
      <c r="P27" s="57" t="str">
        <f>IF(AND('Mapa final'!$AD$11="Alta",'Mapa final'!$AF$11="Leve"),CONCATENATE("R2C",'Mapa final'!$S$11),"")</f>
        <v/>
      </c>
      <c r="Q27" s="175" t="str">
        <f>IF(AND('Mapa final'!$AD$11="Alta",'Mapa final'!$AF$11="Leve"),CONCATENATE("R2C",'Mapa final'!$S$11),"")</f>
        <v/>
      </c>
      <c r="R27" s="175" t="str">
        <f>IF(AND('Mapa final'!$AD$11="Alta",'Mapa final'!$AF$11="Leve"),CONCATENATE("R2C",'Mapa final'!$S$11),"")</f>
        <v/>
      </c>
      <c r="S27" s="175" t="str">
        <f>IF(AND('Mapa final'!$AD$11="Alta",'Mapa final'!$AF$11="Leve"),CONCATENATE("R2C",'Mapa final'!$S$11),"")</f>
        <v/>
      </c>
      <c r="T27" s="175" t="str">
        <f>IF(AND('Mapa final'!$AD$11="Alta",'Mapa final'!$AF$11="Leve"),CONCATENATE("R2C",'Mapa final'!$S$11),"")</f>
        <v/>
      </c>
      <c r="U27" s="58" t="str">
        <f>IF(AND('Mapa final'!$AD$11="Alta",'Mapa final'!$AF$11="Leve"),CONCATENATE("R2C",'Mapa final'!$S$11),"")</f>
        <v/>
      </c>
      <c r="V27" s="57" t="str">
        <f>IF(AND('Mapa final'!$AD$11="Alta",'Mapa final'!$AF$11="Leve"),CONCATENATE("R2C",'Mapa final'!$S$11),"")</f>
        <v/>
      </c>
      <c r="W27" s="175" t="str">
        <f>IF(AND('Mapa final'!$AD$11="Alta",'Mapa final'!$AF$11="Leve"),CONCATENATE("R2C",'Mapa final'!$S$11),"")</f>
        <v/>
      </c>
      <c r="X27" s="175" t="str">
        <f>IF(AND('Mapa final'!$AD$11="Alta",'Mapa final'!$AF$11="Leve"),CONCATENATE("R2C",'Mapa final'!$S$11),"")</f>
        <v/>
      </c>
      <c r="Y27" s="175" t="str">
        <f>IF(AND('Mapa final'!$AD$11="Alta",'Mapa final'!$AF$11="Leve"),CONCATENATE("R2C",'Mapa final'!$S$11),"")</f>
        <v/>
      </c>
      <c r="Z27" s="175" t="str">
        <f>IF(AND('Mapa final'!$AD$11="Alta",'Mapa final'!$AF$11="Leve"),CONCATENATE("R2C",'Mapa final'!$S$11),"")</f>
        <v/>
      </c>
      <c r="AA27" s="58" t="str">
        <f>IF(AND('Mapa final'!$AD$11="Alta",'Mapa final'!$AF$11="Leve"),CONCATENATE("R2C",'Mapa final'!$S$11),"")</f>
        <v/>
      </c>
      <c r="AB27" s="178" t="str">
        <f>IF(AND('Mapa final'!$AD$12="media",'Mapa final'!$AF$12="mayor"),CONCATENATE("R1C",'Mapa final'!$S$12),"")</f>
        <v>R1C1</v>
      </c>
      <c r="AC27" s="174" t="str">
        <f>IF(AND('Mapa final'!$AD$11="Muy Alta",'Mapa final'!$AF$11="Leve"),CONCATENATE("R2C",'Mapa final'!$S$11),"")</f>
        <v/>
      </c>
      <c r="AD27" s="174" t="str">
        <f>IF(AND('Mapa final'!$AD$11="Muy Alta",'Mapa final'!$AF$11="Leve"),CONCATENATE("R2C",'Mapa final'!$S$11),"")</f>
        <v/>
      </c>
      <c r="AE27" s="174" t="str">
        <f>IF(AND('Mapa final'!$AD$11="Muy Alta",'Mapa final'!$AF$11="Leve"),CONCATENATE("R2C",'Mapa final'!$S$11),"")</f>
        <v/>
      </c>
      <c r="AF27" s="174" t="str">
        <f>IF(AND('Mapa final'!$AD$11="Muy Alta",'Mapa final'!$AF$11="Leve"),CONCATENATE("R2C",'Mapa final'!$S$11),"")</f>
        <v/>
      </c>
      <c r="AG27" s="45" t="str">
        <f>IF(AND('Mapa final'!$AD$11="Muy Alta",'Mapa final'!$AF$11="Leve"),CONCATENATE("R2C",'Mapa final'!$S$11),"")</f>
        <v/>
      </c>
      <c r="AH27" s="46" t="str">
        <f>IF(AND('Mapa final'!$AD$11="Alta",'Mapa final'!$AF$11="Catastrófico"),CONCATENATE("R2C",'Mapa final'!$S$11),"")</f>
        <v/>
      </c>
      <c r="AI27" s="176" t="str">
        <f>IF(AND('Mapa final'!$AD$11="Alta",'Mapa final'!$AF$11="Catastrófico"),CONCATENATE("R2C",'Mapa final'!$S$11),"")</f>
        <v/>
      </c>
      <c r="AJ27" s="176" t="str">
        <f>IF(AND('Mapa final'!$AD$11="Alta",'Mapa final'!$AF$11="Catastrófico"),CONCATENATE("R2C",'Mapa final'!$S$11),"")</f>
        <v/>
      </c>
      <c r="AK27" s="176" t="str">
        <f>IF(AND('Mapa final'!$AD$11="Alta",'Mapa final'!$AF$11="Catastrófico"),CONCATENATE("R2C",'Mapa final'!$S$11),"")</f>
        <v/>
      </c>
      <c r="AL27" s="176" t="str">
        <f>IF(AND('Mapa final'!$AD$11="Alta",'Mapa final'!$AF$11="Catastrófico"),CONCATENATE("R2C",'Mapa final'!$S$11),"")</f>
        <v/>
      </c>
      <c r="AM27" s="47" t="str">
        <f>IF(AND('Mapa final'!$AD$11="Alta",'Mapa final'!$AF$11="Catastrófico"),CONCATENATE("R2C",'Mapa final'!$S$11),"")</f>
        <v/>
      </c>
      <c r="AN27" s="70"/>
      <c r="AO27" s="444"/>
      <c r="AP27" s="445"/>
      <c r="AQ27" s="445"/>
      <c r="AR27" s="445"/>
      <c r="AS27" s="445"/>
      <c r="AT27" s="44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63"/>
      <c r="C28" s="363"/>
      <c r="D28" s="364"/>
      <c r="E28" s="404"/>
      <c r="F28" s="405"/>
      <c r="G28" s="405"/>
      <c r="H28" s="405"/>
      <c r="I28" s="406"/>
      <c r="J28" s="57" t="str">
        <f>IF(AND('Mapa final'!$AD$11="Alta",'Mapa final'!$AF$11="Leve"),CONCATENATE("R2C",'Mapa final'!$S$11),"")</f>
        <v/>
      </c>
      <c r="K28" s="175" t="str">
        <f>IF(AND('Mapa final'!$AD$11="Alta",'Mapa final'!$AF$11="Leve"),CONCATENATE("R2C",'Mapa final'!$S$11),"")</f>
        <v/>
      </c>
      <c r="L28" s="175" t="str">
        <f>IF(AND('Mapa final'!$AD$11="Alta",'Mapa final'!$AF$11="Leve"),CONCATENATE("R2C",'Mapa final'!$S$11),"")</f>
        <v/>
      </c>
      <c r="M28" s="175" t="str">
        <f>IF(AND('Mapa final'!$AD$11="Alta",'Mapa final'!$AF$11="Leve"),CONCATENATE("R2C",'Mapa final'!$S$11),"")</f>
        <v/>
      </c>
      <c r="N28" s="175" t="str">
        <f>IF(AND('Mapa final'!$AD$11="Alta",'Mapa final'!$AF$11="Leve"),CONCATENATE("R2C",'Mapa final'!$S$11),"")</f>
        <v/>
      </c>
      <c r="O28" s="58" t="str">
        <f>IF(AND('Mapa final'!$AD$11="Alta",'Mapa final'!$AF$11="Leve"),CONCATENATE("R2C",'Mapa final'!$S$11),"")</f>
        <v/>
      </c>
      <c r="P28" s="57" t="str">
        <f>IF(AND('Mapa final'!$AD$11="Alta",'Mapa final'!$AF$11="Leve"),CONCATENATE("R2C",'Mapa final'!$S$11),"")</f>
        <v/>
      </c>
      <c r="Q28" s="175" t="str">
        <f>IF(AND('Mapa final'!$AD$11="Alta",'Mapa final'!$AF$11="Leve"),CONCATENATE("R2C",'Mapa final'!$S$11),"")</f>
        <v/>
      </c>
      <c r="R28" s="175" t="str">
        <f>IF(AND('Mapa final'!$AD$11="Alta",'Mapa final'!$AF$11="Leve"),CONCATENATE("R2C",'Mapa final'!$S$11),"")</f>
        <v/>
      </c>
      <c r="S28" s="175" t="str">
        <f>IF(AND('Mapa final'!$AD$11="Alta",'Mapa final'!$AF$11="Leve"),CONCATENATE("R2C",'Mapa final'!$S$11),"")</f>
        <v/>
      </c>
      <c r="T28" s="175" t="str">
        <f>IF(AND('Mapa final'!$AD$11="Alta",'Mapa final'!$AF$11="Leve"),CONCATENATE("R2C",'Mapa final'!$S$11),"")</f>
        <v/>
      </c>
      <c r="U28" s="58" t="str">
        <f>IF(AND('Mapa final'!$AD$11="Alta",'Mapa final'!$AF$11="Leve"),CONCATENATE("R2C",'Mapa final'!$S$11),"")</f>
        <v/>
      </c>
      <c r="V28" s="57" t="str">
        <f>IF(AND('Mapa final'!$AD$11="Alta",'Mapa final'!$AF$11="Leve"),CONCATENATE("R2C",'Mapa final'!$S$11),"")</f>
        <v/>
      </c>
      <c r="W28" s="175" t="str">
        <f>IF(AND('Mapa final'!$AD$11="Alta",'Mapa final'!$AF$11="Leve"),CONCATENATE("R2C",'Mapa final'!$S$11),"")</f>
        <v/>
      </c>
      <c r="X28" s="175" t="str">
        <f>IF(AND('Mapa final'!$AD$11="Alta",'Mapa final'!$AF$11="Leve"),CONCATENATE("R2C",'Mapa final'!$S$11),"")</f>
        <v/>
      </c>
      <c r="Y28" s="175" t="str">
        <f>IF(AND('Mapa final'!$AD$11="Alta",'Mapa final'!$AF$11="Leve"),CONCATENATE("R2C",'Mapa final'!$S$11),"")</f>
        <v/>
      </c>
      <c r="Z28" s="175" t="str">
        <f>IF(AND('Mapa final'!$AD$11="Alta",'Mapa final'!$AF$11="Leve"),CONCATENATE("R2C",'Mapa final'!$S$11),"")</f>
        <v/>
      </c>
      <c r="AA28" s="58" t="str">
        <f>IF(AND('Mapa final'!$AD$11="Alta",'Mapa final'!$AF$11="Leve"),CONCATENATE("R2C",'Mapa final'!$S$11),"")</f>
        <v/>
      </c>
      <c r="AB28" s="44" t="str">
        <f>IF(AND('Mapa final'!$AD$11="Muy Alta",'Mapa final'!$AF$11="Leve"),CONCATENATE("R2C",'Mapa final'!$S$11),"")</f>
        <v/>
      </c>
      <c r="AC28" s="174" t="str">
        <f>IF(AND('Mapa final'!$AD$11="Muy Alta",'Mapa final'!$AF$11="Leve"),CONCATENATE("R2C",'Mapa final'!$S$11),"")</f>
        <v/>
      </c>
      <c r="AD28" s="174" t="str">
        <f>IF(AND('Mapa final'!$AD$11="Muy Alta",'Mapa final'!$AF$11="Leve"),CONCATENATE("R2C",'Mapa final'!$S$11),"")</f>
        <v/>
      </c>
      <c r="AE28" s="174" t="str">
        <f>IF(AND('Mapa final'!$AD$11="Muy Alta",'Mapa final'!$AF$11="Leve"),CONCATENATE("R2C",'Mapa final'!$S$11),"")</f>
        <v/>
      </c>
      <c r="AF28" s="174" t="str">
        <f>IF(AND('Mapa final'!$AD$11="Muy Alta",'Mapa final'!$AF$11="Leve"),CONCATENATE("R2C",'Mapa final'!$S$11),"")</f>
        <v/>
      </c>
      <c r="AG28" s="45" t="str">
        <f>IF(AND('Mapa final'!$AD$11="Muy Alta",'Mapa final'!$AF$11="Leve"),CONCATENATE("R2C",'Mapa final'!$S$11),"")</f>
        <v/>
      </c>
      <c r="AH28" s="46" t="str">
        <f>IF(AND('Mapa final'!$AD$11="Alta",'Mapa final'!$AF$11="Catastrófico"),CONCATENATE("R2C",'Mapa final'!$S$11),"")</f>
        <v/>
      </c>
      <c r="AI28" s="176" t="str">
        <f>IF(AND('Mapa final'!$AD$11="Alta",'Mapa final'!$AF$11="Catastrófico"),CONCATENATE("R2C",'Mapa final'!$S$11),"")</f>
        <v/>
      </c>
      <c r="AJ28" s="176" t="str">
        <f>IF(AND('Mapa final'!$AD$11="Alta",'Mapa final'!$AF$11="Catastrófico"),CONCATENATE("R2C",'Mapa final'!$S$11),"")</f>
        <v/>
      </c>
      <c r="AK28" s="176" t="str">
        <f>IF(AND('Mapa final'!$AD$11="Alta",'Mapa final'!$AF$11="Catastrófico"),CONCATENATE("R2C",'Mapa final'!$S$11),"")</f>
        <v/>
      </c>
      <c r="AL28" s="176" t="str">
        <f>IF(AND('Mapa final'!$AD$11="Alta",'Mapa final'!$AF$11="Catastrófico"),CONCATENATE("R2C",'Mapa final'!$S$11),"")</f>
        <v/>
      </c>
      <c r="AM28" s="47" t="str">
        <f>IF(AND('Mapa final'!$AD$11="Alta",'Mapa final'!$AF$11="Catastrófico"),CONCATENATE("R2C",'Mapa final'!$S$11),"")</f>
        <v/>
      </c>
      <c r="AN28" s="70"/>
      <c r="AO28" s="444"/>
      <c r="AP28" s="445"/>
      <c r="AQ28" s="445"/>
      <c r="AR28" s="445"/>
      <c r="AS28" s="445"/>
      <c r="AT28" s="44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63"/>
      <c r="C29" s="363"/>
      <c r="D29" s="364"/>
      <c r="E29" s="404"/>
      <c r="F29" s="405"/>
      <c r="G29" s="405"/>
      <c r="H29" s="405"/>
      <c r="I29" s="406"/>
      <c r="J29" s="57" t="str">
        <f>IF(AND('Mapa final'!$AD$11="Alta",'Mapa final'!$AF$11="Leve"),CONCATENATE("R2C",'Mapa final'!$S$11),"")</f>
        <v/>
      </c>
      <c r="K29" s="175" t="str">
        <f>IF(AND('Mapa final'!$AD$11="Alta",'Mapa final'!$AF$11="Leve"),CONCATENATE("R2C",'Mapa final'!$S$11),"")</f>
        <v/>
      </c>
      <c r="L29" s="175" t="str">
        <f>IF(AND('Mapa final'!$AD$11="Alta",'Mapa final'!$AF$11="Leve"),CONCATENATE("R2C",'Mapa final'!$S$11),"")</f>
        <v/>
      </c>
      <c r="M29" s="175" t="str">
        <f>IF(AND('Mapa final'!$AD$11="Alta",'Mapa final'!$AF$11="Leve"),CONCATENATE("R2C",'Mapa final'!$S$11),"")</f>
        <v/>
      </c>
      <c r="N29" s="175" t="str">
        <f>IF(AND('Mapa final'!$AD$11="Alta",'Mapa final'!$AF$11="Leve"),CONCATENATE("R2C",'Mapa final'!$S$11),"")</f>
        <v/>
      </c>
      <c r="O29" s="58" t="str">
        <f>IF(AND('Mapa final'!$AD$11="Alta",'Mapa final'!$AF$11="Leve"),CONCATENATE("R2C",'Mapa final'!$S$11),"")</f>
        <v/>
      </c>
      <c r="P29" s="57" t="str">
        <f>IF(AND('Mapa final'!$AD$11="Alta",'Mapa final'!$AF$11="Leve"),CONCATENATE("R2C",'Mapa final'!$S$11),"")</f>
        <v/>
      </c>
      <c r="Q29" s="175" t="str">
        <f>IF(AND('Mapa final'!$AD$11="Alta",'Mapa final'!$AF$11="Leve"),CONCATENATE("R2C",'Mapa final'!$S$11),"")</f>
        <v/>
      </c>
      <c r="R29" s="175" t="str">
        <f>IF(AND('Mapa final'!$AD$11="Alta",'Mapa final'!$AF$11="Leve"),CONCATENATE("R2C",'Mapa final'!$S$11),"")</f>
        <v/>
      </c>
      <c r="S29" s="175" t="str">
        <f>IF(AND('Mapa final'!$AD$11="Alta",'Mapa final'!$AF$11="Leve"),CONCATENATE("R2C",'Mapa final'!$S$11),"")</f>
        <v/>
      </c>
      <c r="T29" s="175" t="str">
        <f>IF(AND('Mapa final'!$AD$11="Alta",'Mapa final'!$AF$11="Leve"),CONCATENATE("R2C",'Mapa final'!$S$11),"")</f>
        <v/>
      </c>
      <c r="U29" s="58" t="str">
        <f>IF(AND('Mapa final'!$AD$11="Alta",'Mapa final'!$AF$11="Leve"),CONCATENATE("R2C",'Mapa final'!$S$11),"")</f>
        <v/>
      </c>
      <c r="V29" s="57" t="str">
        <f>IF(AND('Mapa final'!$AD$11="Alta",'Mapa final'!$AF$11="Leve"),CONCATENATE("R2C",'Mapa final'!$S$11),"")</f>
        <v/>
      </c>
      <c r="W29" s="175" t="str">
        <f>IF(AND('Mapa final'!$AD$11="Alta",'Mapa final'!$AF$11="Leve"),CONCATENATE("R2C",'Mapa final'!$S$11),"")</f>
        <v/>
      </c>
      <c r="X29" s="175" t="str">
        <f>IF(AND('Mapa final'!$AD$11="Alta",'Mapa final'!$AF$11="Leve"),CONCATENATE("R2C",'Mapa final'!$S$11),"")</f>
        <v/>
      </c>
      <c r="Y29" s="175" t="str">
        <f>IF(AND('Mapa final'!$AD$11="Alta",'Mapa final'!$AF$11="Leve"),CONCATENATE("R2C",'Mapa final'!$S$11),"")</f>
        <v/>
      </c>
      <c r="Z29" s="175" t="str">
        <f>IF(AND('Mapa final'!$AD$11="Alta",'Mapa final'!$AF$11="Leve"),CONCATENATE("R2C",'Mapa final'!$S$11),"")</f>
        <v/>
      </c>
      <c r="AA29" s="58" t="str">
        <f>IF(AND('Mapa final'!$AD$11="Alta",'Mapa final'!$AF$11="Leve"),CONCATENATE("R2C",'Mapa final'!$S$11),"")</f>
        <v/>
      </c>
      <c r="AB29" s="44" t="str">
        <f>IF(AND('Mapa final'!$AD$11="Muy Alta",'Mapa final'!$AF$11="Leve"),CONCATENATE("R2C",'Mapa final'!$S$11),"")</f>
        <v/>
      </c>
      <c r="AC29" s="174" t="str">
        <f>IF(AND('Mapa final'!$AD$11="Muy Alta",'Mapa final'!$AF$11="Leve"),CONCATENATE("R2C",'Mapa final'!$S$11),"")</f>
        <v/>
      </c>
      <c r="AD29" s="174" t="str">
        <f>IF(AND('Mapa final'!$AD$11="Muy Alta",'Mapa final'!$AF$11="Leve"),CONCATENATE("R2C",'Mapa final'!$S$11),"")</f>
        <v/>
      </c>
      <c r="AE29" s="174" t="str">
        <f>IF(AND('Mapa final'!$AD$11="Muy Alta",'Mapa final'!$AF$11="Leve"),CONCATENATE("R2C",'Mapa final'!$S$11),"")</f>
        <v/>
      </c>
      <c r="AF29" s="174" t="str">
        <f>IF(AND('Mapa final'!$AD$11="Muy Alta",'Mapa final'!$AF$11="Leve"),CONCATENATE("R2C",'Mapa final'!$S$11),"")</f>
        <v/>
      </c>
      <c r="AG29" s="45" t="str">
        <f>IF(AND('Mapa final'!$AD$11="Muy Alta",'Mapa final'!$AF$11="Leve"),CONCATENATE("R2C",'Mapa final'!$S$11),"")</f>
        <v/>
      </c>
      <c r="AH29" s="46" t="str">
        <f>IF(AND('Mapa final'!$AD$11="Alta",'Mapa final'!$AF$11="Catastrófico"),CONCATENATE("R2C",'Mapa final'!$S$11),"")</f>
        <v/>
      </c>
      <c r="AI29" s="176" t="str">
        <f>IF(AND('Mapa final'!$AD$11="Alta",'Mapa final'!$AF$11="Catastrófico"),CONCATENATE("R2C",'Mapa final'!$S$11),"")</f>
        <v/>
      </c>
      <c r="AJ29" s="179" t="str">
        <f>IF(AND('Mapa final'!$AD$18="media",'Mapa final'!$AF$18="Catastrófico"),CONCATENATE("R4C",'Mapa final'!$S$18),"")</f>
        <v>R4C</v>
      </c>
      <c r="AK29" s="176" t="str">
        <f>IF(AND('Mapa final'!$AD$11="Alta",'Mapa final'!$AF$11="Catastrófico"),CONCATENATE("R2C",'Mapa final'!$S$11),"")</f>
        <v/>
      </c>
      <c r="AL29" s="176" t="str">
        <f>IF(AND('Mapa final'!$AD$11="Alta",'Mapa final'!$AF$11="Catastrófico"),CONCATENATE("R2C",'Mapa final'!$S$11),"")</f>
        <v/>
      </c>
      <c r="AM29" s="47" t="str">
        <f>IF(AND('Mapa final'!$AD$11="Alta",'Mapa final'!$AF$11="Catastrófico"),CONCATENATE("R2C",'Mapa final'!$S$11),"")</f>
        <v/>
      </c>
      <c r="AN29" s="70"/>
      <c r="AO29" s="444"/>
      <c r="AP29" s="445"/>
      <c r="AQ29" s="445"/>
      <c r="AR29" s="445"/>
      <c r="AS29" s="445"/>
      <c r="AT29" s="446"/>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63"/>
      <c r="C30" s="363"/>
      <c r="D30" s="364"/>
      <c r="E30" s="404"/>
      <c r="F30" s="405"/>
      <c r="G30" s="405"/>
      <c r="H30" s="405"/>
      <c r="I30" s="406"/>
      <c r="J30" s="57" t="str">
        <f>IF(AND('Mapa final'!$AD$11="Alta",'Mapa final'!$AF$11="Leve"),CONCATENATE("R2C",'Mapa final'!$S$11),"")</f>
        <v/>
      </c>
      <c r="K30" s="175" t="str">
        <f>IF(AND('Mapa final'!$AD$11="Alta",'Mapa final'!$AF$11="Leve"),CONCATENATE("R2C",'Mapa final'!$S$11),"")</f>
        <v/>
      </c>
      <c r="L30" s="175" t="str">
        <f>IF(AND('Mapa final'!$AD$11="Alta",'Mapa final'!$AF$11="Leve"),CONCATENATE("R2C",'Mapa final'!$S$11),"")</f>
        <v/>
      </c>
      <c r="M30" s="175" t="str">
        <f>IF(AND('Mapa final'!$AD$11="Alta",'Mapa final'!$AF$11="Leve"),CONCATENATE("R2C",'Mapa final'!$S$11),"")</f>
        <v/>
      </c>
      <c r="N30" s="175" t="str">
        <f>IF(AND('Mapa final'!$AD$11="Alta",'Mapa final'!$AF$11="Leve"),CONCATENATE("R2C",'Mapa final'!$S$11),"")</f>
        <v/>
      </c>
      <c r="O30" s="58" t="str">
        <f>IF(AND('Mapa final'!$AD$11="Alta",'Mapa final'!$AF$11="Leve"),CONCATENATE("R2C",'Mapa final'!$S$11),"")</f>
        <v/>
      </c>
      <c r="P30" s="57" t="str">
        <f>IF(AND('Mapa final'!$AD$11="Alta",'Mapa final'!$AF$11="Leve"),CONCATENATE("R2C",'Mapa final'!$S$11),"")</f>
        <v/>
      </c>
      <c r="Q30" s="175" t="str">
        <f>IF(AND('Mapa final'!$AD$11="Alta",'Mapa final'!$AF$11="Leve"),CONCATENATE("R2C",'Mapa final'!$S$11),"")</f>
        <v/>
      </c>
      <c r="R30" s="175" t="str">
        <f>IF(AND('Mapa final'!$AD$11="Alta",'Mapa final'!$AF$11="Leve"),CONCATENATE("R2C",'Mapa final'!$S$11),"")</f>
        <v/>
      </c>
      <c r="S30" s="175" t="str">
        <f>IF(AND('Mapa final'!$AD$11="Alta",'Mapa final'!$AF$11="Leve"),CONCATENATE("R2C",'Mapa final'!$S$11),"")</f>
        <v/>
      </c>
      <c r="T30" s="175" t="str">
        <f>IF(AND('Mapa final'!$AD$11="Alta",'Mapa final'!$AF$11="Leve"),CONCATENATE("R2C",'Mapa final'!$S$11),"")</f>
        <v/>
      </c>
      <c r="U30" s="58" t="str">
        <f>IF(AND('Mapa final'!$AD$11="Alta",'Mapa final'!$AF$11="Leve"),CONCATENATE("R2C",'Mapa final'!$S$11),"")</f>
        <v/>
      </c>
      <c r="V30" s="57" t="str">
        <f>IF(AND('Mapa final'!$AD$11="Alta",'Mapa final'!$AF$11="Leve"),CONCATENATE("R2C",'Mapa final'!$S$11),"")</f>
        <v/>
      </c>
      <c r="W30" s="175" t="str">
        <f>IF(AND('Mapa final'!$AD$11="Alta",'Mapa final'!$AF$11="Leve"),CONCATENATE("R2C",'Mapa final'!$S$11),"")</f>
        <v/>
      </c>
      <c r="X30" s="175" t="str">
        <f>IF(AND('Mapa final'!$AD$11="Alta",'Mapa final'!$AF$11="Leve"),CONCATENATE("R2C",'Mapa final'!$S$11),"")</f>
        <v/>
      </c>
      <c r="Y30" s="175" t="str">
        <f>IF(AND('Mapa final'!$AD$11="Alta",'Mapa final'!$AF$11="Leve"),CONCATENATE("R2C",'Mapa final'!$S$11),"")</f>
        <v/>
      </c>
      <c r="Z30" s="175" t="str">
        <f>IF(AND('Mapa final'!$AD$11="Alta",'Mapa final'!$AF$11="Leve"),CONCATENATE("R2C",'Mapa final'!$S$11),"")</f>
        <v/>
      </c>
      <c r="AA30" s="58" t="str">
        <f>IF(AND('Mapa final'!$AD$11="Alta",'Mapa final'!$AF$11="Leve"),CONCATENATE("R2C",'Mapa final'!$S$11),"")</f>
        <v/>
      </c>
      <c r="AB30" s="44" t="str">
        <f>IF(AND('Mapa final'!$AD$11="Muy Alta",'Mapa final'!$AF$11="Leve"),CONCATENATE("R2C",'Mapa final'!$S$11),"")</f>
        <v/>
      </c>
      <c r="AC30" s="174" t="str">
        <f>IF(AND('Mapa final'!$AD$11="Muy Alta",'Mapa final'!$AF$11="Leve"),CONCATENATE("R2C",'Mapa final'!$S$11),"")</f>
        <v/>
      </c>
      <c r="AD30" s="174" t="str">
        <f>IF(AND('Mapa final'!$AD$17="media",'Mapa final'!$AF$17="mayor"),CONCATENATE("R3C",'Mapa final'!$S$17),"")</f>
        <v>R3C1</v>
      </c>
      <c r="AE30" s="174" t="str">
        <f>IF(AND('Mapa final'!$AD$11="Muy Alta",'Mapa final'!$AF$11="Leve"),CONCATENATE("R2C",'Mapa final'!$S$11),"")</f>
        <v/>
      </c>
      <c r="AF30" s="174" t="str">
        <f>IF(AND('Mapa final'!$AD$11="Muy Alta",'Mapa final'!$AF$11="Leve"),CONCATENATE("R2C",'Mapa final'!$S$11),"")</f>
        <v/>
      </c>
      <c r="AG30" s="45" t="str">
        <f>IF(AND('Mapa final'!$AD$11="Muy Alta",'Mapa final'!$AF$11="Leve"),CONCATENATE("R2C",'Mapa final'!$S$11),"")</f>
        <v/>
      </c>
      <c r="AH30" s="46" t="str">
        <f>IF(AND('Mapa final'!$AD$11="Alta",'Mapa final'!$AF$11="Catastrófico"),CONCATENATE("R2C",'Mapa final'!$S$11),"")</f>
        <v/>
      </c>
      <c r="AI30" s="176" t="str">
        <f>IF(AND('Mapa final'!$AD$11="Alta",'Mapa final'!$AF$11="Catastrófico"),CONCATENATE("R2C",'Mapa final'!$S$11),"")</f>
        <v/>
      </c>
      <c r="AJ30" s="176" t="str">
        <f>IF(AND('Mapa final'!$AD$11="Alta",'Mapa final'!$AF$11="Catastrófico"),CONCATENATE("R2C",'Mapa final'!$S$11),"")</f>
        <v/>
      </c>
      <c r="AK30" s="176" t="str">
        <f>IF(AND('Mapa final'!$AD$11="Alta",'Mapa final'!$AF$11="Catastrófico"),CONCATENATE("R2C",'Mapa final'!$S$11),"")</f>
        <v/>
      </c>
      <c r="AL30" s="176" t="str">
        <f>IF(AND('Mapa final'!$AD$11="Alta",'Mapa final'!$AF$11="Catastrófico"),CONCATENATE("R2C",'Mapa final'!$S$11),"")</f>
        <v/>
      </c>
      <c r="AM30" s="47" t="str">
        <f>IF(AND('Mapa final'!$AD$11="Alta",'Mapa final'!$AF$11="Catastrófico"),CONCATENATE("R2C",'Mapa final'!$S$11),"")</f>
        <v/>
      </c>
      <c r="AN30" s="70"/>
      <c r="AO30" s="444"/>
      <c r="AP30" s="445"/>
      <c r="AQ30" s="445"/>
      <c r="AR30" s="445"/>
      <c r="AS30" s="445"/>
      <c r="AT30" s="446"/>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63"/>
      <c r="C31" s="363"/>
      <c r="D31" s="364"/>
      <c r="E31" s="404"/>
      <c r="F31" s="405"/>
      <c r="G31" s="405"/>
      <c r="H31" s="405"/>
      <c r="I31" s="406"/>
      <c r="J31" s="57" t="str">
        <f>IF(AND('Mapa final'!$AD$11="Alta",'Mapa final'!$AF$11="Leve"),CONCATENATE("R2C",'Mapa final'!$S$11),"")</f>
        <v/>
      </c>
      <c r="K31" s="175" t="str">
        <f>IF(AND('Mapa final'!$AD$11="Alta",'Mapa final'!$AF$11="Leve"),CONCATENATE("R2C",'Mapa final'!$S$11),"")</f>
        <v/>
      </c>
      <c r="L31" s="175" t="str">
        <f>IF(AND('Mapa final'!$AD$11="Alta",'Mapa final'!$AF$11="Leve"),CONCATENATE("R2C",'Mapa final'!$S$11),"")</f>
        <v/>
      </c>
      <c r="M31" s="175" t="str">
        <f>IF(AND('Mapa final'!$AD$11="Alta",'Mapa final'!$AF$11="Leve"),CONCATENATE("R2C",'Mapa final'!$S$11),"")</f>
        <v/>
      </c>
      <c r="N31" s="175" t="str">
        <f>IF(AND('Mapa final'!$AD$11="Alta",'Mapa final'!$AF$11="Leve"),CONCATENATE("R2C",'Mapa final'!$S$11),"")</f>
        <v/>
      </c>
      <c r="O31" s="58" t="str">
        <f>IF(AND('Mapa final'!$AD$11="Alta",'Mapa final'!$AF$11="Leve"),CONCATENATE("R2C",'Mapa final'!$S$11),"")</f>
        <v/>
      </c>
      <c r="P31" s="57" t="str">
        <f>IF(AND('Mapa final'!$AD$11="Alta",'Mapa final'!$AF$11="Leve"),CONCATENATE("R2C",'Mapa final'!$S$11),"")</f>
        <v/>
      </c>
      <c r="Q31" s="175" t="str">
        <f>IF(AND('Mapa final'!$AD$11="Alta",'Mapa final'!$AF$11="Leve"),CONCATENATE("R2C",'Mapa final'!$S$11),"")</f>
        <v/>
      </c>
      <c r="R31" s="175" t="str">
        <f>IF(AND('Mapa final'!$AD$11="Alta",'Mapa final'!$AF$11="Leve"),CONCATENATE("R2C",'Mapa final'!$S$11),"")</f>
        <v/>
      </c>
      <c r="S31" s="175" t="str">
        <f>IF(AND('Mapa final'!$AD$11="Alta",'Mapa final'!$AF$11="Leve"),CONCATENATE("R2C",'Mapa final'!$S$11),"")</f>
        <v/>
      </c>
      <c r="T31" s="175" t="str">
        <f>IF(AND('Mapa final'!$AD$11="Alta",'Mapa final'!$AF$11="Leve"),CONCATENATE("R2C",'Mapa final'!$S$11),"")</f>
        <v/>
      </c>
      <c r="U31" s="58" t="str">
        <f>IF(AND('Mapa final'!$AD$11="Alta",'Mapa final'!$AF$11="Leve"),CONCATENATE("R2C",'Mapa final'!$S$11),"")</f>
        <v/>
      </c>
      <c r="V31" s="57" t="str">
        <f>IF(AND('Mapa final'!$AD$11="Alta",'Mapa final'!$AF$11="Leve"),CONCATENATE("R2C",'Mapa final'!$S$11),"")</f>
        <v/>
      </c>
      <c r="W31" s="175" t="str">
        <f>IF(AND('Mapa final'!$AD$11="Alta",'Mapa final'!$AF$11="Leve"),CONCATENATE("R2C",'Mapa final'!$S$11),"")</f>
        <v/>
      </c>
      <c r="X31" s="175" t="str">
        <f>IF(AND('Mapa final'!$AD$11="Alta",'Mapa final'!$AF$11="Leve"),CONCATENATE("R2C",'Mapa final'!$S$11),"")</f>
        <v/>
      </c>
      <c r="Y31" s="175" t="str">
        <f>IF(AND('Mapa final'!$AD$11="Alta",'Mapa final'!$AF$11="Leve"),CONCATENATE("R2C",'Mapa final'!$S$11),"")</f>
        <v/>
      </c>
      <c r="Z31" s="175" t="str">
        <f>IF(AND('Mapa final'!$AD$11="Alta",'Mapa final'!$AF$11="Leve"),CONCATENATE("R2C",'Mapa final'!$S$11),"")</f>
        <v/>
      </c>
      <c r="AA31" s="58" t="str">
        <f>IF(AND('Mapa final'!$AD$11="Alta",'Mapa final'!$AF$11="Leve"),CONCATENATE("R2C",'Mapa final'!$S$11),"")</f>
        <v/>
      </c>
      <c r="AB31" s="44" t="str">
        <f>IF(AND('Mapa final'!$AD$11="Muy Alta",'Mapa final'!$AF$11="Leve"),CONCATENATE("R2C",'Mapa final'!$S$11),"")</f>
        <v/>
      </c>
      <c r="AC31" s="174" t="str">
        <f>IF(AND('Mapa final'!$AD$11="Muy Alta",'Mapa final'!$AF$11="Leve"),CONCATENATE("R2C",'Mapa final'!$S$11),"")</f>
        <v/>
      </c>
      <c r="AD31" s="174" t="str">
        <f>IF(AND('Mapa final'!$AD$11="Muy Alta",'Mapa final'!$AF$11="Leve"),CONCATENATE("R2C",'Mapa final'!$S$11),"")</f>
        <v/>
      </c>
      <c r="AE31" s="174" t="str">
        <f>IF(AND('Mapa final'!$AD$11="Muy Alta",'Mapa final'!$AF$11="Leve"),CONCATENATE("R2C",'Mapa final'!$S$11),"")</f>
        <v/>
      </c>
      <c r="AF31" s="174" t="str">
        <f>IF(AND('Mapa final'!$AD$11="Muy Alta",'Mapa final'!$AF$11="Leve"),CONCATENATE("R2C",'Mapa final'!$S$11),"")</f>
        <v/>
      </c>
      <c r="AG31" s="45" t="str">
        <f>IF(AND('Mapa final'!$AD$11="Muy Alta",'Mapa final'!$AF$11="Leve"),CONCATENATE("R2C",'Mapa final'!$S$11),"")</f>
        <v/>
      </c>
      <c r="AH31" s="46" t="str">
        <f>IF(AND('Mapa final'!$AD$11="Alta",'Mapa final'!$AF$11="Catastrófico"),CONCATENATE("R2C",'Mapa final'!$S$11),"")</f>
        <v/>
      </c>
      <c r="AI31" s="176" t="str">
        <f>IF(AND('Mapa final'!$AD$11="Alta",'Mapa final'!$AF$11="Catastrófico"),CONCATENATE("R2C",'Mapa final'!$S$11),"")</f>
        <v/>
      </c>
      <c r="AJ31" s="176" t="str">
        <f>IF(AND('Mapa final'!$AD$11="Alta",'Mapa final'!$AF$11="Catastrófico"),CONCATENATE("R2C",'Mapa final'!$S$11),"")</f>
        <v/>
      </c>
      <c r="AK31" s="176" t="str">
        <f>IF(AND('Mapa final'!$AD$11="Alta",'Mapa final'!$AF$11="Catastrófico"),CONCATENATE("R2C",'Mapa final'!$S$11),"")</f>
        <v/>
      </c>
      <c r="AL31" s="176" t="str">
        <f>IF(AND('Mapa final'!$AD$11="Alta",'Mapa final'!$AF$11="Catastrófico"),CONCATENATE("R2C",'Mapa final'!$S$11),"")</f>
        <v/>
      </c>
      <c r="AM31" s="47" t="str">
        <f>IF(AND('Mapa final'!$AD$11="Alta",'Mapa final'!$AF$11="Catastrófico"),CONCATENATE("R2C",'Mapa final'!$S$11),"")</f>
        <v/>
      </c>
      <c r="AN31" s="70"/>
      <c r="AO31" s="444"/>
      <c r="AP31" s="445"/>
      <c r="AQ31" s="445"/>
      <c r="AR31" s="445"/>
      <c r="AS31" s="445"/>
      <c r="AT31" s="446"/>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63"/>
      <c r="C32" s="363"/>
      <c r="D32" s="364"/>
      <c r="E32" s="404"/>
      <c r="F32" s="405"/>
      <c r="G32" s="405"/>
      <c r="H32" s="405"/>
      <c r="I32" s="406"/>
      <c r="J32" s="57" t="str">
        <f>IF(AND('Mapa final'!$AD$11="Alta",'Mapa final'!$AF$11="Leve"),CONCATENATE("R2C",'Mapa final'!$S$11),"")</f>
        <v/>
      </c>
      <c r="K32" s="175" t="str">
        <f>IF(AND('Mapa final'!$AD$11="Alta",'Mapa final'!$AF$11="Leve"),CONCATENATE("R2C",'Mapa final'!$S$11),"")</f>
        <v/>
      </c>
      <c r="L32" s="175" t="str">
        <f>IF(AND('Mapa final'!$AD$11="Alta",'Mapa final'!$AF$11="Leve"),CONCATENATE("R2C",'Mapa final'!$S$11),"")</f>
        <v/>
      </c>
      <c r="M32" s="175" t="str">
        <f>IF(AND('Mapa final'!$AD$11="Alta",'Mapa final'!$AF$11="Leve"),CONCATENATE("R2C",'Mapa final'!$S$11),"")</f>
        <v/>
      </c>
      <c r="N32" s="175" t="str">
        <f>IF(AND('Mapa final'!$AD$11="Alta",'Mapa final'!$AF$11="Leve"),CONCATENATE("R2C",'Mapa final'!$S$11),"")</f>
        <v/>
      </c>
      <c r="O32" s="58" t="str">
        <f>IF(AND('Mapa final'!$AD$11="Alta",'Mapa final'!$AF$11="Leve"),CONCATENATE("R2C",'Mapa final'!$S$11),"")</f>
        <v/>
      </c>
      <c r="P32" s="57" t="str">
        <f>IF(AND('Mapa final'!$AD$11="Alta",'Mapa final'!$AF$11="Leve"),CONCATENATE("R2C",'Mapa final'!$S$11),"")</f>
        <v/>
      </c>
      <c r="Q32" s="175" t="str">
        <f>IF(AND('Mapa final'!$AD$11="Alta",'Mapa final'!$AF$11="Leve"),CONCATENATE("R2C",'Mapa final'!$S$11),"")</f>
        <v/>
      </c>
      <c r="R32" s="175" t="str">
        <f>IF(AND('Mapa final'!$AD$11="Alta",'Mapa final'!$AF$11="Leve"),CONCATENATE("R2C",'Mapa final'!$S$11),"")</f>
        <v/>
      </c>
      <c r="S32" s="175" t="str">
        <f>IF(AND('Mapa final'!$AD$11="Alta",'Mapa final'!$AF$11="Leve"),CONCATENATE("R2C",'Mapa final'!$S$11),"")</f>
        <v/>
      </c>
      <c r="T32" s="175" t="str">
        <f>IF(AND('Mapa final'!$AD$11="Alta",'Mapa final'!$AF$11="Leve"),CONCATENATE("R2C",'Mapa final'!$S$11),"")</f>
        <v/>
      </c>
      <c r="U32" s="58" t="str">
        <f>IF(AND('Mapa final'!$AD$11="Alta",'Mapa final'!$AF$11="Leve"),CONCATENATE("R2C",'Mapa final'!$S$11),"")</f>
        <v/>
      </c>
      <c r="V32" s="57" t="str">
        <f>IF(AND('Mapa final'!$AD$11="Alta",'Mapa final'!$AF$11="Leve"),CONCATENATE("R2C",'Mapa final'!$S$11),"")</f>
        <v/>
      </c>
      <c r="W32" s="175" t="str">
        <f>IF(AND('Mapa final'!$AD$11="Alta",'Mapa final'!$AF$11="Leve"),CONCATENATE("R2C",'Mapa final'!$S$11),"")</f>
        <v/>
      </c>
      <c r="X32" s="175" t="str">
        <f>IF(AND('Mapa final'!$AD$11="Alta",'Mapa final'!$AF$11="Leve"),CONCATENATE("R2C",'Mapa final'!$S$11),"")</f>
        <v/>
      </c>
      <c r="Y32" s="175" t="str">
        <f>IF(AND('Mapa final'!$AD$11="Alta",'Mapa final'!$AF$11="Leve"),CONCATENATE("R2C",'Mapa final'!$S$11),"")</f>
        <v/>
      </c>
      <c r="Z32" s="175" t="str">
        <f>IF(AND('Mapa final'!$AD$11="Alta",'Mapa final'!$AF$11="Leve"),CONCATENATE("R2C",'Mapa final'!$S$11),"")</f>
        <v/>
      </c>
      <c r="AA32" s="58" t="str">
        <f>IF(AND('Mapa final'!$AD$11="Alta",'Mapa final'!$AF$11="Leve"),CONCATENATE("R2C",'Mapa final'!$S$11),"")</f>
        <v/>
      </c>
      <c r="AB32" s="44" t="str">
        <f>IF(AND('Mapa final'!$AD$11="Muy Alta",'Mapa final'!$AF$11="Leve"),CONCATENATE("R2C",'Mapa final'!$S$11),"")</f>
        <v/>
      </c>
      <c r="AC32" s="174" t="str">
        <f>IF(AND('Mapa final'!$AD$11="Muy Alta",'Mapa final'!$AF$11="Leve"),CONCATENATE("R2C",'Mapa final'!$S$11),"")</f>
        <v/>
      </c>
      <c r="AD32" s="174" t="str">
        <f>IF(AND('Mapa final'!$AD$11="Muy Alta",'Mapa final'!$AF$11="Leve"),CONCATENATE("R2C",'Mapa final'!$S$11),"")</f>
        <v/>
      </c>
      <c r="AE32" s="174" t="str">
        <f>IF(AND('Mapa final'!$AD$11="Muy Alta",'Mapa final'!$AF$11="Leve"),CONCATENATE("R2C",'Mapa final'!$S$11),"")</f>
        <v/>
      </c>
      <c r="AF32" s="174" t="str">
        <f>IF(AND('Mapa final'!$AD$11="Muy Alta",'Mapa final'!$AF$11="Leve"),CONCATENATE("R2C",'Mapa final'!$S$11),"")</f>
        <v/>
      </c>
      <c r="AG32" s="45" t="str">
        <f>IF(AND('Mapa final'!$AD$11="Muy Alta",'Mapa final'!$AF$11="Leve"),CONCATENATE("R2C",'Mapa final'!$S$11),"")</f>
        <v/>
      </c>
      <c r="AH32" s="46" t="str">
        <f>IF(AND('Mapa final'!$AD$11="Alta",'Mapa final'!$AF$11="Catastrófico"),CONCATENATE("R2C",'Mapa final'!$S$11),"")</f>
        <v/>
      </c>
      <c r="AI32" s="176" t="str">
        <f>IF(AND('Mapa final'!$AD$11="Alta",'Mapa final'!$AF$11="Catastrófico"),CONCATENATE("R2C",'Mapa final'!$S$11),"")</f>
        <v/>
      </c>
      <c r="AJ32" s="176" t="str">
        <f>IF(AND('Mapa final'!$AD$11="Alta",'Mapa final'!$AF$11="Catastrófico"),CONCATENATE("R2C",'Mapa final'!$S$11),"")</f>
        <v/>
      </c>
      <c r="AK32" s="176" t="str">
        <f>IF(AND('Mapa final'!$AD$11="Alta",'Mapa final'!$AF$11="Catastrófico"),CONCATENATE("R2C",'Mapa final'!$S$11),"")</f>
        <v/>
      </c>
      <c r="AL32" s="176" t="str">
        <f>IF(AND('Mapa final'!$AD$11="Alta",'Mapa final'!$AF$11="Catastrófico"),CONCATENATE("R2C",'Mapa final'!$S$11),"")</f>
        <v/>
      </c>
      <c r="AM32" s="47" t="str">
        <f>IF(AND('Mapa final'!$AD$11="Alta",'Mapa final'!$AF$11="Catastrófico"),CONCATENATE("R2C",'Mapa final'!$S$11),"")</f>
        <v/>
      </c>
      <c r="AN32" s="70"/>
      <c r="AO32" s="444"/>
      <c r="AP32" s="445"/>
      <c r="AQ32" s="445"/>
      <c r="AR32" s="445"/>
      <c r="AS32" s="445"/>
      <c r="AT32" s="446"/>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63"/>
      <c r="C33" s="363"/>
      <c r="D33" s="364"/>
      <c r="E33" s="404"/>
      <c r="F33" s="405"/>
      <c r="G33" s="405"/>
      <c r="H33" s="405"/>
      <c r="I33" s="406"/>
      <c r="J33" s="57" t="str">
        <f>IF(AND('Mapa final'!$AD$11="Alta",'Mapa final'!$AF$11="Leve"),CONCATENATE("R2C",'Mapa final'!$S$11),"")</f>
        <v/>
      </c>
      <c r="K33" s="175" t="str">
        <f>IF(AND('Mapa final'!$AD$11="Alta",'Mapa final'!$AF$11="Leve"),CONCATENATE("R2C",'Mapa final'!$S$11),"")</f>
        <v/>
      </c>
      <c r="L33" s="175" t="str">
        <f>IF(AND('Mapa final'!$AD$11="Alta",'Mapa final'!$AF$11="Leve"),CONCATENATE("R2C",'Mapa final'!$S$11),"")</f>
        <v/>
      </c>
      <c r="M33" s="175" t="str">
        <f>IF(AND('Mapa final'!$AD$11="Alta",'Mapa final'!$AF$11="Leve"),CONCATENATE("R2C",'Mapa final'!$S$11),"")</f>
        <v/>
      </c>
      <c r="N33" s="175" t="str">
        <f>IF(AND('Mapa final'!$AD$11="Alta",'Mapa final'!$AF$11="Leve"),CONCATENATE("R2C",'Mapa final'!$S$11),"")</f>
        <v/>
      </c>
      <c r="O33" s="58" t="str">
        <f>IF(AND('Mapa final'!$AD$11="Alta",'Mapa final'!$AF$11="Leve"),CONCATENATE("R2C",'Mapa final'!$S$11),"")</f>
        <v/>
      </c>
      <c r="P33" s="57" t="str">
        <f>IF(AND('Mapa final'!$AD$11="Alta",'Mapa final'!$AF$11="Leve"),CONCATENATE("R2C",'Mapa final'!$S$11),"")</f>
        <v/>
      </c>
      <c r="Q33" s="175" t="str">
        <f>IF(AND('Mapa final'!$AD$11="Alta",'Mapa final'!$AF$11="Leve"),CONCATENATE("R2C",'Mapa final'!$S$11),"")</f>
        <v/>
      </c>
      <c r="R33" s="175" t="str">
        <f>IF(AND('Mapa final'!$AD$11="Alta",'Mapa final'!$AF$11="Leve"),CONCATENATE("R2C",'Mapa final'!$S$11),"")</f>
        <v/>
      </c>
      <c r="S33" s="175" t="str">
        <f>IF(AND('Mapa final'!$AD$11="Alta",'Mapa final'!$AF$11="Leve"),CONCATENATE("R2C",'Mapa final'!$S$11),"")</f>
        <v/>
      </c>
      <c r="T33" s="175" t="str">
        <f>IF(AND('Mapa final'!$AD$11="Alta",'Mapa final'!$AF$11="Leve"),CONCATENATE("R2C",'Mapa final'!$S$11),"")</f>
        <v/>
      </c>
      <c r="U33" s="58" t="str">
        <f>IF(AND('Mapa final'!$AD$11="Alta",'Mapa final'!$AF$11="Leve"),CONCATENATE("R2C",'Mapa final'!$S$11),"")</f>
        <v/>
      </c>
      <c r="V33" s="57" t="str">
        <f>IF(AND('Mapa final'!$AD$11="Alta",'Mapa final'!$AF$11="Leve"),CONCATENATE("R2C",'Mapa final'!$S$11),"")</f>
        <v/>
      </c>
      <c r="W33" s="175" t="str">
        <f>IF(AND('Mapa final'!$AD$11="Alta",'Mapa final'!$AF$11="Leve"),CONCATENATE("R2C",'Mapa final'!$S$11),"")</f>
        <v/>
      </c>
      <c r="X33" s="175" t="str">
        <f>IF(AND('Mapa final'!$AD$11="Alta",'Mapa final'!$AF$11="Leve"),CONCATENATE("R2C",'Mapa final'!$S$11),"")</f>
        <v/>
      </c>
      <c r="Y33" s="175" t="str">
        <f>IF(AND('Mapa final'!$AD$11="Alta",'Mapa final'!$AF$11="Leve"),CONCATENATE("R2C",'Mapa final'!$S$11),"")</f>
        <v/>
      </c>
      <c r="Z33" s="175" t="str">
        <f>IF(AND('Mapa final'!$AD$11="Alta",'Mapa final'!$AF$11="Leve"),CONCATENATE("R2C",'Mapa final'!$S$11),"")</f>
        <v/>
      </c>
      <c r="AA33" s="58" t="str">
        <f>IF(AND('Mapa final'!$AD$11="Alta",'Mapa final'!$AF$11="Leve"),CONCATENATE("R2C",'Mapa final'!$S$11),"")</f>
        <v/>
      </c>
      <c r="AB33" s="44" t="str">
        <f>IF(AND('Mapa final'!$AD$11="Muy Alta",'Mapa final'!$AF$11="Leve"),CONCATENATE("R2C",'Mapa final'!$S$11),"")</f>
        <v/>
      </c>
      <c r="AC33" s="174" t="str">
        <f>IF(AND('Mapa final'!$AD$11="Muy Alta",'Mapa final'!$AF$11="Leve"),CONCATENATE("R2C",'Mapa final'!$S$11),"")</f>
        <v/>
      </c>
      <c r="AD33" s="174" t="str">
        <f>IF(AND('Mapa final'!$AD$11="Muy Alta",'Mapa final'!$AF$11="Leve"),CONCATENATE("R2C",'Mapa final'!$S$11),"")</f>
        <v/>
      </c>
      <c r="AE33" s="174" t="str">
        <f>IF(AND('Mapa final'!$AD$11="Muy Alta",'Mapa final'!$AF$11="Leve"),CONCATENATE("R2C",'Mapa final'!$S$11),"")</f>
        <v/>
      </c>
      <c r="AF33" s="174" t="str">
        <f>IF(AND('Mapa final'!$AD$11="Muy Alta",'Mapa final'!$AF$11="Leve"),CONCATENATE("R2C",'Mapa final'!$S$11),"")</f>
        <v/>
      </c>
      <c r="AG33" s="45" t="str">
        <f>IF(AND('Mapa final'!$AD$11="Muy Alta",'Mapa final'!$AF$11="Leve"),CONCATENATE("R2C",'Mapa final'!$S$11),"")</f>
        <v/>
      </c>
      <c r="AH33" s="46" t="str">
        <f>IF(AND('Mapa final'!$AD$11="Alta",'Mapa final'!$AF$11="Catastrófico"),CONCATENATE("R2C",'Mapa final'!$S$11),"")</f>
        <v/>
      </c>
      <c r="AI33" s="176" t="str">
        <f>IF(AND('Mapa final'!$AD$11="Alta",'Mapa final'!$AF$11="Catastrófico"),CONCATENATE("R2C",'Mapa final'!$S$11),"")</f>
        <v/>
      </c>
      <c r="AJ33" s="176" t="str">
        <f>IF(AND('Mapa final'!$AD$11="Alta",'Mapa final'!$AF$11="Catastrófico"),CONCATENATE("R2C",'Mapa final'!$S$11),"")</f>
        <v/>
      </c>
      <c r="AK33" s="176" t="str">
        <f>IF(AND('Mapa final'!$AD$11="Alta",'Mapa final'!$AF$11="Catastrófico"),CONCATENATE("R2C",'Mapa final'!$S$11),"")</f>
        <v/>
      </c>
      <c r="AL33" s="176" t="str">
        <f>IF(AND('Mapa final'!$AD$11="Alta",'Mapa final'!$AF$11="Catastrófico"),CONCATENATE("R2C",'Mapa final'!$S$11),"")</f>
        <v/>
      </c>
      <c r="AM33" s="47" t="str">
        <f>IF(AND('Mapa final'!$AD$11="Alta",'Mapa final'!$AF$11="Catastrófico"),CONCATENATE("R2C",'Mapa final'!$S$11),"")</f>
        <v/>
      </c>
      <c r="AN33" s="70"/>
      <c r="AO33" s="444"/>
      <c r="AP33" s="445"/>
      <c r="AQ33" s="445"/>
      <c r="AR33" s="445"/>
      <c r="AS33" s="445"/>
      <c r="AT33" s="446"/>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63"/>
      <c r="C34" s="363"/>
      <c r="D34" s="364"/>
      <c r="E34" s="404"/>
      <c r="F34" s="405"/>
      <c r="G34" s="405"/>
      <c r="H34" s="405"/>
      <c r="I34" s="406"/>
      <c r="J34" s="57" t="str">
        <f>IF(AND('Mapa final'!$AD$11="Alta",'Mapa final'!$AF$11="Leve"),CONCATENATE("R2C",'Mapa final'!$S$11),"")</f>
        <v/>
      </c>
      <c r="K34" s="175" t="str">
        <f>IF(AND('Mapa final'!$AD$11="Alta",'Mapa final'!$AF$11="Leve"),CONCATENATE("R2C",'Mapa final'!$S$11),"")</f>
        <v/>
      </c>
      <c r="L34" s="175" t="str">
        <f>IF(AND('Mapa final'!$AD$11="Alta",'Mapa final'!$AF$11="Leve"),CONCATENATE("R2C",'Mapa final'!$S$11),"")</f>
        <v/>
      </c>
      <c r="M34" s="175" t="str">
        <f>IF(AND('Mapa final'!$AD$11="Alta",'Mapa final'!$AF$11="Leve"),CONCATENATE("R2C",'Mapa final'!$S$11),"")</f>
        <v/>
      </c>
      <c r="N34" s="175" t="str">
        <f>IF(AND('Mapa final'!$AD$11="Alta",'Mapa final'!$AF$11="Leve"),CONCATENATE("R2C",'Mapa final'!$S$11),"")</f>
        <v/>
      </c>
      <c r="O34" s="58" t="str">
        <f>IF(AND('Mapa final'!$AD$11="Alta",'Mapa final'!$AF$11="Leve"),CONCATENATE("R2C",'Mapa final'!$S$11),"")</f>
        <v/>
      </c>
      <c r="P34" s="57" t="str">
        <f>IF(AND('Mapa final'!$AD$11="Alta",'Mapa final'!$AF$11="Leve"),CONCATENATE("R2C",'Mapa final'!$S$11),"")</f>
        <v/>
      </c>
      <c r="Q34" s="175" t="str">
        <f>IF(AND('Mapa final'!$AD$11="Alta",'Mapa final'!$AF$11="Leve"),CONCATENATE("R2C",'Mapa final'!$S$11),"")</f>
        <v/>
      </c>
      <c r="R34" s="175" t="str">
        <f>IF(AND('Mapa final'!$AD$11="Alta",'Mapa final'!$AF$11="Leve"),CONCATENATE("R2C",'Mapa final'!$S$11),"")</f>
        <v/>
      </c>
      <c r="S34" s="175" t="str">
        <f>IF(AND('Mapa final'!$AD$11="Alta",'Mapa final'!$AF$11="Leve"),CONCATENATE("R2C",'Mapa final'!$S$11),"")</f>
        <v/>
      </c>
      <c r="T34" s="175" t="str">
        <f>IF(AND('Mapa final'!$AD$11="Alta",'Mapa final'!$AF$11="Leve"),CONCATENATE("R2C",'Mapa final'!$S$11),"")</f>
        <v/>
      </c>
      <c r="U34" s="58" t="str">
        <f>IF(AND('Mapa final'!$AD$11="Alta",'Mapa final'!$AF$11="Leve"),CONCATENATE("R2C",'Mapa final'!$S$11),"")</f>
        <v/>
      </c>
      <c r="V34" s="57" t="str">
        <f>IF(AND('Mapa final'!$AD$11="Alta",'Mapa final'!$AF$11="Leve"),CONCATENATE("R2C",'Mapa final'!$S$11),"")</f>
        <v/>
      </c>
      <c r="W34" s="175" t="str">
        <f>IF(AND('Mapa final'!$AD$11="Alta",'Mapa final'!$AF$11="Leve"),CONCATENATE("R2C",'Mapa final'!$S$11),"")</f>
        <v/>
      </c>
      <c r="X34" s="175" t="str">
        <f>IF(AND('Mapa final'!$AD$11="Alta",'Mapa final'!$AF$11="Leve"),CONCATENATE("R2C",'Mapa final'!$S$11),"")</f>
        <v/>
      </c>
      <c r="Y34" s="175" t="str">
        <f>IF(AND('Mapa final'!$AD$11="Alta",'Mapa final'!$AF$11="Leve"),CONCATENATE("R2C",'Mapa final'!$S$11),"")</f>
        <v/>
      </c>
      <c r="Z34" s="175" t="str">
        <f>IF(AND('Mapa final'!$AD$11="Alta",'Mapa final'!$AF$11="Leve"),CONCATENATE("R2C",'Mapa final'!$S$11),"")</f>
        <v/>
      </c>
      <c r="AA34" s="58" t="str">
        <f>IF(AND('Mapa final'!$AD$11="Alta",'Mapa final'!$AF$11="Leve"),CONCATENATE("R2C",'Mapa final'!$S$11),"")</f>
        <v/>
      </c>
      <c r="AB34" s="44" t="str">
        <f>IF(AND('Mapa final'!$AD$11="Muy Alta",'Mapa final'!$AF$11="Leve"),CONCATENATE("R2C",'Mapa final'!$S$11),"")</f>
        <v/>
      </c>
      <c r="AC34" s="174" t="str">
        <f>IF(AND('Mapa final'!$AD$11="Muy Alta",'Mapa final'!$AF$11="Leve"),CONCATENATE("R2C",'Mapa final'!$S$11),"")</f>
        <v/>
      </c>
      <c r="AD34" s="174" t="str">
        <f>IF(AND('Mapa final'!$AD$11="Muy Alta",'Mapa final'!$AF$11="Leve"),CONCATENATE("R2C",'Mapa final'!$S$11),"")</f>
        <v/>
      </c>
      <c r="AE34" s="174" t="str">
        <f>IF(AND('Mapa final'!$AD$11="Muy Alta",'Mapa final'!$AF$11="Leve"),CONCATENATE("R2C",'Mapa final'!$S$11),"")</f>
        <v/>
      </c>
      <c r="AF34" s="174" t="str">
        <f>IF(AND('Mapa final'!$AD$11="Muy Alta",'Mapa final'!$AF$11="Leve"),CONCATENATE("R2C",'Mapa final'!$S$11),"")</f>
        <v/>
      </c>
      <c r="AG34" s="45" t="str">
        <f>IF(AND('Mapa final'!$AD$11="Muy Alta",'Mapa final'!$AF$11="Leve"),CONCATENATE("R2C",'Mapa final'!$S$11),"")</f>
        <v/>
      </c>
      <c r="AH34" s="46" t="str">
        <f>IF(AND('Mapa final'!$AD$11="Alta",'Mapa final'!$AF$11="Catastrófico"),CONCATENATE("R2C",'Mapa final'!$S$11),"")</f>
        <v/>
      </c>
      <c r="AI34" s="176" t="str">
        <f>IF(AND('Mapa final'!$AD$11="Alta",'Mapa final'!$AF$11="Catastrófico"),CONCATENATE("R2C",'Mapa final'!$S$11),"")</f>
        <v/>
      </c>
      <c r="AJ34" s="176" t="str">
        <f>IF(AND('Mapa final'!$AD$11="Alta",'Mapa final'!$AF$11="Catastrófico"),CONCATENATE("R2C",'Mapa final'!$S$11),"")</f>
        <v/>
      </c>
      <c r="AK34" s="176" t="str">
        <f>IF(AND('Mapa final'!$AD$11="Alta",'Mapa final'!$AF$11="Catastrófico"),CONCATENATE("R2C",'Mapa final'!$S$11),"")</f>
        <v/>
      </c>
      <c r="AL34" s="176" t="str">
        <f>IF(AND('Mapa final'!$AD$11="Alta",'Mapa final'!$AF$11="Catastrófico"),CONCATENATE("R2C",'Mapa final'!$S$11),"")</f>
        <v/>
      </c>
      <c r="AM34" s="47" t="str">
        <f>IF(AND('Mapa final'!$AD$11="Alta",'Mapa final'!$AF$11="Catastrófico"),CONCATENATE("R2C",'Mapa final'!$S$11),"")</f>
        <v/>
      </c>
      <c r="AN34" s="70"/>
      <c r="AO34" s="444"/>
      <c r="AP34" s="445"/>
      <c r="AQ34" s="445"/>
      <c r="AR34" s="445"/>
      <c r="AS34" s="445"/>
      <c r="AT34" s="446"/>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63"/>
      <c r="C35" s="363"/>
      <c r="D35" s="364"/>
      <c r="E35" s="407"/>
      <c r="F35" s="408"/>
      <c r="G35" s="408"/>
      <c r="H35" s="408"/>
      <c r="I35" s="409"/>
      <c r="J35" s="57" t="str">
        <f>IF(AND('Mapa final'!$AD$11="Alta",'Mapa final'!$AF$11="Leve"),CONCATENATE("R2C",'Mapa final'!$S$11),"")</f>
        <v/>
      </c>
      <c r="K35" s="175" t="str">
        <f>IF(AND('Mapa final'!$AD$11="Alta",'Mapa final'!$AF$11="Leve"),CONCATENATE("R2C",'Mapa final'!$S$11),"")</f>
        <v/>
      </c>
      <c r="L35" s="175" t="str">
        <f>IF(AND('Mapa final'!$AD$11="Alta",'Mapa final'!$AF$11="Leve"),CONCATENATE("R2C",'Mapa final'!$S$11),"")</f>
        <v/>
      </c>
      <c r="M35" s="175" t="str">
        <f>IF(AND('Mapa final'!$AD$11="Alta",'Mapa final'!$AF$11="Leve"),CONCATENATE("R2C",'Mapa final'!$S$11),"")</f>
        <v/>
      </c>
      <c r="N35" s="175" t="str">
        <f>IF(AND('Mapa final'!$AD$11="Alta",'Mapa final'!$AF$11="Leve"),CONCATENATE("R2C",'Mapa final'!$S$11),"")</f>
        <v/>
      </c>
      <c r="O35" s="58" t="str">
        <f>IF(AND('Mapa final'!$AD$11="Alta",'Mapa final'!$AF$11="Leve"),CONCATENATE("R2C",'Mapa final'!$S$11),"")</f>
        <v/>
      </c>
      <c r="P35" s="59" t="str">
        <f>IF(AND('Mapa final'!$AD$11="Alta",'Mapa final'!$AF$11="Leve"),CONCATENATE("R2C",'Mapa final'!$S$11),"")</f>
        <v/>
      </c>
      <c r="Q35" s="60" t="str">
        <f>IF(AND('Mapa final'!$AD$11="Alta",'Mapa final'!$AF$11="Leve"),CONCATENATE("R2C",'Mapa final'!$S$11),"")</f>
        <v/>
      </c>
      <c r="R35" s="60" t="str">
        <f>IF(AND('Mapa final'!$AD$11="Alta",'Mapa final'!$AF$11="Leve"),CONCATENATE("R2C",'Mapa final'!$S$11),"")</f>
        <v/>
      </c>
      <c r="S35" s="60" t="str">
        <f>IF(AND('Mapa final'!$AD$11="Alta",'Mapa final'!$AF$11="Leve"),CONCATENATE("R2C",'Mapa final'!$S$11),"")</f>
        <v/>
      </c>
      <c r="T35" s="60" t="str">
        <f>IF(AND('Mapa final'!$AD$11="Alta",'Mapa final'!$AF$11="Leve"),CONCATENATE("R2C",'Mapa final'!$S$11),"")</f>
        <v/>
      </c>
      <c r="U35" s="61" t="str">
        <f>IF(AND('Mapa final'!$AD$11="Alta",'Mapa final'!$AF$11="Leve"),CONCATENATE("R2C",'Mapa final'!$S$11),"")</f>
        <v/>
      </c>
      <c r="V35" s="59" t="str">
        <f>IF(AND('Mapa final'!$AD$11="Alta",'Mapa final'!$AF$11="Leve"),CONCATENATE("R2C",'Mapa final'!$S$11),"")</f>
        <v/>
      </c>
      <c r="W35" s="60" t="str">
        <f>IF(AND('Mapa final'!$AD$11="Alta",'Mapa final'!$AF$11="Leve"),CONCATENATE("R2C",'Mapa final'!$S$11),"")</f>
        <v/>
      </c>
      <c r="X35" s="60" t="str">
        <f>IF(AND('Mapa final'!$AD$11="Alta",'Mapa final'!$AF$11="Leve"),CONCATENATE("R2C",'Mapa final'!$S$11),"")</f>
        <v/>
      </c>
      <c r="Y35" s="60" t="str">
        <f>IF(AND('Mapa final'!$AD$11="Alta",'Mapa final'!$AF$11="Leve"),CONCATENATE("R2C",'Mapa final'!$S$11),"")</f>
        <v/>
      </c>
      <c r="Z35" s="60" t="str">
        <f>IF(AND('Mapa final'!$AD$11="Alta",'Mapa final'!$AF$11="Leve"),CONCATENATE("R2C",'Mapa final'!$S$11),"")</f>
        <v/>
      </c>
      <c r="AA35" s="61" t="str">
        <f>IF(AND('Mapa final'!$AD$11="Alta",'Mapa final'!$AF$11="Leve"),CONCATENATE("R2C",'Mapa final'!$S$11),"")</f>
        <v/>
      </c>
      <c r="AB35" s="48" t="str">
        <f>IF(AND('Mapa final'!$AD$11="Muy Alta",'Mapa final'!$AF$11="Leve"),CONCATENATE("R2C",'Mapa final'!$S$11),"")</f>
        <v/>
      </c>
      <c r="AC35" s="49" t="str">
        <f>IF(AND('Mapa final'!$AD$11="Muy Alta",'Mapa final'!$AF$11="Leve"),CONCATENATE("R2C",'Mapa final'!$S$11),"")</f>
        <v/>
      </c>
      <c r="AD35" s="49" t="str">
        <f>IF(AND('Mapa final'!$AD$11="Muy Alta",'Mapa final'!$AF$11="Leve"),CONCATENATE("R2C",'Mapa final'!$S$11),"")</f>
        <v/>
      </c>
      <c r="AE35" s="49" t="str">
        <f>IF(AND('Mapa final'!$AD$11="Muy Alta",'Mapa final'!$AF$11="Leve"),CONCATENATE("R2C",'Mapa final'!$S$11),"")</f>
        <v/>
      </c>
      <c r="AF35" s="49" t="str">
        <f>IF(AND('Mapa final'!$AD$11="Muy Alta",'Mapa final'!$AF$11="Leve"),CONCATENATE("R2C",'Mapa final'!$S$11),"")</f>
        <v/>
      </c>
      <c r="AG35" s="50" t="str">
        <f>IF(AND('Mapa final'!$AD$11="Muy Alta",'Mapa final'!$AF$11="Leve"),CONCATENATE("R2C",'Mapa final'!$S$11),"")</f>
        <v/>
      </c>
      <c r="AH35" s="51" t="str">
        <f>IF(AND('Mapa final'!$AD$11="Alta",'Mapa final'!$AF$11="Catastrófico"),CONCATENATE("R2C",'Mapa final'!$S$11),"")</f>
        <v/>
      </c>
      <c r="AI35" s="52" t="str">
        <f>IF(AND('Mapa final'!$AD$11="Alta",'Mapa final'!$AF$11="Catastrófico"),CONCATENATE("R2C",'Mapa final'!$S$11),"")</f>
        <v/>
      </c>
      <c r="AJ35" s="52" t="str">
        <f>IF(AND('Mapa final'!$AD$11="Alta",'Mapa final'!$AF$11="Catastrófico"),CONCATENATE("R2C",'Mapa final'!$S$11),"")</f>
        <v/>
      </c>
      <c r="AK35" s="52" t="str">
        <f>IF(AND('Mapa final'!$AD$11="Alta",'Mapa final'!$AF$11="Catastrófico"),CONCATENATE("R2C",'Mapa final'!$S$11),"")</f>
        <v/>
      </c>
      <c r="AL35" s="52" t="str">
        <f>IF(AND('Mapa final'!$AD$11="Alta",'Mapa final'!$AF$11="Catastrófico"),CONCATENATE("R2C",'Mapa final'!$S$11),"")</f>
        <v/>
      </c>
      <c r="AM35" s="53" t="str">
        <f>IF(AND('Mapa final'!$AD$11="Alta",'Mapa final'!$AF$11="Catastrófico"),CONCATENATE("R2C",'Mapa final'!$S$11),"")</f>
        <v/>
      </c>
      <c r="AN35" s="70"/>
      <c r="AO35" s="447"/>
      <c r="AP35" s="448"/>
      <c r="AQ35" s="448"/>
      <c r="AR35" s="448"/>
      <c r="AS35" s="448"/>
      <c r="AT35" s="449"/>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63"/>
      <c r="C36" s="363"/>
      <c r="D36" s="364"/>
      <c r="E36" s="401" t="s">
        <v>184</v>
      </c>
      <c r="F36" s="402"/>
      <c r="G36" s="402"/>
      <c r="H36" s="402"/>
      <c r="I36" s="402"/>
      <c r="J36" s="62" t="str">
        <f>IF(AND('Mapa final'!$AD$11="Baja",'Mapa final'!$AF$11="Leve"),CONCATENATE("R2C",'Mapa final'!$S$11),"")</f>
        <v/>
      </c>
      <c r="K36" s="63" t="str">
        <f>IF(AND('Mapa final'!$AD$11="Baja",'Mapa final'!$AF$11="Leve"),CONCATENATE("R2C",'Mapa final'!$S$11),"")</f>
        <v/>
      </c>
      <c r="L36" s="63" t="str">
        <f>IF(AND('Mapa final'!$AD$11="Baja",'Mapa final'!$AF$11="Leve"),CONCATENATE("R2C",'Mapa final'!$S$11),"")</f>
        <v/>
      </c>
      <c r="M36" s="63" t="str">
        <f>IF(AND('Mapa final'!$AD$11="Baja",'Mapa final'!$AF$11="Leve"),CONCATENATE("R2C",'Mapa final'!$S$11),"")</f>
        <v/>
      </c>
      <c r="N36" s="63" t="str">
        <f>IF(AND('Mapa final'!$AD$11="Baja",'Mapa final'!$AF$11="Leve"),CONCATENATE("R2C",'Mapa final'!$S$11),"")</f>
        <v/>
      </c>
      <c r="O36" s="64" t="str">
        <f>IF(AND('Mapa final'!$AD$11="Baja",'Mapa final'!$AF$11="Leve"),CONCATENATE("R2C",'Mapa final'!$S$11),"")</f>
        <v/>
      </c>
      <c r="P36" s="55" t="str">
        <f>IF(AND('Mapa final'!$AD$11="Alta",'Mapa final'!$AF$11="Leve"),CONCATENATE("R2C",'Mapa final'!$S$11),"")</f>
        <v/>
      </c>
      <c r="Q36" s="55" t="str">
        <f>IF(AND('Mapa final'!$AD$11="Alta",'Mapa final'!$AF$11="Leve"),CONCATENATE("R2C",'Mapa final'!$S$11),"")</f>
        <v/>
      </c>
      <c r="R36" s="55" t="str">
        <f>IF(AND('Mapa final'!$AD$11="Alta",'Mapa final'!$AF$11="Leve"),CONCATENATE("R2C",'Mapa final'!$S$11),"")</f>
        <v/>
      </c>
      <c r="S36" s="55" t="str">
        <f>IF(AND('Mapa final'!$AD$11="Alta",'Mapa final'!$AF$11="Leve"),CONCATENATE("R2C",'Mapa final'!$S$11),"")</f>
        <v/>
      </c>
      <c r="T36" s="55" t="str">
        <f>IF(AND('Mapa final'!$AD$11="Alta",'Mapa final'!$AF$11="Leve"),CONCATENATE("R2C",'Mapa final'!$S$11),"")</f>
        <v/>
      </c>
      <c r="U36" s="56" t="str">
        <f>IF(AND('Mapa final'!$AD$11="Alta",'Mapa final'!$AF$11="Leve"),CONCATENATE("R2C",'Mapa final'!$S$11),"")</f>
        <v/>
      </c>
      <c r="V36" s="54" t="str">
        <f>IF(AND('Mapa final'!$AD$11="Alta",'Mapa final'!$AF$11="Leve"),CONCATENATE("R2C",'Mapa final'!$S$11),"")</f>
        <v/>
      </c>
      <c r="W36" s="55" t="str">
        <f>IF(AND('Mapa final'!$AD$11="Alta",'Mapa final'!$AF$11="Leve"),CONCATENATE("R2C",'Mapa final'!$S$11),"")</f>
        <v/>
      </c>
      <c r="X36" s="55" t="str">
        <f>IF(AND('Mapa final'!$AD$11="Alta",'Mapa final'!$AF$11="Leve"),CONCATENATE("R2C",'Mapa final'!$S$11),"")</f>
        <v/>
      </c>
      <c r="Y36" s="55" t="str">
        <f>IF(AND('Mapa final'!$AD$11="Alta",'Mapa final'!$AF$11="Leve"),CONCATENATE("R2C",'Mapa final'!$S$11),"")</f>
        <v/>
      </c>
      <c r="Z36" s="55" t="str">
        <f>IF(AND('Mapa final'!$AD$11="Alta",'Mapa final'!$AF$11="Leve"),CONCATENATE("R2C",'Mapa final'!$S$11),"")</f>
        <v/>
      </c>
      <c r="AA36" s="56" t="str">
        <f>IF(AND('Mapa final'!$AD$11="Alta",'Mapa final'!$AF$11="Leve"),CONCATENATE("R2C",'Mapa final'!$S$11),"")</f>
        <v/>
      </c>
      <c r="AB36" s="38" t="str">
        <f>IF(AND('Mapa final'!$AD$11="Muy Alta",'Mapa final'!$AF$11="Leve"),CONCATENATE("R2C",'Mapa final'!$S$11),"")</f>
        <v/>
      </c>
      <c r="AC36" s="39" t="str">
        <f>IF(AND('Mapa final'!$AD$11="Muy Alta",'Mapa final'!$AF$11="Leve"),CONCATENATE("R2C",'Mapa final'!$S$11),"")</f>
        <v/>
      </c>
      <c r="AD36" s="39" t="str">
        <f>IF(AND('Mapa final'!$AD$11="Muy Alta",'Mapa final'!$AF$11="Leve"),CONCATENATE("R2C",'Mapa final'!$S$11),"")</f>
        <v/>
      </c>
      <c r="AE36" s="39" t="str">
        <f>IF(AND('Mapa final'!$AD$11="Muy Alta",'Mapa final'!$AF$11="Leve"),CONCATENATE("R2C",'Mapa final'!$S$11),"")</f>
        <v/>
      </c>
      <c r="AF36" s="39" t="str">
        <f>IF(AND('Mapa final'!$AD$11="Muy Alta",'Mapa final'!$AF$11="Leve"),CONCATENATE("R2C",'Mapa final'!$S$11),"")</f>
        <v/>
      </c>
      <c r="AG36" s="40" t="str">
        <f>IF(AND('Mapa final'!$AD$11="Muy Alta",'Mapa final'!$AF$11="Leve"),CONCATENATE("R2C",'Mapa final'!$S$11),"")</f>
        <v/>
      </c>
      <c r="AH36" s="41" t="str">
        <f>IF(AND('Mapa final'!$AD$11="Alta",'Mapa final'!$AF$11="Catastrófico"),CONCATENATE("R2C",'Mapa final'!$S$11),"")</f>
        <v/>
      </c>
      <c r="AI36" s="42" t="str">
        <f>IF(AND('Mapa final'!$AD$11="Alta",'Mapa final'!$AF$11="Catastrófico"),CONCATENATE("R2C",'Mapa final'!$S$11),"")</f>
        <v/>
      </c>
      <c r="AJ36" s="42" t="str">
        <f>IF(AND('Mapa final'!$AD$11="Alta",'Mapa final'!$AF$11="Catastrófico"),CONCATENATE("R2C",'Mapa final'!$S$11),"")</f>
        <v/>
      </c>
      <c r="AK36" s="42" t="str">
        <f>IF(AND('Mapa final'!$AD$11="Alta",'Mapa final'!$AF$11="Catastrófico"),CONCATENATE("R2C",'Mapa final'!$S$11),"")</f>
        <v/>
      </c>
      <c r="AL36" s="42" t="str">
        <f>IF(AND('Mapa final'!$AD$11="Alta",'Mapa final'!$AF$11="Catastrófico"),CONCATENATE("R2C",'Mapa final'!$S$11),"")</f>
        <v/>
      </c>
      <c r="AM36" s="43" t="str">
        <f>IF(AND('Mapa final'!$AD$11="Alta",'Mapa final'!$AF$11="Catastrófico"),CONCATENATE("R2C",'Mapa final'!$S$11),"")</f>
        <v/>
      </c>
      <c r="AN36" s="70"/>
      <c r="AO36" s="432" t="s">
        <v>185</v>
      </c>
      <c r="AP36" s="433"/>
      <c r="AQ36" s="433"/>
      <c r="AR36" s="433"/>
      <c r="AS36" s="433"/>
      <c r="AT36" s="434"/>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63"/>
      <c r="C37" s="363"/>
      <c r="D37" s="364"/>
      <c r="E37" s="420"/>
      <c r="F37" s="405"/>
      <c r="G37" s="405"/>
      <c r="H37" s="405"/>
      <c r="I37" s="405"/>
      <c r="J37" s="65" t="str">
        <f>IF(AND('Mapa final'!$AD$11="Baja",'Mapa final'!$AF$11="Leve"),CONCATENATE("R2C",'Mapa final'!$S$11),"")</f>
        <v/>
      </c>
      <c r="K37" s="177" t="str">
        <f>IF(AND('Mapa final'!$AD$11="Baja",'Mapa final'!$AF$11="Leve"),CONCATENATE("R2C",'Mapa final'!$S$11),"")</f>
        <v/>
      </c>
      <c r="L37" s="177" t="str">
        <f>IF(AND('Mapa final'!$AD$11="Baja",'Mapa final'!$AF$11="Leve"),CONCATENATE("R2C",'Mapa final'!$S$11),"")</f>
        <v/>
      </c>
      <c r="M37" s="177" t="str">
        <f>IF(AND('Mapa final'!$AD$11="Baja",'Mapa final'!$AF$11="Leve"),CONCATENATE("R2C",'Mapa final'!$S$11),"")</f>
        <v/>
      </c>
      <c r="N37" s="177" t="str">
        <f>IF(AND('Mapa final'!$AD$11="Baja",'Mapa final'!$AF$11="Leve"),CONCATENATE("R2C",'Mapa final'!$S$11),"")</f>
        <v/>
      </c>
      <c r="O37" s="66" t="str">
        <f>IF(AND('Mapa final'!$AD$11="Baja",'Mapa final'!$AF$11="Leve"),CONCATENATE("R2C",'Mapa final'!$S$11),"")</f>
        <v/>
      </c>
      <c r="P37" s="175" t="str">
        <f>IF(AND('Mapa final'!$AD$11="Alta",'Mapa final'!$AF$11="Leve"),CONCATENATE("R2C",'Mapa final'!$S$11),"")</f>
        <v/>
      </c>
      <c r="Q37" s="175" t="str">
        <f>IF(AND('Mapa final'!$AD$11="Alta",'Mapa final'!$AF$11="Leve"),CONCATENATE("R2C",'Mapa final'!$S$11),"")</f>
        <v/>
      </c>
      <c r="R37" s="175" t="str">
        <f>IF(AND('Mapa final'!$AD$11="Alta",'Mapa final'!$AF$11="Leve"),CONCATENATE("R2C",'Mapa final'!$S$11),"")</f>
        <v/>
      </c>
      <c r="S37" s="175" t="str">
        <f>IF(AND('Mapa final'!$AD$11="Alta",'Mapa final'!$AF$11="Leve"),CONCATENATE("R2C",'Mapa final'!$S$11),"")</f>
        <v/>
      </c>
      <c r="T37" s="175" t="str">
        <f>IF(AND('Mapa final'!$AD$11="Alta",'Mapa final'!$AF$11="Leve"),CONCATENATE("R2C",'Mapa final'!$S$11),"")</f>
        <v/>
      </c>
      <c r="U37" s="58" t="str">
        <f>IF(AND('Mapa final'!$AD$11="Alta",'Mapa final'!$AF$11="Leve"),CONCATENATE("R2C",'Mapa final'!$S$11),"")</f>
        <v/>
      </c>
      <c r="V37" s="57" t="str">
        <f>IF(AND('Mapa final'!$AD$11="Alta",'Mapa final'!$AF$11="Leve"),CONCATENATE("R2C",'Mapa final'!$S$11),"")</f>
        <v/>
      </c>
      <c r="W37" s="175" t="str">
        <f>IF(AND('Mapa final'!$AD$11="Alta",'Mapa final'!$AF$11="Leve"),CONCATENATE("R2C",'Mapa final'!$S$11),"")</f>
        <v/>
      </c>
      <c r="X37" s="175" t="str">
        <f>IF(AND('Mapa final'!$AD$11="Alta",'Mapa final'!$AF$11="Leve"),CONCATENATE("R2C",'Mapa final'!$S$11),"")</f>
        <v/>
      </c>
      <c r="Y37" s="175" t="str">
        <f>IF(AND('Mapa final'!$AD$11="Alta",'Mapa final'!$AF$11="Leve"),CONCATENATE("R2C",'Mapa final'!$S$11),"")</f>
        <v/>
      </c>
      <c r="Z37" s="175" t="str">
        <f>IF(AND('Mapa final'!$AD$11="Alta",'Mapa final'!$AF$11="Leve"),CONCATENATE("R2C",'Mapa final'!$S$11),"")</f>
        <v/>
      </c>
      <c r="AA37" s="58" t="str">
        <f>IF(AND('Mapa final'!$AD$11="Alta",'Mapa final'!$AF$11="Leve"),CONCATENATE("R2C",'Mapa final'!$S$11),"")</f>
        <v/>
      </c>
      <c r="AB37" s="44" t="str">
        <f>IF(AND('Mapa final'!$AD$11="Muy Alta",'Mapa final'!$AF$11="Leve"),CONCATENATE("R2C",'Mapa final'!$S$11),"")</f>
        <v/>
      </c>
      <c r="AC37" s="174" t="str">
        <f>IF(AND('Mapa final'!$AD$11="Muy Alta",'Mapa final'!$AF$11="Leve"),CONCATENATE("R2C",'Mapa final'!$S$11),"")</f>
        <v/>
      </c>
      <c r="AD37" s="174" t="str">
        <f>IF(AND('Mapa final'!$AD$11="Muy Alta",'Mapa final'!$AF$11="Leve"),CONCATENATE("R2C",'Mapa final'!$S$11),"")</f>
        <v/>
      </c>
      <c r="AE37" s="174" t="str">
        <f>IF(AND('Mapa final'!$AD$11="Muy Alta",'Mapa final'!$AF$11="Leve"),CONCATENATE("R2C",'Mapa final'!$S$11),"")</f>
        <v/>
      </c>
      <c r="AF37" s="174" t="str">
        <f>IF(AND('Mapa final'!$AD$11="Muy Alta",'Mapa final'!$AF$11="Leve"),CONCATENATE("R2C",'Mapa final'!$S$11),"")</f>
        <v/>
      </c>
      <c r="AG37" s="45" t="str">
        <f>IF(AND('Mapa final'!$AD$11="Muy Alta",'Mapa final'!$AF$11="Leve"),CONCATENATE("R2C",'Mapa final'!$S$11),"")</f>
        <v/>
      </c>
      <c r="AH37" s="46" t="str">
        <f>IF(AND('Mapa final'!$AD$11="Alta",'Mapa final'!$AF$11="Catastrófico"),CONCATENATE("R2C",'Mapa final'!$S$11),"")</f>
        <v/>
      </c>
      <c r="AI37" s="176" t="str">
        <f>IF(AND('Mapa final'!$AD$11="Alta",'Mapa final'!$AF$11="Catastrófico"),CONCATENATE("R2C",'Mapa final'!$S$11),"")</f>
        <v/>
      </c>
      <c r="AJ37" s="176" t="str">
        <f>IF(AND('Mapa final'!$AD$11="Alta",'Mapa final'!$AF$11="Catastrófico"),CONCATENATE("R2C",'Mapa final'!$S$11),"")</f>
        <v/>
      </c>
      <c r="AK37" s="176" t="str">
        <f>IF(AND('Mapa final'!$AD$11="Alta",'Mapa final'!$AF$11="Catastrófico"),CONCATENATE("R2C",'Mapa final'!$S$11),"")</f>
        <v/>
      </c>
      <c r="AL37" s="176" t="str">
        <f>IF(AND('Mapa final'!$AD$11="Alta",'Mapa final'!$AF$11="Catastrófico"),CONCATENATE("R2C",'Mapa final'!$S$11),"")</f>
        <v/>
      </c>
      <c r="AM37" s="47" t="str">
        <f>IF(AND('Mapa final'!$AD$11="Alta",'Mapa final'!$AF$11="Catastrófico"),CONCATENATE("R2C",'Mapa final'!$S$11),"")</f>
        <v/>
      </c>
      <c r="AN37" s="70"/>
      <c r="AO37" s="435"/>
      <c r="AP37" s="436"/>
      <c r="AQ37" s="436"/>
      <c r="AR37" s="436"/>
      <c r="AS37" s="436"/>
      <c r="AT37" s="437"/>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63"/>
      <c r="C38" s="363"/>
      <c r="D38" s="364"/>
      <c r="E38" s="404"/>
      <c r="F38" s="405"/>
      <c r="G38" s="405"/>
      <c r="H38" s="405"/>
      <c r="I38" s="405"/>
      <c r="J38" s="65" t="str">
        <f>IF(AND('Mapa final'!$AD$11="Baja",'Mapa final'!$AF$11="Leve"),CONCATENATE("R2C",'Mapa final'!$S$11),"")</f>
        <v/>
      </c>
      <c r="K38" s="177" t="str">
        <f>IF(AND('Mapa final'!$AD$11="Baja",'Mapa final'!$AF$11="Leve"),CONCATENATE("R2C",'Mapa final'!$S$11),"")</f>
        <v/>
      </c>
      <c r="L38" s="177" t="str">
        <f>IF(AND('Mapa final'!$AD$11="Baja",'Mapa final'!$AF$11="Leve"),CONCATENATE("R2C",'Mapa final'!$S$11),"")</f>
        <v/>
      </c>
      <c r="M38" s="177" t="str">
        <f>IF(AND('Mapa final'!$AD$11="Baja",'Mapa final'!$AF$11="Leve"),CONCATENATE("R2C",'Mapa final'!$S$11),"")</f>
        <v/>
      </c>
      <c r="N38" s="177" t="str">
        <f>IF(AND('Mapa final'!$AD$11="Baja",'Mapa final'!$AF$11="Leve"),CONCATENATE("R2C",'Mapa final'!$S$11),"")</f>
        <v/>
      </c>
      <c r="O38" s="66" t="str">
        <f>IF(AND('Mapa final'!$AD$11="Baja",'Mapa final'!$AF$11="Leve"),CONCATENATE("R2C",'Mapa final'!$S$11),"")</f>
        <v/>
      </c>
      <c r="P38" s="175" t="str">
        <f>IF(AND('Mapa final'!$AD$11="Alta",'Mapa final'!$AF$11="Leve"),CONCATENATE("R2C",'Mapa final'!$S$11),"")</f>
        <v/>
      </c>
      <c r="Q38" s="175" t="str">
        <f>IF(AND('Mapa final'!$AD$11="Alta",'Mapa final'!$AF$11="Leve"),CONCATENATE("R2C",'Mapa final'!$S$11),"")</f>
        <v/>
      </c>
      <c r="R38" s="175" t="str">
        <f>IF(AND('Mapa final'!$AD$11="Alta",'Mapa final'!$AF$11="Leve"),CONCATENATE("R2C",'Mapa final'!$S$11),"")</f>
        <v/>
      </c>
      <c r="S38" s="175" t="str">
        <f>IF(AND('Mapa final'!$AD$11="Alta",'Mapa final'!$AF$11="Leve"),CONCATENATE("R2C",'Mapa final'!$S$11),"")</f>
        <v/>
      </c>
      <c r="T38" s="175" t="str">
        <f>IF(AND('Mapa final'!$AD$11="Alta",'Mapa final'!$AF$11="Leve"),CONCATENATE("R2C",'Mapa final'!$S$11),"")</f>
        <v/>
      </c>
      <c r="U38" s="58" t="str">
        <f>IF(AND('Mapa final'!$AD$11="Alta",'Mapa final'!$AF$11="Leve"),CONCATENATE("R2C",'Mapa final'!$S$11),"")</f>
        <v/>
      </c>
      <c r="V38" s="57" t="str">
        <f>IF(AND('Mapa final'!$AD$11="Alta",'Mapa final'!$AF$11="Leve"),CONCATENATE("R2C",'Mapa final'!$S$11),"")</f>
        <v/>
      </c>
      <c r="W38" s="175" t="str">
        <f>IF(AND('Mapa final'!$AD$11="Alta",'Mapa final'!$AF$11="Leve"),CONCATENATE("R2C",'Mapa final'!$S$11),"")</f>
        <v/>
      </c>
      <c r="X38" s="175" t="str">
        <f>IF(AND('Mapa final'!$AD$11="Alta",'Mapa final'!$AF$11="Leve"),CONCATENATE("R2C",'Mapa final'!$S$11),"")</f>
        <v/>
      </c>
      <c r="Y38" s="175" t="str">
        <f>IF(AND('Mapa final'!$AD$11="Alta",'Mapa final'!$AF$11="Leve"),CONCATENATE("R2C",'Mapa final'!$S$11),"")</f>
        <v/>
      </c>
      <c r="Z38" s="175" t="str">
        <f>IF(AND('Mapa final'!$AD$11="Alta",'Mapa final'!$AF$11="Leve"),CONCATENATE("R2C",'Mapa final'!$S$11),"")</f>
        <v/>
      </c>
      <c r="AA38" s="58" t="str">
        <f>IF(AND('Mapa final'!$AD$11="Alta",'Mapa final'!$AF$11="Leve"),CONCATENATE("R2C",'Mapa final'!$S$11),"")</f>
        <v/>
      </c>
      <c r="AB38" s="44" t="str">
        <f>IF(AND('Mapa final'!$AD$11="Muy Alta",'Mapa final'!$AF$11="Leve"),CONCATENATE("R2C",'Mapa final'!$S$11),"")</f>
        <v/>
      </c>
      <c r="AC38" s="174" t="str">
        <f>IF(AND('Mapa final'!$AD$16="baja",'Mapa final'!$AF$16="mayor"),CONCATENATE("R2C",'Mapa final'!$S$16),"")</f>
        <v>R2C1</v>
      </c>
      <c r="AD38" s="174" t="str">
        <f>IF(AND('Mapa final'!$AD$11="Muy Alta",'Mapa final'!$AF$11="Leve"),CONCATENATE("R2C",'Mapa final'!$S$11),"")</f>
        <v/>
      </c>
      <c r="AE38" s="174" t="str">
        <f>IF(AND('Mapa final'!$AD$11="Muy Alta",'Mapa final'!$AF$11="Leve"),CONCATENATE("R2C",'Mapa final'!$S$11),"")</f>
        <v/>
      </c>
      <c r="AF38" s="174" t="str">
        <f>IF(AND('Mapa final'!$AD$11="Muy Alta",'Mapa final'!$AF$11="Leve"),CONCATENATE("R2C",'Mapa final'!$S$11),"")</f>
        <v/>
      </c>
      <c r="AG38" s="45" t="str">
        <f>IF(AND('Mapa final'!$AD$11="Muy Alta",'Mapa final'!$AF$11="Leve"),CONCATENATE("R2C",'Mapa final'!$S$11),"")</f>
        <v/>
      </c>
      <c r="AH38" s="46" t="str">
        <f>IF(AND('Mapa final'!$AD$11="Alta",'Mapa final'!$AF$11="Catastrófico"),CONCATENATE("R2C",'Mapa final'!$S$11),"")</f>
        <v/>
      </c>
      <c r="AI38" s="176" t="str">
        <f>IF(AND('Mapa final'!$AD$11="Alta",'Mapa final'!$AF$11="Catastrófico"),CONCATENATE("R2C",'Mapa final'!$S$11),"")</f>
        <v/>
      </c>
      <c r="AJ38" s="176" t="str">
        <f>IF(AND('Mapa final'!$AD$11="Alta",'Mapa final'!$AF$11="Catastrófico"),CONCATENATE("R2C",'Mapa final'!$S$11),"")</f>
        <v/>
      </c>
      <c r="AK38" s="176" t="str">
        <f>IF(AND('Mapa final'!$AD$11="Alta",'Mapa final'!$AF$11="Catastrófico"),CONCATENATE("R2C",'Mapa final'!$S$11),"")</f>
        <v/>
      </c>
      <c r="AL38" s="176" t="str">
        <f>IF(AND('Mapa final'!$AD$11="Alta",'Mapa final'!$AF$11="Catastrófico"),CONCATENATE("R2C",'Mapa final'!$S$11),"")</f>
        <v/>
      </c>
      <c r="AM38" s="47" t="str">
        <f>IF(AND('Mapa final'!$AD$11="Alta",'Mapa final'!$AF$11="Catastrófico"),CONCATENATE("R2C",'Mapa final'!$S$11),"")</f>
        <v/>
      </c>
      <c r="AN38" s="70"/>
      <c r="AO38" s="435"/>
      <c r="AP38" s="436"/>
      <c r="AQ38" s="436"/>
      <c r="AR38" s="436"/>
      <c r="AS38" s="436"/>
      <c r="AT38" s="437"/>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63"/>
      <c r="C39" s="363"/>
      <c r="D39" s="364"/>
      <c r="E39" s="404"/>
      <c r="F39" s="405"/>
      <c r="G39" s="405"/>
      <c r="H39" s="405"/>
      <c r="I39" s="405"/>
      <c r="J39" s="65" t="str">
        <f>IF(AND('Mapa final'!$AD$11="Baja",'Mapa final'!$AF$11="Leve"),CONCATENATE("R2C",'Mapa final'!$S$11),"")</f>
        <v/>
      </c>
      <c r="K39" s="177" t="str">
        <f>IF(AND('Mapa final'!$AD$11="Baja",'Mapa final'!$AF$11="Leve"),CONCATENATE("R2C",'Mapa final'!$S$11),"")</f>
        <v/>
      </c>
      <c r="L39" s="177" t="str">
        <f>IF(AND('Mapa final'!$AD$11="Baja",'Mapa final'!$AF$11="Leve"),CONCATENATE("R2C",'Mapa final'!$S$11),"")</f>
        <v/>
      </c>
      <c r="M39" s="177" t="str">
        <f>IF(AND('Mapa final'!$AD$11="Baja",'Mapa final'!$AF$11="Leve"),CONCATENATE("R2C",'Mapa final'!$S$11),"")</f>
        <v/>
      </c>
      <c r="N39" s="177" t="str">
        <f>IF(AND('Mapa final'!$AD$11="Baja",'Mapa final'!$AF$11="Leve"),CONCATENATE("R2C",'Mapa final'!$S$11),"")</f>
        <v/>
      </c>
      <c r="O39" s="66" t="str">
        <f>IF(AND('Mapa final'!$AD$11="Baja",'Mapa final'!$AF$11="Leve"),CONCATENATE("R2C",'Mapa final'!$S$11),"")</f>
        <v/>
      </c>
      <c r="P39" s="175" t="str">
        <f>IF(AND('Mapa final'!$AD$11="Alta",'Mapa final'!$AF$11="Leve"),CONCATENATE("R2C",'Mapa final'!$S$11),"")</f>
        <v/>
      </c>
      <c r="Q39" s="175" t="str">
        <f>IF(AND('Mapa final'!$AD$11="Alta",'Mapa final'!$AF$11="Leve"),CONCATENATE("R2C",'Mapa final'!$S$11),"")</f>
        <v/>
      </c>
      <c r="R39" s="175" t="str">
        <f>IF(AND('Mapa final'!$AD$11="Alta",'Mapa final'!$AF$11="Leve"),CONCATENATE("R2C",'Mapa final'!$S$11),"")</f>
        <v/>
      </c>
      <c r="S39" s="175" t="str">
        <f>IF(AND('Mapa final'!$AD$11="Alta",'Mapa final'!$AF$11="Leve"),CONCATENATE("R2C",'Mapa final'!$S$11),"")</f>
        <v/>
      </c>
      <c r="T39" s="175" t="str">
        <f>IF(AND('Mapa final'!$AD$11="Alta",'Mapa final'!$AF$11="Leve"),CONCATENATE("R2C",'Mapa final'!$S$11),"")</f>
        <v/>
      </c>
      <c r="U39" s="58" t="str">
        <f>IF(AND('Mapa final'!$AD$11="Alta",'Mapa final'!$AF$11="Leve"),CONCATENATE("R2C",'Mapa final'!$S$11),"")</f>
        <v/>
      </c>
      <c r="V39" s="57" t="str">
        <f>IF(AND('Mapa final'!$AD$11="Alta",'Mapa final'!$AF$11="Leve"),CONCATENATE("R2C",'Mapa final'!$S$11),"")</f>
        <v/>
      </c>
      <c r="W39" s="175" t="str">
        <f>IF(AND('Mapa final'!$AD$11="Alta",'Mapa final'!$AF$11="Leve"),CONCATENATE("R2C",'Mapa final'!$S$11),"")</f>
        <v/>
      </c>
      <c r="X39" s="175" t="str">
        <f>IF(AND('Mapa final'!$AD$11="Alta",'Mapa final'!$AF$11="Leve"),CONCATENATE("R2C",'Mapa final'!$S$11),"")</f>
        <v/>
      </c>
      <c r="Y39" s="175" t="str">
        <f>IF(AND('Mapa final'!$AD$11="Alta",'Mapa final'!$AF$11="Leve"),CONCATENATE("R2C",'Mapa final'!$S$11),"")</f>
        <v/>
      </c>
      <c r="Z39" s="175" t="str">
        <f>IF(AND('Mapa final'!$AD$11="Alta",'Mapa final'!$AF$11="Leve"),CONCATENATE("R2C",'Mapa final'!$S$11),"")</f>
        <v/>
      </c>
      <c r="AA39" s="58" t="str">
        <f>IF(AND('Mapa final'!$AD$11="Alta",'Mapa final'!$AF$11="Leve"),CONCATENATE("R2C",'Mapa final'!$S$11),"")</f>
        <v/>
      </c>
      <c r="AB39" s="44" t="str">
        <f>IF(AND('Mapa final'!$AD$11="Muy Alta",'Mapa final'!$AF$11="Leve"),CONCATENATE("R2C",'Mapa final'!$S$11),"")</f>
        <v/>
      </c>
      <c r="AC39" s="174" t="str">
        <f>IF(AND('Mapa final'!$AD$11="Muy Alta",'Mapa final'!$AF$11="Leve"),CONCATENATE("R2C",'Mapa final'!$S$11),"")</f>
        <v/>
      </c>
      <c r="AD39" s="174" t="str">
        <f>IF(AND('Mapa final'!$AD$11="Muy Alta",'Mapa final'!$AF$11="Leve"),CONCATENATE("R2C",'Mapa final'!$S$11),"")</f>
        <v/>
      </c>
      <c r="AE39" s="174" t="str">
        <f>IF(AND('Mapa final'!$AD$11="Muy Alta",'Mapa final'!$AF$11="Leve"),CONCATENATE("R2C",'Mapa final'!$S$11),"")</f>
        <v/>
      </c>
      <c r="AF39" s="174" t="str">
        <f>IF(AND('Mapa final'!$AD$11="Muy Alta",'Mapa final'!$AF$11="Leve"),CONCATENATE("R2C",'Mapa final'!$S$11),"")</f>
        <v/>
      </c>
      <c r="AG39" s="45" t="str">
        <f>IF(AND('Mapa final'!$AD$11="Muy Alta",'Mapa final'!$AF$11="Leve"),CONCATENATE("R2C",'Mapa final'!$S$11),"")</f>
        <v/>
      </c>
      <c r="AH39" s="46" t="str">
        <f>IF(AND('Mapa final'!$AD$11="Alta",'Mapa final'!$AF$11="Catastrófico"),CONCATENATE("R2C",'Mapa final'!$S$11),"")</f>
        <v/>
      </c>
      <c r="AI39" s="176" t="str">
        <f>IF(AND('Mapa final'!$AD$11="Alta",'Mapa final'!$AF$11="Catastrófico"),CONCATENATE("R2C",'Mapa final'!$S$11),"")</f>
        <v/>
      </c>
      <c r="AJ39" s="176" t="str">
        <f>IF(AND('Mapa final'!$AD$11="Alta",'Mapa final'!$AF$11="Catastrófico"),CONCATENATE("R2C",'Mapa final'!$S$11),"")</f>
        <v/>
      </c>
      <c r="AK39" s="176" t="str">
        <f>IF(AND('Mapa final'!$AD$11="Alta",'Mapa final'!$AF$11="Catastrófico"),CONCATENATE("R2C",'Mapa final'!$S$11),"")</f>
        <v/>
      </c>
      <c r="AL39" s="176" t="str">
        <f>IF(AND('Mapa final'!$AD$11="Alta",'Mapa final'!$AF$11="Catastrófico"),CONCATENATE("R2C",'Mapa final'!$S$11),"")</f>
        <v/>
      </c>
      <c r="AM39" s="47" t="str">
        <f>IF(AND('Mapa final'!$AD$11="Alta",'Mapa final'!$AF$11="Catastrófico"),CONCATENATE("R2C",'Mapa final'!$S$11),"")</f>
        <v/>
      </c>
      <c r="AN39" s="70"/>
      <c r="AO39" s="435"/>
      <c r="AP39" s="436"/>
      <c r="AQ39" s="436"/>
      <c r="AR39" s="436"/>
      <c r="AS39" s="436"/>
      <c r="AT39" s="437"/>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63"/>
      <c r="C40" s="363"/>
      <c r="D40" s="364"/>
      <c r="E40" s="404"/>
      <c r="F40" s="405"/>
      <c r="G40" s="405"/>
      <c r="H40" s="405"/>
      <c r="I40" s="405"/>
      <c r="J40" s="65" t="str">
        <f>IF(AND('Mapa final'!$AD$11="Baja",'Mapa final'!$AF$11="Leve"),CONCATENATE("R2C",'Mapa final'!$S$11),"")</f>
        <v/>
      </c>
      <c r="K40" s="177" t="str">
        <f>IF(AND('Mapa final'!$AD$11="Baja",'Mapa final'!$AF$11="Leve"),CONCATENATE("R2C",'Mapa final'!$S$11),"")</f>
        <v/>
      </c>
      <c r="L40" s="177" t="str">
        <f>IF(AND('Mapa final'!$AD$11="Baja",'Mapa final'!$AF$11="Leve"),CONCATENATE("R2C",'Mapa final'!$S$11),"")</f>
        <v/>
      </c>
      <c r="M40" s="177" t="str">
        <f>IF(AND('Mapa final'!$AD$11="Baja",'Mapa final'!$AF$11="Leve"),CONCATENATE("R2C",'Mapa final'!$S$11),"")</f>
        <v/>
      </c>
      <c r="N40" s="177" t="str">
        <f>IF(AND('Mapa final'!$AD$11="Baja",'Mapa final'!$AF$11="Leve"),CONCATENATE("R2C",'Mapa final'!$S$11),"")</f>
        <v/>
      </c>
      <c r="O40" s="66" t="str">
        <f>IF(AND('Mapa final'!$AD$11="Baja",'Mapa final'!$AF$11="Leve"),CONCATENATE("R2C",'Mapa final'!$S$11),"")</f>
        <v/>
      </c>
      <c r="P40" s="175" t="str">
        <f>IF(AND('Mapa final'!$AD$11="Alta",'Mapa final'!$AF$11="Leve"),CONCATENATE("R2C",'Mapa final'!$S$11),"")</f>
        <v/>
      </c>
      <c r="Q40" s="175" t="str">
        <f>IF(AND('Mapa final'!$AD$11="Alta",'Mapa final'!$AF$11="Leve"),CONCATENATE("R2C",'Mapa final'!$S$11),"")</f>
        <v/>
      </c>
      <c r="R40" s="175" t="str">
        <f>IF(AND('Mapa final'!$AD$11="Alta",'Mapa final'!$AF$11="Leve"),CONCATENATE("R2C",'Mapa final'!$S$11),"")</f>
        <v/>
      </c>
      <c r="S40" s="175" t="str">
        <f>IF(AND('Mapa final'!$AD$11="Alta",'Mapa final'!$AF$11="Leve"),CONCATENATE("R2C",'Mapa final'!$S$11),"")</f>
        <v/>
      </c>
      <c r="T40" s="175" t="str">
        <f>IF(AND('Mapa final'!$AD$11="Alta",'Mapa final'!$AF$11="Leve"),CONCATENATE("R2C",'Mapa final'!$S$11),"")</f>
        <v/>
      </c>
      <c r="U40" s="58" t="str">
        <f>IF(AND('Mapa final'!$AD$11="Alta",'Mapa final'!$AF$11="Leve"),CONCATENATE("R2C",'Mapa final'!$S$11),"")</f>
        <v/>
      </c>
      <c r="V40" s="57" t="str">
        <f>IF(AND('Mapa final'!$AD$11="Alta",'Mapa final'!$AF$11="Leve"),CONCATENATE("R2C",'Mapa final'!$S$11),"")</f>
        <v/>
      </c>
      <c r="W40" s="175" t="str">
        <f>IF(AND('Mapa final'!$AD$11="Alta",'Mapa final'!$AF$11="Leve"),CONCATENATE("R2C",'Mapa final'!$S$11),"")</f>
        <v/>
      </c>
      <c r="X40" s="175" t="str">
        <f>IF(AND('Mapa final'!$AD$11="Alta",'Mapa final'!$AF$11="Leve"),CONCATENATE("R2C",'Mapa final'!$S$11),"")</f>
        <v/>
      </c>
      <c r="Y40" s="175" t="str">
        <f>IF(AND('Mapa final'!$AD$11="Alta",'Mapa final'!$AF$11="Leve"),CONCATENATE("R2C",'Mapa final'!$S$11),"")</f>
        <v/>
      </c>
      <c r="Z40" s="175" t="str">
        <f>IF(AND('Mapa final'!$AD$11="Alta",'Mapa final'!$AF$11="Leve"),CONCATENATE("R2C",'Mapa final'!$S$11),"")</f>
        <v/>
      </c>
      <c r="AA40" s="58" t="str">
        <f>IF(AND('Mapa final'!$AD$11="Alta",'Mapa final'!$AF$11="Leve"),CONCATENATE("R2C",'Mapa final'!$S$11),"")</f>
        <v/>
      </c>
      <c r="AB40" s="44" t="str">
        <f>IF(AND('Mapa final'!$AD$11="Muy Alta",'Mapa final'!$AF$11="Leve"),CONCATENATE("R2C",'Mapa final'!$S$11),"")</f>
        <v/>
      </c>
      <c r="AC40" s="174" t="str">
        <f>IF(AND('Mapa final'!$AD$11="Muy Alta",'Mapa final'!$AF$11="Leve"),CONCATENATE("R2C",'Mapa final'!$S$11),"")</f>
        <v/>
      </c>
      <c r="AD40" s="174" t="str">
        <f>IF(AND('Mapa final'!$AD$11="Muy Alta",'Mapa final'!$AF$11="Leve"),CONCATENATE("R2C",'Mapa final'!$S$11),"")</f>
        <v/>
      </c>
      <c r="AE40" s="174" t="str">
        <f>IF(AND('Mapa final'!$AD$11="Muy Alta",'Mapa final'!$AF$11="Leve"),CONCATENATE("R2C",'Mapa final'!$S$11),"")</f>
        <v/>
      </c>
      <c r="AF40" s="174" t="str">
        <f>IF(AND('Mapa final'!$AD$11="Muy Alta",'Mapa final'!$AF$11="Leve"),CONCATENATE("R2C",'Mapa final'!$S$11),"")</f>
        <v/>
      </c>
      <c r="AG40" s="45" t="str">
        <f>IF(AND('Mapa final'!$AD$11="Muy Alta",'Mapa final'!$AF$11="Leve"),CONCATENATE("R2C",'Mapa final'!$S$11),"")</f>
        <v/>
      </c>
      <c r="AH40" s="46" t="str">
        <f>IF(AND('Mapa final'!$AD$11="Alta",'Mapa final'!$AF$11="Catastrófico"),CONCATENATE("R2C",'Mapa final'!$S$11),"")</f>
        <v/>
      </c>
      <c r="AI40" s="176" t="str">
        <f>IF(AND('Mapa final'!$AD$11="Alta",'Mapa final'!$AF$11="Catastrófico"),CONCATENATE("R2C",'Mapa final'!$S$11),"")</f>
        <v/>
      </c>
      <c r="AJ40" s="176" t="str">
        <f>IF(AND('Mapa final'!$AD$11="Alta",'Mapa final'!$AF$11="Catastrófico"),CONCATENATE("R2C",'Mapa final'!$S$11),"")</f>
        <v/>
      </c>
      <c r="AK40" s="176" t="str">
        <f>IF(AND('Mapa final'!$AD$11="Alta",'Mapa final'!$AF$11="Catastrófico"),CONCATENATE("R2C",'Mapa final'!$S$11),"")</f>
        <v/>
      </c>
      <c r="AL40" s="176" t="str">
        <f>IF(AND('Mapa final'!$AD$11="Alta",'Mapa final'!$AF$11="Catastrófico"),CONCATENATE("R2C",'Mapa final'!$S$11),"")</f>
        <v/>
      </c>
      <c r="AM40" s="47" t="str">
        <f>IF(AND('Mapa final'!$AD$11="Alta",'Mapa final'!$AF$11="Catastrófico"),CONCATENATE("R2C",'Mapa final'!$S$11),"")</f>
        <v/>
      </c>
      <c r="AN40" s="70"/>
      <c r="AO40" s="435"/>
      <c r="AP40" s="436"/>
      <c r="AQ40" s="436"/>
      <c r="AR40" s="436"/>
      <c r="AS40" s="436"/>
      <c r="AT40" s="437"/>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63"/>
      <c r="C41" s="363"/>
      <c r="D41" s="364"/>
      <c r="E41" s="404"/>
      <c r="F41" s="405"/>
      <c r="G41" s="405"/>
      <c r="H41" s="405"/>
      <c r="I41" s="405"/>
      <c r="J41" s="65" t="str">
        <f>IF(AND('Mapa final'!$AD$11="Baja",'Mapa final'!$AF$11="Leve"),CONCATENATE("R2C",'Mapa final'!$S$11),"")</f>
        <v/>
      </c>
      <c r="K41" s="177" t="str">
        <f>IF(AND('Mapa final'!$AD$11="Baja",'Mapa final'!$AF$11="Leve"),CONCATENATE("R2C",'Mapa final'!$S$11),"")</f>
        <v/>
      </c>
      <c r="L41" s="177" t="str">
        <f>IF(AND('Mapa final'!$AD$11="Baja",'Mapa final'!$AF$11="Leve"),CONCATENATE("R2C",'Mapa final'!$S$11),"")</f>
        <v/>
      </c>
      <c r="M41" s="177" t="str">
        <f>IF(AND('Mapa final'!$AD$11="Baja",'Mapa final'!$AF$11="Leve"),CONCATENATE("R2C",'Mapa final'!$S$11),"")</f>
        <v/>
      </c>
      <c r="N41" s="177" t="str">
        <f>IF(AND('Mapa final'!$AD$11="Baja",'Mapa final'!$AF$11="Leve"),CONCATENATE("R2C",'Mapa final'!$S$11),"")</f>
        <v/>
      </c>
      <c r="O41" s="66" t="str">
        <f>IF(AND('Mapa final'!$AD$11="Baja",'Mapa final'!$AF$11="Leve"),CONCATENATE("R2C",'Mapa final'!$S$11),"")</f>
        <v/>
      </c>
      <c r="P41" s="175" t="str">
        <f>IF(AND('Mapa final'!$AD$11="Alta",'Mapa final'!$AF$11="Leve"),CONCATENATE("R2C",'Mapa final'!$S$11),"")</f>
        <v/>
      </c>
      <c r="Q41" s="175" t="str">
        <f>IF(AND('Mapa final'!$AD$11="Alta",'Mapa final'!$AF$11="Leve"),CONCATENATE("R2C",'Mapa final'!$S$11),"")</f>
        <v/>
      </c>
      <c r="R41" s="175" t="str">
        <f>IF(AND('Mapa final'!$AD$11="Alta",'Mapa final'!$AF$11="Leve"),CONCATENATE("R2C",'Mapa final'!$S$11),"")</f>
        <v/>
      </c>
      <c r="S41" s="175" t="str">
        <f>IF(AND('Mapa final'!$AD$11="Alta",'Mapa final'!$AF$11="Leve"),CONCATENATE("R2C",'Mapa final'!$S$11),"")</f>
        <v/>
      </c>
      <c r="T41" s="175" t="str">
        <f>IF(AND('Mapa final'!$AD$11="Alta",'Mapa final'!$AF$11="Leve"),CONCATENATE("R2C",'Mapa final'!$S$11),"")</f>
        <v/>
      </c>
      <c r="U41" s="58" t="str">
        <f>IF(AND('Mapa final'!$AD$11="Alta",'Mapa final'!$AF$11="Leve"),CONCATENATE("R2C",'Mapa final'!$S$11),"")</f>
        <v/>
      </c>
      <c r="V41" s="57" t="str">
        <f>IF(AND('Mapa final'!$AD$11="Alta",'Mapa final'!$AF$11="Leve"),CONCATENATE("R2C",'Mapa final'!$S$11),"")</f>
        <v/>
      </c>
      <c r="W41" s="175" t="str">
        <f>IF(AND('Mapa final'!$AD$11="Alta",'Mapa final'!$AF$11="Leve"),CONCATENATE("R2C",'Mapa final'!$S$11),"")</f>
        <v/>
      </c>
      <c r="X41" s="175" t="str">
        <f>IF(AND('Mapa final'!$AD$11="Alta",'Mapa final'!$AF$11="Leve"),CONCATENATE("R2C",'Mapa final'!$S$11),"")</f>
        <v/>
      </c>
      <c r="Y41" s="175" t="str">
        <f>IF(AND('Mapa final'!$AD$11="Alta",'Mapa final'!$AF$11="Leve"),CONCATENATE("R2C",'Mapa final'!$S$11),"")</f>
        <v/>
      </c>
      <c r="Z41" s="175" t="str">
        <f>IF(AND('Mapa final'!$AD$11="Alta",'Mapa final'!$AF$11="Leve"),CONCATENATE("R2C",'Mapa final'!$S$11),"")</f>
        <v/>
      </c>
      <c r="AA41" s="58" t="str">
        <f>IF(AND('Mapa final'!$AD$11="Alta",'Mapa final'!$AF$11="Leve"),CONCATENATE("R2C",'Mapa final'!$S$11),"")</f>
        <v/>
      </c>
      <c r="AB41" s="44" t="str">
        <f>IF(AND('Mapa final'!$AD$11="Muy Alta",'Mapa final'!$AF$11="Leve"),CONCATENATE("R2C",'Mapa final'!$S$11),"")</f>
        <v/>
      </c>
      <c r="AC41" s="174" t="str">
        <f>IF(AND('Mapa final'!$AD$11="Muy Alta",'Mapa final'!$AF$11="Leve"),CONCATENATE("R2C",'Mapa final'!$S$11),"")</f>
        <v/>
      </c>
      <c r="AD41" s="174" t="str">
        <f>IF(AND('Mapa final'!$AD$11="Muy Alta",'Mapa final'!$AF$11="Leve"),CONCATENATE("R2C",'Mapa final'!$S$11),"")</f>
        <v/>
      </c>
      <c r="AE41" s="174" t="str">
        <f>IF(AND('Mapa final'!$AD$11="Muy Alta",'Mapa final'!$AF$11="Leve"),CONCATENATE("R2C",'Mapa final'!$S$11),"")</f>
        <v/>
      </c>
      <c r="AF41" s="174" t="str">
        <f>IF(AND('Mapa final'!$AD$11="Muy Alta",'Mapa final'!$AF$11="Leve"),CONCATENATE("R2C",'Mapa final'!$S$11),"")</f>
        <v/>
      </c>
      <c r="AG41" s="45" t="str">
        <f>IF(AND('Mapa final'!$AD$11="Muy Alta",'Mapa final'!$AF$11="Leve"),CONCATENATE("R2C",'Mapa final'!$S$11),"")</f>
        <v/>
      </c>
      <c r="AH41" s="46" t="str">
        <f>IF(AND('Mapa final'!$AD$11="Alta",'Mapa final'!$AF$11="Catastrófico"),CONCATENATE("R2C",'Mapa final'!$S$11),"")</f>
        <v/>
      </c>
      <c r="AI41" s="176" t="str">
        <f>IF(AND('Mapa final'!$AD$11="Alta",'Mapa final'!$AF$11="Catastrófico"),CONCATENATE("R2C",'Mapa final'!$S$11),"")</f>
        <v/>
      </c>
      <c r="AJ41" s="176" t="str">
        <f>IF(AND('Mapa final'!$AD$11="Alta",'Mapa final'!$AF$11="Catastrófico"),CONCATENATE("R2C",'Mapa final'!$S$11),"")</f>
        <v/>
      </c>
      <c r="AK41" s="176" t="str">
        <f>IF(AND('Mapa final'!$AD$11="Alta",'Mapa final'!$AF$11="Catastrófico"),CONCATENATE("R2C",'Mapa final'!$S$11),"")</f>
        <v/>
      </c>
      <c r="AL41" s="176" t="str">
        <f>IF(AND('Mapa final'!$AD$11="Alta",'Mapa final'!$AF$11="Catastrófico"),CONCATENATE("R2C",'Mapa final'!$S$11),"")</f>
        <v/>
      </c>
      <c r="AM41" s="47" t="str">
        <f>IF(AND('Mapa final'!$AD$11="Alta",'Mapa final'!$AF$11="Catastrófico"),CONCATENATE("R2C",'Mapa final'!$S$11),"")</f>
        <v/>
      </c>
      <c r="AN41" s="70"/>
      <c r="AO41" s="435"/>
      <c r="AP41" s="436"/>
      <c r="AQ41" s="436"/>
      <c r="AR41" s="436"/>
      <c r="AS41" s="436"/>
      <c r="AT41" s="437"/>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63"/>
      <c r="C42" s="363"/>
      <c r="D42" s="364"/>
      <c r="E42" s="404"/>
      <c r="F42" s="405"/>
      <c r="G42" s="405"/>
      <c r="H42" s="405"/>
      <c r="I42" s="405"/>
      <c r="J42" s="65" t="str">
        <f>IF(AND('Mapa final'!$AD$11="Baja",'Mapa final'!$AF$11="Leve"),CONCATENATE("R2C",'Mapa final'!$S$11),"")</f>
        <v/>
      </c>
      <c r="K42" s="177" t="str">
        <f>IF(AND('Mapa final'!$AD$11="Baja",'Mapa final'!$AF$11="Leve"),CONCATENATE("R2C",'Mapa final'!$S$11),"")</f>
        <v/>
      </c>
      <c r="L42" s="177" t="str">
        <f>IF(AND('Mapa final'!$AD$11="Baja",'Mapa final'!$AF$11="Leve"),CONCATENATE("R2C",'Mapa final'!$S$11),"")</f>
        <v/>
      </c>
      <c r="M42" s="177" t="str">
        <f>IF(AND('Mapa final'!$AD$11="Baja",'Mapa final'!$AF$11="Leve"),CONCATENATE("R2C",'Mapa final'!$S$11),"")</f>
        <v/>
      </c>
      <c r="N42" s="177" t="str">
        <f>IF(AND('Mapa final'!$AD$11="Baja",'Mapa final'!$AF$11="Leve"),CONCATENATE("R2C",'Mapa final'!$S$11),"")</f>
        <v/>
      </c>
      <c r="O42" s="66" t="str">
        <f>IF(AND('Mapa final'!$AD$11="Baja",'Mapa final'!$AF$11="Leve"),CONCATENATE("R2C",'Mapa final'!$S$11),"")</f>
        <v/>
      </c>
      <c r="P42" s="175" t="str">
        <f>IF(AND('Mapa final'!$AD$11="Alta",'Mapa final'!$AF$11="Leve"),CONCATENATE("R2C",'Mapa final'!$S$11),"")</f>
        <v/>
      </c>
      <c r="Q42" s="175" t="str">
        <f>IF(AND('Mapa final'!$AD$11="Alta",'Mapa final'!$AF$11="Leve"),CONCATENATE("R2C",'Mapa final'!$S$11),"")</f>
        <v/>
      </c>
      <c r="R42" s="175" t="str">
        <f>IF(AND('Mapa final'!$AD$11="Alta",'Mapa final'!$AF$11="Leve"),CONCATENATE("R2C",'Mapa final'!$S$11),"")</f>
        <v/>
      </c>
      <c r="S42" s="175" t="str">
        <f>IF(AND('Mapa final'!$AD$11="Alta",'Mapa final'!$AF$11="Leve"),CONCATENATE("R2C",'Mapa final'!$S$11),"")</f>
        <v/>
      </c>
      <c r="T42" s="175" t="str">
        <f>IF(AND('Mapa final'!$AD$11="Alta",'Mapa final'!$AF$11="Leve"),CONCATENATE("R2C",'Mapa final'!$S$11),"")</f>
        <v/>
      </c>
      <c r="U42" s="58" t="str">
        <f>IF(AND('Mapa final'!$AD$11="Alta",'Mapa final'!$AF$11="Leve"),CONCATENATE("R2C",'Mapa final'!$S$11),"")</f>
        <v/>
      </c>
      <c r="V42" s="57" t="str">
        <f>IF(AND('Mapa final'!$AD$11="Alta",'Mapa final'!$AF$11="Leve"),CONCATENATE("R2C",'Mapa final'!$S$11),"")</f>
        <v/>
      </c>
      <c r="W42" s="175" t="str">
        <f>IF(AND('Mapa final'!$AD$11="Alta",'Mapa final'!$AF$11="Leve"),CONCATENATE("R2C",'Mapa final'!$S$11),"")</f>
        <v/>
      </c>
      <c r="X42" s="175" t="str">
        <f>IF(AND('Mapa final'!$AD$11="Alta",'Mapa final'!$AF$11="Leve"),CONCATENATE("R2C",'Mapa final'!$S$11),"")</f>
        <v/>
      </c>
      <c r="Y42" s="175" t="str">
        <f>IF(AND('Mapa final'!$AD$11="Alta",'Mapa final'!$AF$11="Leve"),CONCATENATE("R2C",'Mapa final'!$S$11),"")</f>
        <v/>
      </c>
      <c r="Z42" s="175" t="str">
        <f>IF(AND('Mapa final'!$AD$11="Alta",'Mapa final'!$AF$11="Leve"),CONCATENATE("R2C",'Mapa final'!$S$11),"")</f>
        <v/>
      </c>
      <c r="AA42" s="58" t="str">
        <f>IF(AND('Mapa final'!$AD$11="Alta",'Mapa final'!$AF$11="Leve"),CONCATENATE("R2C",'Mapa final'!$S$11),"")</f>
        <v/>
      </c>
      <c r="AB42" s="44" t="str">
        <f>IF(AND('Mapa final'!$AD$11="Muy Alta",'Mapa final'!$AF$11="Leve"),CONCATENATE("R2C",'Mapa final'!$S$11),"")</f>
        <v/>
      </c>
      <c r="AC42" s="174" t="str">
        <f>IF(AND('Mapa final'!$AD$11="Muy Alta",'Mapa final'!$AF$11="Leve"),CONCATENATE("R2C",'Mapa final'!$S$11),"")</f>
        <v/>
      </c>
      <c r="AD42" s="174" t="str">
        <f>IF(AND('Mapa final'!$AD$11="Muy Alta",'Mapa final'!$AF$11="Leve"),CONCATENATE("R2C",'Mapa final'!$S$11),"")</f>
        <v/>
      </c>
      <c r="AE42" s="174" t="str">
        <f>IF(AND('Mapa final'!$AD$11="Muy Alta",'Mapa final'!$AF$11="Leve"),CONCATENATE("R2C",'Mapa final'!$S$11),"")</f>
        <v/>
      </c>
      <c r="AF42" s="174" t="str">
        <f>IF(AND('Mapa final'!$AD$11="Muy Alta",'Mapa final'!$AF$11="Leve"),CONCATENATE("R2C",'Mapa final'!$S$11),"")</f>
        <v/>
      </c>
      <c r="AG42" s="45" t="str">
        <f>IF(AND('Mapa final'!$AD$11="Muy Alta",'Mapa final'!$AF$11="Leve"),CONCATENATE("R2C",'Mapa final'!$S$11),"")</f>
        <v/>
      </c>
      <c r="AH42" s="46" t="str">
        <f>IF(AND('Mapa final'!$AD$11="Alta",'Mapa final'!$AF$11="Catastrófico"),CONCATENATE("R2C",'Mapa final'!$S$11),"")</f>
        <v/>
      </c>
      <c r="AI42" s="176" t="str">
        <f>IF(AND('Mapa final'!$AD$11="Alta",'Mapa final'!$AF$11="Catastrófico"),CONCATENATE("R2C",'Mapa final'!$S$11),"")</f>
        <v/>
      </c>
      <c r="AJ42" s="176" t="str">
        <f>IF(AND('Mapa final'!$AD$11="Alta",'Mapa final'!$AF$11="Catastrófico"),CONCATENATE("R2C",'Mapa final'!$S$11),"")</f>
        <v/>
      </c>
      <c r="AK42" s="176" t="str">
        <f>IF(AND('Mapa final'!$AD$11="Alta",'Mapa final'!$AF$11="Catastrófico"),CONCATENATE("R2C",'Mapa final'!$S$11),"")</f>
        <v/>
      </c>
      <c r="AL42" s="176" t="str">
        <f>IF(AND('Mapa final'!$AD$11="Alta",'Mapa final'!$AF$11="Catastrófico"),CONCATENATE("R2C",'Mapa final'!$S$11),"")</f>
        <v/>
      </c>
      <c r="AM42" s="47" t="str">
        <f>IF(AND('Mapa final'!$AD$11="Alta",'Mapa final'!$AF$11="Catastrófico"),CONCATENATE("R2C",'Mapa final'!$S$11),"")</f>
        <v/>
      </c>
      <c r="AN42" s="70"/>
      <c r="AO42" s="435"/>
      <c r="AP42" s="436"/>
      <c r="AQ42" s="436"/>
      <c r="AR42" s="436"/>
      <c r="AS42" s="436"/>
      <c r="AT42" s="437"/>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63"/>
      <c r="C43" s="363"/>
      <c r="D43" s="364"/>
      <c r="E43" s="404"/>
      <c r="F43" s="405"/>
      <c r="G43" s="405"/>
      <c r="H43" s="405"/>
      <c r="I43" s="405"/>
      <c r="J43" s="65" t="str">
        <f>IF(AND('Mapa final'!$AD$11="Baja",'Mapa final'!$AF$11="Leve"),CONCATENATE("R2C",'Mapa final'!$S$11),"")</f>
        <v/>
      </c>
      <c r="K43" s="177" t="str">
        <f>IF(AND('Mapa final'!$AD$11="Baja",'Mapa final'!$AF$11="Leve"),CONCATENATE("R2C",'Mapa final'!$S$11),"")</f>
        <v/>
      </c>
      <c r="L43" s="177" t="str">
        <f>IF(AND('Mapa final'!$AD$11="Baja",'Mapa final'!$AF$11="Leve"),CONCATENATE("R2C",'Mapa final'!$S$11),"")</f>
        <v/>
      </c>
      <c r="M43" s="177" t="str">
        <f>IF(AND('Mapa final'!$AD$11="Baja",'Mapa final'!$AF$11="Leve"),CONCATENATE("R2C",'Mapa final'!$S$11),"")</f>
        <v/>
      </c>
      <c r="N43" s="177" t="str">
        <f>IF(AND('Mapa final'!$AD$11="Baja",'Mapa final'!$AF$11="Leve"),CONCATENATE("R2C",'Mapa final'!$S$11),"")</f>
        <v/>
      </c>
      <c r="O43" s="66" t="str">
        <f>IF(AND('Mapa final'!$AD$11="Baja",'Mapa final'!$AF$11="Leve"),CONCATENATE("R2C",'Mapa final'!$S$11),"")</f>
        <v/>
      </c>
      <c r="P43" s="175" t="str">
        <f>IF(AND('Mapa final'!$AD$11="Alta",'Mapa final'!$AF$11="Leve"),CONCATENATE("R2C",'Mapa final'!$S$11),"")</f>
        <v/>
      </c>
      <c r="Q43" s="175" t="str">
        <f>IF(AND('Mapa final'!$AD$11="Alta",'Mapa final'!$AF$11="Leve"),CONCATENATE("R2C",'Mapa final'!$S$11),"")</f>
        <v/>
      </c>
      <c r="R43" s="175" t="str">
        <f>IF(AND('Mapa final'!$AD$11="Alta",'Mapa final'!$AF$11="Leve"),CONCATENATE("R2C",'Mapa final'!$S$11),"")</f>
        <v/>
      </c>
      <c r="S43" s="175" t="str">
        <f>IF(AND('Mapa final'!$AD$11="Alta",'Mapa final'!$AF$11="Leve"),CONCATENATE("R2C",'Mapa final'!$S$11),"")</f>
        <v/>
      </c>
      <c r="T43" s="175" t="str">
        <f>IF(AND('Mapa final'!$AD$11="Alta",'Mapa final'!$AF$11="Leve"),CONCATENATE("R2C",'Mapa final'!$S$11),"")</f>
        <v/>
      </c>
      <c r="U43" s="58" t="str">
        <f>IF(AND('Mapa final'!$AD$11="Alta",'Mapa final'!$AF$11="Leve"),CONCATENATE("R2C",'Mapa final'!$S$11),"")</f>
        <v/>
      </c>
      <c r="V43" s="57" t="str">
        <f>IF(AND('Mapa final'!$AD$11="Alta",'Mapa final'!$AF$11="Leve"),CONCATENATE("R2C",'Mapa final'!$S$11),"")</f>
        <v/>
      </c>
      <c r="W43" s="175" t="str">
        <f>IF(AND('Mapa final'!$AD$11="Alta",'Mapa final'!$AF$11="Leve"),CONCATENATE("R2C",'Mapa final'!$S$11),"")</f>
        <v/>
      </c>
      <c r="X43" s="175" t="str">
        <f>IF(AND('Mapa final'!$AD$11="Alta",'Mapa final'!$AF$11="Leve"),CONCATENATE("R2C",'Mapa final'!$S$11),"")</f>
        <v/>
      </c>
      <c r="Y43" s="175" t="str">
        <f>IF(AND('Mapa final'!$AD$11="Alta",'Mapa final'!$AF$11="Leve"),CONCATENATE("R2C",'Mapa final'!$S$11),"")</f>
        <v/>
      </c>
      <c r="Z43" s="175" t="str">
        <f>IF(AND('Mapa final'!$AD$11="Alta",'Mapa final'!$AF$11="Leve"),CONCATENATE("R2C",'Mapa final'!$S$11),"")</f>
        <v/>
      </c>
      <c r="AA43" s="58" t="str">
        <f>IF(AND('Mapa final'!$AD$11="Alta",'Mapa final'!$AF$11="Leve"),CONCATENATE("R2C",'Mapa final'!$S$11),"")</f>
        <v/>
      </c>
      <c r="AB43" s="44" t="str">
        <f>IF(AND('Mapa final'!$AD$11="Muy Alta",'Mapa final'!$AF$11="Leve"),CONCATENATE("R2C",'Mapa final'!$S$11),"")</f>
        <v/>
      </c>
      <c r="AC43" s="174" t="str">
        <f>IF(AND('Mapa final'!$AD$11="Muy Alta",'Mapa final'!$AF$11="Leve"),CONCATENATE("R2C",'Mapa final'!$S$11),"")</f>
        <v/>
      </c>
      <c r="AD43" s="174" t="str">
        <f>IF(AND('Mapa final'!$AD$11="Muy Alta",'Mapa final'!$AF$11="Leve"),CONCATENATE("R2C",'Mapa final'!$S$11),"")</f>
        <v/>
      </c>
      <c r="AE43" s="174" t="str">
        <f>IF(AND('Mapa final'!$AD$11="Muy Alta",'Mapa final'!$AF$11="Leve"),CONCATENATE("R2C",'Mapa final'!$S$11),"")</f>
        <v/>
      </c>
      <c r="AF43" s="174" t="str">
        <f>IF(AND('Mapa final'!$AD$11="Muy Alta",'Mapa final'!$AF$11="Leve"),CONCATENATE("R2C",'Mapa final'!$S$11),"")</f>
        <v/>
      </c>
      <c r="AG43" s="45" t="str">
        <f>IF(AND('Mapa final'!$AD$11="Muy Alta",'Mapa final'!$AF$11="Leve"),CONCATENATE("R2C",'Mapa final'!$S$11),"")</f>
        <v/>
      </c>
      <c r="AH43" s="46" t="str">
        <f>IF(AND('Mapa final'!$AD$11="Alta",'Mapa final'!$AF$11="Catastrófico"),CONCATENATE("R2C",'Mapa final'!$S$11),"")</f>
        <v/>
      </c>
      <c r="AI43" s="176" t="str">
        <f>IF(AND('Mapa final'!$AD$11="Alta",'Mapa final'!$AF$11="Catastrófico"),CONCATENATE("R2C",'Mapa final'!$S$11),"")</f>
        <v/>
      </c>
      <c r="AJ43" s="176" t="str">
        <f>IF(AND('Mapa final'!$AD$11="Alta",'Mapa final'!$AF$11="Catastrófico"),CONCATENATE("R2C",'Mapa final'!$S$11),"")</f>
        <v/>
      </c>
      <c r="AK43" s="176" t="str">
        <f>IF(AND('Mapa final'!$AD$11="Alta",'Mapa final'!$AF$11="Catastrófico"),CONCATENATE("R2C",'Mapa final'!$S$11),"")</f>
        <v/>
      </c>
      <c r="AL43" s="176" t="str">
        <f>IF(AND('Mapa final'!$AD$11="Alta",'Mapa final'!$AF$11="Catastrófico"),CONCATENATE("R2C",'Mapa final'!$S$11),"")</f>
        <v/>
      </c>
      <c r="AM43" s="47" t="str">
        <f>IF(AND('Mapa final'!$AD$11="Alta",'Mapa final'!$AF$11="Catastrófico"),CONCATENATE("R2C",'Mapa final'!$S$11),"")</f>
        <v/>
      </c>
      <c r="AN43" s="70"/>
      <c r="AO43" s="435"/>
      <c r="AP43" s="436"/>
      <c r="AQ43" s="436"/>
      <c r="AR43" s="436"/>
      <c r="AS43" s="436"/>
      <c r="AT43" s="437"/>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63"/>
      <c r="C44" s="363"/>
      <c r="D44" s="364"/>
      <c r="E44" s="404"/>
      <c r="F44" s="405"/>
      <c r="G44" s="405"/>
      <c r="H44" s="405"/>
      <c r="I44" s="405"/>
      <c r="J44" s="65" t="str">
        <f>IF(AND('Mapa final'!$AD$11="Baja",'Mapa final'!$AF$11="Leve"),CONCATENATE("R2C",'Mapa final'!$S$11),"")</f>
        <v/>
      </c>
      <c r="K44" s="177" t="str">
        <f>IF(AND('Mapa final'!$AD$11="Baja",'Mapa final'!$AF$11="Leve"),CONCATENATE("R2C",'Mapa final'!$S$11),"")</f>
        <v/>
      </c>
      <c r="L44" s="177" t="str">
        <f>IF(AND('Mapa final'!$AD$11="Baja",'Mapa final'!$AF$11="Leve"),CONCATENATE("R2C",'Mapa final'!$S$11),"")</f>
        <v/>
      </c>
      <c r="M44" s="177" t="str">
        <f>IF(AND('Mapa final'!$AD$11="Baja",'Mapa final'!$AF$11="Leve"),CONCATENATE("R2C",'Mapa final'!$S$11),"")</f>
        <v/>
      </c>
      <c r="N44" s="177" t="str">
        <f>IF(AND('Mapa final'!$AD$11="Baja",'Mapa final'!$AF$11="Leve"),CONCATENATE("R2C",'Mapa final'!$S$11),"")</f>
        <v/>
      </c>
      <c r="O44" s="66" t="str">
        <f>IF(AND('Mapa final'!$AD$11="Baja",'Mapa final'!$AF$11="Leve"),CONCATENATE("R2C",'Mapa final'!$S$11),"")</f>
        <v/>
      </c>
      <c r="P44" s="175" t="str">
        <f>IF(AND('Mapa final'!$AD$11="Alta",'Mapa final'!$AF$11="Leve"),CONCATENATE("R2C",'Mapa final'!$S$11),"")</f>
        <v/>
      </c>
      <c r="Q44" s="175" t="str">
        <f>IF(AND('Mapa final'!$AD$11="Alta",'Mapa final'!$AF$11="Leve"),CONCATENATE("R2C",'Mapa final'!$S$11),"")</f>
        <v/>
      </c>
      <c r="R44" s="175" t="str">
        <f>IF(AND('Mapa final'!$AD$11="Alta",'Mapa final'!$AF$11="Leve"),CONCATENATE("R2C",'Mapa final'!$S$11),"")</f>
        <v/>
      </c>
      <c r="S44" s="175" t="str">
        <f>IF(AND('Mapa final'!$AD$11="Alta",'Mapa final'!$AF$11="Leve"),CONCATENATE("R2C",'Mapa final'!$S$11),"")</f>
        <v/>
      </c>
      <c r="T44" s="175" t="str">
        <f>IF(AND('Mapa final'!$AD$11="Alta",'Mapa final'!$AF$11="Leve"),CONCATENATE("R2C",'Mapa final'!$S$11),"")</f>
        <v/>
      </c>
      <c r="U44" s="58" t="str">
        <f>IF(AND('Mapa final'!$AD$11="Alta",'Mapa final'!$AF$11="Leve"),CONCATENATE("R2C",'Mapa final'!$S$11),"")</f>
        <v/>
      </c>
      <c r="V44" s="57" t="str">
        <f>IF(AND('Mapa final'!$AD$11="Alta",'Mapa final'!$AF$11="Leve"),CONCATENATE("R2C",'Mapa final'!$S$11),"")</f>
        <v/>
      </c>
      <c r="W44" s="175" t="str">
        <f>IF(AND('Mapa final'!$AD$11="Alta",'Mapa final'!$AF$11="Leve"),CONCATENATE("R2C",'Mapa final'!$S$11),"")</f>
        <v/>
      </c>
      <c r="X44" s="175" t="str">
        <f>IF(AND('Mapa final'!$AD$11="Alta",'Mapa final'!$AF$11="Leve"),CONCATENATE("R2C",'Mapa final'!$S$11),"")</f>
        <v/>
      </c>
      <c r="Y44" s="175" t="str">
        <f>IF(AND('Mapa final'!$AD$11="Alta",'Mapa final'!$AF$11="Leve"),CONCATENATE("R2C",'Mapa final'!$S$11),"")</f>
        <v/>
      </c>
      <c r="Z44" s="175" t="str">
        <f>IF(AND('Mapa final'!$AD$11="Alta",'Mapa final'!$AF$11="Leve"),CONCATENATE("R2C",'Mapa final'!$S$11),"")</f>
        <v/>
      </c>
      <c r="AA44" s="58" t="str">
        <f>IF(AND('Mapa final'!$AD$11="Alta",'Mapa final'!$AF$11="Leve"),CONCATENATE("R2C",'Mapa final'!$S$11),"")</f>
        <v/>
      </c>
      <c r="AB44" s="44" t="str">
        <f>IF(AND('Mapa final'!$AD$11="Muy Alta",'Mapa final'!$AF$11="Leve"),CONCATENATE("R2C",'Mapa final'!$S$11),"")</f>
        <v/>
      </c>
      <c r="AC44" s="174" t="str">
        <f>IF(AND('Mapa final'!$AD$11="Muy Alta",'Mapa final'!$AF$11="Leve"),CONCATENATE("R2C",'Mapa final'!$S$11),"")</f>
        <v/>
      </c>
      <c r="AD44" s="174" t="str">
        <f>IF(AND('Mapa final'!$AD$11="Muy Alta",'Mapa final'!$AF$11="Leve"),CONCATENATE("R2C",'Mapa final'!$S$11),"")</f>
        <v/>
      </c>
      <c r="AE44" s="174" t="str">
        <f>IF(AND('Mapa final'!$AD$11="Muy Alta",'Mapa final'!$AF$11="Leve"),CONCATENATE("R2C",'Mapa final'!$S$11),"")</f>
        <v/>
      </c>
      <c r="AF44" s="174" t="str">
        <f>IF(AND('Mapa final'!$AD$11="Muy Alta",'Mapa final'!$AF$11="Leve"),CONCATENATE("R2C",'Mapa final'!$S$11),"")</f>
        <v/>
      </c>
      <c r="AG44" s="45" t="str">
        <f>IF(AND('Mapa final'!$AD$11="Muy Alta",'Mapa final'!$AF$11="Leve"),CONCATENATE("R2C",'Mapa final'!$S$11),"")</f>
        <v/>
      </c>
      <c r="AH44" s="46" t="str">
        <f>IF(AND('Mapa final'!$AD$11="Alta",'Mapa final'!$AF$11="Catastrófico"),CONCATENATE("R2C",'Mapa final'!$S$11),"")</f>
        <v/>
      </c>
      <c r="AI44" s="176" t="str">
        <f>IF(AND('Mapa final'!$AD$11="Alta",'Mapa final'!$AF$11="Catastrófico"),CONCATENATE("R2C",'Mapa final'!$S$11),"")</f>
        <v/>
      </c>
      <c r="AJ44" s="176" t="str">
        <f>IF(AND('Mapa final'!$AD$11="Alta",'Mapa final'!$AF$11="Catastrófico"),CONCATENATE("R2C",'Mapa final'!$S$11),"")</f>
        <v/>
      </c>
      <c r="AK44" s="176" t="str">
        <f>IF(AND('Mapa final'!$AD$11="Alta",'Mapa final'!$AF$11="Catastrófico"),CONCATENATE("R2C",'Mapa final'!$S$11),"")</f>
        <v/>
      </c>
      <c r="AL44" s="176" t="str">
        <f>IF(AND('Mapa final'!$AD$11="Alta",'Mapa final'!$AF$11="Catastrófico"),CONCATENATE("R2C",'Mapa final'!$S$11),"")</f>
        <v/>
      </c>
      <c r="AM44" s="47" t="str">
        <f>IF(AND('Mapa final'!$AD$11="Alta",'Mapa final'!$AF$11="Catastrófico"),CONCATENATE("R2C",'Mapa final'!$S$11),"")</f>
        <v/>
      </c>
      <c r="AN44" s="70"/>
      <c r="AO44" s="435"/>
      <c r="AP44" s="436"/>
      <c r="AQ44" s="436"/>
      <c r="AR44" s="436"/>
      <c r="AS44" s="436"/>
      <c r="AT44" s="437"/>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63"/>
      <c r="C45" s="363"/>
      <c r="D45" s="364"/>
      <c r="E45" s="407"/>
      <c r="F45" s="408"/>
      <c r="G45" s="408"/>
      <c r="H45" s="408"/>
      <c r="I45" s="408"/>
      <c r="J45" s="67" t="str">
        <f>IF(AND('Mapa final'!$AD$11="Baja",'Mapa final'!$AF$11="Leve"),CONCATENATE("R2C",'Mapa final'!$S$11),"")</f>
        <v/>
      </c>
      <c r="K45" s="68" t="str">
        <f>IF(AND('Mapa final'!$AD$11="Baja",'Mapa final'!$AF$11="Leve"),CONCATENATE("R2C",'Mapa final'!$S$11),"")</f>
        <v/>
      </c>
      <c r="L45" s="68" t="str">
        <f>IF(AND('Mapa final'!$AD$11="Baja",'Mapa final'!$AF$11="Leve"),CONCATENATE("R2C",'Mapa final'!$S$11),"")</f>
        <v/>
      </c>
      <c r="M45" s="68" t="str">
        <f>IF(AND('Mapa final'!$AD$11="Baja",'Mapa final'!$AF$11="Leve"),CONCATENATE("R2C",'Mapa final'!$S$11),"")</f>
        <v/>
      </c>
      <c r="N45" s="68" t="str">
        <f>IF(AND('Mapa final'!$AD$11="Baja",'Mapa final'!$AF$11="Leve"),CONCATENATE("R2C",'Mapa final'!$S$11),"")</f>
        <v/>
      </c>
      <c r="O45" s="69" t="str">
        <f>IF(AND('Mapa final'!$AD$11="Baja",'Mapa final'!$AF$11="Leve"),CONCATENATE("R2C",'Mapa final'!$S$11),"")</f>
        <v/>
      </c>
      <c r="P45" s="60" t="str">
        <f>IF(AND('Mapa final'!$AD$11="Alta",'Mapa final'!$AF$11="Leve"),CONCATENATE("R2C",'Mapa final'!$S$11),"")</f>
        <v/>
      </c>
      <c r="Q45" s="60" t="str">
        <f>IF(AND('Mapa final'!$AD$11="Alta",'Mapa final'!$AF$11="Leve"),CONCATENATE("R2C",'Mapa final'!$S$11),"")</f>
        <v/>
      </c>
      <c r="R45" s="60" t="str">
        <f>IF(AND('Mapa final'!$AD$11="Alta",'Mapa final'!$AF$11="Leve"),CONCATENATE("R2C",'Mapa final'!$S$11),"")</f>
        <v/>
      </c>
      <c r="S45" s="60" t="str">
        <f>IF(AND('Mapa final'!$AD$11="Alta",'Mapa final'!$AF$11="Leve"),CONCATENATE("R2C",'Mapa final'!$S$11),"")</f>
        <v/>
      </c>
      <c r="T45" s="60" t="str">
        <f>IF(AND('Mapa final'!$AD$11="Alta",'Mapa final'!$AF$11="Leve"),CONCATENATE("R2C",'Mapa final'!$S$11),"")</f>
        <v/>
      </c>
      <c r="U45" s="61" t="str">
        <f>IF(AND('Mapa final'!$AD$11="Alta",'Mapa final'!$AF$11="Leve"),CONCATENATE("R2C",'Mapa final'!$S$11),"")</f>
        <v/>
      </c>
      <c r="V45" s="59" t="str">
        <f>IF(AND('Mapa final'!$AD$11="Alta",'Mapa final'!$AF$11="Leve"),CONCATENATE("R2C",'Mapa final'!$S$11),"")</f>
        <v/>
      </c>
      <c r="W45" s="60" t="str">
        <f>IF(AND('Mapa final'!$AD$11="Alta",'Mapa final'!$AF$11="Leve"),CONCATENATE("R2C",'Mapa final'!$S$11),"")</f>
        <v/>
      </c>
      <c r="X45" s="60" t="str">
        <f>IF(AND('Mapa final'!$AD$11="Alta",'Mapa final'!$AF$11="Leve"),CONCATENATE("R2C",'Mapa final'!$S$11),"")</f>
        <v/>
      </c>
      <c r="Y45" s="60" t="str">
        <f>IF(AND('Mapa final'!$AD$11="Alta",'Mapa final'!$AF$11="Leve"),CONCATENATE("R2C",'Mapa final'!$S$11),"")</f>
        <v/>
      </c>
      <c r="Z45" s="60" t="str">
        <f>IF(AND('Mapa final'!$AD$11="Alta",'Mapa final'!$AF$11="Leve"),CONCATENATE("R2C",'Mapa final'!$S$11),"")</f>
        <v/>
      </c>
      <c r="AA45" s="61" t="str">
        <f>IF(AND('Mapa final'!$AD$11="Alta",'Mapa final'!$AF$11="Leve"),CONCATENATE("R2C",'Mapa final'!$S$11),"")</f>
        <v/>
      </c>
      <c r="AB45" s="48" t="str">
        <f>IF(AND('Mapa final'!$AD$11="Muy Alta",'Mapa final'!$AF$11="Leve"),CONCATENATE("R2C",'Mapa final'!$S$11),"")</f>
        <v/>
      </c>
      <c r="AC45" s="49" t="str">
        <f>IF(AND('Mapa final'!$AD$11="Muy Alta",'Mapa final'!$AF$11="Leve"),CONCATENATE("R2C",'Mapa final'!$S$11),"")</f>
        <v/>
      </c>
      <c r="AD45" s="49" t="str">
        <f>IF(AND('Mapa final'!$AD$11="Muy Alta",'Mapa final'!$AF$11="Leve"),CONCATENATE("R2C",'Mapa final'!$S$11),"")</f>
        <v/>
      </c>
      <c r="AE45" s="49" t="str">
        <f>IF(AND('Mapa final'!$AD$11="Muy Alta",'Mapa final'!$AF$11="Leve"),CONCATENATE("R2C",'Mapa final'!$S$11),"")</f>
        <v/>
      </c>
      <c r="AF45" s="49" t="str">
        <f>IF(AND('Mapa final'!$AD$11="Muy Alta",'Mapa final'!$AF$11="Leve"),CONCATENATE("R2C",'Mapa final'!$S$11),"")</f>
        <v/>
      </c>
      <c r="AG45" s="50" t="str">
        <f>IF(AND('Mapa final'!$AD$11="Muy Alta",'Mapa final'!$AF$11="Leve"),CONCATENATE("R2C",'Mapa final'!$S$11),"")</f>
        <v/>
      </c>
      <c r="AH45" s="51" t="str">
        <f>IF(AND('Mapa final'!$AD$11="Alta",'Mapa final'!$AF$11="Catastrófico"),CONCATENATE("R2C",'Mapa final'!$S$11),"")</f>
        <v/>
      </c>
      <c r="AI45" s="52" t="str">
        <f>IF(AND('Mapa final'!$AD$11="Alta",'Mapa final'!$AF$11="Catastrófico"),CONCATENATE("R2C",'Mapa final'!$S$11),"")</f>
        <v/>
      </c>
      <c r="AJ45" s="52" t="str">
        <f>IF(AND('Mapa final'!$AD$11="Alta",'Mapa final'!$AF$11="Catastrófico"),CONCATENATE("R2C",'Mapa final'!$S$11),"")</f>
        <v/>
      </c>
      <c r="AK45" s="52" t="str">
        <f>IF(AND('Mapa final'!$AD$11="Alta",'Mapa final'!$AF$11="Catastrófico"),CONCATENATE("R2C",'Mapa final'!$S$11),"")</f>
        <v/>
      </c>
      <c r="AL45" s="52" t="str">
        <f>IF(AND('Mapa final'!$AD$11="Alta",'Mapa final'!$AF$11="Catastrófico"),CONCATENATE("R2C",'Mapa final'!$S$11),"")</f>
        <v/>
      </c>
      <c r="AM45" s="53" t="str">
        <f>IF(AND('Mapa final'!$AD$11="Alta",'Mapa final'!$AF$11="Catastrófico"),CONCATENATE("R2C",'Mapa final'!$S$11),"")</f>
        <v/>
      </c>
      <c r="AN45" s="70"/>
      <c r="AO45" s="438"/>
      <c r="AP45" s="439"/>
      <c r="AQ45" s="439"/>
      <c r="AR45" s="439"/>
      <c r="AS45" s="439"/>
      <c r="AT45" s="440"/>
    </row>
    <row r="46" spans="1:80" ht="21" customHeight="1" x14ac:dyDescent="0.25">
      <c r="A46" s="70"/>
      <c r="B46" s="363"/>
      <c r="C46" s="363"/>
      <c r="D46" s="364"/>
      <c r="E46" s="401" t="s">
        <v>186</v>
      </c>
      <c r="F46" s="402"/>
      <c r="G46" s="402"/>
      <c r="H46" s="402"/>
      <c r="I46" s="403"/>
      <c r="J46" s="62" t="str">
        <f>IF(AND('Mapa final'!$AD$11="Baja",'Mapa final'!$AF$11="Leve"),CONCATENATE("R2C",'Mapa final'!$S$11),"")</f>
        <v/>
      </c>
      <c r="K46" s="63" t="str">
        <f>IF(AND('Mapa final'!$AD$11="Baja",'Mapa final'!$AF$11="Leve"),CONCATENATE("R2C",'Mapa final'!$S$11),"")</f>
        <v/>
      </c>
      <c r="L46" s="63" t="str">
        <f>IF(AND('Mapa final'!$AD$11="Baja",'Mapa final'!$AF$11="Leve"),CONCATENATE("R2C",'Mapa final'!$S$11),"")</f>
        <v/>
      </c>
      <c r="M46" s="63" t="str">
        <f>IF(AND('Mapa final'!$AD$11="Baja",'Mapa final'!$AF$11="Leve"),CONCATENATE("R2C",'Mapa final'!$S$11),"")</f>
        <v/>
      </c>
      <c r="N46" s="63" t="str">
        <f>IF(AND('Mapa final'!$AD$11="Baja",'Mapa final'!$AF$11="Leve"),CONCATENATE("R2C",'Mapa final'!$S$11),"")</f>
        <v/>
      </c>
      <c r="O46" s="64" t="str">
        <f>IF(AND('Mapa final'!$AD$11="Baja",'Mapa final'!$AF$11="Leve"),CONCATENATE("R2C",'Mapa final'!$S$11),"")</f>
        <v/>
      </c>
      <c r="P46" s="62" t="str">
        <f>IF(AND('Mapa final'!$AD$11="Baja",'Mapa final'!$AF$11="Leve"),CONCATENATE("R2C",'Mapa final'!$S$11),"")</f>
        <v/>
      </c>
      <c r="Q46" s="63" t="str">
        <f>IF(AND('Mapa final'!$AD$11="Baja",'Mapa final'!$AF$11="Leve"),CONCATENATE("R2C",'Mapa final'!$S$11),"")</f>
        <v/>
      </c>
      <c r="R46" s="63" t="str">
        <f>IF(AND('Mapa final'!$AD$11="Baja",'Mapa final'!$AF$11="Leve"),CONCATENATE("R2C",'Mapa final'!$S$11),"")</f>
        <v/>
      </c>
      <c r="S46" s="63" t="str">
        <f>IF(AND('Mapa final'!$AD$11="Baja",'Mapa final'!$AF$11="Leve"),CONCATENATE("R2C",'Mapa final'!$S$11),"")</f>
        <v/>
      </c>
      <c r="T46" s="63" t="str">
        <f>IF(AND('Mapa final'!$AD$11="Baja",'Mapa final'!$AF$11="Leve"),CONCATENATE("R2C",'Mapa final'!$S$11),"")</f>
        <v/>
      </c>
      <c r="U46" s="64" t="str">
        <f>IF(AND('Mapa final'!$AD$11="Baja",'Mapa final'!$AF$11="Leve"),CONCATENATE("R2C",'Mapa final'!$S$11),"")</f>
        <v/>
      </c>
      <c r="V46" s="54" t="str">
        <f>IF(AND('Mapa final'!$AD$11="Alta",'Mapa final'!$AF$11="Leve"),CONCATENATE("R2C",'Mapa final'!$S$11),"")</f>
        <v/>
      </c>
      <c r="W46" s="55" t="str">
        <f>IF(AND('Mapa final'!$AD$11="Alta",'Mapa final'!$AF$11="Leve"),CONCATENATE("R2C",'Mapa final'!$S$11),"")</f>
        <v/>
      </c>
      <c r="X46" s="55" t="str">
        <f>IF(AND('Mapa final'!$AD$11="Alta",'Mapa final'!$AF$11="Leve"),CONCATENATE("R2C",'Mapa final'!$S$11),"")</f>
        <v/>
      </c>
      <c r="Y46" s="55" t="str">
        <f>IF(AND('Mapa final'!$AD$11="Alta",'Mapa final'!$AF$11="Leve"),CONCATENATE("R2C",'Mapa final'!$S$11),"")</f>
        <v/>
      </c>
      <c r="Z46" s="55" t="str">
        <f>IF(AND('Mapa final'!$AD$11="Alta",'Mapa final'!$AF$11="Leve"),CONCATENATE("R2C",'Mapa final'!$S$11),"")</f>
        <v/>
      </c>
      <c r="AA46" s="56" t="str">
        <f>IF(AND('Mapa final'!$AD$11="Alta",'Mapa final'!$AF$11="Leve"),CONCATENATE("R2C",'Mapa final'!$S$11),"")</f>
        <v/>
      </c>
      <c r="AB46" s="38" t="str">
        <f>IF(AND('Mapa final'!$AD$11="Muy Alta",'Mapa final'!$AF$11="Leve"),CONCATENATE("R2C",'Mapa final'!$S$11),"")</f>
        <v/>
      </c>
      <c r="AC46" s="39" t="str">
        <f>IF(AND('Mapa final'!$AD$11="Muy Alta",'Mapa final'!$AF$11="Leve"),CONCATENATE("R2C",'Mapa final'!$S$11),"")</f>
        <v/>
      </c>
      <c r="AD46" s="39" t="str">
        <f>IF(AND('Mapa final'!$AD$11="Muy Alta",'Mapa final'!$AF$11="Leve"),CONCATENATE("R2C",'Mapa final'!$S$11),"")</f>
        <v/>
      </c>
      <c r="AE46" s="39" t="str">
        <f>IF(AND('Mapa final'!$AD$11="Muy Alta",'Mapa final'!$AF$11="Leve"),CONCATENATE("R2C",'Mapa final'!$S$11),"")</f>
        <v/>
      </c>
      <c r="AF46" s="39" t="str">
        <f>IF(AND('Mapa final'!$AD$11="Muy Alta",'Mapa final'!$AF$11="Leve"),CONCATENATE("R2C",'Mapa final'!$S$11),"")</f>
        <v/>
      </c>
      <c r="AG46" s="40" t="str">
        <f>IF(AND('Mapa final'!$AD$11="Muy Alta",'Mapa final'!$AF$11="Leve"),CONCATENATE("R2C",'Mapa final'!$S$11),"")</f>
        <v/>
      </c>
      <c r="AH46" s="41" t="str">
        <f>IF(AND('Mapa final'!$AD$11="Alta",'Mapa final'!$AF$11="Catastrófico"),CONCATENATE("R2C",'Mapa final'!$S$11),"")</f>
        <v/>
      </c>
      <c r="AI46" s="42" t="str">
        <f>IF(AND('Mapa final'!$AD$11="Alta",'Mapa final'!$AF$11="Catastrófico"),CONCATENATE("R2C",'Mapa final'!$S$11),"")</f>
        <v/>
      </c>
      <c r="AJ46" s="42" t="str">
        <f>IF(AND('Mapa final'!$AD$11="Alta",'Mapa final'!$AF$11="Catastrófico"),CONCATENATE("R2C",'Mapa final'!$S$11),"")</f>
        <v/>
      </c>
      <c r="AK46" s="42" t="str">
        <f>IF(AND('Mapa final'!$AD$11="Alta",'Mapa final'!$AF$11="Catastrófico"),CONCATENATE("R2C",'Mapa final'!$S$11),"")</f>
        <v/>
      </c>
      <c r="AL46" s="42" t="str">
        <f>IF(AND('Mapa final'!$AD$11="Alta",'Mapa final'!$AF$11="Catastrófico"),CONCATENATE("R2C",'Mapa final'!$S$11),"")</f>
        <v/>
      </c>
      <c r="AM46" s="43" t="str">
        <f>IF(AND('Mapa final'!$AD$11="Alta",'Mapa final'!$AF$11="Catastrófico"),CONCATENATE("R2C",'Mapa final'!$S$11),"")</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1" customHeight="1" x14ac:dyDescent="0.25">
      <c r="A47" s="70"/>
      <c r="B47" s="363"/>
      <c r="C47" s="363"/>
      <c r="D47" s="364"/>
      <c r="E47" s="420"/>
      <c r="F47" s="405"/>
      <c r="G47" s="405"/>
      <c r="H47" s="405"/>
      <c r="I47" s="406"/>
      <c r="J47" s="65" t="str">
        <f>IF(AND('Mapa final'!$AD$11="Baja",'Mapa final'!$AF$11="Leve"),CONCATENATE("R2C",'Mapa final'!$S$11),"")</f>
        <v/>
      </c>
      <c r="K47" s="177" t="str">
        <f>IF(AND('Mapa final'!$AD$11="Baja",'Mapa final'!$AF$11="Leve"),CONCATENATE("R2C",'Mapa final'!$S$11),"")</f>
        <v/>
      </c>
      <c r="L47" s="177" t="str">
        <f>IF(AND('Mapa final'!$AD$11="Baja",'Mapa final'!$AF$11="Leve"),CONCATENATE("R2C",'Mapa final'!$S$11),"")</f>
        <v/>
      </c>
      <c r="M47" s="177" t="str">
        <f>IF(AND('Mapa final'!$AD$11="Baja",'Mapa final'!$AF$11="Leve"),CONCATENATE("R2C",'Mapa final'!$S$11),"")</f>
        <v/>
      </c>
      <c r="N47" s="177" t="str">
        <f>IF(AND('Mapa final'!$AD$11="Baja",'Mapa final'!$AF$11="Leve"),CONCATENATE("R2C",'Mapa final'!$S$11),"")</f>
        <v/>
      </c>
      <c r="O47" s="66" t="str">
        <f>IF(AND('Mapa final'!$AD$11="Baja",'Mapa final'!$AF$11="Leve"),CONCATENATE("R2C",'Mapa final'!$S$11),"")</f>
        <v/>
      </c>
      <c r="P47" s="65" t="str">
        <f>IF(AND('Mapa final'!$AD$11="Baja",'Mapa final'!$AF$11="Leve"),CONCATENATE("R2C",'Mapa final'!$S$11),"")</f>
        <v/>
      </c>
      <c r="Q47" s="177" t="str">
        <f>IF(AND('Mapa final'!$AD$11="Baja",'Mapa final'!$AF$11="Leve"),CONCATENATE("R2C",'Mapa final'!$S$11),"")</f>
        <v/>
      </c>
      <c r="R47" s="177" t="str">
        <f>IF(AND('Mapa final'!$AD$11="Baja",'Mapa final'!$AF$11="Leve"),CONCATENATE("R2C",'Mapa final'!$S$11),"")</f>
        <v/>
      </c>
      <c r="S47" s="177" t="str">
        <f>IF(AND('Mapa final'!$AD$11="Baja",'Mapa final'!$AF$11="Leve"),CONCATENATE("R2C",'Mapa final'!$S$11),"")</f>
        <v/>
      </c>
      <c r="T47" s="177" t="str">
        <f>IF(AND('Mapa final'!$AD$11="Baja",'Mapa final'!$AF$11="Leve"),CONCATENATE("R2C",'Mapa final'!$S$11),"")</f>
        <v/>
      </c>
      <c r="U47" s="66" t="str">
        <f>IF(AND('Mapa final'!$AD$11="Baja",'Mapa final'!$AF$11="Leve"),CONCATENATE("R2C",'Mapa final'!$S$11),"")</f>
        <v/>
      </c>
      <c r="V47" s="57" t="str">
        <f>IF(AND('Mapa final'!$AD$11="Alta",'Mapa final'!$AF$11="Leve"),CONCATENATE("R2C",'Mapa final'!$S$11),"")</f>
        <v/>
      </c>
      <c r="W47" s="175" t="str">
        <f>IF(AND('Mapa final'!$AD$11="Alta",'Mapa final'!$AF$11="Leve"),CONCATENATE("R2C",'Mapa final'!$S$11),"")</f>
        <v/>
      </c>
      <c r="X47" s="175" t="str">
        <f>IF(AND('Mapa final'!$AD$11="Alta",'Mapa final'!$AF$11="Leve"),CONCATENATE("R2C",'Mapa final'!$S$11),"")</f>
        <v/>
      </c>
      <c r="Y47" s="175" t="str">
        <f>IF(AND('Mapa final'!$AD$11="Alta",'Mapa final'!$AF$11="Leve"),CONCATENATE("R2C",'Mapa final'!$S$11),"")</f>
        <v/>
      </c>
      <c r="Z47" s="175" t="str">
        <f>IF(AND('Mapa final'!$AD$11="Alta",'Mapa final'!$AF$11="Leve"),CONCATENATE("R2C",'Mapa final'!$S$11),"")</f>
        <v/>
      </c>
      <c r="AA47" s="58" t="str">
        <f>IF(AND('Mapa final'!$AD$11="Alta",'Mapa final'!$AF$11="Leve"),CONCATENATE("R2C",'Mapa final'!$S$11),"")</f>
        <v/>
      </c>
      <c r="AB47" s="44" t="str">
        <f>IF(AND('Mapa final'!$AD$11="Muy Alta",'Mapa final'!$AF$11="Leve"),CONCATENATE("R2C",'Mapa final'!$S$11),"")</f>
        <v/>
      </c>
      <c r="AC47" s="174" t="str">
        <f>IF(AND('Mapa final'!$AD$11="Muy Alta",'Mapa final'!$AF$11="Leve"),CONCATENATE("R2C",'Mapa final'!$S$11),"")</f>
        <v/>
      </c>
      <c r="AD47" s="174" t="str">
        <f>IF(AND('Mapa final'!$AD$11="Muy Alta",'Mapa final'!$AF$11="Leve"),CONCATENATE("R2C",'Mapa final'!$S$11),"")</f>
        <v/>
      </c>
      <c r="AE47" s="174" t="str">
        <f>IF(AND('Mapa final'!$AD$11="Muy Alta",'Mapa final'!$AF$11="Leve"),CONCATENATE("R2C",'Mapa final'!$S$11),"")</f>
        <v/>
      </c>
      <c r="AF47" s="174" t="str">
        <f>IF(AND('Mapa final'!$AD$11="Muy Alta",'Mapa final'!$AF$11="Leve"),CONCATENATE("R2C",'Mapa final'!$S$11),"")</f>
        <v/>
      </c>
      <c r="AG47" s="45" t="str">
        <f>IF(AND('Mapa final'!$AD$11="Muy Alta",'Mapa final'!$AF$11="Leve"),CONCATENATE("R2C",'Mapa final'!$S$11),"")</f>
        <v/>
      </c>
      <c r="AH47" s="46" t="str">
        <f>IF(AND('Mapa final'!$AD$11="Alta",'Mapa final'!$AF$11="Catastrófico"),CONCATENATE("R2C",'Mapa final'!$S$11),"")</f>
        <v/>
      </c>
      <c r="AI47" s="176" t="str">
        <f>IF(AND('Mapa final'!$AD$11="Alta",'Mapa final'!$AF$11="Catastrófico"),CONCATENATE("R2C",'Mapa final'!$S$11),"")</f>
        <v/>
      </c>
      <c r="AJ47" s="176" t="str">
        <f>IF(AND('Mapa final'!$AD$11="Alta",'Mapa final'!$AF$11="Catastrófico"),CONCATENATE("R2C",'Mapa final'!$S$11),"")</f>
        <v/>
      </c>
      <c r="AK47" s="176" t="str">
        <f>IF(AND('Mapa final'!$AD$11="Alta",'Mapa final'!$AF$11="Catastrófico"),CONCATENATE("R2C",'Mapa final'!$S$11),"")</f>
        <v/>
      </c>
      <c r="AL47" s="176" t="str">
        <f>IF(AND('Mapa final'!$AD$11="Alta",'Mapa final'!$AF$11="Catastrófico"),CONCATENATE("R2C",'Mapa final'!$S$11),"")</f>
        <v/>
      </c>
      <c r="AM47" s="47" t="str">
        <f>IF(AND('Mapa final'!$AD$11="Alta",'Mapa final'!$AF$11="Catastrófico"),CONCATENATE("R2C",'Mapa final'!$S$11),"")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63"/>
      <c r="C48" s="363"/>
      <c r="D48" s="364"/>
      <c r="E48" s="420"/>
      <c r="F48" s="405"/>
      <c r="G48" s="405"/>
      <c r="H48" s="405"/>
      <c r="I48" s="406"/>
      <c r="J48" s="65" t="str">
        <f>IF(AND('Mapa final'!$AD$11="Baja",'Mapa final'!$AF$11="Leve"),CONCATENATE("R2C",'Mapa final'!$S$11),"")</f>
        <v/>
      </c>
      <c r="K48" s="177" t="str">
        <f>IF(AND('Mapa final'!$AD$11="Baja",'Mapa final'!$AF$11="Leve"),CONCATENATE("R2C",'Mapa final'!$S$11),"")</f>
        <v/>
      </c>
      <c r="L48" s="177" t="str">
        <f>IF(AND('Mapa final'!$AD$11="Baja",'Mapa final'!$AF$11="Leve"),CONCATENATE("R2C",'Mapa final'!$S$11),"")</f>
        <v/>
      </c>
      <c r="M48" s="177" t="str">
        <f>IF(AND('Mapa final'!$AD$11="Baja",'Mapa final'!$AF$11="Leve"),CONCATENATE("R2C",'Mapa final'!$S$11),"")</f>
        <v/>
      </c>
      <c r="N48" s="177" t="str">
        <f>IF(AND('Mapa final'!$AD$11="Baja",'Mapa final'!$AF$11="Leve"),CONCATENATE("R2C",'Mapa final'!$S$11),"")</f>
        <v/>
      </c>
      <c r="O48" s="66" t="str">
        <f>IF(AND('Mapa final'!$AD$11="Baja",'Mapa final'!$AF$11="Leve"),CONCATENATE("R2C",'Mapa final'!$S$11),"")</f>
        <v/>
      </c>
      <c r="P48" s="65" t="str">
        <f>IF(AND('Mapa final'!$AD$11="Baja",'Mapa final'!$AF$11="Leve"),CONCATENATE("R2C",'Mapa final'!$S$11),"")</f>
        <v/>
      </c>
      <c r="Q48" s="177" t="str">
        <f>IF(AND('Mapa final'!$AD$11="Baja",'Mapa final'!$AF$11="Leve"),CONCATENATE("R2C",'Mapa final'!$S$11),"")</f>
        <v/>
      </c>
      <c r="R48" s="177" t="str">
        <f>IF(AND('Mapa final'!$AD$11="Baja",'Mapa final'!$AF$11="Leve"),CONCATENATE("R2C",'Mapa final'!$S$11),"")</f>
        <v/>
      </c>
      <c r="S48" s="177" t="str">
        <f>IF(AND('Mapa final'!$AD$11="Baja",'Mapa final'!$AF$11="Leve"),CONCATENATE("R2C",'Mapa final'!$S$11),"")</f>
        <v/>
      </c>
      <c r="T48" s="177" t="str">
        <f>IF(AND('Mapa final'!$AD$11="Baja",'Mapa final'!$AF$11="Leve"),CONCATENATE("R2C",'Mapa final'!$S$11),"")</f>
        <v/>
      </c>
      <c r="U48" s="66" t="str">
        <f>IF(AND('Mapa final'!$AD$11="Baja",'Mapa final'!$AF$11="Leve"),CONCATENATE("R2C",'Mapa final'!$S$11),"")</f>
        <v/>
      </c>
      <c r="V48" s="57" t="str">
        <f>IF(AND('Mapa final'!$AD$11="Alta",'Mapa final'!$AF$11="Leve"),CONCATENATE("R2C",'Mapa final'!$S$11),"")</f>
        <v/>
      </c>
      <c r="W48" s="175" t="str">
        <f>IF(AND('Mapa final'!$AD$11="Alta",'Mapa final'!$AF$11="Leve"),CONCATENATE("R2C",'Mapa final'!$S$11),"")</f>
        <v/>
      </c>
      <c r="X48" s="175" t="str">
        <f>IF(AND('Mapa final'!$AD$11="Alta",'Mapa final'!$AF$11="Leve"),CONCATENATE("R2C",'Mapa final'!$S$11),"")</f>
        <v/>
      </c>
      <c r="Y48" s="175" t="str">
        <f>IF(AND('Mapa final'!$AD$11="Alta",'Mapa final'!$AF$11="Leve"),CONCATENATE("R2C",'Mapa final'!$S$11),"")</f>
        <v/>
      </c>
      <c r="Z48" s="175" t="str">
        <f>IF(AND('Mapa final'!$AD$11="Alta",'Mapa final'!$AF$11="Leve"),CONCATENATE("R2C",'Mapa final'!$S$11),"")</f>
        <v/>
      </c>
      <c r="AA48" s="58" t="str">
        <f>IF(AND('Mapa final'!$AD$11="Alta",'Mapa final'!$AF$11="Leve"),CONCATENATE("R2C",'Mapa final'!$S$11),"")</f>
        <v/>
      </c>
      <c r="AB48" s="44" t="str">
        <f>IF(AND('Mapa final'!$AD$11="Muy Alta",'Mapa final'!$AF$11="Leve"),CONCATENATE("R2C",'Mapa final'!$S$11),"")</f>
        <v/>
      </c>
      <c r="AC48" s="174" t="str">
        <f>IF(AND('Mapa final'!$AD$11="Muy Alta",'Mapa final'!$AF$11="Leve"),CONCATENATE("R2C",'Mapa final'!$S$11),"")</f>
        <v/>
      </c>
      <c r="AD48" s="174" t="str">
        <f>IF(AND('Mapa final'!$AD$11="Muy Alta",'Mapa final'!$AF$11="Leve"),CONCATENATE("R2C",'Mapa final'!$S$11),"")</f>
        <v/>
      </c>
      <c r="AE48" s="174" t="str">
        <f>IF(AND('Mapa final'!$AD$11="Muy Alta",'Mapa final'!$AF$11="Leve"),CONCATENATE("R2C",'Mapa final'!$S$11),"")</f>
        <v/>
      </c>
      <c r="AF48" s="174" t="str">
        <f>IF(AND('Mapa final'!$AD$11="Muy Alta",'Mapa final'!$AF$11="Leve"),CONCATENATE("R2C",'Mapa final'!$S$11),"")</f>
        <v/>
      </c>
      <c r="AG48" s="45" t="str">
        <f>IF(AND('Mapa final'!$AD$11="Muy Alta",'Mapa final'!$AF$11="Leve"),CONCATENATE("R2C",'Mapa final'!$S$11),"")</f>
        <v/>
      </c>
      <c r="AH48" s="46" t="str">
        <f>IF(AND('Mapa final'!$AD$11="Alta",'Mapa final'!$AF$11="Catastrófico"),CONCATENATE("R2C",'Mapa final'!$S$11),"")</f>
        <v/>
      </c>
      <c r="AI48" s="176" t="str">
        <f>IF(AND('Mapa final'!$AD$11="Alta",'Mapa final'!$AF$11="Catastrófico"),CONCATENATE("R2C",'Mapa final'!$S$11),"")</f>
        <v/>
      </c>
      <c r="AJ48" s="176" t="str">
        <f>IF(AND('Mapa final'!$AD$11="Alta",'Mapa final'!$AF$11="Catastrófico"),CONCATENATE("R2C",'Mapa final'!$S$11),"")</f>
        <v/>
      </c>
      <c r="AK48" s="176" t="str">
        <f>IF(AND('Mapa final'!$AD$11="Alta",'Mapa final'!$AF$11="Catastrófico"),CONCATENATE("R2C",'Mapa final'!$S$11),"")</f>
        <v/>
      </c>
      <c r="AL48" s="176" t="str">
        <f>IF(AND('Mapa final'!$AD$11="Alta",'Mapa final'!$AF$11="Catastrófico"),CONCATENATE("R2C",'Mapa final'!$S$11),"")</f>
        <v/>
      </c>
      <c r="AM48" s="47" t="str">
        <f>IF(AND('Mapa final'!$AD$11="Alta",'Mapa final'!$AF$11="Catastrófico"),CONCATENATE("R2C",'Mapa final'!$S$11),"")</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63"/>
      <c r="C49" s="363"/>
      <c r="D49" s="364"/>
      <c r="E49" s="404"/>
      <c r="F49" s="405"/>
      <c r="G49" s="405"/>
      <c r="H49" s="405"/>
      <c r="I49" s="406"/>
      <c r="J49" s="65" t="str">
        <f>IF(AND('Mapa final'!$AD$11="Baja",'Mapa final'!$AF$11="Leve"),CONCATENATE("R2C",'Mapa final'!$S$11),"")</f>
        <v/>
      </c>
      <c r="K49" s="177" t="str">
        <f>IF(AND('Mapa final'!$AD$11="Baja",'Mapa final'!$AF$11="Leve"),CONCATENATE("R2C",'Mapa final'!$S$11),"")</f>
        <v/>
      </c>
      <c r="L49" s="177" t="str">
        <f>IF(AND('Mapa final'!$AD$11="Baja",'Mapa final'!$AF$11="Leve"),CONCATENATE("R2C",'Mapa final'!$S$11),"")</f>
        <v/>
      </c>
      <c r="M49" s="177" t="str">
        <f>IF(AND('Mapa final'!$AD$11="Baja",'Mapa final'!$AF$11="Leve"),CONCATENATE("R2C",'Mapa final'!$S$11),"")</f>
        <v/>
      </c>
      <c r="N49" s="177" t="str">
        <f>IF(AND('Mapa final'!$AD$11="Baja",'Mapa final'!$AF$11="Leve"),CONCATENATE("R2C",'Mapa final'!$S$11),"")</f>
        <v/>
      </c>
      <c r="O49" s="66" t="str">
        <f>IF(AND('Mapa final'!$AD$11="Baja",'Mapa final'!$AF$11="Leve"),CONCATENATE("R2C",'Mapa final'!$S$11),"")</f>
        <v/>
      </c>
      <c r="P49" s="65" t="str">
        <f>IF(AND('Mapa final'!$AD$11="Baja",'Mapa final'!$AF$11="Leve"),CONCATENATE("R2C",'Mapa final'!$S$11),"")</f>
        <v/>
      </c>
      <c r="Q49" s="177" t="str">
        <f>IF(AND('Mapa final'!$AD$11="Baja",'Mapa final'!$AF$11="Leve"),CONCATENATE("R2C",'Mapa final'!$S$11),"")</f>
        <v/>
      </c>
      <c r="R49" s="177" t="str">
        <f>IF(AND('Mapa final'!$AD$11="Baja",'Mapa final'!$AF$11="Leve"),CONCATENATE("R2C",'Mapa final'!$S$11),"")</f>
        <v/>
      </c>
      <c r="S49" s="177" t="str">
        <f>IF(AND('Mapa final'!$AD$11="Baja",'Mapa final'!$AF$11="Leve"),CONCATENATE("R2C",'Mapa final'!$S$11),"")</f>
        <v/>
      </c>
      <c r="T49" s="177" t="str">
        <f>IF(AND('Mapa final'!$AD$11="Baja",'Mapa final'!$AF$11="Leve"),CONCATENATE("R2C",'Mapa final'!$S$11),"")</f>
        <v/>
      </c>
      <c r="U49" s="66" t="str">
        <f>IF(AND('Mapa final'!$AD$11="Baja",'Mapa final'!$AF$11="Leve"),CONCATENATE("R2C",'Mapa final'!$S$11),"")</f>
        <v/>
      </c>
      <c r="V49" s="57" t="str">
        <f>IF(AND('Mapa final'!$AD$11="Alta",'Mapa final'!$AF$11="Leve"),CONCATENATE("R2C",'Mapa final'!$S$11),"")</f>
        <v/>
      </c>
      <c r="W49" s="175" t="str">
        <f>IF(AND('Mapa final'!$AD$11="Alta",'Mapa final'!$AF$11="Leve"),CONCATENATE("R2C",'Mapa final'!$S$11),"")</f>
        <v/>
      </c>
      <c r="X49" s="175" t="str">
        <f>IF(AND('Mapa final'!$AD$11="Alta",'Mapa final'!$AF$11="Leve"),CONCATENATE("R2C",'Mapa final'!$S$11),"")</f>
        <v/>
      </c>
      <c r="Y49" s="175" t="str">
        <f>IF(AND('Mapa final'!$AD$11="Alta",'Mapa final'!$AF$11="Leve"),CONCATENATE("R2C",'Mapa final'!$S$11),"")</f>
        <v/>
      </c>
      <c r="Z49" s="175" t="str">
        <f>IF(AND('Mapa final'!$AD$11="Alta",'Mapa final'!$AF$11="Leve"),CONCATENATE("R2C",'Mapa final'!$S$11),"")</f>
        <v/>
      </c>
      <c r="AA49" s="58" t="str">
        <f>IF(AND('Mapa final'!$AD$11="Alta",'Mapa final'!$AF$11="Leve"),CONCATENATE("R2C",'Mapa final'!$S$11),"")</f>
        <v/>
      </c>
      <c r="AB49" s="44" t="str">
        <f>IF(AND('Mapa final'!$AD$11="Muy Alta",'Mapa final'!$AF$11="Leve"),CONCATENATE("R2C",'Mapa final'!$S$11),"")</f>
        <v/>
      </c>
      <c r="AC49" s="174" t="str">
        <f>IF(AND('Mapa final'!$AD$11="Muy Alta",'Mapa final'!$AF$11="Leve"),CONCATENATE("R2C",'Mapa final'!$S$11),"")</f>
        <v/>
      </c>
      <c r="AD49" s="174" t="str">
        <f>IF(AND('Mapa final'!$AD$11="Muy Alta",'Mapa final'!$AF$11="Leve"),CONCATENATE("R2C",'Mapa final'!$S$11),"")</f>
        <v/>
      </c>
      <c r="AE49" s="174" t="str">
        <f>IF(AND('Mapa final'!$AD$11="Muy Alta",'Mapa final'!$AF$11="Leve"),CONCATENATE("R2C",'Mapa final'!$S$11),"")</f>
        <v/>
      </c>
      <c r="AF49" s="174" t="str">
        <f>IF(AND('Mapa final'!$AD$11="Muy Alta",'Mapa final'!$AF$11="Leve"),CONCATENATE("R2C",'Mapa final'!$S$11),"")</f>
        <v/>
      </c>
      <c r="AG49" s="45" t="str">
        <f>IF(AND('Mapa final'!$AD$11="Muy Alta",'Mapa final'!$AF$11="Leve"),CONCATENATE("R2C",'Mapa final'!$S$11),"")</f>
        <v/>
      </c>
      <c r="AH49" s="46" t="str">
        <f>IF(AND('Mapa final'!$AD$11="Alta",'Mapa final'!$AF$11="Catastrófico"),CONCATENATE("R2C",'Mapa final'!$S$11),"")</f>
        <v/>
      </c>
      <c r="AI49" s="176" t="str">
        <f>IF(AND('Mapa final'!$AD$11="Alta",'Mapa final'!$AF$11="Catastrófico"),CONCATENATE("R2C",'Mapa final'!$S$11),"")</f>
        <v/>
      </c>
      <c r="AJ49" s="176" t="str">
        <f>IF(AND('Mapa final'!$AD$11="Alta",'Mapa final'!$AF$11="Catastrófico"),CONCATENATE("R2C",'Mapa final'!$S$11),"")</f>
        <v/>
      </c>
      <c r="AK49" s="176" t="str">
        <f>IF(AND('Mapa final'!$AD$11="Alta",'Mapa final'!$AF$11="Catastrófico"),CONCATENATE("R2C",'Mapa final'!$S$11),"")</f>
        <v/>
      </c>
      <c r="AL49" s="176" t="str">
        <f>IF(AND('Mapa final'!$AD$11="Alta",'Mapa final'!$AF$11="Catastrófico"),CONCATENATE("R2C",'Mapa final'!$S$11),"")</f>
        <v/>
      </c>
      <c r="AM49" s="47" t="str">
        <f>IF(AND('Mapa final'!$AD$11="Alta",'Mapa final'!$AF$11="Catastrófico"),CONCATENATE("R2C",'Mapa final'!$S$11),"")</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63"/>
      <c r="C50" s="363"/>
      <c r="D50" s="364"/>
      <c r="E50" s="404"/>
      <c r="F50" s="405"/>
      <c r="G50" s="405"/>
      <c r="H50" s="405"/>
      <c r="I50" s="406"/>
      <c r="J50" s="65" t="str">
        <f>IF(AND('Mapa final'!$AD$11="Baja",'Mapa final'!$AF$11="Leve"),CONCATENATE("R2C",'Mapa final'!$S$11),"")</f>
        <v/>
      </c>
      <c r="K50" s="177" t="str">
        <f>IF(AND('Mapa final'!$AD$11="Baja",'Mapa final'!$AF$11="Leve"),CONCATENATE("R2C",'Mapa final'!$S$11),"")</f>
        <v/>
      </c>
      <c r="L50" s="177" t="str">
        <f>IF(AND('Mapa final'!$AD$11="Baja",'Mapa final'!$AF$11="Leve"),CONCATENATE("R2C",'Mapa final'!$S$11),"")</f>
        <v/>
      </c>
      <c r="M50" s="177" t="str">
        <f>IF(AND('Mapa final'!$AD$11="Baja",'Mapa final'!$AF$11="Leve"),CONCATENATE("R2C",'Mapa final'!$S$11),"")</f>
        <v/>
      </c>
      <c r="N50" s="177" t="str">
        <f>IF(AND('Mapa final'!$AD$11="Baja",'Mapa final'!$AF$11="Leve"),CONCATENATE("R2C",'Mapa final'!$S$11),"")</f>
        <v/>
      </c>
      <c r="O50" s="66" t="str">
        <f>IF(AND('Mapa final'!$AD$11="Baja",'Mapa final'!$AF$11="Leve"),CONCATENATE("R2C",'Mapa final'!$S$11),"")</f>
        <v/>
      </c>
      <c r="P50" s="65" t="str">
        <f>IF(AND('Mapa final'!$AD$11="Baja",'Mapa final'!$AF$11="Leve"),CONCATENATE("R2C",'Mapa final'!$S$11),"")</f>
        <v/>
      </c>
      <c r="Q50" s="177" t="str">
        <f>IF(AND('Mapa final'!$AD$11="Baja",'Mapa final'!$AF$11="Leve"),CONCATENATE("R2C",'Mapa final'!$S$11),"")</f>
        <v/>
      </c>
      <c r="R50" s="177" t="str">
        <f>IF(AND('Mapa final'!$AD$11="Baja",'Mapa final'!$AF$11="Leve"),CONCATENATE("R2C",'Mapa final'!$S$11),"")</f>
        <v/>
      </c>
      <c r="S50" s="177" t="str">
        <f>IF(AND('Mapa final'!$AD$11="Baja",'Mapa final'!$AF$11="Leve"),CONCATENATE("R2C",'Mapa final'!$S$11),"")</f>
        <v/>
      </c>
      <c r="T50" s="177" t="str">
        <f>IF(AND('Mapa final'!$AD$11="Baja",'Mapa final'!$AF$11="Leve"),CONCATENATE("R2C",'Mapa final'!$S$11),"")</f>
        <v/>
      </c>
      <c r="U50" s="66" t="str">
        <f>IF(AND('Mapa final'!$AD$11="Baja",'Mapa final'!$AF$11="Leve"),CONCATENATE("R2C",'Mapa final'!$S$11),"")</f>
        <v/>
      </c>
      <c r="V50" s="57" t="str">
        <f>IF(AND('Mapa final'!$AD$11="Alta",'Mapa final'!$AF$11="Leve"),CONCATENATE("R2C",'Mapa final'!$S$11),"")</f>
        <v/>
      </c>
      <c r="W50" s="175" t="str">
        <f>IF(AND('Mapa final'!$AD$11="Alta",'Mapa final'!$AF$11="Leve"),CONCATENATE("R2C",'Mapa final'!$S$11),"")</f>
        <v/>
      </c>
      <c r="X50" s="175" t="str">
        <f>IF(AND('Mapa final'!$AD$11="Alta",'Mapa final'!$AF$11="Leve"),CONCATENATE("R2C",'Mapa final'!$S$11),"")</f>
        <v/>
      </c>
      <c r="Y50" s="175" t="str">
        <f>IF(AND('Mapa final'!$AD$11="Alta",'Mapa final'!$AF$11="Leve"),CONCATENATE("R2C",'Mapa final'!$S$11),"")</f>
        <v/>
      </c>
      <c r="Z50" s="175" t="str">
        <f>IF(AND('Mapa final'!$AD$11="Alta",'Mapa final'!$AF$11="Leve"),CONCATENATE("R2C",'Mapa final'!$S$11),"")</f>
        <v/>
      </c>
      <c r="AA50" s="58" t="str">
        <f>IF(AND('Mapa final'!$AD$11="Alta",'Mapa final'!$AF$11="Leve"),CONCATENATE("R2C",'Mapa final'!$S$11),"")</f>
        <v/>
      </c>
      <c r="AB50" s="44" t="str">
        <f>IF(AND('Mapa final'!$AD$11="Muy Alta",'Mapa final'!$AF$11="Leve"),CONCATENATE("R2C",'Mapa final'!$S$11),"")</f>
        <v/>
      </c>
      <c r="AC50" s="174" t="str">
        <f>IF(AND('Mapa final'!$AD$11="Muy Alta",'Mapa final'!$AF$11="Leve"),CONCATENATE("R2C",'Mapa final'!$S$11),"")</f>
        <v/>
      </c>
      <c r="AD50" s="174" t="str">
        <f>IF(AND('Mapa final'!$AD$11="Muy Alta",'Mapa final'!$AF$11="Leve"),CONCATENATE("R2C",'Mapa final'!$S$11),"")</f>
        <v/>
      </c>
      <c r="AE50" s="174" t="str">
        <f>IF(AND('Mapa final'!$AD$11="Muy Alta",'Mapa final'!$AF$11="Leve"),CONCATENATE("R2C",'Mapa final'!$S$11),"")</f>
        <v/>
      </c>
      <c r="AF50" s="174" t="str">
        <f>IF(AND('Mapa final'!$AD$11="Muy Alta",'Mapa final'!$AF$11="Leve"),CONCATENATE("R2C",'Mapa final'!$S$11),"")</f>
        <v/>
      </c>
      <c r="AG50" s="45" t="str">
        <f>IF(AND('Mapa final'!$AD$11="Muy Alta",'Mapa final'!$AF$11="Leve"),CONCATENATE("R2C",'Mapa final'!$S$11),"")</f>
        <v/>
      </c>
      <c r="AH50" s="46" t="str">
        <f>IF(AND('Mapa final'!$AD$11="Alta",'Mapa final'!$AF$11="Catastrófico"),CONCATENATE("R2C",'Mapa final'!$S$11),"")</f>
        <v/>
      </c>
      <c r="AI50" s="176" t="str">
        <f>IF(AND('Mapa final'!$AD$11="Alta",'Mapa final'!$AF$11="Catastrófico"),CONCATENATE("R2C",'Mapa final'!$S$11),"")</f>
        <v/>
      </c>
      <c r="AJ50" s="176" t="str">
        <f>IF(AND('Mapa final'!$AD$11="Alta",'Mapa final'!$AF$11="Catastrófico"),CONCATENATE("R2C",'Mapa final'!$S$11),"")</f>
        <v/>
      </c>
      <c r="AK50" s="176" t="str">
        <f>IF(AND('Mapa final'!$AD$11="Alta",'Mapa final'!$AF$11="Catastrófico"),CONCATENATE("R2C",'Mapa final'!$S$11),"")</f>
        <v/>
      </c>
      <c r="AL50" s="176" t="str">
        <f>IF(AND('Mapa final'!$AD$11="Alta",'Mapa final'!$AF$11="Catastrófico"),CONCATENATE("R2C",'Mapa final'!$S$11),"")</f>
        <v/>
      </c>
      <c r="AM50" s="47" t="str">
        <f>IF(AND('Mapa final'!$AD$11="Alta",'Mapa final'!$AF$11="Catastrófico"),CONCATENATE("R2C",'Mapa final'!$S$11),"")</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63"/>
      <c r="C51" s="363"/>
      <c r="D51" s="364"/>
      <c r="E51" s="404"/>
      <c r="F51" s="405"/>
      <c r="G51" s="405"/>
      <c r="H51" s="405"/>
      <c r="I51" s="406"/>
      <c r="J51" s="65" t="str">
        <f>IF(AND('Mapa final'!$AD$11="Baja",'Mapa final'!$AF$11="Leve"),CONCATENATE("R2C",'Mapa final'!$S$11),"")</f>
        <v/>
      </c>
      <c r="K51" s="177" t="str">
        <f>IF(AND('Mapa final'!$AD$11="Baja",'Mapa final'!$AF$11="Leve"),CONCATENATE("R2C",'Mapa final'!$S$11),"")</f>
        <v/>
      </c>
      <c r="L51" s="177" t="str">
        <f>IF(AND('Mapa final'!$AD$11="Baja",'Mapa final'!$AF$11="Leve"),CONCATENATE("R2C",'Mapa final'!$S$11),"")</f>
        <v/>
      </c>
      <c r="M51" s="177" t="str">
        <f>IF(AND('Mapa final'!$AD$11="Baja",'Mapa final'!$AF$11="Leve"),CONCATENATE("R2C",'Mapa final'!$S$11),"")</f>
        <v/>
      </c>
      <c r="N51" s="177" t="str">
        <f>IF(AND('Mapa final'!$AD$11="Baja",'Mapa final'!$AF$11="Leve"),CONCATENATE("R2C",'Mapa final'!$S$11),"")</f>
        <v/>
      </c>
      <c r="O51" s="66" t="str">
        <f>IF(AND('Mapa final'!$AD$11="Baja",'Mapa final'!$AF$11="Leve"),CONCATENATE("R2C",'Mapa final'!$S$11),"")</f>
        <v/>
      </c>
      <c r="P51" s="65" t="str">
        <f>IF(AND('Mapa final'!$AD$11="Baja",'Mapa final'!$AF$11="Leve"),CONCATENATE("R2C",'Mapa final'!$S$11),"")</f>
        <v/>
      </c>
      <c r="Q51" s="177" t="str">
        <f>IF(AND('Mapa final'!$AD$11="Baja",'Mapa final'!$AF$11="Leve"),CONCATENATE("R2C",'Mapa final'!$S$11),"")</f>
        <v/>
      </c>
      <c r="R51" s="177" t="str">
        <f>IF(AND('Mapa final'!$AD$11="Baja",'Mapa final'!$AF$11="Leve"),CONCATENATE("R2C",'Mapa final'!$S$11),"")</f>
        <v/>
      </c>
      <c r="S51" s="177" t="str">
        <f>IF(AND('Mapa final'!$AD$11="Baja",'Mapa final'!$AF$11="Leve"),CONCATENATE("R2C",'Mapa final'!$S$11),"")</f>
        <v/>
      </c>
      <c r="T51" s="177" t="str">
        <f>IF(AND('Mapa final'!$AD$11="Baja",'Mapa final'!$AF$11="Leve"),CONCATENATE("R2C",'Mapa final'!$S$11),"")</f>
        <v/>
      </c>
      <c r="U51" s="66" t="str">
        <f>IF(AND('Mapa final'!$AD$11="Baja",'Mapa final'!$AF$11="Leve"),CONCATENATE("R2C",'Mapa final'!$S$11),"")</f>
        <v/>
      </c>
      <c r="V51" s="57" t="str">
        <f>IF(AND('Mapa final'!$AD$11="Alta",'Mapa final'!$AF$11="Leve"),CONCATENATE("R2C",'Mapa final'!$S$11),"")</f>
        <v/>
      </c>
      <c r="W51" s="175" t="str">
        <f>IF(AND('Mapa final'!$AD$11="Alta",'Mapa final'!$AF$11="Leve"),CONCATENATE("R2C",'Mapa final'!$S$11),"")</f>
        <v/>
      </c>
      <c r="X51" s="175" t="str">
        <f>IF(AND('Mapa final'!$AD$11="Alta",'Mapa final'!$AF$11="Leve"),CONCATENATE("R2C",'Mapa final'!$S$11),"")</f>
        <v/>
      </c>
      <c r="Y51" s="175" t="str">
        <f>IF(AND('Mapa final'!$AD$11="Alta",'Mapa final'!$AF$11="Leve"),CONCATENATE("R2C",'Mapa final'!$S$11),"")</f>
        <v/>
      </c>
      <c r="Z51" s="175" t="str">
        <f>IF(AND('Mapa final'!$AD$11="Alta",'Mapa final'!$AF$11="Leve"),CONCATENATE("R2C",'Mapa final'!$S$11),"")</f>
        <v/>
      </c>
      <c r="AA51" s="58" t="str">
        <f>IF(AND('Mapa final'!$AD$11="Alta",'Mapa final'!$AF$11="Leve"),CONCATENATE("R2C",'Mapa final'!$S$11),"")</f>
        <v/>
      </c>
      <c r="AB51" s="44" t="str">
        <f>IF(AND('Mapa final'!$AD$11="Muy Alta",'Mapa final'!$AF$11="Leve"),CONCATENATE("R2C",'Mapa final'!$S$11),"")</f>
        <v/>
      </c>
      <c r="AC51" s="174" t="str">
        <f>IF(AND('Mapa final'!$AD$11="Muy Alta",'Mapa final'!$AF$11="Leve"),CONCATENATE("R2C",'Mapa final'!$S$11),"")</f>
        <v/>
      </c>
      <c r="AD51" s="174" t="str">
        <f>IF(AND('Mapa final'!$AD$11="Muy Alta",'Mapa final'!$AF$11="Leve"),CONCATENATE("R2C",'Mapa final'!$S$11),"")</f>
        <v/>
      </c>
      <c r="AE51" s="174" t="str">
        <f>IF(AND('Mapa final'!$AD$11="Muy Alta",'Mapa final'!$AF$11="Leve"),CONCATENATE("R2C",'Mapa final'!$S$11),"")</f>
        <v/>
      </c>
      <c r="AF51" s="174" t="str">
        <f>IF(AND('Mapa final'!$AD$11="Muy Alta",'Mapa final'!$AF$11="Leve"),CONCATENATE("R2C",'Mapa final'!$S$11),"")</f>
        <v/>
      </c>
      <c r="AG51" s="45" t="str">
        <f>IF(AND('Mapa final'!$AD$11="Muy Alta",'Mapa final'!$AF$11="Leve"),CONCATENATE("R2C",'Mapa final'!$S$11),"")</f>
        <v/>
      </c>
      <c r="AH51" s="46" t="str">
        <f>IF(AND('Mapa final'!$AD$11="Alta",'Mapa final'!$AF$11="Catastrófico"),CONCATENATE("R2C",'Mapa final'!$S$11),"")</f>
        <v/>
      </c>
      <c r="AI51" s="176" t="str">
        <f>IF(AND('Mapa final'!$AD$11="Alta",'Mapa final'!$AF$11="Catastrófico"),CONCATENATE("R2C",'Mapa final'!$S$11),"")</f>
        <v/>
      </c>
      <c r="AJ51" s="176" t="str">
        <f>IF(AND('Mapa final'!$AD$11="Alta",'Mapa final'!$AF$11="Catastrófico"),CONCATENATE("R2C",'Mapa final'!$S$11),"")</f>
        <v/>
      </c>
      <c r="AK51" s="176" t="str">
        <f>IF(AND('Mapa final'!$AD$11="Alta",'Mapa final'!$AF$11="Catastrófico"),CONCATENATE("R2C",'Mapa final'!$S$11),"")</f>
        <v/>
      </c>
      <c r="AL51" s="176" t="str">
        <f>IF(AND('Mapa final'!$AD$11="Alta",'Mapa final'!$AF$11="Catastrófico"),CONCATENATE("R2C",'Mapa final'!$S$11),"")</f>
        <v/>
      </c>
      <c r="AM51" s="47" t="str">
        <f>IF(AND('Mapa final'!$AD$11="Alta",'Mapa final'!$AF$11="Catastrófico"),CONCATENATE("R2C",'Mapa final'!$S$11),"")</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63"/>
      <c r="C52" s="363"/>
      <c r="D52" s="364"/>
      <c r="E52" s="404"/>
      <c r="F52" s="405"/>
      <c r="G52" s="405"/>
      <c r="H52" s="405"/>
      <c r="I52" s="406"/>
      <c r="J52" s="65" t="str">
        <f>IF(AND('Mapa final'!$AD$11="Baja",'Mapa final'!$AF$11="Leve"),CONCATENATE("R2C",'Mapa final'!$S$11),"")</f>
        <v/>
      </c>
      <c r="K52" s="177" t="str">
        <f>IF(AND('Mapa final'!$AD$11="Baja",'Mapa final'!$AF$11="Leve"),CONCATENATE("R2C",'Mapa final'!$S$11),"")</f>
        <v/>
      </c>
      <c r="L52" s="177" t="str">
        <f>IF(AND('Mapa final'!$AD$11="Baja",'Mapa final'!$AF$11="Leve"),CONCATENATE("R2C",'Mapa final'!$S$11),"")</f>
        <v/>
      </c>
      <c r="M52" s="177" t="str">
        <f>IF(AND('Mapa final'!$AD$11="Baja",'Mapa final'!$AF$11="Leve"),CONCATENATE("R2C",'Mapa final'!$S$11),"")</f>
        <v/>
      </c>
      <c r="N52" s="177" t="str">
        <f>IF(AND('Mapa final'!$AD$11="Baja",'Mapa final'!$AF$11="Leve"),CONCATENATE("R2C",'Mapa final'!$S$11),"")</f>
        <v/>
      </c>
      <c r="O52" s="66" t="str">
        <f>IF(AND('Mapa final'!$AD$11="Baja",'Mapa final'!$AF$11="Leve"),CONCATENATE("R2C",'Mapa final'!$S$11),"")</f>
        <v/>
      </c>
      <c r="P52" s="65" t="str">
        <f>IF(AND('Mapa final'!$AD$11="Baja",'Mapa final'!$AF$11="Leve"),CONCATENATE("R2C",'Mapa final'!$S$11),"")</f>
        <v/>
      </c>
      <c r="Q52" s="177" t="str">
        <f>IF(AND('Mapa final'!$AD$11="Baja",'Mapa final'!$AF$11="Leve"),CONCATENATE("R2C",'Mapa final'!$S$11),"")</f>
        <v/>
      </c>
      <c r="R52" s="177" t="str">
        <f>IF(AND('Mapa final'!$AD$11="Baja",'Mapa final'!$AF$11="Leve"),CONCATENATE("R2C",'Mapa final'!$S$11),"")</f>
        <v/>
      </c>
      <c r="S52" s="177" t="str">
        <f>IF(AND('Mapa final'!$AD$11="Baja",'Mapa final'!$AF$11="Leve"),CONCATENATE("R2C",'Mapa final'!$S$11),"")</f>
        <v/>
      </c>
      <c r="T52" s="177" t="str">
        <f>IF(AND('Mapa final'!$AD$11="Baja",'Mapa final'!$AF$11="Leve"),CONCATENATE("R2C",'Mapa final'!$S$11),"")</f>
        <v/>
      </c>
      <c r="U52" s="66" t="str">
        <f>IF(AND('Mapa final'!$AD$11="Baja",'Mapa final'!$AF$11="Leve"),CONCATENATE("R2C",'Mapa final'!$S$11),"")</f>
        <v/>
      </c>
      <c r="V52" s="57" t="str">
        <f>IF(AND('Mapa final'!$AD$11="Alta",'Mapa final'!$AF$11="Leve"),CONCATENATE("R2C",'Mapa final'!$S$11),"")</f>
        <v/>
      </c>
      <c r="W52" s="175" t="str">
        <f>IF(AND('Mapa final'!$AD$11="Alta",'Mapa final'!$AF$11="Leve"),CONCATENATE("R2C",'Mapa final'!$S$11),"")</f>
        <v/>
      </c>
      <c r="X52" s="175" t="str">
        <f>IF(AND('Mapa final'!$AD$11="Alta",'Mapa final'!$AF$11="Leve"),CONCATENATE("R2C",'Mapa final'!$S$11),"")</f>
        <v/>
      </c>
      <c r="Y52" s="175" t="str">
        <f>IF(AND('Mapa final'!$AD$11="Alta",'Mapa final'!$AF$11="Leve"),CONCATENATE("R2C",'Mapa final'!$S$11),"")</f>
        <v/>
      </c>
      <c r="Z52" s="175" t="str">
        <f>IF(AND('Mapa final'!$AD$11="Alta",'Mapa final'!$AF$11="Leve"),CONCATENATE("R2C",'Mapa final'!$S$11),"")</f>
        <v/>
      </c>
      <c r="AA52" s="58" t="str">
        <f>IF(AND('Mapa final'!$AD$11="Alta",'Mapa final'!$AF$11="Leve"),CONCATENATE("R2C",'Mapa final'!$S$11),"")</f>
        <v/>
      </c>
      <c r="AB52" s="44" t="str">
        <f>IF(AND('Mapa final'!$AD$11="Muy Alta",'Mapa final'!$AF$11="Leve"),CONCATENATE("R2C",'Mapa final'!$S$11),"")</f>
        <v/>
      </c>
      <c r="AC52" s="174" t="str">
        <f>IF(AND('Mapa final'!$AD$11="Muy Alta",'Mapa final'!$AF$11="Leve"),CONCATENATE("R2C",'Mapa final'!$S$11),"")</f>
        <v/>
      </c>
      <c r="AD52" s="174" t="str">
        <f>IF(AND('Mapa final'!$AD$11="Muy Alta",'Mapa final'!$AF$11="Leve"),CONCATENATE("R2C",'Mapa final'!$S$11),"")</f>
        <v/>
      </c>
      <c r="AE52" s="174" t="str">
        <f>IF(AND('Mapa final'!$AD$11="Muy Alta",'Mapa final'!$AF$11="Leve"),CONCATENATE("R2C",'Mapa final'!$S$11),"")</f>
        <v/>
      </c>
      <c r="AF52" s="174" t="str">
        <f>IF(AND('Mapa final'!$AD$11="Muy Alta",'Mapa final'!$AF$11="Leve"),CONCATENATE("R2C",'Mapa final'!$S$11),"")</f>
        <v/>
      </c>
      <c r="AG52" s="45" t="str">
        <f>IF(AND('Mapa final'!$AD$11="Muy Alta",'Mapa final'!$AF$11="Leve"),CONCATENATE("R2C",'Mapa final'!$S$11),"")</f>
        <v/>
      </c>
      <c r="AH52" s="46" t="str">
        <f>IF(AND('Mapa final'!$AD$11="Alta",'Mapa final'!$AF$11="Catastrófico"),CONCATENATE("R2C",'Mapa final'!$S$11),"")</f>
        <v/>
      </c>
      <c r="AI52" s="176" t="str">
        <f>IF(AND('Mapa final'!$AD$11="Alta",'Mapa final'!$AF$11="Catastrófico"),CONCATENATE("R2C",'Mapa final'!$S$11),"")</f>
        <v/>
      </c>
      <c r="AJ52" s="176" t="str">
        <f>IF(AND('Mapa final'!$AD$11="Alta",'Mapa final'!$AF$11="Catastrófico"),CONCATENATE("R2C",'Mapa final'!$S$11),"")</f>
        <v/>
      </c>
      <c r="AK52" s="176" t="str">
        <f>IF(AND('Mapa final'!$AD$11="Alta",'Mapa final'!$AF$11="Catastrófico"),CONCATENATE("R2C",'Mapa final'!$S$11),"")</f>
        <v/>
      </c>
      <c r="AL52" s="176" t="str">
        <f>IF(AND('Mapa final'!$AD$11="Alta",'Mapa final'!$AF$11="Catastrófico"),CONCATENATE("R2C",'Mapa final'!$S$11),"")</f>
        <v/>
      </c>
      <c r="AM52" s="47" t="str">
        <f>IF(AND('Mapa final'!$AD$11="Alta",'Mapa final'!$AF$11="Catastrófico"),CONCATENATE("R2C",'Mapa final'!$S$11),"")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63"/>
      <c r="C53" s="363"/>
      <c r="D53" s="364"/>
      <c r="E53" s="404"/>
      <c r="F53" s="405"/>
      <c r="G53" s="405"/>
      <c r="H53" s="405"/>
      <c r="I53" s="406"/>
      <c r="J53" s="65" t="str">
        <f>IF(AND('Mapa final'!$AD$11="Baja",'Mapa final'!$AF$11="Leve"),CONCATENATE("R2C",'Mapa final'!$S$11),"")</f>
        <v/>
      </c>
      <c r="K53" s="177" t="str">
        <f>IF(AND('Mapa final'!$AD$11="Baja",'Mapa final'!$AF$11="Leve"),CONCATENATE("R2C",'Mapa final'!$S$11),"")</f>
        <v/>
      </c>
      <c r="L53" s="177" t="str">
        <f>IF(AND('Mapa final'!$AD$11="Baja",'Mapa final'!$AF$11="Leve"),CONCATENATE("R2C",'Mapa final'!$S$11),"")</f>
        <v/>
      </c>
      <c r="M53" s="177" t="str">
        <f>IF(AND('Mapa final'!$AD$11="Baja",'Mapa final'!$AF$11="Leve"),CONCATENATE("R2C",'Mapa final'!$S$11),"")</f>
        <v/>
      </c>
      <c r="N53" s="177" t="str">
        <f>IF(AND('Mapa final'!$AD$11="Baja",'Mapa final'!$AF$11="Leve"),CONCATENATE("R2C",'Mapa final'!$S$11),"")</f>
        <v/>
      </c>
      <c r="O53" s="66" t="str">
        <f>IF(AND('Mapa final'!$AD$11="Baja",'Mapa final'!$AF$11="Leve"),CONCATENATE("R2C",'Mapa final'!$S$11),"")</f>
        <v/>
      </c>
      <c r="P53" s="65" t="str">
        <f>IF(AND('Mapa final'!$AD$11="Baja",'Mapa final'!$AF$11="Leve"),CONCATENATE("R2C",'Mapa final'!$S$11),"")</f>
        <v/>
      </c>
      <c r="Q53" s="177" t="str">
        <f>IF(AND('Mapa final'!$AD$11="Baja",'Mapa final'!$AF$11="Leve"),CONCATENATE("R2C",'Mapa final'!$S$11),"")</f>
        <v/>
      </c>
      <c r="R53" s="177" t="str">
        <f>IF(AND('Mapa final'!$AD$11="Baja",'Mapa final'!$AF$11="Leve"),CONCATENATE("R2C",'Mapa final'!$S$11),"")</f>
        <v/>
      </c>
      <c r="S53" s="177" t="str">
        <f>IF(AND('Mapa final'!$AD$11="Baja",'Mapa final'!$AF$11="Leve"),CONCATENATE("R2C",'Mapa final'!$S$11),"")</f>
        <v/>
      </c>
      <c r="T53" s="177" t="str">
        <f>IF(AND('Mapa final'!$AD$11="Baja",'Mapa final'!$AF$11="Leve"),CONCATENATE("R2C",'Mapa final'!$S$11),"")</f>
        <v/>
      </c>
      <c r="U53" s="66" t="str">
        <f>IF(AND('Mapa final'!$AD$11="Baja",'Mapa final'!$AF$11="Leve"),CONCATENATE("R2C",'Mapa final'!$S$11),"")</f>
        <v/>
      </c>
      <c r="V53" s="57" t="str">
        <f>IF(AND('Mapa final'!$AD$11="Alta",'Mapa final'!$AF$11="Leve"),CONCATENATE("R2C",'Mapa final'!$S$11),"")</f>
        <v/>
      </c>
      <c r="W53" s="175" t="str">
        <f>IF(AND('Mapa final'!$AD$11="Alta",'Mapa final'!$AF$11="Leve"),CONCATENATE("R2C",'Mapa final'!$S$11),"")</f>
        <v/>
      </c>
      <c r="X53" s="175" t="str">
        <f>IF(AND('Mapa final'!$AD$11="Alta",'Mapa final'!$AF$11="Leve"),CONCATENATE("R2C",'Mapa final'!$S$11),"")</f>
        <v/>
      </c>
      <c r="Y53" s="175" t="str">
        <f>IF(AND('Mapa final'!$AD$11="Alta",'Mapa final'!$AF$11="Leve"),CONCATENATE("R2C",'Mapa final'!$S$11),"")</f>
        <v/>
      </c>
      <c r="Z53" s="175" t="str">
        <f>IF(AND('Mapa final'!$AD$11="Alta",'Mapa final'!$AF$11="Leve"),CONCATENATE("R2C",'Mapa final'!$S$11),"")</f>
        <v/>
      </c>
      <c r="AA53" s="58" t="str">
        <f>IF(AND('Mapa final'!$AD$11="Alta",'Mapa final'!$AF$11="Leve"),CONCATENATE("R2C",'Mapa final'!$S$11),"")</f>
        <v/>
      </c>
      <c r="AB53" s="44" t="str">
        <f>IF(AND('Mapa final'!$AD$11="Muy Alta",'Mapa final'!$AF$11="Leve"),CONCATENATE("R2C",'Mapa final'!$S$11),"")</f>
        <v/>
      </c>
      <c r="AC53" s="174" t="str">
        <f>IF(AND('Mapa final'!$AD$11="Muy Alta",'Mapa final'!$AF$11="Leve"),CONCATENATE("R2C",'Mapa final'!$S$11),"")</f>
        <v/>
      </c>
      <c r="AD53" s="174" t="str">
        <f>IF(AND('Mapa final'!$AD$11="Muy Alta",'Mapa final'!$AF$11="Leve"),CONCATENATE("R2C",'Mapa final'!$S$11),"")</f>
        <v/>
      </c>
      <c r="AE53" s="174" t="str">
        <f>IF(AND('Mapa final'!$AD$11="Muy Alta",'Mapa final'!$AF$11="Leve"),CONCATENATE("R2C",'Mapa final'!$S$11),"")</f>
        <v/>
      </c>
      <c r="AF53" s="174" t="str">
        <f>IF(AND('Mapa final'!$AD$11="Muy Alta",'Mapa final'!$AF$11="Leve"),CONCATENATE("R2C",'Mapa final'!$S$11),"")</f>
        <v/>
      </c>
      <c r="AG53" s="45" t="str">
        <f>IF(AND('Mapa final'!$AD$11="Muy Alta",'Mapa final'!$AF$11="Leve"),CONCATENATE("R2C",'Mapa final'!$S$11),"")</f>
        <v/>
      </c>
      <c r="AH53" s="46" t="str">
        <f>IF(AND('Mapa final'!$AD$11="Alta",'Mapa final'!$AF$11="Catastrófico"),CONCATENATE("R2C",'Mapa final'!$S$11),"")</f>
        <v/>
      </c>
      <c r="AI53" s="176" t="str">
        <f>IF(AND('Mapa final'!$AD$11="Alta",'Mapa final'!$AF$11="Catastrófico"),CONCATENATE("R2C",'Mapa final'!$S$11),"")</f>
        <v/>
      </c>
      <c r="AJ53" s="176" t="str">
        <f>IF(AND('Mapa final'!$AD$11="Alta",'Mapa final'!$AF$11="Catastrófico"),CONCATENATE("R2C",'Mapa final'!$S$11),"")</f>
        <v/>
      </c>
      <c r="AK53" s="176" t="str">
        <f>IF(AND('Mapa final'!$AD$11="Alta",'Mapa final'!$AF$11="Catastrófico"),CONCATENATE("R2C",'Mapa final'!$S$11),"")</f>
        <v/>
      </c>
      <c r="AL53" s="176" t="str">
        <f>IF(AND('Mapa final'!$AD$11="Alta",'Mapa final'!$AF$11="Catastrófico"),CONCATENATE("R2C",'Mapa final'!$S$11),"")</f>
        <v/>
      </c>
      <c r="AM53" s="47" t="str">
        <f>IF(AND('Mapa final'!$AD$11="Alta",'Mapa final'!$AF$11="Catastrófico"),CONCATENATE("R2C",'Mapa final'!$S$11),"")</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63"/>
      <c r="C54" s="363"/>
      <c r="D54" s="364"/>
      <c r="E54" s="404"/>
      <c r="F54" s="405"/>
      <c r="G54" s="405"/>
      <c r="H54" s="405"/>
      <c r="I54" s="406"/>
      <c r="J54" s="65" t="str">
        <f>IF(AND('Mapa final'!$AD$11="Baja",'Mapa final'!$AF$11="Leve"),CONCATENATE("R2C",'Mapa final'!$S$11),"")</f>
        <v/>
      </c>
      <c r="K54" s="177" t="str">
        <f>IF(AND('Mapa final'!$AD$11="Baja",'Mapa final'!$AF$11="Leve"),CONCATENATE("R2C",'Mapa final'!$S$11),"")</f>
        <v/>
      </c>
      <c r="L54" s="177" t="str">
        <f>IF(AND('Mapa final'!$AD$11="Baja",'Mapa final'!$AF$11="Leve"),CONCATENATE("R2C",'Mapa final'!$S$11),"")</f>
        <v/>
      </c>
      <c r="M54" s="177" t="str">
        <f>IF(AND('Mapa final'!$AD$11="Baja",'Mapa final'!$AF$11="Leve"),CONCATENATE("R2C",'Mapa final'!$S$11),"")</f>
        <v/>
      </c>
      <c r="N54" s="177" t="str">
        <f>IF(AND('Mapa final'!$AD$11="Baja",'Mapa final'!$AF$11="Leve"),CONCATENATE("R2C",'Mapa final'!$S$11),"")</f>
        <v/>
      </c>
      <c r="O54" s="66" t="str">
        <f>IF(AND('Mapa final'!$AD$11="Baja",'Mapa final'!$AF$11="Leve"),CONCATENATE("R2C",'Mapa final'!$S$11),"")</f>
        <v/>
      </c>
      <c r="P54" s="65" t="str">
        <f>IF(AND('Mapa final'!$AD$11="Baja",'Mapa final'!$AF$11="Leve"),CONCATENATE("R2C",'Mapa final'!$S$11),"")</f>
        <v/>
      </c>
      <c r="Q54" s="177" t="str">
        <f>IF(AND('Mapa final'!$AD$11="Baja",'Mapa final'!$AF$11="Leve"),CONCATENATE("R2C",'Mapa final'!$S$11),"")</f>
        <v/>
      </c>
      <c r="R54" s="177" t="str">
        <f>IF(AND('Mapa final'!$AD$11="Baja",'Mapa final'!$AF$11="Leve"),CONCATENATE("R2C",'Mapa final'!$S$11),"")</f>
        <v/>
      </c>
      <c r="S54" s="177" t="str">
        <f>IF(AND('Mapa final'!$AD$11="Baja",'Mapa final'!$AF$11="Leve"),CONCATENATE("R2C",'Mapa final'!$S$11),"")</f>
        <v/>
      </c>
      <c r="T54" s="177" t="str">
        <f>IF(AND('Mapa final'!$AD$11="Baja",'Mapa final'!$AF$11="Leve"),CONCATENATE("R2C",'Mapa final'!$S$11),"")</f>
        <v/>
      </c>
      <c r="U54" s="66" t="str">
        <f>IF(AND('Mapa final'!$AD$11="Baja",'Mapa final'!$AF$11="Leve"),CONCATENATE("R2C",'Mapa final'!$S$11),"")</f>
        <v/>
      </c>
      <c r="V54" s="57" t="str">
        <f>IF(AND('Mapa final'!$AD$11="Alta",'Mapa final'!$AF$11="Leve"),CONCATENATE("R2C",'Mapa final'!$S$11),"")</f>
        <v/>
      </c>
      <c r="W54" s="175" t="str">
        <f>IF(AND('Mapa final'!$AD$11="Alta",'Mapa final'!$AF$11="Leve"),CONCATENATE("R2C",'Mapa final'!$S$11),"")</f>
        <v/>
      </c>
      <c r="X54" s="175" t="str">
        <f>IF(AND('Mapa final'!$AD$11="Alta",'Mapa final'!$AF$11="Leve"),CONCATENATE("R2C",'Mapa final'!$S$11),"")</f>
        <v/>
      </c>
      <c r="Y54" s="175" t="str">
        <f>IF(AND('Mapa final'!$AD$11="Alta",'Mapa final'!$AF$11="Leve"),CONCATENATE("R2C",'Mapa final'!$S$11),"")</f>
        <v/>
      </c>
      <c r="Z54" s="175" t="str">
        <f>IF(AND('Mapa final'!$AD$11="Alta",'Mapa final'!$AF$11="Leve"),CONCATENATE("R2C",'Mapa final'!$S$11),"")</f>
        <v/>
      </c>
      <c r="AA54" s="58" t="str">
        <f>IF(AND('Mapa final'!$AD$11="Alta",'Mapa final'!$AF$11="Leve"),CONCATENATE("R2C",'Mapa final'!$S$11),"")</f>
        <v/>
      </c>
      <c r="AB54" s="44" t="str">
        <f>IF(AND('Mapa final'!$AD$11="Muy Alta",'Mapa final'!$AF$11="Leve"),CONCATENATE("R2C",'Mapa final'!$S$11),"")</f>
        <v/>
      </c>
      <c r="AC54" s="174" t="str">
        <f>IF(AND('Mapa final'!$AD$11="Muy Alta",'Mapa final'!$AF$11="Leve"),CONCATENATE("R2C",'Mapa final'!$S$11),"")</f>
        <v/>
      </c>
      <c r="AD54" s="174" t="str">
        <f>IF(AND('Mapa final'!$AD$11="Muy Alta",'Mapa final'!$AF$11="Leve"),CONCATENATE("R2C",'Mapa final'!$S$11),"")</f>
        <v/>
      </c>
      <c r="AE54" s="174" t="str">
        <f>IF(AND('Mapa final'!$AD$11="Muy Alta",'Mapa final'!$AF$11="Leve"),CONCATENATE("R2C",'Mapa final'!$S$11),"")</f>
        <v/>
      </c>
      <c r="AF54" s="174" t="str">
        <f>IF(AND('Mapa final'!$AD$11="Muy Alta",'Mapa final'!$AF$11="Leve"),CONCATENATE("R2C",'Mapa final'!$S$11),"")</f>
        <v/>
      </c>
      <c r="AG54" s="45" t="str">
        <f>IF(AND('Mapa final'!$AD$11="Muy Alta",'Mapa final'!$AF$11="Leve"),CONCATENATE("R2C",'Mapa final'!$S$11),"")</f>
        <v/>
      </c>
      <c r="AH54" s="46" t="str">
        <f>IF(AND('Mapa final'!$AD$11="Alta",'Mapa final'!$AF$11="Catastrófico"),CONCATENATE("R2C",'Mapa final'!$S$11),"")</f>
        <v/>
      </c>
      <c r="AI54" s="176" t="str">
        <f>IF(AND('Mapa final'!$AD$11="Alta",'Mapa final'!$AF$11="Catastrófico"),CONCATENATE("R2C",'Mapa final'!$S$11),"")</f>
        <v/>
      </c>
      <c r="AJ54" s="176" t="str">
        <f>IF(AND('Mapa final'!$AD$11="Alta",'Mapa final'!$AF$11="Catastrófico"),CONCATENATE("R2C",'Mapa final'!$S$11),"")</f>
        <v/>
      </c>
      <c r="AK54" s="176" t="str">
        <f>IF(AND('Mapa final'!$AD$11="Alta",'Mapa final'!$AF$11="Catastrófico"),CONCATENATE("R2C",'Mapa final'!$S$11),"")</f>
        <v/>
      </c>
      <c r="AL54" s="176" t="str">
        <f>IF(AND('Mapa final'!$AD$11="Alta",'Mapa final'!$AF$11="Catastrófico"),CONCATENATE("R2C",'Mapa final'!$S$11),"")</f>
        <v/>
      </c>
      <c r="AM54" s="47" t="str">
        <f>IF(AND('Mapa final'!$AD$11="Alta",'Mapa final'!$AF$11="Catastrófico"),CONCATENATE("R2C",'Mapa final'!$S$11),"")</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63"/>
      <c r="C55" s="363"/>
      <c r="D55" s="364"/>
      <c r="E55" s="407"/>
      <c r="F55" s="408"/>
      <c r="G55" s="408"/>
      <c r="H55" s="408"/>
      <c r="I55" s="409"/>
      <c r="J55" s="67" t="str">
        <f>IF(AND('Mapa final'!$AD$11="Baja",'Mapa final'!$AF$11="Leve"),CONCATENATE("R2C",'Mapa final'!$S$11),"")</f>
        <v/>
      </c>
      <c r="K55" s="68" t="str">
        <f>IF(AND('Mapa final'!$AD$11="Baja",'Mapa final'!$AF$11="Leve"),CONCATENATE("R2C",'Mapa final'!$S$11),"")</f>
        <v/>
      </c>
      <c r="L55" s="68" t="str">
        <f>IF(AND('Mapa final'!$AD$11="Baja",'Mapa final'!$AF$11="Leve"),CONCATENATE("R2C",'Mapa final'!$S$11),"")</f>
        <v/>
      </c>
      <c r="M55" s="68" t="str">
        <f>IF(AND('Mapa final'!$AD$11="Baja",'Mapa final'!$AF$11="Leve"),CONCATENATE("R2C",'Mapa final'!$S$11),"")</f>
        <v/>
      </c>
      <c r="N55" s="68" t="str">
        <f>IF(AND('Mapa final'!$AD$11="Baja",'Mapa final'!$AF$11="Leve"),CONCATENATE("R2C",'Mapa final'!$S$11),"")</f>
        <v/>
      </c>
      <c r="O55" s="69" t="str">
        <f>IF(AND('Mapa final'!$AD$11="Baja",'Mapa final'!$AF$11="Leve"),CONCATENATE("R2C",'Mapa final'!$S$11),"")</f>
        <v/>
      </c>
      <c r="P55" s="67" t="str">
        <f>IF(AND('Mapa final'!$AD$11="Baja",'Mapa final'!$AF$11="Leve"),CONCATENATE("R2C",'Mapa final'!$S$11),"")</f>
        <v/>
      </c>
      <c r="Q55" s="68" t="str">
        <f>IF(AND('Mapa final'!$AD$11="Baja",'Mapa final'!$AF$11="Leve"),CONCATENATE("R2C",'Mapa final'!$S$11),"")</f>
        <v/>
      </c>
      <c r="R55" s="68" t="str">
        <f>IF(AND('Mapa final'!$AD$11="Baja",'Mapa final'!$AF$11="Leve"),CONCATENATE("R2C",'Mapa final'!$S$11),"")</f>
        <v/>
      </c>
      <c r="S55" s="68" t="str">
        <f>IF(AND('Mapa final'!$AD$11="Baja",'Mapa final'!$AF$11="Leve"),CONCATENATE("R2C",'Mapa final'!$S$11),"")</f>
        <v/>
      </c>
      <c r="T55" s="68" t="str">
        <f>IF(AND('Mapa final'!$AD$11="Baja",'Mapa final'!$AF$11="Leve"),CONCATENATE("R2C",'Mapa final'!$S$11),"")</f>
        <v/>
      </c>
      <c r="U55" s="69" t="str">
        <f>IF(AND('Mapa final'!$AD$11="Baja",'Mapa final'!$AF$11="Leve"),CONCATENATE("R2C",'Mapa final'!$S$11),"")</f>
        <v/>
      </c>
      <c r="V55" s="59" t="str">
        <f>IF(AND('Mapa final'!$AD$11="Alta",'Mapa final'!$AF$11="Leve"),CONCATENATE("R2C",'Mapa final'!$S$11),"")</f>
        <v/>
      </c>
      <c r="W55" s="60" t="str">
        <f>IF(AND('Mapa final'!$AD$11="Alta",'Mapa final'!$AF$11="Leve"),CONCATENATE("R2C",'Mapa final'!$S$11),"")</f>
        <v/>
      </c>
      <c r="X55" s="60" t="str">
        <f>IF(AND('Mapa final'!$AD$11="Alta",'Mapa final'!$AF$11="Leve"),CONCATENATE("R2C",'Mapa final'!$S$11),"")</f>
        <v/>
      </c>
      <c r="Y55" s="60" t="str">
        <f>IF(AND('Mapa final'!$AD$11="Alta",'Mapa final'!$AF$11="Leve"),CONCATENATE("R2C",'Mapa final'!$S$11),"")</f>
        <v/>
      </c>
      <c r="Z55" s="60" t="str">
        <f>IF(AND('Mapa final'!$AD$11="Alta",'Mapa final'!$AF$11="Leve"),CONCATENATE("R2C",'Mapa final'!$S$11),"")</f>
        <v/>
      </c>
      <c r="AA55" s="61" t="str">
        <f>IF(AND('Mapa final'!$AD$11="Alta",'Mapa final'!$AF$11="Leve"),CONCATENATE("R2C",'Mapa final'!$S$11),"")</f>
        <v/>
      </c>
      <c r="AB55" s="48" t="str">
        <f>IF(AND('Mapa final'!$AD$11="Muy Alta",'Mapa final'!$AF$11="Leve"),CONCATENATE("R2C",'Mapa final'!$S$11),"")</f>
        <v/>
      </c>
      <c r="AC55" s="49" t="str">
        <f>IF(AND('Mapa final'!$AD$11="Muy Alta",'Mapa final'!$AF$11="Leve"),CONCATENATE("R2C",'Mapa final'!$S$11),"")</f>
        <v/>
      </c>
      <c r="AD55" s="49" t="str">
        <f>IF(AND('Mapa final'!$AD$11="Muy Alta",'Mapa final'!$AF$11="Leve"),CONCATENATE("R2C",'Mapa final'!$S$11),"")</f>
        <v/>
      </c>
      <c r="AE55" s="49" t="str">
        <f>IF(AND('Mapa final'!$AD$11="Muy Alta",'Mapa final'!$AF$11="Leve"),CONCATENATE("R2C",'Mapa final'!$S$11),"")</f>
        <v/>
      </c>
      <c r="AF55" s="49" t="str">
        <f>IF(AND('Mapa final'!$AD$11="Muy Alta",'Mapa final'!$AF$11="Leve"),CONCATENATE("R2C",'Mapa final'!$S$11),"")</f>
        <v/>
      </c>
      <c r="AG55" s="50" t="str">
        <f>IF(AND('Mapa final'!$AD$11="Muy Alta",'Mapa final'!$AF$11="Leve"),CONCATENATE("R2C",'Mapa final'!$S$11),"")</f>
        <v/>
      </c>
      <c r="AH55" s="51" t="str">
        <f>IF(AND('Mapa final'!$AD$11="Alta",'Mapa final'!$AF$11="Catastrófico"),CONCATENATE("R2C",'Mapa final'!$S$11),"")</f>
        <v/>
      </c>
      <c r="AI55" s="52" t="str">
        <f>IF(AND('Mapa final'!$AD$11="Alta",'Mapa final'!$AF$11="Catastrófico"),CONCATENATE("R2C",'Mapa final'!$S$11),"")</f>
        <v/>
      </c>
      <c r="AJ55" s="52" t="str">
        <f>IF(AND('Mapa final'!$AD$11="Alta",'Mapa final'!$AF$11="Catastrófico"),CONCATENATE("R2C",'Mapa final'!$S$11),"")</f>
        <v/>
      </c>
      <c r="AK55" s="52" t="str">
        <f>IF(AND('Mapa final'!$AD$11="Alta",'Mapa final'!$AF$11="Catastrófico"),CONCATENATE("R2C",'Mapa final'!$S$11),"")</f>
        <v/>
      </c>
      <c r="AL55" s="52" t="str">
        <f>IF(AND('Mapa final'!$AD$11="Alta",'Mapa final'!$AF$11="Catastrófico"),CONCATENATE("R2C",'Mapa final'!$S$11),"")</f>
        <v/>
      </c>
      <c r="AM55" s="53" t="str">
        <f>IF(AND('Mapa final'!$AD$11="Alta",'Mapa final'!$AF$11="Catastrófico"),CONCATENATE("R2C",'Mapa final'!$S$11),"")</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401" t="s">
        <v>187</v>
      </c>
      <c r="K56" s="402"/>
      <c r="L56" s="402"/>
      <c r="M56" s="402"/>
      <c r="N56" s="402"/>
      <c r="O56" s="403"/>
      <c r="P56" s="401" t="s">
        <v>188</v>
      </c>
      <c r="Q56" s="402"/>
      <c r="R56" s="402"/>
      <c r="S56" s="402"/>
      <c r="T56" s="402"/>
      <c r="U56" s="403"/>
      <c r="V56" s="401" t="s">
        <v>189</v>
      </c>
      <c r="W56" s="402"/>
      <c r="X56" s="402"/>
      <c r="Y56" s="402"/>
      <c r="Z56" s="402"/>
      <c r="AA56" s="403"/>
      <c r="AB56" s="401" t="s">
        <v>190</v>
      </c>
      <c r="AC56" s="410"/>
      <c r="AD56" s="402"/>
      <c r="AE56" s="402"/>
      <c r="AF56" s="402"/>
      <c r="AG56" s="403"/>
      <c r="AH56" s="401" t="s">
        <v>191</v>
      </c>
      <c r="AI56" s="402"/>
      <c r="AJ56" s="402"/>
      <c r="AK56" s="402"/>
      <c r="AL56" s="402"/>
      <c r="AM56" s="403"/>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404"/>
      <c r="K57" s="405"/>
      <c r="L57" s="405"/>
      <c r="M57" s="405"/>
      <c r="N57" s="405"/>
      <c r="O57" s="406"/>
      <c r="P57" s="404"/>
      <c r="Q57" s="405"/>
      <c r="R57" s="405"/>
      <c r="S57" s="405"/>
      <c r="T57" s="405"/>
      <c r="U57" s="406"/>
      <c r="V57" s="404"/>
      <c r="W57" s="405"/>
      <c r="X57" s="405"/>
      <c r="Y57" s="405"/>
      <c r="Z57" s="405"/>
      <c r="AA57" s="406"/>
      <c r="AB57" s="404"/>
      <c r="AC57" s="405"/>
      <c r="AD57" s="405"/>
      <c r="AE57" s="405"/>
      <c r="AF57" s="405"/>
      <c r="AG57" s="406"/>
      <c r="AH57" s="404"/>
      <c r="AI57" s="405"/>
      <c r="AJ57" s="405"/>
      <c r="AK57" s="405"/>
      <c r="AL57" s="405"/>
      <c r="AM57" s="406"/>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404"/>
      <c r="K58" s="405"/>
      <c r="L58" s="405"/>
      <c r="M58" s="405"/>
      <c r="N58" s="405"/>
      <c r="O58" s="406"/>
      <c r="P58" s="404"/>
      <c r="Q58" s="405"/>
      <c r="R58" s="405"/>
      <c r="S58" s="405"/>
      <c r="T58" s="405"/>
      <c r="U58" s="406"/>
      <c r="V58" s="404"/>
      <c r="W58" s="405"/>
      <c r="X58" s="405"/>
      <c r="Y58" s="405"/>
      <c r="Z58" s="405"/>
      <c r="AA58" s="406"/>
      <c r="AB58" s="404"/>
      <c r="AC58" s="405"/>
      <c r="AD58" s="405"/>
      <c r="AE58" s="405"/>
      <c r="AF58" s="405"/>
      <c r="AG58" s="406"/>
      <c r="AH58" s="404"/>
      <c r="AI58" s="405"/>
      <c r="AJ58" s="405"/>
      <c r="AK58" s="405"/>
      <c r="AL58" s="405"/>
      <c r="AM58" s="406"/>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404"/>
      <c r="K59" s="405"/>
      <c r="L59" s="405"/>
      <c r="M59" s="405"/>
      <c r="N59" s="405"/>
      <c r="O59" s="406"/>
      <c r="P59" s="404"/>
      <c r="Q59" s="405"/>
      <c r="R59" s="405"/>
      <c r="S59" s="405"/>
      <c r="T59" s="405"/>
      <c r="U59" s="406"/>
      <c r="V59" s="404"/>
      <c r="W59" s="405"/>
      <c r="X59" s="405"/>
      <c r="Y59" s="405"/>
      <c r="Z59" s="405"/>
      <c r="AA59" s="406"/>
      <c r="AB59" s="404"/>
      <c r="AC59" s="405"/>
      <c r="AD59" s="405"/>
      <c r="AE59" s="405"/>
      <c r="AF59" s="405"/>
      <c r="AG59" s="406"/>
      <c r="AH59" s="404"/>
      <c r="AI59" s="405"/>
      <c r="AJ59" s="405"/>
      <c r="AK59" s="405"/>
      <c r="AL59" s="405"/>
      <c r="AM59" s="406"/>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404"/>
      <c r="K60" s="405"/>
      <c r="L60" s="405"/>
      <c r="M60" s="405"/>
      <c r="N60" s="405"/>
      <c r="O60" s="406"/>
      <c r="P60" s="404"/>
      <c r="Q60" s="405"/>
      <c r="R60" s="405"/>
      <c r="S60" s="405"/>
      <c r="T60" s="405"/>
      <c r="U60" s="406"/>
      <c r="V60" s="404"/>
      <c r="W60" s="405"/>
      <c r="X60" s="405"/>
      <c r="Y60" s="405"/>
      <c r="Z60" s="405"/>
      <c r="AA60" s="406"/>
      <c r="AB60" s="404"/>
      <c r="AC60" s="405"/>
      <c r="AD60" s="405"/>
      <c r="AE60" s="405"/>
      <c r="AF60" s="405"/>
      <c r="AG60" s="406"/>
      <c r="AH60" s="404"/>
      <c r="AI60" s="405"/>
      <c r="AJ60" s="405"/>
      <c r="AK60" s="405"/>
      <c r="AL60" s="405"/>
      <c r="AM60" s="406"/>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407"/>
      <c r="K61" s="408"/>
      <c r="L61" s="408"/>
      <c r="M61" s="408"/>
      <c r="N61" s="408"/>
      <c r="O61" s="409"/>
      <c r="P61" s="407"/>
      <c r="Q61" s="408"/>
      <c r="R61" s="408"/>
      <c r="S61" s="408"/>
      <c r="T61" s="408"/>
      <c r="U61" s="409"/>
      <c r="V61" s="407"/>
      <c r="W61" s="408"/>
      <c r="X61" s="408"/>
      <c r="Y61" s="408"/>
      <c r="Z61" s="408"/>
      <c r="AA61" s="409"/>
      <c r="AB61" s="407"/>
      <c r="AC61" s="408"/>
      <c r="AD61" s="408"/>
      <c r="AE61" s="408"/>
      <c r="AF61" s="408"/>
      <c r="AG61" s="409"/>
      <c r="AH61" s="407"/>
      <c r="AI61" s="408"/>
      <c r="AJ61" s="408"/>
      <c r="AK61" s="408"/>
      <c r="AL61" s="408"/>
      <c r="AM61" s="409"/>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6" sqref="C6"/>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0"/>
      <c r="B1" s="450" t="s">
        <v>193</v>
      </c>
      <c r="C1" s="450"/>
      <c r="D1" s="450"/>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194</v>
      </c>
      <c r="D3" s="9" t="s">
        <v>177</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195</v>
      </c>
      <c r="C4" s="11" t="s">
        <v>196</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197</v>
      </c>
      <c r="C5" s="14" t="s">
        <v>198</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199</v>
      </c>
      <c r="C6" s="14" t="s">
        <v>200</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201</v>
      </c>
      <c r="C7" s="14" t="s">
        <v>202</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203</v>
      </c>
      <c r="C8" s="14" t="s">
        <v>204</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topLeftCell="C1" zoomScale="55" zoomScaleNormal="55" workbookViewId="0">
      <selection activeCell="B222" sqref="B222:B223"/>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451" t="s">
        <v>205</v>
      </c>
      <c r="C1" s="451"/>
      <c r="D1" s="451"/>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206</v>
      </c>
      <c r="D3" s="28" t="s">
        <v>207</v>
      </c>
      <c r="E3" s="70"/>
      <c r="F3" s="70"/>
      <c r="G3" s="70"/>
      <c r="H3" s="70"/>
      <c r="I3" s="70"/>
      <c r="J3" s="70"/>
      <c r="K3" s="70"/>
      <c r="L3" s="70"/>
      <c r="M3" s="70"/>
      <c r="N3" s="70"/>
      <c r="O3" s="70"/>
      <c r="P3" s="70"/>
      <c r="Q3" s="70"/>
      <c r="R3" s="70"/>
      <c r="S3" s="70"/>
      <c r="T3" s="70"/>
      <c r="U3" s="70"/>
    </row>
    <row r="4" spans="1:21" ht="33.75" x14ac:dyDescent="0.25">
      <c r="A4" s="90" t="s">
        <v>208</v>
      </c>
      <c r="B4" s="31" t="s">
        <v>209</v>
      </c>
      <c r="C4" s="36" t="s">
        <v>210</v>
      </c>
      <c r="D4" s="29" t="s">
        <v>211</v>
      </c>
      <c r="E4" s="70"/>
      <c r="F4" s="70"/>
      <c r="G4" s="70"/>
      <c r="H4" s="70"/>
      <c r="I4" s="70"/>
      <c r="J4" s="70"/>
      <c r="K4" s="70"/>
      <c r="L4" s="70"/>
      <c r="M4" s="70"/>
      <c r="N4" s="70"/>
      <c r="O4" s="70"/>
      <c r="P4" s="70"/>
      <c r="Q4" s="70"/>
      <c r="R4" s="70"/>
      <c r="S4" s="70"/>
      <c r="T4" s="70"/>
      <c r="U4" s="70"/>
    </row>
    <row r="5" spans="1:21" ht="67.5" x14ac:dyDescent="0.25">
      <c r="A5" s="90" t="s">
        <v>212</v>
      </c>
      <c r="B5" s="32" t="s">
        <v>213</v>
      </c>
      <c r="C5" s="37" t="s">
        <v>214</v>
      </c>
      <c r="D5" s="30" t="s">
        <v>215</v>
      </c>
      <c r="E5" s="70"/>
      <c r="F5" s="70"/>
      <c r="G5" s="70"/>
      <c r="H5" s="70"/>
      <c r="I5" s="70"/>
      <c r="J5" s="70"/>
      <c r="K5" s="70"/>
      <c r="L5" s="70"/>
      <c r="M5" s="70"/>
      <c r="N5" s="70"/>
      <c r="O5" s="70"/>
      <c r="P5" s="70"/>
      <c r="Q5" s="70"/>
      <c r="R5" s="70"/>
      <c r="S5" s="70"/>
      <c r="T5" s="70"/>
      <c r="U5" s="70"/>
    </row>
    <row r="6" spans="1:21" ht="67.5" x14ac:dyDescent="0.25">
      <c r="A6" s="90" t="s">
        <v>183</v>
      </c>
      <c r="B6" s="33" t="s">
        <v>216</v>
      </c>
      <c r="C6" s="37" t="s">
        <v>217</v>
      </c>
      <c r="D6" s="30" t="s">
        <v>218</v>
      </c>
      <c r="E6" s="70"/>
      <c r="F6" s="70"/>
      <c r="G6" s="70"/>
      <c r="H6" s="70"/>
      <c r="I6" s="70"/>
      <c r="J6" s="70"/>
      <c r="K6" s="70"/>
      <c r="L6" s="70"/>
      <c r="M6" s="70"/>
      <c r="N6" s="70"/>
      <c r="O6" s="70"/>
      <c r="P6" s="70"/>
      <c r="Q6" s="70"/>
      <c r="R6" s="70"/>
      <c r="S6" s="70"/>
      <c r="T6" s="70"/>
      <c r="U6" s="70"/>
    </row>
    <row r="7" spans="1:21" ht="101.25" x14ac:dyDescent="0.25">
      <c r="A7" s="90" t="s">
        <v>219</v>
      </c>
      <c r="B7" s="34" t="s">
        <v>220</v>
      </c>
      <c r="C7" s="37" t="s">
        <v>221</v>
      </c>
      <c r="D7" s="30" t="s">
        <v>222</v>
      </c>
      <c r="E7" s="70"/>
      <c r="F7" s="70"/>
      <c r="G7" s="70"/>
      <c r="H7" s="70"/>
      <c r="I7" s="70"/>
      <c r="J7" s="70"/>
      <c r="K7" s="70"/>
      <c r="L7" s="70"/>
      <c r="M7" s="70"/>
      <c r="N7" s="70"/>
      <c r="O7" s="70"/>
      <c r="P7" s="70"/>
      <c r="Q7" s="70"/>
      <c r="R7" s="70"/>
      <c r="S7" s="70"/>
      <c r="T7" s="70"/>
      <c r="U7" s="70"/>
    </row>
    <row r="8" spans="1:21" ht="67.5" x14ac:dyDescent="0.25">
      <c r="A8" s="90" t="s">
        <v>223</v>
      </c>
      <c r="B8" s="35" t="s">
        <v>224</v>
      </c>
      <c r="C8" s="37" t="s">
        <v>225</v>
      </c>
      <c r="D8" s="30" t="s">
        <v>226</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227</v>
      </c>
      <c r="C11" s="90" t="s">
        <v>228</v>
      </c>
      <c r="D11" s="90" t="s">
        <v>229</v>
      </c>
      <c r="E11" s="70"/>
      <c r="F11" s="70"/>
      <c r="G11" s="70"/>
      <c r="H11" s="70"/>
      <c r="I11" s="70"/>
      <c r="J11" s="70"/>
      <c r="K11" s="70"/>
      <c r="L11" s="70"/>
      <c r="M11" s="70"/>
      <c r="N11" s="70"/>
      <c r="O11" s="70"/>
      <c r="P11" s="70"/>
      <c r="Q11" s="70"/>
      <c r="R11" s="70"/>
      <c r="S11" s="70"/>
      <c r="T11" s="70"/>
      <c r="U11" s="70"/>
    </row>
    <row r="12" spans="1:21" x14ac:dyDescent="0.25">
      <c r="A12" s="90"/>
      <c r="B12" s="90" t="s">
        <v>230</v>
      </c>
      <c r="C12" s="90" t="s">
        <v>231</v>
      </c>
      <c r="D12" s="90" t="s">
        <v>232</v>
      </c>
      <c r="E12" s="70"/>
      <c r="F12" s="70"/>
      <c r="G12" s="70"/>
      <c r="H12" s="70"/>
      <c r="I12" s="70"/>
      <c r="J12" s="70"/>
      <c r="K12" s="70"/>
      <c r="L12" s="70"/>
      <c r="M12" s="70"/>
      <c r="N12" s="70"/>
      <c r="O12" s="70"/>
      <c r="P12" s="70"/>
      <c r="Q12" s="70"/>
      <c r="R12" s="70"/>
      <c r="S12" s="70"/>
      <c r="T12" s="70"/>
      <c r="U12" s="70"/>
    </row>
    <row r="13" spans="1:21" x14ac:dyDescent="0.25">
      <c r="A13" s="90"/>
      <c r="B13" s="90"/>
      <c r="C13" s="90" t="s">
        <v>233</v>
      </c>
      <c r="D13" s="90" t="s">
        <v>234</v>
      </c>
      <c r="E13" s="70"/>
      <c r="F13" s="70"/>
      <c r="G13" s="70"/>
      <c r="H13" s="70"/>
      <c r="I13" s="70"/>
      <c r="J13" s="70"/>
      <c r="K13" s="70"/>
      <c r="L13" s="70"/>
      <c r="M13" s="70"/>
      <c r="N13" s="70"/>
      <c r="O13" s="70"/>
      <c r="P13" s="70"/>
      <c r="Q13" s="70"/>
      <c r="R13" s="70"/>
      <c r="S13" s="70"/>
      <c r="T13" s="70"/>
      <c r="U13" s="70"/>
    </row>
    <row r="14" spans="1:21" x14ac:dyDescent="0.25">
      <c r="A14" s="90"/>
      <c r="B14" s="90"/>
      <c r="C14" s="90" t="s">
        <v>235</v>
      </c>
      <c r="D14" s="90" t="s">
        <v>131</v>
      </c>
      <c r="E14" s="70"/>
      <c r="F14" s="70"/>
      <c r="G14" s="70"/>
      <c r="H14" s="70"/>
      <c r="I14" s="70"/>
      <c r="J14" s="70"/>
      <c r="K14" s="70"/>
      <c r="L14" s="70"/>
      <c r="M14" s="70"/>
      <c r="N14" s="70"/>
      <c r="O14" s="70"/>
      <c r="P14" s="70"/>
      <c r="Q14" s="70"/>
      <c r="R14" s="70"/>
      <c r="S14" s="70"/>
      <c r="T14" s="70"/>
      <c r="U14" s="70"/>
    </row>
    <row r="15" spans="1:21" x14ac:dyDescent="0.25">
      <c r="A15" s="90"/>
      <c r="B15" s="90"/>
      <c r="C15" s="90" t="s">
        <v>236</v>
      </c>
      <c r="D15" s="90" t="s">
        <v>116</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237</v>
      </c>
      <c r="C209" s="22" t="s">
        <v>238</v>
      </c>
      <c r="D209" s="25" t="s">
        <v>237</v>
      </c>
      <c r="E209" s="25" t="s">
        <v>238</v>
      </c>
    </row>
    <row r="210" spans="1:8" ht="21" x14ac:dyDescent="0.35">
      <c r="A210" s="70"/>
      <c r="B210" s="23" t="s">
        <v>239</v>
      </c>
      <c r="C210" s="23" t="s">
        <v>240</v>
      </c>
      <c r="D210" t="s">
        <v>239</v>
      </c>
      <c r="F210" t="str">
        <f>IF(NOT(ISBLANK(D210)),D210,IF(NOT(ISBLANK(E210)),"     "&amp;E210,FALSE))</f>
        <v>Afectación Económica o presupuestal</v>
      </c>
      <c r="G210" t="s">
        <v>239</v>
      </c>
      <c r="H210" t="str">
        <f>IF(NOT(ISERROR(MATCH(G210,_xlfn.ANCHORARRAY(B221),0))),F223&amp;"Por favor no seleccionar los criterios de impacto",G210)</f>
        <v>❌Por favor no seleccionar los criterios de impacto</v>
      </c>
    </row>
    <row r="211" spans="1:8" ht="21" x14ac:dyDescent="0.35">
      <c r="A211" s="70"/>
      <c r="B211" s="23" t="s">
        <v>239</v>
      </c>
      <c r="C211" s="23" t="s">
        <v>214</v>
      </c>
      <c r="E211" t="s">
        <v>240</v>
      </c>
      <c r="F211" t="str">
        <f t="shared" ref="F211:F221" si="0">IF(NOT(ISBLANK(D211)),D211,IF(NOT(ISBLANK(E211)),"     "&amp;E211,FALSE))</f>
        <v xml:space="preserve">     Afectación menor a 10 SMLMV .</v>
      </c>
    </row>
    <row r="212" spans="1:8" ht="21" x14ac:dyDescent="0.35">
      <c r="A212" s="70"/>
      <c r="B212" s="23" t="s">
        <v>239</v>
      </c>
      <c r="C212" s="23" t="s">
        <v>217</v>
      </c>
      <c r="E212" t="s">
        <v>214</v>
      </c>
      <c r="F212" t="str">
        <f t="shared" si="0"/>
        <v xml:space="preserve">     Entre 10 y 50 SMLMV </v>
      </c>
    </row>
    <row r="213" spans="1:8" ht="21" x14ac:dyDescent="0.35">
      <c r="A213" s="70"/>
      <c r="B213" s="23" t="s">
        <v>239</v>
      </c>
      <c r="C213" s="23" t="s">
        <v>221</v>
      </c>
      <c r="E213" t="s">
        <v>217</v>
      </c>
      <c r="F213" t="str">
        <f t="shared" si="0"/>
        <v xml:space="preserve">     Entre 50 y 100 SMLMV </v>
      </c>
    </row>
    <row r="214" spans="1:8" ht="21" x14ac:dyDescent="0.35">
      <c r="A214" s="70"/>
      <c r="B214" s="23" t="s">
        <v>239</v>
      </c>
      <c r="C214" s="23" t="s">
        <v>225</v>
      </c>
      <c r="E214" t="s">
        <v>221</v>
      </c>
      <c r="F214" t="str">
        <f t="shared" si="0"/>
        <v xml:space="preserve">     Entre 100 y 500 SMLMV </v>
      </c>
    </row>
    <row r="215" spans="1:8" ht="21" x14ac:dyDescent="0.35">
      <c r="A215" s="70"/>
      <c r="B215" s="23" t="s">
        <v>207</v>
      </c>
      <c r="C215" s="23" t="s">
        <v>211</v>
      </c>
      <c r="E215" t="s">
        <v>225</v>
      </c>
      <c r="F215" t="str">
        <f t="shared" si="0"/>
        <v xml:space="preserve">     Mayor a 500 SMLMV </v>
      </c>
    </row>
    <row r="216" spans="1:8" ht="21" x14ac:dyDescent="0.35">
      <c r="A216" s="70"/>
      <c r="B216" s="23" t="s">
        <v>207</v>
      </c>
      <c r="C216" s="23" t="s">
        <v>215</v>
      </c>
      <c r="D216" t="s">
        <v>207</v>
      </c>
      <c r="F216" t="str">
        <f t="shared" si="0"/>
        <v>Pérdida Reputacional</v>
      </c>
    </row>
    <row r="217" spans="1:8" ht="21" x14ac:dyDescent="0.35">
      <c r="A217" s="70"/>
      <c r="B217" s="23" t="s">
        <v>207</v>
      </c>
      <c r="C217" s="23" t="s">
        <v>218</v>
      </c>
      <c r="E217" t="s">
        <v>211</v>
      </c>
      <c r="F217" t="str">
        <f t="shared" si="0"/>
        <v xml:space="preserve">     El riesgo afecta la imagen de alguna área de la organización</v>
      </c>
    </row>
    <row r="218" spans="1:8" ht="21" x14ac:dyDescent="0.35">
      <c r="A218" s="70"/>
      <c r="B218" s="23" t="s">
        <v>207</v>
      </c>
      <c r="C218" s="23" t="s">
        <v>241</v>
      </c>
      <c r="E218" t="s">
        <v>215</v>
      </c>
      <c r="F218" t="str">
        <f t="shared" si="0"/>
        <v xml:space="preserve">     El riesgo afecta la imagen de la entidad internamente, de conocimiento general, nivel interno, de junta dircetiva y accionistas y/o de provedores</v>
      </c>
    </row>
    <row r="219" spans="1:8" ht="21" x14ac:dyDescent="0.35">
      <c r="A219" s="70"/>
      <c r="B219" s="23" t="s">
        <v>207</v>
      </c>
      <c r="C219" s="23" t="s">
        <v>226</v>
      </c>
      <c r="E219" t="s">
        <v>218</v>
      </c>
      <c r="F219" t="str">
        <f t="shared" si="0"/>
        <v xml:space="preserve">     El riesgo afecta la imagen de la entidad con algunos usuarios de relevancia frente al logro de los objetivos</v>
      </c>
    </row>
    <row r="220" spans="1:8" x14ac:dyDescent="0.25">
      <c r="A220" s="70"/>
      <c r="B220" s="24"/>
      <c r="C220" s="24"/>
      <c r="E220" t="s">
        <v>241</v>
      </c>
      <c r="F220" t="str">
        <f t="shared" si="0"/>
        <v xml:space="preserve">     El riesgo afecta la imagen de de la entidad con efecto publicitario sostenido a nivel de sector administrativo, nivel departamental o municipal</v>
      </c>
    </row>
    <row r="221" spans="1:8" x14ac:dyDescent="0.25">
      <c r="A221" s="70"/>
      <c r="B221" s="24" t="str">
        <f t="array" ref="B221:B223">_xlfn.UNIQUE(Tabla1[[#All],[Criterios]])</f>
        <v>Criterios</v>
      </c>
      <c r="C221" s="24"/>
      <c r="E221" t="s">
        <v>226</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242</v>
      </c>
    </row>
    <row r="224" spans="1:8" x14ac:dyDescent="0.25">
      <c r="B224" s="19"/>
      <c r="C224" s="19"/>
      <c r="F224" s="27" t="s">
        <v>243</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H8" sqref="H8"/>
    </sheetView>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452" t="s">
        <v>244</v>
      </c>
      <c r="C1" s="453"/>
      <c r="D1" s="453"/>
      <c r="E1" s="453"/>
      <c r="F1" s="454"/>
    </row>
    <row r="2" spans="2:6" ht="16.5" thickBot="1" x14ac:dyDescent="0.3">
      <c r="B2" s="76"/>
      <c r="C2" s="76"/>
      <c r="D2" s="76"/>
      <c r="E2" s="76"/>
      <c r="F2" s="76"/>
    </row>
    <row r="3" spans="2:6" ht="16.5" thickBot="1" x14ac:dyDescent="0.25">
      <c r="B3" s="456" t="s">
        <v>245</v>
      </c>
      <c r="C3" s="457"/>
      <c r="D3" s="457"/>
      <c r="E3" s="88" t="s">
        <v>246</v>
      </c>
      <c r="F3" s="89" t="s">
        <v>247</v>
      </c>
    </row>
    <row r="4" spans="2:6" ht="31.5" x14ac:dyDescent="0.2">
      <c r="B4" s="458" t="s">
        <v>248</v>
      </c>
      <c r="C4" s="460" t="s">
        <v>77</v>
      </c>
      <c r="D4" s="77" t="s">
        <v>117</v>
      </c>
      <c r="E4" s="78" t="s">
        <v>249</v>
      </c>
      <c r="F4" s="79">
        <v>0.25</v>
      </c>
    </row>
    <row r="5" spans="2:6" ht="47.25" x14ac:dyDescent="0.2">
      <c r="B5" s="459"/>
      <c r="C5" s="461"/>
      <c r="D5" s="80" t="s">
        <v>147</v>
      </c>
      <c r="E5" s="81" t="s">
        <v>250</v>
      </c>
      <c r="F5" s="82">
        <v>0.15</v>
      </c>
    </row>
    <row r="6" spans="2:6" ht="47.25" x14ac:dyDescent="0.2">
      <c r="B6" s="459"/>
      <c r="C6" s="461"/>
      <c r="D6" s="80" t="s">
        <v>251</v>
      </c>
      <c r="E6" s="81" t="s">
        <v>252</v>
      </c>
      <c r="F6" s="82">
        <v>0.1</v>
      </c>
    </row>
    <row r="7" spans="2:6" ht="63" x14ac:dyDescent="0.2">
      <c r="B7" s="459"/>
      <c r="C7" s="461" t="s">
        <v>104</v>
      </c>
      <c r="D7" s="80" t="s">
        <v>132</v>
      </c>
      <c r="E7" s="81" t="s">
        <v>253</v>
      </c>
      <c r="F7" s="82">
        <v>0.25</v>
      </c>
    </row>
    <row r="8" spans="2:6" ht="31.5" x14ac:dyDescent="0.2">
      <c r="B8" s="459"/>
      <c r="C8" s="461"/>
      <c r="D8" s="80" t="s">
        <v>118</v>
      </c>
      <c r="E8" s="81" t="s">
        <v>254</v>
      </c>
      <c r="F8" s="82">
        <v>0.15</v>
      </c>
    </row>
    <row r="9" spans="2:6" ht="47.25" x14ac:dyDescent="0.2">
      <c r="B9" s="459" t="s">
        <v>255</v>
      </c>
      <c r="C9" s="461" t="s">
        <v>106</v>
      </c>
      <c r="D9" s="80" t="s">
        <v>119</v>
      </c>
      <c r="E9" s="81" t="s">
        <v>256</v>
      </c>
      <c r="F9" s="83" t="s">
        <v>257</v>
      </c>
    </row>
    <row r="10" spans="2:6" ht="63" x14ac:dyDescent="0.2">
      <c r="B10" s="459"/>
      <c r="C10" s="461"/>
      <c r="D10" s="80" t="s">
        <v>258</v>
      </c>
      <c r="E10" s="81" t="s">
        <v>259</v>
      </c>
      <c r="F10" s="83" t="s">
        <v>257</v>
      </c>
    </row>
    <row r="11" spans="2:6" ht="47.25" x14ac:dyDescent="0.2">
      <c r="B11" s="459"/>
      <c r="C11" s="461" t="s">
        <v>107</v>
      </c>
      <c r="D11" s="80" t="s">
        <v>120</v>
      </c>
      <c r="E11" s="81" t="s">
        <v>260</v>
      </c>
      <c r="F11" s="83" t="s">
        <v>257</v>
      </c>
    </row>
    <row r="12" spans="2:6" ht="47.25" x14ac:dyDescent="0.2">
      <c r="B12" s="459"/>
      <c r="C12" s="461"/>
      <c r="D12" s="80" t="s">
        <v>133</v>
      </c>
      <c r="E12" s="81" t="s">
        <v>261</v>
      </c>
      <c r="F12" s="83" t="s">
        <v>257</v>
      </c>
    </row>
    <row r="13" spans="2:6" ht="31.5" x14ac:dyDescent="0.2">
      <c r="B13" s="459"/>
      <c r="C13" s="461" t="s">
        <v>102</v>
      </c>
      <c r="D13" s="80" t="s">
        <v>121</v>
      </c>
      <c r="E13" s="81" t="s">
        <v>262</v>
      </c>
      <c r="F13" s="83" t="s">
        <v>257</v>
      </c>
    </row>
    <row r="14" spans="2:6" ht="32.25" thickBot="1" x14ac:dyDescent="0.25">
      <c r="B14" s="462"/>
      <c r="C14" s="463"/>
      <c r="D14" s="84" t="s">
        <v>263</v>
      </c>
      <c r="E14" s="85" t="s">
        <v>264</v>
      </c>
      <c r="F14" s="86" t="s">
        <v>257</v>
      </c>
    </row>
    <row r="15" spans="2:6" ht="49.5" customHeight="1" x14ac:dyDescent="0.2">
      <c r="B15" s="455" t="s">
        <v>265</v>
      </c>
      <c r="C15" s="455"/>
      <c r="D15" s="455"/>
      <c r="E15" s="455"/>
      <c r="F15" s="455"/>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I26"/>
  <sheetViews>
    <sheetView workbookViewId="0">
      <selection activeCell="C23" sqref="C23"/>
    </sheetView>
  </sheetViews>
  <sheetFormatPr baseColWidth="10" defaultColWidth="11.42578125" defaultRowHeight="15" x14ac:dyDescent="0.25"/>
  <cols>
    <col min="1" max="1" width="44" customWidth="1"/>
    <col min="2" max="2" width="19.7109375" customWidth="1"/>
    <col min="3" max="3" width="36.5703125" customWidth="1"/>
    <col min="4" max="4" width="25.5703125" customWidth="1"/>
    <col min="5" max="5" width="24" customWidth="1"/>
    <col min="7" max="7" width="30" customWidth="1"/>
    <col min="8" max="8" width="19.42578125" customWidth="1"/>
    <col min="9" max="9" width="25" customWidth="1"/>
  </cols>
  <sheetData>
    <row r="3" spans="1:9" ht="30" x14ac:dyDescent="0.25">
      <c r="A3" s="135" t="s">
        <v>27</v>
      </c>
      <c r="B3" s="135" t="s">
        <v>266</v>
      </c>
      <c r="C3" s="135" t="s">
        <v>267</v>
      </c>
      <c r="D3" s="135" t="s">
        <v>268</v>
      </c>
      <c r="E3" s="136" t="s">
        <v>269</v>
      </c>
      <c r="G3" s="136" t="s">
        <v>107</v>
      </c>
      <c r="H3" s="136" t="s">
        <v>270</v>
      </c>
      <c r="I3" s="136" t="s">
        <v>271</v>
      </c>
    </row>
    <row r="4" spans="1:9" ht="30" x14ac:dyDescent="0.25">
      <c r="A4" s="133" t="s">
        <v>272</v>
      </c>
      <c r="B4" s="134" t="s">
        <v>169</v>
      </c>
      <c r="C4" s="133" t="s">
        <v>273</v>
      </c>
      <c r="D4" t="s">
        <v>165</v>
      </c>
      <c r="E4" t="s">
        <v>139</v>
      </c>
      <c r="G4" s="132" t="s">
        <v>274</v>
      </c>
      <c r="H4" s="132" t="s">
        <v>117</v>
      </c>
      <c r="I4" t="s">
        <v>275</v>
      </c>
    </row>
    <row r="5" spans="1:9" x14ac:dyDescent="0.25">
      <c r="A5" s="133" t="s">
        <v>207</v>
      </c>
      <c r="B5" s="134" t="s">
        <v>276</v>
      </c>
      <c r="C5" s="134" t="s">
        <v>277</v>
      </c>
      <c r="D5" t="s">
        <v>162</v>
      </c>
      <c r="E5" t="s">
        <v>129</v>
      </c>
      <c r="G5" s="132" t="s">
        <v>278</v>
      </c>
      <c r="H5" s="132" t="s">
        <v>147</v>
      </c>
      <c r="I5" t="s">
        <v>279</v>
      </c>
    </row>
    <row r="6" spans="1:9" ht="30" x14ac:dyDescent="0.25">
      <c r="A6" s="133" t="s">
        <v>110</v>
      </c>
      <c r="B6" s="134" t="s">
        <v>109</v>
      </c>
      <c r="C6" s="134" t="s">
        <v>280</v>
      </c>
      <c r="D6" t="s">
        <v>113</v>
      </c>
      <c r="E6" t="s">
        <v>281</v>
      </c>
      <c r="G6" s="132" t="s">
        <v>130</v>
      </c>
      <c r="H6" s="132" t="s">
        <v>251</v>
      </c>
      <c r="I6" t="s">
        <v>282</v>
      </c>
    </row>
    <row r="7" spans="1:9" ht="30" x14ac:dyDescent="0.25">
      <c r="B7" s="134" t="s">
        <v>167</v>
      </c>
      <c r="C7" s="134" t="s">
        <v>112</v>
      </c>
      <c r="D7" t="s">
        <v>283</v>
      </c>
      <c r="G7" s="132" t="s">
        <v>115</v>
      </c>
      <c r="H7" s="121"/>
      <c r="I7" t="s">
        <v>122</v>
      </c>
    </row>
    <row r="8" spans="1:9" x14ac:dyDescent="0.25">
      <c r="B8" s="134" t="s">
        <v>284</v>
      </c>
      <c r="C8" s="134" t="s">
        <v>285</v>
      </c>
      <c r="G8" s="132" t="s">
        <v>140</v>
      </c>
    </row>
    <row r="9" spans="1:9" x14ac:dyDescent="0.25">
      <c r="B9" s="134"/>
      <c r="C9" s="134" t="s">
        <v>286</v>
      </c>
    </row>
    <row r="10" spans="1:9" x14ac:dyDescent="0.25">
      <c r="C10" t="s">
        <v>287</v>
      </c>
    </row>
    <row r="13" spans="1:9" ht="33.75" customHeight="1" x14ac:dyDescent="0.25">
      <c r="A13" s="135" t="s">
        <v>239</v>
      </c>
    </row>
    <row r="14" spans="1:9" x14ac:dyDescent="0.25">
      <c r="A14" t="s">
        <v>288</v>
      </c>
    </row>
    <row r="15" spans="1:9" x14ac:dyDescent="0.25">
      <c r="A15" t="s">
        <v>289</v>
      </c>
    </row>
    <row r="16" spans="1:9" x14ac:dyDescent="0.25">
      <c r="A16" t="s">
        <v>290</v>
      </c>
    </row>
    <row r="17" spans="1:1" x14ac:dyDescent="0.25">
      <c r="A17" t="s">
        <v>291</v>
      </c>
    </row>
    <row r="18" spans="1:1" x14ac:dyDescent="0.25">
      <c r="A18" t="s">
        <v>292</v>
      </c>
    </row>
    <row r="21" spans="1:1" ht="24" customHeight="1" x14ac:dyDescent="0.25">
      <c r="A21" s="135" t="s">
        <v>207</v>
      </c>
    </row>
    <row r="22" spans="1:1" ht="36" customHeight="1" x14ac:dyDescent="0.25">
      <c r="A22" s="121" t="s">
        <v>211</v>
      </c>
    </row>
    <row r="23" spans="1:1" ht="87.75" customHeight="1" x14ac:dyDescent="0.25">
      <c r="A23" s="133" t="s">
        <v>215</v>
      </c>
    </row>
    <row r="24" spans="1:1" ht="52.5" customHeight="1" x14ac:dyDescent="0.25">
      <c r="A24" s="133" t="s">
        <v>218</v>
      </c>
    </row>
    <row r="25" spans="1:1" ht="69" customHeight="1" x14ac:dyDescent="0.25">
      <c r="A25" s="132" t="s">
        <v>241</v>
      </c>
    </row>
    <row r="26" spans="1:1" ht="55.5" customHeight="1" x14ac:dyDescent="0.25">
      <c r="A26" s="121"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Instructivo</vt:lpstr>
      <vt:lpstr>Mapa final</vt:lpstr>
      <vt:lpstr>Listas</vt:lpstr>
      <vt:lpstr>Matriz Calor Inherente</vt:lpstr>
      <vt:lpstr>Matriz Calor Residual</vt:lpstr>
      <vt:lpstr>Tabla probabilidad</vt:lpstr>
      <vt:lpstr>Tabla Impacto</vt:lpstr>
      <vt:lpstr>Tabla Valoración controles</vt:lpstr>
      <vt:lpstr>No Eliminar</vt:lpstr>
      <vt:lpstr>Opciones Tratamiento</vt:lpstr>
      <vt:lpstr>Hoja1</vt:lpstr>
    </vt:vector>
  </TitlesOfParts>
  <Manager/>
  <Company>ETITC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 Sandra Guerrero</dc:creator>
  <cp:keywords/>
  <dc:description/>
  <cp:lastModifiedBy>Diana Córdoba Vargas</cp:lastModifiedBy>
  <cp:revision>1</cp:revision>
  <dcterms:created xsi:type="dcterms:W3CDTF">2020-03-24T23:12:47Z</dcterms:created>
  <dcterms:modified xsi:type="dcterms:W3CDTF">2023-12-06T22:35:37Z</dcterms:modified>
  <cp:category/>
  <cp:contentStatus/>
</cp:coreProperties>
</file>