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cinterno\OneDrive - Escuela Tecnologica Instituto Tecnico Central\CI DIANA\2022\Riesgos\"/>
    </mc:Choice>
  </mc:AlternateContent>
  <bookViews>
    <workbookView xWindow="-120" yWindow="-120" windowWidth="20730" windowHeight="1116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62913"/>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 l="1"/>
  <c r="P13" i="1" s="1"/>
  <c r="Q13" i="1" l="1"/>
  <c r="L20" i="1"/>
  <c r="L19" i="1"/>
  <c r="L18" i="1"/>
  <c r="L17" i="1"/>
  <c r="L16" i="1"/>
  <c r="L13" i="1"/>
  <c r="M13" i="1" s="1"/>
  <c r="L15" i="1"/>
  <c r="Y13" i="1"/>
  <c r="V13" i="1"/>
  <c r="L26" i="1"/>
  <c r="M18" i="1" l="1"/>
  <c r="AC18" i="1" s="1"/>
  <c r="M15" i="1"/>
  <c r="AC15" i="1" s="1"/>
  <c r="M17" i="1"/>
  <c r="AC17" i="1" s="1"/>
  <c r="M19" i="1"/>
  <c r="AC19" i="1" s="1"/>
  <c r="M16" i="1"/>
  <c r="AC16" i="1" s="1"/>
  <c r="M20" i="1"/>
  <c r="AC20" i="1" s="1"/>
  <c r="R13" i="1"/>
  <c r="AG13" i="1"/>
  <c r="AF13" i="1" s="1"/>
  <c r="AC13" i="1"/>
  <c r="Y14" i="1"/>
  <c r="L21" i="1"/>
  <c r="M21" i="1" s="1"/>
  <c r="AC21" i="1" s="1"/>
  <c r="AD21" i="1" s="1"/>
  <c r="AD19" i="1" l="1"/>
  <c r="AE19" i="1"/>
  <c r="AD17" i="1"/>
  <c r="AE17" i="1"/>
  <c r="AD20" i="1"/>
  <c r="AE20" i="1"/>
  <c r="AD15" i="1"/>
  <c r="AE15" i="1"/>
  <c r="AD16" i="1"/>
  <c r="AE16" i="1"/>
  <c r="AD18" i="1"/>
  <c r="AE18" i="1"/>
  <c r="AD13" i="1"/>
  <c r="AH13" i="1" s="1"/>
  <c r="AE13" i="1"/>
  <c r="AE21" i="1" l="1"/>
  <c r="O21" i="1"/>
  <c r="P21" i="1" s="1"/>
  <c r="Q21" i="1" l="1"/>
  <c r="AG21" i="1" s="1"/>
  <c r="AF21" i="1" s="1"/>
  <c r="AH21" i="1" s="1"/>
  <c r="R21" i="1"/>
  <c r="F221" i="13"/>
  <c r="F211" i="13"/>
  <c r="F212" i="13"/>
  <c r="F213" i="13"/>
  <c r="F214" i="13"/>
  <c r="F215" i="13"/>
  <c r="F216" i="13"/>
  <c r="F217" i="13"/>
  <c r="F218" i="13"/>
  <c r="F219" i="13"/>
  <c r="F220" i="13"/>
  <c r="F210" i="13"/>
  <c r="B221" i="13" a="1"/>
  <c r="B221" i="13" l="1"/>
  <c r="O16" i="1" l="1"/>
  <c r="P16" i="1" s="1"/>
  <c r="O15" i="1"/>
  <c r="P15" i="1" s="1"/>
  <c r="O20" i="1"/>
  <c r="P20" i="1" s="1"/>
  <c r="O17" i="1"/>
  <c r="P17" i="1" s="1"/>
  <c r="O18" i="1"/>
  <c r="P18" i="1" s="1"/>
  <c r="O19" i="1"/>
  <c r="P1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7" i="1" l="1"/>
  <c r="AG17" i="1" s="1"/>
  <c r="AF17" i="1" s="1"/>
  <c r="AH17" i="1" s="1"/>
  <c r="R17" i="1"/>
  <c r="Q20" i="1"/>
  <c r="AG20" i="1" s="1"/>
  <c r="AF20" i="1" s="1"/>
  <c r="AH20" i="1" s="1"/>
  <c r="R20" i="1"/>
  <c r="Q19" i="1"/>
  <c r="AG19" i="1" s="1"/>
  <c r="AF19" i="1" s="1"/>
  <c r="AH19" i="1" s="1"/>
  <c r="R19" i="1"/>
  <c r="Q15" i="1"/>
  <c r="AG15" i="1" s="1"/>
  <c r="AF15" i="1" s="1"/>
  <c r="AH15" i="1" s="1"/>
  <c r="R15" i="1"/>
  <c r="Q18" i="1"/>
  <c r="AG18" i="1" s="1"/>
  <c r="AF18" i="1" s="1"/>
  <c r="AH18" i="1" s="1"/>
  <c r="R18" i="1"/>
  <c r="Q16" i="1"/>
  <c r="AG16" i="1" s="1"/>
  <c r="AF16" i="1" s="1"/>
  <c r="AH16" i="1" s="1"/>
  <c r="R16" i="1"/>
  <c r="L14" i="1"/>
  <c r="M14" i="1" l="1"/>
  <c r="AC14" i="1" s="1"/>
  <c r="AE14" i="1" l="1"/>
  <c r="AD1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O14" i="1" l="1"/>
  <c r="P14"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14" i="1"/>
  <c r="R38" i="18"/>
  <c r="AJ38" i="18"/>
  <c r="L38" i="18"/>
  <c r="AD6" i="18"/>
  <c r="R6" i="18"/>
  <c r="AJ30" i="18"/>
  <c r="R30" i="18"/>
  <c r="AD22" i="18"/>
  <c r="AJ14" i="18"/>
  <c r="AJ22" i="18"/>
  <c r="AD14" i="18"/>
  <c r="X38" i="18"/>
  <c r="X14" i="18"/>
  <c r="R22" i="18"/>
  <c r="X22" i="18"/>
  <c r="Q14" i="1"/>
  <c r="AG14" i="1" s="1"/>
  <c r="AF14" i="1" s="1"/>
  <c r="AH14" i="1" s="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comments1.xml><?xml version="1.0" encoding="utf-8"?>
<comments xmlns="http://schemas.openxmlformats.org/spreadsheetml/2006/main">
  <authors>
    <author>Estadistica ETITC.</author>
  </authors>
  <commentList>
    <comment ref="G13" authorId="0" shapeId="0">
      <text>
        <r>
          <rPr>
            <b/>
            <sz val="9"/>
            <color indexed="81"/>
            <rFont val="Tahoma"/>
            <family val="2"/>
          </rPr>
          <t>Estadistica ETITC.:</t>
        </r>
        <r>
          <rPr>
            <sz val="9"/>
            <color indexed="81"/>
            <rFont val="Tahoma"/>
            <family val="2"/>
          </rPr>
          <t xml:space="preserve">
Verificar 3 valoraciones distintas</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<sst xmlns="http://schemas.openxmlformats.org/spreadsheetml/2006/main" count="573" uniqueCount="330">
  <si>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</si>
  <si>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</si>
  <si>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</si>
  <si>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</si>
  <si>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</si>
  <si>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</si>
  <si>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</si>
  <si>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</si>
  <si>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</si>
  <si>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</si>
  <si>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</si>
  <si>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</si>
  <si>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</si>
  <si>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</si>
  <si>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</si>
  <si>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</si>
  <si>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</si>
  <si>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</si>
  <si>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</si>
  <si>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</si>
  <si>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</si>
  <si>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</si>
  <si>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</si>
  <si>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</si>
  <si>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</si>
  <si>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</si>
  <si>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</si>
  <si>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</si>
  <si>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</si>
  <si>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</si>
  <si>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</si>
  <si>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</si>
  <si>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</si>
  <si>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</si>
  <si>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</si>
  <si>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</si>
  <si>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</si>
  <si>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</si>
  <si>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</si>
  <si>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</si>
  <si>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</si>
  <si>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</si>
  <si>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</si>
  <si>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</si>
  <si>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</si>
  <si>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</si>
  <si>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</si>
  <si>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</si>
  <si>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</si>
  <si>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</si>
  <si>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</si>
  <si>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</si>
  <si>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</si>
  <si>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</si>
  <si>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</si>
  <si>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</si>
  <si>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</si>
  <si>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</si>
  <si>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</si>
  <si>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</si>
  <si>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</si>
  <si>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</si>
  <si>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</si>
  <si>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</si>
  <si>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</si>
  <si>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</si>
  <si>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</si>
  <si>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</si>
  <si>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</si>
  <si>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</si>
  <si>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</si>
  <si>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</si>
  <si>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</si>
  <si>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</si>
  <si>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</si>
  <si>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</si>
  <si>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</si>
  <si>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</si>
  <si>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</si>
  <si>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</si>
  <si>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</si>
  <si>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</si>
  <si>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</si>
  <si>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</si>
  <si>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</si>
  <si>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</si>
  <si>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</si>
  <si>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</si>
  <si>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</si>
  <si>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</si>
  <si>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</si>
  <si>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</si>
  <si>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</si>
  <si>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</si>
  <si>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</si>
  <si>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</si>
  <si>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</si>
  <si>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</si>
  <si>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</si>
  <si>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</si>
  <si>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</si>
  <si>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</si>
  <si>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</si>
  <si>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</si>
  <si>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</si>
  <si>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</si>
  <si>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</si>
  <si>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</si>
  <si>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</si>
  <si>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</si>
  <si>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</si>
  <si>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</si>
  <si>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</si>
  <si>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</si>
  <si>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</si>
  <si>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</si>
  <si>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</si>
  <si>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</si>
  <si>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</si>
  <si>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</si>
  <si>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</si>
  <si>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</si>
  <si>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</si>
  <si>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</si>
  <si>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</si>
  <si>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</si>
  <si>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</si>
  <si>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</si>
  <si>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</si>
  <si>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</si>
  <si>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</si>
  <si>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</si>
  <si>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</si>
  <si>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</si>
  <si>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</si>
  <si>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</si>
  <si>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</si>
  <si>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</si>
  <si>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</si>
  <si>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</si>
  <si>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</si>
  <si>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</si>
  <si>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</si>
  <si>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</si>
  <si>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</si>
  <si>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</si>
  <si>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</si>
  <si>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</si>
  <si>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</si>
  <si>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</si>
  <si>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</si>
  <si>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</si>
  <si>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</si>
  <si>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</si>
  <si>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</si>
  <si>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</si>
  <si>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</si>
  <si>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</si>
  <si>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</si>
  <si>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</si>
  <si>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</si>
  <si>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</si>
  <si>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</si>
  <si>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</si>
  <si>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</si>
  <si>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</si>
  <si>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</si>
  <si>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</si>
  <si>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</si>
  <si>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</si>
  <si>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</si>
  <si>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</si>
  <si>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</si>
  <si>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</si>
  <si>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</si>
  <si>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</si>
  <si>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</si>
  <si>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</si>
  <si>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</si>
  <si>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</si>
  <si>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</si>
  <si>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</si>
  <si>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</si>
  <si>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</si>
  <si>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</si>
  <si>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</si>
  <si>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</si>
  <si>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</si>
  <si>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</si>
  <si>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</si>
  <si>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</si>
  <si>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</si>
  <si>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</si>
  <si>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</si>
  <si>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</si>
  <si>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</si>
  <si>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</si>
  <si>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</si>
  <si>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</si>
  <si>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</si>
  <si>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</si>
  <si>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</si>
  <si>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</si>
  <si>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</si>
  <si>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</si>
  <si>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</si>
  <si>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</si>
  <si>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</si>
  <si>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</si>
  <si>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</si>
  <si>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</si>
  <si>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</si>
  <si>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</si>
  <si>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</si>
  <si>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</si>
  <si>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</si>
  <si>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</si>
  <si>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</si>
  <si>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</si>
  <si>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</si>
  <si>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</si>
  <si>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</si>
  <si>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</si>
  <si>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</si>
  <si>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</si>
  <si>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</si>
  <si>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</si>
  <si>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</si>
  <si>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</si>
  <si>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</si>
  <si>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</si>
  <si>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</si>
  <si>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</si>
  <si>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</si>
  <si>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</si>
  <si>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</si>
  <si>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</si>
  <si>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</si>
  <si>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</si>
  <si>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</si>
  <si>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</si>
  <si>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</si>
  <si>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</si>
  <si>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</si>
  <si>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</si>
  <si>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</si>
  <si>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</si>
  <si>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</si>
  <si>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</si>
  <si>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</si>
  <si>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</si>
  <si>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</si>
  <si>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</si>
  <si>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LIDER DEL PROCESO: Ing. SANDRA JOHANA GUERRERO GOMEZ</t>
  </si>
  <si>
    <t>SISTEMA DE GESTION DE SEGURIDAD DE LA INFORMACION</t>
  </si>
  <si>
    <t>Planear, implementar, evaluar y mejorar continuamente el Sistema de Gestión de Seguridad de la Información (SGSI) y el Modelo de Seguridad y Privacidad de la Información (MSPI), de Gobierno en Línea (GEL), garantizando con esto, la preservación de la
confidencialidad, integridad y disponibilidad de los activos de información de la Escuela Tecnológica Instituto Técnico Central (ETITC), mediante actividades de análisis y valoración de riesgos.</t>
  </si>
  <si>
    <t>Aplica para todos los procesos misionales, estratégicos, de apoyo y evaluación, definidos y aprobados por el Sistema de Gestión de Calidad (SGC) de la ETITC.</t>
  </si>
  <si>
    <t>Ataques maliciosos de agentes externos a los activos de información de la ETITC.</t>
  </si>
  <si>
    <t xml:space="preserve">Por exceso de permisos o privilegios por parte de personal no autorizado y mala segregación de las funciones administrativas. </t>
  </si>
  <si>
    <t>Puertos y servicios inseguros.</t>
  </si>
  <si>
    <t>Transmisión de datos no cifrada.</t>
  </si>
  <si>
    <t>SGSI</t>
  </si>
  <si>
    <t>Infiltración de usuarios no autorizados a los activos de información de la ETITC.</t>
  </si>
  <si>
    <t>Manejo inadecuado de contraseñas.</t>
  </si>
  <si>
    <t>Ataques cibérneticos</t>
  </si>
  <si>
    <t>Divulgación, préstamos de claves y manejo inadecuado de contraseñas.</t>
  </si>
  <si>
    <t>Mal manejo de los sistemas y herramientas informáticas.</t>
  </si>
  <si>
    <t>Sesiones abiertas de los equipos de escritorio.</t>
  </si>
  <si>
    <t>No disponibilidad de respaldo de la Información.</t>
  </si>
  <si>
    <t xml:space="preserve">Ausencia de copias de seguridad de la Información. </t>
  </si>
  <si>
    <t>Fallas de software</t>
  </si>
  <si>
    <t>Circular-sensibilización y capacitaciones - Análisis de Vulnerabilidades - Antivirus - Aplicación de actualización de Ser vidores - Certificados SSL - Firewall - SE ASOCIA CON LA CAUSA RAIZ</t>
  </si>
  <si>
    <t>1. Aplicar los controles del anexo A de la norma NTC ISO 27001 de acuerdo con el A. 9 Control de Acceso.                                          2. Mantener actualizadas las licencias del aplicativo SolarWinds Security Event Manager para el correlacionamiento de eventos de seguridad.</t>
  </si>
  <si>
    <t>1. Cumplimiento del numeral 12.4- Política de Uso de Altos Privilegios y Utilitarios de Administración. El SGSI debe revisar, periódicamente, la actividad de los
usuarios administrativos de la plataforma tecnológica y los sistemas de información de la ETITC.                                                              2. Cumplimiento del numeral 12.5- Política de Control de Acceso a Sistemas y Aplicaciones. El SGSI apoya al área de Informática y Comunicaciones en la elaboración y aprobación de un Procedimiento para la Asignación de Accesos a los Sistemas de Información de la ETITC.                                                               3. GIC-PC-14 Procedimiento de Autorización de Acceso a la Red Institucional.                           4. GIC-PC-15 Procedimiento para la Asignación de Accesos a los Sistemas de Información.       5. Mediante la herramienta del SIEM, se asegura el acceso de los usuarios autorizados e impedir permisos no autorizados a sistemas y servicios.</t>
  </si>
  <si>
    <t xml:space="preserve">1. Mediante la herramienta del SIEM, monitorear el cumplimiento de controles, privilegios y control de acceso a los aplicativos de la ETITC.                                                       2. Realizar inspecciones técnicas en las áreas para hacer seguimiento del correcto funcionamiento de antivirus.                              3. Notificar al área de Informática y Comunicaciones los nuevos cambios que se deben tener en cuenta para proteger nuestra infraestructura crítica.                                        </t>
  </si>
  <si>
    <t xml:space="preserve">1. Mediante la herramienta del SIEM, monitorear el cumplimiento de controles, privilegios y control de acceso a los aplicativos de la ETITC.                                                       2. Realizar charlas de sensibilización en temas con relación al manual de politicas de seguridad de la información especialmente en dar lineamientos de creación de contraseñas seguras para los aplicativos y servicios.                                                      </t>
  </si>
  <si>
    <t xml:space="preserve">1. Cumplimiento del numeral 12.2- Política de Administración de Acceso de Usuarios.              2. Realizar seguimiento a través de la del SIEM, para monitorear los eventos de seguridad.                                   </t>
  </si>
  <si>
    <t>1. Identificar y clasificar los incidentes de seguridad y evitar los riesgos que se puedan presentar.                                                          2. Llevar control en la matriz de incidentes de seguridad con evidencias de la solución.</t>
  </si>
  <si>
    <t xml:space="preserve">1. Realizar  Análisis de Vulnerabilidades y actividades de Pentesting con entidad experta en la prevención de ataques cibernéticos.         2. Realizar ejercicios de simulación de ataques cibernéticos y recomendar acciones de mejora de acuerdo con los hallazgos encontrados.       </t>
  </si>
  <si>
    <t>1. Revisar que el antivirus este activado para todos los equipos de computo.                                    2. Revisar que las licencias de ISL online para soporte remoto de los equipos de computo esten instaladas en cada uno de los equipos.                                                       3. Recomendar al área de Informatica y Comunicaciones la renovación de licencias de Safetica y Deslock para el cifrado de discos duros de la información crítica de la institución. 4. Realizar actividades de análisis de vulnerabiidades internos y externos y realizar recomendaciones para evitar brechas de seguridad.                                                         5. Reportar fallas a nivel de tecnología al área de Informática y Comunicaciones para la actualización de Servidores, Certificados SSL y Firewalls.                                                           6. Hacer seguimiento del Plan de Mantenimiento de Infraestructura Tecnológica.</t>
  </si>
  <si>
    <t xml:space="preserve">1. Cumplimiento del numeral 20.1- Política de Continuidad de Seguridad de la Información.     2. Cumplimiento del numeral 20.2- Política de Redundancias.                                                   3. Cumplimiento del numeral 20.3- Política de Uso de Herramientas Institucionales en Teletrabajo.                                                          4. Documento de inspecciones a las áreas de la ETITC.                                                                                                                5.Documento de informes técnicos  a los sistemas de información y visitas técnicas a la sede central.                                                     6. Emitir boletines de seguridad a través de la oficina de Comunicaciones y de Talento Humano con relación a las actividades del área e información valiosa con noticias relacionadas a la ciberseguridad. </t>
  </si>
  <si>
    <t>1. Realizar monitoreo constante de la herramienta SIEM para tomar acciones correctivas ante cada evento presentado.                           2. Notificar fallas técnicas al área de Informática y Comunicaciones para que se gestionen labores de mantenimiento a nuestra infraestructura crítica y evitar brechas de seguridad.                     3. Hacer seguimiento al Plan de Mantenimiento de Infraestructura Tecnológica con el fin de evitar la fuga de información.</t>
  </si>
  <si>
    <t>1. Realizar charlas de sensibilización a todos los miembros de la ETITC, con lineamientos en la creación de contraseñas seguras.                      2. Realizar monitoreo a la herramienta del SIEM para el control  de acceso a los aplicativos de la ETITC.</t>
  </si>
  <si>
    <t>1. Realizar ejercicios internos y externos de Pentesting para evitar la posibilidad de hurto de la información.                                    2. Indicar al área de Informática y Comunicaciones las remediaciones del anterior ejercicio para fortalecer nuestra infraestructura crítica.</t>
  </si>
  <si>
    <t>1. Dar lineamientos a los funcionarios públicos en el uso adecuado de la información sensible y salvaguardar los datos de la ETITC.</t>
  </si>
  <si>
    <t>1. Verificar de cambio de contraseñas de defecto a los sistemas y herramientas informáticas.</t>
  </si>
  <si>
    <t xml:space="preserve">1. Realizar inspecciones periódicas  a los sistemas de información, así mismo como a las herramientas institucionales para dar cumplimiento del numeral 12.2- Política de Administración de Acceso de Usuarios.  </t>
  </si>
  <si>
    <t>1. Realizar charlas de sensibilización por áreas en el numeral 14.3- Política de Escritorio Limpio y Pantalla Limpia.</t>
  </si>
  <si>
    <t>1. Dar cumplimiento mediante a la proyección anual de GSI-PL-01 Plan de Sensibilización y Entrenamiento aprobado en el Comité Institucional de Gestión y Desempeño de la ETITC, con fecha de sesión
27/01/2022, mediante el Acta # 01.</t>
  </si>
  <si>
    <t>1. Aplicar los controles del anexo A de la norma NTC ISO 27001 de acuerdo con el A.9.3.1- Uso de información de autenticación secreta.                                           2. Dar directrices al área de Informática y Comunicaciones con los lineamientos para la creación de contraseñas seguras por medio del controlador de dominio para las estaciones administrativas y cambio de contraseña automática cada 60 días.</t>
  </si>
  <si>
    <t>1. Recomendar acciones para realizar copias de backups a los archivos críticos de la Institución.</t>
  </si>
  <si>
    <t>1. Hacer seguimiento a los backups de la infraestructura crítica como primera medida y luego seguir con la infraestructura tecnológica para evitar la no disponibilidad de los mismos.</t>
  </si>
  <si>
    <t xml:space="preserve">1. Identificar los activos de información de tipo documental, software y servicios, hardware y móviles. </t>
  </si>
  <si>
    <t>1. Hacer seguimiento y mantener actualizados los inventarios de activos de la información de la ETITC.</t>
  </si>
  <si>
    <t>1. Realizar seguimiento a los backups de la infraestructura crítica y tecnológica para evitar la no disponibilidad de los mismos.</t>
  </si>
  <si>
    <t xml:space="preserve">1. Realizar seguimiento y mantener actualizadas las matrices de inventario de tipo documental, software y servicios, harware y móviles. </t>
  </si>
  <si>
    <t>Posibilidad de afectación economica y reputacional por ataques maliciosos de agentes externos a los activos de información, debido a exceso de permisos o privilegios por parte de personal no autorizado, puertos y servicios inseguros, ó transmisión de datos no cifrada.</t>
  </si>
  <si>
    <t xml:space="preserve">Posibilidad de afectación económica y reputacional por Infiltración de usuarios no autorizados a los activos de información debido al Manejo inadecuado de contraseñas y Ataques cibérneticos.
</t>
  </si>
  <si>
    <t xml:space="preserve">Posibilidad de afectación económica y reputacional por divulgación, préstamos de claves y manejo inadecuado de contraseñas debdido al Mal manejo de los sistemas y herramientas informáticas.
</t>
  </si>
  <si>
    <t xml:space="preserve">Posibilidad de afectación económica y reputacional por la no disponibilidad de respaldo de la Información ocacionada por la ausencia de copias de seguridad de la Información o la Fallas de software.
</t>
  </si>
  <si>
    <t xml:space="preserve">1. Se realizo la cancelación de usuarios a personal retirado de la Institución.   
2. Se realizó levantamiento de información de los perfiles de los servicios y aplicaciones.
3. Se asignan permisos de acuerdo al perfil de usuario.
4. Monitorear permanente los cambios aprobados de acuerdo con el procedimiento establecido por la alta dirección. </t>
  </si>
  <si>
    <t>1. Realizar actualización de procedimientos y metodología para dar cumplimiento mejora continua del SGSI.                                                      2. Dictar charlas de sensibilización a los funcionarios públicos el manual de políticas de SI.                       3. Emitir alertas y boletines de SI.</t>
  </si>
  <si>
    <t>1. Monitorear através SIEM los logs de los sistemas de información.                           2. Informar anomalías y/o fallas técnicas al área de Informática y Comunicaciones para evitar brechas de seguridad.                                    3. Hacer seguimiento al Plan de Mantenimiento de Infraestructura Tecnológica con el fin de evitar la fuga de información.</t>
  </si>
  <si>
    <t>1. Realizar charlas de sensibilización a todos los miembros de la ETITC, con lineamientos en la creación de contraseñas seguras.                                     2. Se envía pieza gráfica con la forma de recordatorio para realizar contraseñas seguras.               3. Realizar monitoreo en el SIEM para el control  de acceso a los aplicativos de la ETITC.</t>
  </si>
  <si>
    <t xml:space="preserve">1. Realizar ejercicios de caja negra para evitar la posibilidad de hurto de la información e informar al área de Informática y Comunicaciones para su remediación.                                  </t>
  </si>
  <si>
    <t>1. Dar directrices al área de Informática y Comunicaciones con los lineamientos para la creación de contraseñas seguras por medio del controlador de dominio para las estaciones administrativas y cambio de contraseña automática cada 60 días y recomendar acciones de Seguridad a los activos de Información.</t>
  </si>
  <si>
    <t>1. Emitir comunicados a través de correo institucional a los funcionarios públicos en el uso adecuado de la información sensible y salvaguardar los datos de la ETITC.</t>
  </si>
  <si>
    <t>1. Solicitar al área de TI, realizar los backups de la infraestructura crítica y tecnológica a través de mesas de trabajo y correo institucional.</t>
  </si>
  <si>
    <t>1. Mantener actualizadas las matrices de inventario de tipo documental, software y servicios, harware y móviles.</t>
  </si>
  <si>
    <t xml:space="preserve">Registro y cancelación del registro de usuarios: Se debe implementar un proceso formal de registro y de cancelación del registro para posibilitar la asignación de los derechos de acceso.
1. Realizar el levantamiento de información de los perfiles de los servicios y aplicaciones.
2. Validar con los dueños de la información la correcta segregación de permisos y perfiles asignados.
3. Ajustar de acuerdo a los hallazgos encontrados los perfiles de todos los usuarios y hacer los cambios en los servicios y aplicaciones.
4. Monitorear permanentemente los cambios aprobados de acuerdo con el procedimiento establecido por la alta dirección.  </t>
  </si>
  <si>
    <t>Para el periodo de reporte se ejecutó el control de la siguiente forma:
1. Aplicar los controles del anexo A de la norma NTC ISO 27001 de acuerdo con el Anexo. 9 Control de Acceso, como soporte de lo anterior, se evidencia la identificación de los usuarios con permisos especiales de aplicativos (SIGAF, aplicativo almacen, Mantum), y cuentas institucionales, la segunda línea de defensa recomienda documentar los perfiles
2. Mantener actualizadas las licencias del aplicativo SolarWinds Security Event Manager para el correlacionamiento de eventos de seguridad, como soporte de lo anterior, la responsable del proceso evidencia que la licencia se encuentra vigente hasta el 11 de mayo de 2023.
3. Desarrollar estrategias para el control de acceso a los sistemas de información mediante los procedimientos para la autorización de acceso a la red institucional, se apoyó la actualización del procedimiento Autorización de acceso a la red institucional, queda pendiente su solicitud de publicación por parte del líder de Gestión IT.
4. Desarollar planes de implementación de nuevos servidores al aplicativo del SIEM para el control de usuarios para impedir accesos no autorizados, como soporte de lo anterior se cuenta con una Orden de Trabajo con el servidor, para integración de nuevos servidores, el plan de trabajo de integración se formuló desde abril, se encuentra plasmado en la Mesa de  Ayuda, la ejecución del plan se encuentra pendiente por parte del área de Gestión IT.</t>
  </si>
  <si>
    <t>1. Identificar, Analizar y Evaluar los
riesgos inherentes relacionados con la Seguridad de la Información,
Seguridad Digital y Continuidad de los servicios de la ETITC.                                                    2. Realizar inspecciones a todas las áreas para evitar la posibilidad de fuga de información.      
3. Realizar informes técnicos a los sistemas de información para identificar brechas de seguridad en lo sistemas de información de la ETITC.                                                              4. Participar en las auditorías internas programadas en el Plan Anual de Auditorías.   
5. Recomendar a los funcionarios las buenas prácticas y sensibilizar los numerales de nuestro manual de politicas de seguridad de la información.</t>
  </si>
  <si>
    <t>1. Realizar actualización de procedimientos y metodología para dar cumplimiento a la normatividad y mejora continua del SGSI.                                                      2. Sensibilizar a los funcionarios públicos el manual de políticas de seguridad de la Información.          
3. Notificar a la comunidad alertas y boletines de seguridad de la información para evitar la mutación de correos maliciosos por los distintos sistemas de información de la ETITC.</t>
  </si>
  <si>
    <t>Se realizan pruebas de backup en Gnosoft, se encuentra pendiente realizar pruebas a Mantum, SIGAF y Academusoft.
Entre mayo y julio se realizaron pruebas de disponibilidad del canal de internet, se evidencian las actividades realizadas en la Mesa de Ayuda.
De igual modo, se realizaron acompañamientos a las siguientes áreas:
- Revisión de puestos de trabajo y conexiones en el área de Acreditación Institucional (mayo).
- Inspección de cajoneros del área administrativa
- Revisión chapas de baños del segundo piso, y se realizaron solicitudes de cambio de chapa (mayo)
Frente a sensibilizaciones, se realizaron las siguientes:
- Inducción a personal nuevo en el MPSI (6 de mayo)
- Charla a Gestión Documental (6 de mayo)
- Charla a equipo de Talleres y Laboratorios (23 de mayo)
- Charla al área de Registro y Control (23 de mayo)
- Charla al área de Biblioteca (27 de mayo)
- Charla al proceso de Bienestar Universitario (2 de junio)
- Charla a proceso de Decanaturas (16 de junio)
- Charla a guardias de seguridad (21 de junio)
- Capacitación al proceso de Docencia IBTI (17 de julio)
- Charla a docencia IBTI (27 de julio)
Frente a la elaboración de boletines de seguridad de información notificando a la comunidad ETITC sobre alertas, para el periodo de reporte se han enviado 2 boletines, el 14 de junio, y el 19 de julio, se encuentran publicados en la página web institucional.</t>
  </si>
  <si>
    <t>1. Realizar charlas de sensibilización a todos los miembros de la ETITC, con lineamientos en la creación de contraseñas seguras (se incluyó la temática en las capacitaciones de Viceacadémica, Gestión Documental y a guardias de seguridad).
2. Realizar monitoreo a la herramienta del SIEM para el control  de acceso a los aplicativos de la ETITC.
3, Realizar charlas de sensibilización de nuestras políticas de seguridad de la información.                                      
4, Realizar contenidos en aula virtual del IBTI para padres de famila y estudiantes con contenidos relacionados a la seguridad digital y los peligros a los cuales nuestros adolescentes se encuentran a la hora de navegar en internet., para el periodo de reporte se evidencia el aula virtual del IBTI con los respectivos contenidos, se identifica el módulo "TIC en casa", sobre internet, controles parentales, contraseñas, ciberseguridad, y peligros de internet, se cuenta con diferentes contenidos como guías, vídeos, crucigramas, y actividades varias.</t>
  </si>
  <si>
    <t>El control se ejecutó de la siguiente forma:
1. Realizar ejercicios internos y externos de Pentesting para evitar la posibilidad de hurto de la información, a partir de los ejercicios, se elaboraron 2 informes.
2. Indicar al área de Informática y Comunicaciones las remediaciones del anterior ejercicio para fortalecer nuestra infraestructura crítica.                      
3, Realizar análisis de vulnerabilidades a los diferentes aplicativos de hardware,software, webs, así como identificar nuevos hallazgos, hacerles  seguimiento a través del GLPI para llevar el control y como solucionar esa vulnerabilidad hallada.                    
4, Realizar la verificación a través de controles que permitan mitigar esos riesgos o brechas de seguridad.</t>
  </si>
  <si>
    <t>1. Aplicar los controles del anexo A de la norma NTC ISO 27001 de acuerdo con el A.9.3.1- Uso de información de autenticación secreta.
 2. Dar directrices al área de Informática y Comunicaciones con los lineamientos para la creación de contraseñas seguras por medio del controlador de dominio para las estaciones administrativas y cambio de contraseña automática cada 60 días.
3, Monitorear a través de la consola de antivirus los equipos que se requieran de atención y recomendar a los usuarios que tomen las acciones correctivas correspondientes para evitar daño o pérdida de la información.</t>
  </si>
  <si>
    <t>1. Dar cumplimiento mediante a la proyección anual de GSI-PL-01 Plan de Sensibilización y Entrenamiento aprobado en el Comité Institucional de Gestión y Desempeño de la ETITC, con fecha de sesión 27/01/2022, mediante el Acta # 01.                                                                                                                                                                                                                                                                                                                                     2, Se han generados talleres de sensibilización a los funcionarios con las politicas 14.3- Política de Escritorio Limpio y Pantalla Limpia en la cuál los servidores públicos deben bloquear la sesión de usuario cuando esten ausentes del puesto de trabajo o dejen desatendido sus equipos de computó. Así mismo como la de generar una conciencia en el manejo adecuado de la información y guardarla de manera segura para evitar la alteración y/o modificación de la información.</t>
  </si>
  <si>
    <t>1. Realizar seguimiento a los backups de la infraestructura crítica y tecnológica para evitar la no disponibilidad de los mismos.  
2. Realizar auditorías internas para validar los backups y restauración de los mismos através del aplicativo GLPI.                                  
3. Realizar la verificación a nuestros proveedores de nuestros servicios tercerizados para que se realicen backup semanalmente y se realicen pruebas de restauración de los mismos.</t>
  </si>
  <si>
    <t>1. Realizar seguimiento y mantener actualizadas las matrices de inventario de tipo documental, software y servicios, hardware y móviles.                           
2. Se está generando la supresión de formatos para dejar un único archivo</t>
  </si>
  <si>
    <t>Fecha de actualización   11/11/2022</t>
  </si>
  <si>
    <t xml:space="preserve"> Se han realizado capacitaciones al area de bienestar el 18 de agosto en temas de seguridad digital en temas de correo phishing, ingeneria social, hacking etico, gestion de contraseñas, concientizacion de politicas de seguridad de forma hibrida y al final de la sesión se observa el test de conocimientos apropiados, el 22 de septiembre a administrativos en temas de protección de datos, cambios en politicas de ingresos de PCs, el 21 de octubre el contexto actual de seguridad de la información ciberday solo asistieron 4 administrativos de forma presencial. De igual forma se observa el test realizadoo por la herramienta el 11 de octubre de 2022, en donde indica 126 eventos encontratos y envia alerta al correo de la profesional de seguridad y mediante correo da aviso a informática y telecomunicaciones para que bloqueen las direcciones maliciosas</t>
  </si>
  <si>
    <t>En enero realizo pentesting a plataforma web y aplicativos y en mayo a redes para evitar ataques, de los cuales generan los planes de remediación el cual fue alimentado el 23 de octubre de acuerdo a los seguimientos realizados en la matriz de reportes indicando cada evento, clasificación actividades para remediar y su vulnerabilidad, adicionalmente,  se observa correo informando de brechas de seguridad  a la asesora de planeacion y rector con los informes tecnicos  en el mes de mayo, en agosto generan un caso para que implementen acciones en el nuevo servidor actualizado y al final determina si subsana cada reporte de error  y califica esl estado final, se observan seguimientos mensuales desde agosto a noviembre. Se realiza revisión aleatoria de casos vulnerables cada semana.</t>
  </si>
  <si>
    <t>Revision de privilegios de cada funcionarios y cuando se retiran de la entidad para retirar accesos, se hacen backups cuando el profesional se retira de la Institución y Desconecta de aplicativos,  llamadas por la profesional auditrias extraordinarias, realizo auditoria 9 de septiembre a rrff infraestructura eléctrica, en el cual se observan 6 fortalezas, aspectos a mejorar  1 y hallazgos 1 debido a que el tablero electrico esta hecho en madera y se realizan pruebas electricas que incumple norma RETIE 2.2.23.1.1 condiciones de la envolvente o encerramiento de cables.</t>
  </si>
  <si>
    <t>Se evidencia que fueron actualizados en el portal web los procedimientos para la “Gestión de Incidentes de la Seguridad de la Información”, el “Manual de Políticas de Seguridad y Privacidad de la Información”, de igual forma, se emitieron dos boletines de alerta de phishing en el mes de octubre y se encuentran publicados en el micrositio de seguridad de la información, así mismo, fue elaborado el boletín No. 8 y a fecha de este seguimiento se encuentra pendiente su publicación, en cuanto a la sensibilización se realizaron capacitaciones al área de bienestar universitario, el en temas de seguridad digital, manejo de correo phishing, ingenieria social, hacking ético, gestión de contraseñas, concientización de políticas de seguridad, al final de la sesión se observa el test de conocimientos apropiados, con los funcionarios administrativos se realizó capacitación en temas de protección de datos, cambios en políticas de ingresos de PCs, y en el mes de octubre el contexto actual de seguridad de la información con la jornada de “ciberday” al que solo asistieron 4 administrativos de forma presencial. Por lo que se recomienda fortalecer las acciones para las capacitaciones presenciales debido a la poca asistencia a las mismas.</t>
  </si>
  <si>
    <t>Se observa que se realizan constantemente monitoreos mediante la herramienta de seguridad, el cual genera alertas a partir de las que la profesional del área entra a evaluar la información generada por el sistema y la califica de acuerdo a la guía de Mintic para dar el nivel de prioridad de incidente, lo cual es reportado en el formato de “GSI-FO-06 reporte de incidentes”. 
Mediante radicado en el software de reporte fue notificado al área de informática la deficiencia del servidor donde se almacena el reporte de brechas de seguridad, en el mes julio de 2022 solicitando la ampliación o adquisición del servidor, dado que no se recibió respuesta, en agosto se reiteraron las especificaciones en la misma solicitud del GLPI. Acciones que requieren ser fortalecidas con la articulación del proceso de Informática y comunicaciones y la Vicerrectoría Administrativa y Financiera.</t>
  </si>
  <si>
    <t xml:space="preserve">Mediante la herramienta de análisis de acceso que implementa la profesional de seguridad de la información, se observa que permite bloquear usuarios maliciosos, estableciendo como control la doble autenticación al ingreso de microsoft y los aplicativos, de igual forma, se realizó el soporte de actualización al SIAC. En cuanto a la red wifi se realizan ajustes para integrarlos al correo institucional, se programó la modificación para actualizar contraseñas en los equipos periódicamente, a través de la consola de antivirus se realiza la verificación de uso de usb y se controla el acceso en los equipos, la integración de servidores con todos los softwares de la academia, se observa el test realizado por la herramienta el 11 de octubre de 2022, en donde indica 126 eventos encontrados y envía alerta al correo de la profesional de seguridad de la información para revisión y evaluación para que se generen las recomendaciones a partir de la verificación de los conceptos de alerta. Actividades que contribuyen con la mitigación del riesgo identificado. </t>
  </si>
  <si>
    <t xml:space="preserve"> Mediante el seguimiento efectuado se evidencio que, se realizaron capacitaciones al área de bienestar universitario, el en temas de seguridad digital, manejo de correo phishing, ingenieria social, hacking ético, gestión de contraseñas, concientización de políticas de seguridad, al final de la sesión se observa el test de conocimientos apropiados, con los funcionarios administrativos se realizó capacitación en temas de protección de datos, cambios en políticas de ingresos de PCs, y en el mes de octubre el contexto actual de seguridad de la información con la jornada de “ciberday” al que solo asistieron 4 administrativos de forma presencial. Por lo que se recomienda fortalecer las acciones para las capacitaciones presenciales debido a la poca asistencia a las mismas</t>
  </si>
  <si>
    <t>Se ha realizado backups a control de dominio, en aplicativos como Academusof y Gnosoft los cuales tienen su propio espacio de almacenamiento y por el sistema de reporte se observa el radicado mensual de eventos en el Gnosoft, de igual forma, se hacen backups antes de actualizaciones para no afectar el servicio ni la información contenida. Acciones que contribuyen con la mitigación del riesgo identificado.</t>
  </si>
  <si>
    <t>Se observa la actualización de los activos de información de tipo documental, hardware, software, servicios y aplicaciones de la ETITC, en cuanto al documento de registro de activos de la información publicado en el portal web, se observa que a fecha de este seguimiento no fue actualizado dicho documento. Por lo que se requiere el fortalecimiento de la acción con su ejecución antes del último trimestre de cada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</si>
</sst>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b/>
      <sz val="14"/>
      <color rgb="FF000000"/>
      <name val="Arial"/>
      <family val="2"/>
    </font>
    <font>
      <sz val="14"/>
      <color rgb="FF000000"/>
      <name val="Arial"/>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412">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Fill="1" applyAlignment="1">
      <alignment vertical="center"/>
    </xf>
    <xf numFmtId="0" fontId="28" fillId="0" borderId="0" xfId="0" applyFont="1" applyFill="1"/>
    <xf numFmtId="0" fontId="26" fillId="0" borderId="0" xfId="0" applyFont="1"/>
    <xf numFmtId="0" fontId="0" fillId="0" borderId="0" xfId="0" pivotButton="1"/>
    <xf numFmtId="0" fontId="12" fillId="0" borderId="0" xfId="0" applyFont="1" applyBorder="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applyProtection="1"/>
    <xf numFmtId="0" fontId="48" fillId="3" borderId="40" xfId="2" applyFont="1" applyFill="1" applyBorder="1" applyProtection="1"/>
    <xf numFmtId="0" fontId="48" fillId="3" borderId="41" xfId="2" applyFont="1" applyFill="1" applyBorder="1" applyProtection="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applyProtection="1"/>
    <xf numFmtId="0" fontId="53" fillId="3" borderId="0" xfId="0" applyFont="1" applyFill="1" applyBorder="1" applyAlignment="1" applyProtection="1">
      <alignment horizontal="left" vertical="center" wrapText="1"/>
    </xf>
    <xf numFmtId="0" fontId="54" fillId="3" borderId="0" xfId="0" applyFont="1" applyFill="1" applyBorder="1" applyAlignment="1" applyProtection="1">
      <alignment horizontal="left" vertical="top" wrapText="1"/>
    </xf>
    <xf numFmtId="0" fontId="48" fillId="3" borderId="0" xfId="2" applyFont="1" applyFill="1" applyBorder="1" applyProtection="1"/>
    <xf numFmtId="0" fontId="48" fillId="3" borderId="8" xfId="2" applyFont="1" applyFill="1" applyBorder="1" applyProtection="1"/>
    <xf numFmtId="0" fontId="48" fillId="3" borderId="9" xfId="2" applyFont="1" applyFill="1" applyBorder="1" applyProtection="1"/>
    <xf numFmtId="0" fontId="48" fillId="3" borderId="11" xfId="2" applyFont="1" applyFill="1" applyBorder="1" applyProtection="1"/>
    <xf numFmtId="0" fontId="48" fillId="3" borderId="10" xfId="2" applyFont="1" applyFill="1" applyBorder="1" applyProtection="1"/>
    <xf numFmtId="0" fontId="52" fillId="3" borderId="0" xfId="2" applyFont="1" applyFill="1" applyBorder="1" applyAlignment="1" applyProtection="1">
      <alignment horizontal="left" vertical="center" wrapText="1"/>
    </xf>
    <xf numFmtId="0" fontId="48" fillId="3" borderId="0" xfId="2" applyFont="1" applyFill="1" applyBorder="1" applyAlignment="1" applyProtection="1">
      <alignment horizontal="left" vertical="center" wrapText="1"/>
    </xf>
    <xf numFmtId="0" fontId="48" fillId="3" borderId="0" xfId="2" quotePrefix="1" applyFont="1" applyFill="1" applyBorder="1" applyAlignment="1" applyProtection="1">
      <alignment horizontal="left" vertical="center" wrapText="1"/>
    </xf>
    <xf numFmtId="0" fontId="48" fillId="3" borderId="8" xfId="2" applyFont="1" applyFill="1" applyBorder="1" applyAlignment="1" applyProtection="1"/>
    <xf numFmtId="0" fontId="50" fillId="3" borderId="7" xfId="2" quotePrefix="1" applyFont="1" applyFill="1" applyBorder="1" applyAlignment="1" applyProtection="1">
      <alignment horizontal="left" vertical="top" wrapText="1"/>
    </xf>
    <xf numFmtId="0" fontId="51" fillId="3" borderId="0" xfId="2" quotePrefix="1" applyFont="1" applyFill="1" applyBorder="1" applyAlignment="1" applyProtection="1">
      <alignment horizontal="left" vertical="top" wrapText="1"/>
    </xf>
    <xf numFmtId="0" fontId="51" fillId="3" borderId="8" xfId="2" quotePrefix="1" applyFont="1" applyFill="1" applyBorder="1" applyAlignment="1" applyProtection="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Fill="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Fill="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1" fillId="7" borderId="21" xfId="0" applyFont="1" applyFill="1" applyBorder="1" applyAlignment="1">
      <alignment horizontal="center" vertical="center" textRotation="9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Border="1" applyAlignment="1">
      <alignment horizontal="center" vertical="center" wrapText="1"/>
    </xf>
    <xf numFmtId="0" fontId="46" fillId="0" borderId="0" xfId="0" applyFont="1" applyBorder="1" applyAlignment="1">
      <alignment vertical="center" wrapText="1"/>
    </xf>
    <xf numFmtId="0" fontId="46" fillId="0" borderId="0" xfId="0" applyFont="1" applyBorder="1" applyAlignment="1">
      <alignment horizontal="center" vertical="center" wrapText="1"/>
    </xf>
    <xf numFmtId="0" fontId="46" fillId="0" borderId="0" xfId="0" applyFont="1" applyBorder="1" applyAlignment="1">
      <alignment horizontal="left" vertical="center" wrapText="1"/>
    </xf>
    <xf numFmtId="0" fontId="1" fillId="0" borderId="0" xfId="0" applyFont="1" applyBorder="1"/>
    <xf numFmtId="0" fontId="63" fillId="0" borderId="0" xfId="0" applyFont="1" applyBorder="1" applyAlignment="1">
      <alignment horizontal="center"/>
    </xf>
    <xf numFmtId="0" fontId="65" fillId="0" borderId="0" xfId="0" applyFont="1"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vertical="center"/>
    </xf>
    <xf numFmtId="0" fontId="0" fillId="0" borderId="0" xfId="0" applyFont="1" applyBorder="1"/>
    <xf numFmtId="0" fontId="65" fillId="0" borderId="0" xfId="0" applyFont="1" applyBorder="1" applyAlignment="1">
      <alignment vertical="center" wrapText="1"/>
    </xf>
    <xf numFmtId="0" fontId="65" fillId="0" borderId="70" xfId="0" applyFont="1" applyBorder="1" applyAlignment="1">
      <alignment horizontal="center" vertical="center" wrapText="1"/>
    </xf>
    <xf numFmtId="0" fontId="64" fillId="0" borderId="70" xfId="0" applyFont="1" applyBorder="1" applyAlignment="1">
      <alignment vertical="center" wrapText="1"/>
    </xf>
    <xf numFmtId="0" fontId="1" fillId="0" borderId="2" xfId="0" applyFont="1" applyBorder="1" applyAlignment="1">
      <alignment horizontal="center" vertical="center"/>
    </xf>
    <xf numFmtId="0" fontId="59" fillId="0" borderId="64" xfId="0" applyFont="1" applyBorder="1" applyAlignment="1" applyProtection="1">
      <alignment horizontal="center" wrapText="1"/>
      <protection locked="0"/>
    </xf>
    <xf numFmtId="0" fontId="59" fillId="0" borderId="57" xfId="0" applyFont="1" applyBorder="1" applyAlignment="1" applyProtection="1">
      <alignment horizontal="center" wrapText="1"/>
      <protection locked="0"/>
    </xf>
    <xf numFmtId="0" fontId="58" fillId="0" borderId="57" xfId="0" applyFont="1" applyBorder="1" applyAlignment="1" applyProtection="1">
      <alignment horizontal="center" vertical="center"/>
      <protection locked="0"/>
    </xf>
    <xf numFmtId="0" fontId="57" fillId="0" borderId="63" xfId="0" applyFont="1" applyBorder="1" applyAlignment="1">
      <alignment horizontal="left" vertical="center"/>
    </xf>
    <xf numFmtId="0" fontId="57" fillId="0" borderId="57" xfId="0" applyFont="1" applyBorder="1" applyAlignment="1">
      <alignment horizontal="left" vertical="center"/>
    </xf>
    <xf numFmtId="0" fontId="1" fillId="0" borderId="71" xfId="0" applyFont="1" applyBorder="1" applyAlignment="1" applyProtection="1">
      <alignment horizontal="center" vertical="center" wrapText="1"/>
      <protection locked="0"/>
    </xf>
    <xf numFmtId="9" fontId="1" fillId="0" borderId="21" xfId="0" applyNumberFormat="1" applyFont="1" applyBorder="1" applyAlignment="1" applyProtection="1">
      <alignment vertical="top" wrapText="1"/>
      <protection hidden="1"/>
    </xf>
    <xf numFmtId="0" fontId="61" fillId="7" borderId="21" xfId="0" applyFont="1" applyFill="1" applyBorder="1" applyAlignment="1">
      <alignment horizontal="center" vertical="center" wrapText="1"/>
    </xf>
    <xf numFmtId="0" fontId="61" fillId="7" borderId="21"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1" fillId="7" borderId="21" xfId="0" applyFont="1" applyFill="1" applyBorder="1" applyAlignment="1">
      <alignment horizontal="center" vertical="center" textRotation="90"/>
    </xf>
    <xf numFmtId="0" fontId="6"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61" fillId="7" borderId="71" xfId="0" applyFont="1" applyFill="1" applyBorder="1" applyAlignment="1">
      <alignment horizontal="center" vertical="center" textRotation="90"/>
    </xf>
    <xf numFmtId="0" fontId="61" fillId="7" borderId="71" xfId="0" applyFont="1" applyFill="1" applyBorder="1" applyAlignment="1">
      <alignment horizontal="center" vertical="center"/>
    </xf>
    <xf numFmtId="0" fontId="61" fillId="7" borderId="71" xfId="0" applyFont="1" applyFill="1" applyBorder="1" applyAlignment="1">
      <alignment horizontal="center" vertical="center" wrapText="1"/>
    </xf>
    <xf numFmtId="14" fontId="1" fillId="0" borderId="21" xfId="0" applyNumberFormat="1" applyFont="1" applyBorder="1" applyAlignment="1" applyProtection="1">
      <alignment horizontal="center" vertical="center" wrapText="1"/>
      <protection locked="0"/>
    </xf>
    <xf numFmtId="14" fontId="61" fillId="7" borderId="21" xfId="0" applyNumberFormat="1" applyFont="1" applyFill="1" applyBorder="1" applyAlignment="1">
      <alignment horizontal="center" vertical="center" wrapText="1"/>
    </xf>
    <xf numFmtId="14" fontId="1" fillId="0" borderId="21" xfId="0" applyNumberFormat="1" applyFont="1" applyBorder="1" applyAlignment="1" applyProtection="1">
      <alignment horizontal="left" vertical="center" wrapText="1"/>
      <protection locked="0"/>
    </xf>
    <xf numFmtId="0" fontId="58" fillId="16" borderId="57" xfId="0" applyFont="1" applyFill="1" applyBorder="1" applyAlignment="1" applyProtection="1">
      <alignment horizontal="center" vertical="center"/>
      <protection locked="0"/>
    </xf>
    <xf numFmtId="0" fontId="61" fillId="16" borderId="21" xfId="0" applyFont="1" applyFill="1" applyBorder="1" applyAlignment="1">
      <alignment horizontal="center" vertical="center" wrapText="1"/>
    </xf>
    <xf numFmtId="0" fontId="1" fillId="16" borderId="21" xfId="0" applyFont="1" applyFill="1" applyBorder="1" applyAlignment="1" applyProtection="1">
      <alignment horizontal="left" vertical="center" wrapText="1"/>
      <protection locked="0"/>
    </xf>
    <xf numFmtId="0" fontId="1" fillId="16" borderId="21" xfId="0" applyFont="1" applyFill="1" applyBorder="1" applyAlignment="1" applyProtection="1">
      <alignment horizontal="left" vertical="top" wrapText="1"/>
      <protection locked="0"/>
    </xf>
    <xf numFmtId="0" fontId="46" fillId="16" borderId="0" xfId="0" applyFont="1" applyFill="1" applyBorder="1" applyAlignment="1">
      <alignment horizontal="left" vertical="center" wrapText="1"/>
    </xf>
    <xf numFmtId="0" fontId="46" fillId="16" borderId="0" xfId="0" applyFont="1" applyFill="1" applyBorder="1" applyAlignment="1">
      <alignment vertical="center" wrapText="1"/>
    </xf>
    <xf numFmtId="0" fontId="0" fillId="16" borderId="0" xfId="0" applyFont="1" applyFill="1" applyBorder="1"/>
    <xf numFmtId="0" fontId="65" fillId="16" borderId="0" xfId="0" applyFont="1" applyFill="1" applyBorder="1" applyAlignment="1">
      <alignment vertical="center" wrapText="1"/>
    </xf>
    <xf numFmtId="0" fontId="1" fillId="16" borderId="0" xfId="0" applyFont="1" applyFill="1"/>
    <xf numFmtId="0" fontId="1" fillId="16" borderId="0" xfId="0" applyFont="1" applyFill="1" applyAlignment="1">
      <alignment horizontal="center" vertical="center"/>
    </xf>
    <xf numFmtId="0" fontId="54" fillId="3" borderId="52" xfId="2" applyFont="1" applyFill="1" applyBorder="1" applyAlignment="1" applyProtection="1">
      <alignment horizontal="justify" vertical="center" wrapText="1"/>
    </xf>
    <xf numFmtId="0" fontId="54" fillId="3" borderId="53" xfId="2" applyFont="1" applyFill="1" applyBorder="1" applyAlignment="1" applyProtection="1">
      <alignment horizontal="justify" vertical="center" wrapText="1"/>
    </xf>
    <xf numFmtId="0" fontId="53" fillId="3" borderId="59" xfId="0" applyFont="1" applyFill="1" applyBorder="1" applyAlignment="1" applyProtection="1">
      <alignment horizontal="left" vertical="center" wrapText="1"/>
    </xf>
    <xf numFmtId="0" fontId="53" fillId="3" borderId="60" xfId="0" applyFont="1" applyFill="1" applyBorder="1" applyAlignment="1" applyProtection="1">
      <alignment horizontal="left" vertical="center" wrapText="1"/>
    </xf>
    <xf numFmtId="0" fontId="53" fillId="3" borderId="46" xfId="3" applyFont="1" applyFill="1" applyBorder="1" applyAlignment="1" applyProtection="1">
      <alignment horizontal="left" vertical="top" wrapText="1" readingOrder="1"/>
    </xf>
    <xf numFmtId="0" fontId="53" fillId="3" borderId="47" xfId="3" applyFont="1" applyFill="1" applyBorder="1" applyAlignment="1" applyProtection="1">
      <alignment horizontal="left" vertical="top" wrapText="1" readingOrder="1"/>
    </xf>
    <xf numFmtId="0" fontId="54" fillId="3" borderId="48" xfId="2" applyFont="1" applyFill="1" applyBorder="1" applyAlignment="1" applyProtection="1">
      <alignment horizontal="justify" vertical="center" wrapText="1"/>
    </xf>
    <xf numFmtId="0" fontId="54" fillId="3" borderId="49" xfId="2" applyFont="1" applyFill="1" applyBorder="1" applyAlignment="1" applyProtection="1">
      <alignment horizontal="justify" vertical="center" wrapText="1"/>
    </xf>
    <xf numFmtId="0" fontId="53" fillId="3" borderId="50" xfId="0" applyFont="1" applyFill="1" applyBorder="1" applyAlignment="1" applyProtection="1">
      <alignment horizontal="left" vertical="center" wrapText="1"/>
    </xf>
    <xf numFmtId="0" fontId="53" fillId="3" borderId="51" xfId="0" applyFont="1" applyFill="1" applyBorder="1" applyAlignment="1" applyProtection="1">
      <alignment horizontal="left" vertical="center" wrapText="1"/>
    </xf>
    <xf numFmtId="0" fontId="6" fillId="3" borderId="59" xfId="0" applyFont="1" applyFill="1" applyBorder="1" applyAlignment="1" applyProtection="1">
      <alignment horizontal="left" vertical="center" wrapText="1"/>
    </xf>
    <xf numFmtId="0" fontId="48" fillId="3" borderId="7" xfId="2" applyFont="1" applyFill="1" applyBorder="1" applyAlignment="1" applyProtection="1">
      <alignment horizontal="left" vertical="top" wrapText="1"/>
    </xf>
    <xf numFmtId="0" fontId="48" fillId="3" borderId="0" xfId="2" applyFont="1" applyFill="1" applyBorder="1" applyAlignment="1" applyProtection="1">
      <alignment horizontal="left" vertical="top" wrapText="1"/>
    </xf>
    <xf numFmtId="0" fontId="48" fillId="3" borderId="8" xfId="2" applyFont="1" applyFill="1" applyBorder="1" applyAlignment="1" applyProtection="1">
      <alignment horizontal="left" vertical="top" wrapText="1"/>
    </xf>
    <xf numFmtId="0" fontId="53" fillId="3" borderId="61" xfId="0" applyFont="1" applyFill="1" applyBorder="1" applyAlignment="1" applyProtection="1">
      <alignment horizontal="left" vertical="center" wrapText="1"/>
    </xf>
    <xf numFmtId="0" fontId="53" fillId="3" borderId="62" xfId="0" applyFont="1" applyFill="1" applyBorder="1" applyAlignment="1" applyProtection="1">
      <alignment horizontal="left" vertical="center" wrapText="1"/>
    </xf>
    <xf numFmtId="0" fontId="54" fillId="3" borderId="54" xfId="0" applyFont="1" applyFill="1" applyBorder="1" applyAlignment="1" applyProtection="1">
      <alignment horizontal="justify" vertical="center" wrapText="1"/>
    </xf>
    <xf numFmtId="0" fontId="54" fillId="3" borderId="55" xfId="0" applyFont="1" applyFill="1" applyBorder="1" applyAlignment="1" applyProtection="1">
      <alignment horizontal="justify" vertical="center" wrapText="1"/>
    </xf>
    <xf numFmtId="0" fontId="49" fillId="14" borderId="36" xfId="2" applyFont="1" applyFill="1" applyBorder="1" applyAlignment="1" applyProtection="1">
      <alignment horizontal="center" vertical="center" wrapText="1"/>
    </xf>
    <xf numFmtId="0" fontId="49" fillId="14" borderId="37" xfId="2" applyFont="1" applyFill="1" applyBorder="1" applyAlignment="1" applyProtection="1">
      <alignment horizontal="center" vertical="center" wrapText="1"/>
    </xf>
    <xf numFmtId="0" fontId="49" fillId="14" borderId="38" xfId="2" applyFont="1" applyFill="1" applyBorder="1" applyAlignment="1" applyProtection="1">
      <alignment horizontal="center" vertical="center" wrapText="1"/>
    </xf>
    <xf numFmtId="0" fontId="48" fillId="0" borderId="7" xfId="2" quotePrefix="1" applyFont="1" applyBorder="1" applyAlignment="1" applyProtection="1">
      <alignment horizontal="left" vertical="center" wrapText="1"/>
    </xf>
    <xf numFmtId="0" fontId="48" fillId="0" borderId="0" xfId="2" quotePrefix="1" applyFont="1" applyBorder="1" applyAlignment="1" applyProtection="1">
      <alignment horizontal="left" vertical="center" wrapText="1"/>
    </xf>
    <xf numFmtId="0" fontId="48" fillId="0" borderId="8" xfId="2" quotePrefix="1" applyFont="1" applyBorder="1" applyAlignment="1" applyProtection="1">
      <alignment horizontal="left" vertical="center" wrapText="1"/>
    </xf>
    <xf numFmtId="0" fontId="48" fillId="0" borderId="56" xfId="2" quotePrefix="1" applyFont="1" applyBorder="1" applyAlignment="1" applyProtection="1">
      <alignment horizontal="left" vertical="center" wrapText="1"/>
    </xf>
    <xf numFmtId="0" fontId="48" fillId="0" borderId="57" xfId="2" quotePrefix="1" applyFont="1" applyBorder="1" applyAlignment="1" applyProtection="1">
      <alignment horizontal="left" vertical="center" wrapText="1"/>
    </xf>
    <xf numFmtId="0" fontId="48" fillId="0" borderId="58" xfId="2" quotePrefix="1" applyFont="1" applyBorder="1" applyAlignment="1" applyProtection="1">
      <alignment horizontal="left" vertical="center" wrapText="1"/>
    </xf>
    <xf numFmtId="0" fontId="50" fillId="3" borderId="39" xfId="2" quotePrefix="1" applyFont="1" applyFill="1" applyBorder="1" applyAlignment="1" applyProtection="1">
      <alignment horizontal="left" vertical="top" wrapText="1"/>
    </xf>
    <xf numFmtId="0" fontId="51" fillId="3" borderId="40" xfId="2" quotePrefix="1" applyFont="1" applyFill="1" applyBorder="1" applyAlignment="1" applyProtection="1">
      <alignment horizontal="left" vertical="top" wrapText="1"/>
    </xf>
    <xf numFmtId="0" fontId="51" fillId="3" borderId="41" xfId="2" quotePrefix="1" applyFont="1" applyFill="1" applyBorder="1" applyAlignment="1" applyProtection="1">
      <alignment horizontal="left" vertical="top" wrapText="1"/>
    </xf>
    <xf numFmtId="0" fontId="48" fillId="0" borderId="7" xfId="2" quotePrefix="1" applyFont="1" applyBorder="1" applyAlignment="1" applyProtection="1">
      <alignment horizontal="left" vertical="top" wrapText="1"/>
    </xf>
    <xf numFmtId="0" fontId="48" fillId="0" borderId="0" xfId="2" quotePrefix="1" applyFont="1" applyBorder="1" applyAlignment="1" applyProtection="1">
      <alignment horizontal="left" vertical="top" wrapText="1"/>
    </xf>
    <xf numFmtId="0" fontId="48" fillId="0" borderId="8" xfId="2" quotePrefix="1" applyFont="1" applyBorder="1" applyAlignment="1" applyProtection="1">
      <alignment horizontal="left" vertical="top" wrapText="1"/>
    </xf>
    <xf numFmtId="0" fontId="53" fillId="14" borderId="42" xfId="3" applyFont="1" applyFill="1" applyBorder="1" applyAlignment="1" applyProtection="1">
      <alignment horizontal="center" vertical="center" wrapText="1"/>
    </xf>
    <xf numFmtId="0" fontId="53" fillId="14" borderId="43" xfId="3" applyFont="1" applyFill="1" applyBorder="1" applyAlignment="1" applyProtection="1">
      <alignment horizontal="center" vertical="center" wrapText="1"/>
    </xf>
    <xf numFmtId="0" fontId="53" fillId="14" borderId="44" xfId="2" applyFont="1" applyFill="1" applyBorder="1" applyAlignment="1" applyProtection="1">
      <alignment horizontal="center" vertical="center"/>
    </xf>
    <xf numFmtId="0" fontId="53" fillId="14" borderId="45" xfId="2" applyFont="1" applyFill="1" applyBorder="1" applyAlignment="1" applyProtection="1">
      <alignment horizontal="center" vertical="center"/>
    </xf>
    <xf numFmtId="0" fontId="2" fillId="3" borderId="56" xfId="2" quotePrefix="1" applyFont="1" applyFill="1" applyBorder="1" applyAlignment="1" applyProtection="1">
      <alignment horizontal="justify" vertical="center" wrapText="1"/>
    </xf>
    <xf numFmtId="0" fontId="2" fillId="3" borderId="57" xfId="2" quotePrefix="1" applyFont="1" applyFill="1" applyBorder="1" applyAlignment="1" applyProtection="1">
      <alignment horizontal="justify" vertical="center" wrapText="1"/>
    </xf>
    <xf numFmtId="0" fontId="2" fillId="3" borderId="58" xfId="2" quotePrefix="1" applyFont="1" applyFill="1" applyBorder="1" applyAlignment="1" applyProtection="1">
      <alignment horizontal="justify" vertical="center" wrapText="1"/>
    </xf>
    <xf numFmtId="0" fontId="1" fillId="0" borderId="71" xfId="0" applyFont="1" applyBorder="1" applyAlignment="1" applyProtection="1">
      <alignment horizontal="center" vertical="center"/>
    </xf>
    <xf numFmtId="0" fontId="1" fillId="0" borderId="72" xfId="0" applyFont="1" applyBorder="1" applyAlignment="1" applyProtection="1">
      <alignment horizontal="center" vertical="center"/>
    </xf>
    <xf numFmtId="0" fontId="1" fillId="0" borderId="22" xfId="0" applyFont="1" applyBorder="1" applyAlignment="1" applyProtection="1">
      <alignment horizontal="center" vertical="center"/>
    </xf>
    <xf numFmtId="0" fontId="61" fillId="7" borderId="21" xfId="0" applyFont="1" applyFill="1" applyBorder="1" applyAlignment="1">
      <alignment horizontal="center" vertical="center" wrapText="1"/>
    </xf>
    <xf numFmtId="0" fontId="60" fillId="7" borderId="68" xfId="0" applyFont="1" applyFill="1" applyBorder="1" applyAlignment="1">
      <alignment horizontal="center" vertical="center"/>
    </xf>
    <xf numFmtId="0" fontId="60" fillId="7" borderId="69" xfId="0" applyFont="1" applyFill="1" applyBorder="1" applyAlignment="1">
      <alignment horizontal="center" vertical="center"/>
    </xf>
    <xf numFmtId="0" fontId="61" fillId="7" borderId="21" xfId="0" applyFont="1" applyFill="1" applyBorder="1" applyAlignment="1">
      <alignment horizontal="center" vertical="center"/>
    </xf>
    <xf numFmtId="0" fontId="61" fillId="7" borderId="22"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1" fillId="0" borderId="7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64" fillId="0" borderId="70" xfId="0" applyFont="1" applyBorder="1" applyAlignment="1">
      <alignment horizontal="center" vertical="center" wrapText="1"/>
    </xf>
    <xf numFmtId="0" fontId="65" fillId="0" borderId="70" xfId="0" applyFont="1" applyBorder="1" applyAlignment="1">
      <alignment horizontal="center" vertical="center" wrapText="1"/>
    </xf>
    <xf numFmtId="0" fontId="49" fillId="0" borderId="68" xfId="0" applyFont="1" applyBorder="1" applyAlignment="1">
      <alignment horizontal="left" vertical="center" wrapText="1"/>
    </xf>
    <xf numFmtId="0" fontId="49" fillId="0" borderId="67" xfId="0" applyFont="1" applyBorder="1" applyAlignment="1">
      <alignment horizontal="left" vertical="center" wrapText="1"/>
    </xf>
    <xf numFmtId="0" fontId="49" fillId="0" borderId="69" xfId="0" applyFont="1" applyBorder="1" applyAlignment="1">
      <alignment horizontal="left" vertical="center" wrapText="1"/>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49" fillId="0" borderId="21" xfId="0" applyFont="1" applyBorder="1" applyAlignment="1">
      <alignment horizontal="left" vertical="center" wrapText="1"/>
    </xf>
    <xf numFmtId="0" fontId="2" fillId="0" borderId="7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 fillId="0" borderId="72" xfId="0" applyFont="1" applyBorder="1" applyAlignment="1" applyProtection="1">
      <alignment horizontal="center" vertical="center" wrapText="1"/>
      <protection locked="0"/>
    </xf>
    <xf numFmtId="0" fontId="58" fillId="0" borderId="21" xfId="0" applyFont="1" applyBorder="1" applyAlignment="1" applyProtection="1">
      <alignment horizontal="center" vertical="center"/>
      <protection locked="0"/>
    </xf>
    <xf numFmtId="0" fontId="61" fillId="7" borderId="64" xfId="0" applyFont="1" applyFill="1" applyBorder="1" applyAlignment="1">
      <alignment horizontal="center" vertical="center"/>
    </xf>
    <xf numFmtId="0" fontId="61" fillId="7" borderId="57" xfId="0" applyFont="1" applyFill="1" applyBorder="1" applyAlignment="1">
      <alignment horizontal="center" vertical="center"/>
    </xf>
    <xf numFmtId="0" fontId="57" fillId="0" borderId="21" xfId="0" applyFont="1" applyBorder="1" applyAlignment="1">
      <alignment horizontal="left" vertical="center"/>
    </xf>
    <xf numFmtId="0" fontId="59" fillId="0" borderId="21" xfId="0" applyFont="1" applyBorder="1" applyAlignment="1" applyProtection="1">
      <alignment horizontal="center" wrapText="1"/>
      <protection locked="0"/>
    </xf>
    <xf numFmtId="0" fontId="61" fillId="7" borderId="21" xfId="0" applyFont="1" applyFill="1" applyBorder="1" applyAlignment="1">
      <alignment horizontal="center" vertical="center" textRotation="90"/>
    </xf>
    <xf numFmtId="0" fontId="22" fillId="0" borderId="68" xfId="0" applyFont="1" applyFill="1" applyBorder="1" applyAlignment="1">
      <alignment horizontal="center" vertical="center"/>
    </xf>
    <xf numFmtId="0" fontId="22" fillId="0" borderId="67" xfId="0" applyFont="1" applyFill="1" applyBorder="1" applyAlignment="1">
      <alignment horizontal="center" vertical="center"/>
    </xf>
    <xf numFmtId="0" fontId="22" fillId="0" borderId="69" xfId="0" applyFont="1" applyFill="1" applyBorder="1" applyAlignment="1">
      <alignment horizontal="center" vertical="center"/>
    </xf>
    <xf numFmtId="0" fontId="22" fillId="0" borderId="68" xfId="0" applyFont="1" applyFill="1" applyBorder="1" applyAlignment="1">
      <alignment horizontal="center" vertical="center" wrapText="1"/>
    </xf>
    <xf numFmtId="0" fontId="24" fillId="0" borderId="68" xfId="0" applyFont="1" applyFill="1" applyBorder="1" applyAlignment="1">
      <alignment horizontal="center" vertical="center"/>
    </xf>
    <xf numFmtId="0" fontId="24" fillId="0" borderId="67" xfId="0" applyFont="1" applyFill="1" applyBorder="1" applyAlignment="1">
      <alignment horizontal="center" vertical="center"/>
    </xf>
    <xf numFmtId="0" fontId="24" fillId="0" borderId="69" xfId="0" applyFont="1" applyFill="1" applyBorder="1" applyAlignment="1">
      <alignment horizontal="center" vertical="center"/>
    </xf>
    <xf numFmtId="0" fontId="2" fillId="0" borderId="72" xfId="0" applyFont="1" applyBorder="1" applyAlignment="1" applyProtection="1">
      <alignment horizontal="center" vertical="center" wrapText="1"/>
      <protection locked="0"/>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0" xfId="0" applyFont="1" applyBorder="1" applyAlignment="1">
      <alignment horizontal="center" vertical="center"/>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Border="1" applyAlignment="1">
      <alignment horizontal="center" vertical="center"/>
    </xf>
    <xf numFmtId="0" fontId="42" fillId="0" borderId="7" xfId="0" applyFont="1" applyBorder="1" applyAlignment="1">
      <alignment horizontal="center" vertical="center"/>
    </xf>
    <xf numFmtId="0" fontId="42" fillId="0" borderId="0" xfId="0" applyFont="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Border="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Border="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Border="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6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777544</xdr:colOff>
      <xdr:row>3</xdr:row>
      <xdr:rowOff>326572</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68286" cy="13879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Users/ANDRES/Downloads/GDC-FO-09%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hneta/Library/Containers/com.microsoft.Excel/Data/Documents/C:/Users/ANDRES/Downloads/GDC-FO-0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Impacto"/>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4" zoomScale="130" zoomScaleNormal="130" workbookViewId="0">
      <selection activeCell="C25" sqref="C25:D25"/>
    </sheetView>
  </sheetViews>
  <sheetFormatPr baseColWidth="10" defaultColWidth="11.42578125" defaultRowHeight="15" x14ac:dyDescent="0.25"/>
  <cols>
    <col min="1" max="1" width="2.7109375" style="76" customWidth="1"/>
    <col min="2" max="3" width="24.7109375" style="76" customWidth="1"/>
    <col min="4" max="4" width="16" style="76" customWidth="1"/>
    <col min="5" max="5" width="24.7109375" style="76" customWidth="1"/>
    <col min="6" max="6" width="27.7109375" style="76" customWidth="1"/>
    <col min="7" max="8" width="24.7109375" style="76" customWidth="1"/>
    <col min="9" max="16384" width="11.42578125" style="76"/>
  </cols>
  <sheetData>
    <row r="1" spans="2:8" ht="15.75" thickBot="1" x14ac:dyDescent="0.3"/>
    <row r="2" spans="2:8" ht="18" x14ac:dyDescent="0.25">
      <c r="B2" s="201" t="s">
        <v>163</v>
      </c>
      <c r="C2" s="202"/>
      <c r="D2" s="202"/>
      <c r="E2" s="202"/>
      <c r="F2" s="202"/>
      <c r="G2" s="202"/>
      <c r="H2" s="203"/>
    </row>
    <row r="3" spans="2:8" x14ac:dyDescent="0.25">
      <c r="B3" s="77"/>
      <c r="C3" s="78"/>
      <c r="D3" s="78"/>
      <c r="E3" s="78"/>
      <c r="F3" s="78"/>
      <c r="G3" s="78"/>
      <c r="H3" s="79"/>
    </row>
    <row r="4" spans="2:8" ht="63" customHeight="1" x14ac:dyDescent="0.25">
      <c r="B4" s="204" t="s">
        <v>206</v>
      </c>
      <c r="C4" s="205"/>
      <c r="D4" s="205"/>
      <c r="E4" s="205"/>
      <c r="F4" s="205"/>
      <c r="G4" s="205"/>
      <c r="H4" s="206"/>
    </row>
    <row r="5" spans="2:8" ht="63" customHeight="1" x14ac:dyDescent="0.25">
      <c r="B5" s="207"/>
      <c r="C5" s="208"/>
      <c r="D5" s="208"/>
      <c r="E5" s="208"/>
      <c r="F5" s="208"/>
      <c r="G5" s="208"/>
      <c r="H5" s="209"/>
    </row>
    <row r="6" spans="2:8" ht="16.5" x14ac:dyDescent="0.25">
      <c r="B6" s="210" t="s">
        <v>161</v>
      </c>
      <c r="C6" s="211"/>
      <c r="D6" s="211"/>
      <c r="E6" s="211"/>
      <c r="F6" s="211"/>
      <c r="G6" s="211"/>
      <c r="H6" s="212"/>
    </row>
    <row r="7" spans="2:8" ht="95.25" customHeight="1" x14ac:dyDescent="0.25">
      <c r="B7" s="220" t="s">
        <v>166</v>
      </c>
      <c r="C7" s="221"/>
      <c r="D7" s="221"/>
      <c r="E7" s="221"/>
      <c r="F7" s="221"/>
      <c r="G7" s="221"/>
      <c r="H7" s="222"/>
    </row>
    <row r="8" spans="2:8" ht="16.5" x14ac:dyDescent="0.25">
      <c r="B8" s="114"/>
      <c r="C8" s="115"/>
      <c r="D8" s="115"/>
      <c r="E8" s="115"/>
      <c r="F8" s="115"/>
      <c r="G8" s="115"/>
      <c r="H8" s="116"/>
    </row>
    <row r="9" spans="2:8" ht="16.5" customHeight="1" x14ac:dyDescent="0.25">
      <c r="B9" s="213" t="s">
        <v>199</v>
      </c>
      <c r="C9" s="214"/>
      <c r="D9" s="214"/>
      <c r="E9" s="214"/>
      <c r="F9" s="214"/>
      <c r="G9" s="214"/>
      <c r="H9" s="215"/>
    </row>
    <row r="10" spans="2:8" ht="44.25" customHeight="1" x14ac:dyDescent="0.25">
      <c r="B10" s="213"/>
      <c r="C10" s="214"/>
      <c r="D10" s="214"/>
      <c r="E10" s="214"/>
      <c r="F10" s="214"/>
      <c r="G10" s="214"/>
      <c r="H10" s="215"/>
    </row>
    <row r="11" spans="2:8" ht="15.75" thickBot="1" x14ac:dyDescent="0.3">
      <c r="B11" s="102"/>
      <c r="C11" s="105"/>
      <c r="D11" s="110"/>
      <c r="E11" s="111"/>
      <c r="F11" s="111"/>
      <c r="G11" s="112"/>
      <c r="H11" s="113"/>
    </row>
    <row r="12" spans="2:8" ht="15.75" thickTop="1" x14ac:dyDescent="0.25">
      <c r="B12" s="102"/>
      <c r="C12" s="216" t="s">
        <v>162</v>
      </c>
      <c r="D12" s="217"/>
      <c r="E12" s="218" t="s">
        <v>200</v>
      </c>
      <c r="F12" s="219"/>
      <c r="G12" s="105"/>
      <c r="H12" s="106"/>
    </row>
    <row r="13" spans="2:8" ht="35.25" customHeight="1" x14ac:dyDescent="0.25">
      <c r="B13" s="102"/>
      <c r="C13" s="187" t="s">
        <v>193</v>
      </c>
      <c r="D13" s="188"/>
      <c r="E13" s="189" t="s">
        <v>198</v>
      </c>
      <c r="F13" s="190"/>
      <c r="G13" s="105"/>
      <c r="H13" s="106"/>
    </row>
    <row r="14" spans="2:8" ht="17.25" customHeight="1" x14ac:dyDescent="0.25">
      <c r="B14" s="102"/>
      <c r="C14" s="187" t="s">
        <v>194</v>
      </c>
      <c r="D14" s="188"/>
      <c r="E14" s="189" t="s">
        <v>196</v>
      </c>
      <c r="F14" s="190"/>
      <c r="G14" s="105"/>
      <c r="H14" s="106"/>
    </row>
    <row r="15" spans="2:8" ht="19.5" customHeight="1" x14ac:dyDescent="0.25">
      <c r="B15" s="102"/>
      <c r="C15" s="187" t="s">
        <v>195</v>
      </c>
      <c r="D15" s="188"/>
      <c r="E15" s="189" t="s">
        <v>197</v>
      </c>
      <c r="F15" s="190"/>
      <c r="G15" s="105"/>
      <c r="H15" s="106"/>
    </row>
    <row r="16" spans="2:8" ht="69.75" customHeight="1" x14ac:dyDescent="0.25">
      <c r="B16" s="102"/>
      <c r="C16" s="187" t="s">
        <v>164</v>
      </c>
      <c r="D16" s="188"/>
      <c r="E16" s="189" t="s">
        <v>165</v>
      </c>
      <c r="F16" s="190"/>
      <c r="G16" s="105"/>
      <c r="H16" s="106"/>
    </row>
    <row r="17" spans="2:8" ht="34.5" customHeight="1" x14ac:dyDescent="0.25">
      <c r="B17" s="102"/>
      <c r="C17" s="191" t="s">
        <v>2</v>
      </c>
      <c r="D17" s="192"/>
      <c r="E17" s="183" t="s">
        <v>207</v>
      </c>
      <c r="F17" s="184"/>
      <c r="G17" s="105"/>
      <c r="H17" s="106"/>
    </row>
    <row r="18" spans="2:8" ht="27.75" customHeight="1" x14ac:dyDescent="0.25">
      <c r="B18" s="102"/>
      <c r="C18" s="191" t="s">
        <v>3</v>
      </c>
      <c r="D18" s="192"/>
      <c r="E18" s="183" t="s">
        <v>208</v>
      </c>
      <c r="F18" s="184"/>
      <c r="G18" s="105"/>
      <c r="H18" s="106"/>
    </row>
    <row r="19" spans="2:8" ht="28.5" customHeight="1" x14ac:dyDescent="0.25">
      <c r="B19" s="102"/>
      <c r="C19" s="191" t="s">
        <v>41</v>
      </c>
      <c r="D19" s="192"/>
      <c r="E19" s="183" t="s">
        <v>209</v>
      </c>
      <c r="F19" s="184"/>
      <c r="G19" s="105"/>
      <c r="H19" s="106"/>
    </row>
    <row r="20" spans="2:8" ht="72.75" customHeight="1" x14ac:dyDescent="0.25">
      <c r="B20" s="102"/>
      <c r="C20" s="191" t="s">
        <v>1</v>
      </c>
      <c r="D20" s="192"/>
      <c r="E20" s="183" t="s">
        <v>210</v>
      </c>
      <c r="F20" s="184"/>
      <c r="G20" s="105"/>
      <c r="H20" s="106"/>
    </row>
    <row r="21" spans="2:8" ht="64.5" customHeight="1" x14ac:dyDescent="0.25">
      <c r="B21" s="102"/>
      <c r="C21" s="191" t="s">
        <v>49</v>
      </c>
      <c r="D21" s="192"/>
      <c r="E21" s="183" t="s">
        <v>168</v>
      </c>
      <c r="F21" s="184"/>
      <c r="G21" s="105"/>
      <c r="H21" s="106"/>
    </row>
    <row r="22" spans="2:8" ht="71.25" customHeight="1" x14ac:dyDescent="0.25">
      <c r="B22" s="102"/>
      <c r="C22" s="191" t="s">
        <v>167</v>
      </c>
      <c r="D22" s="192"/>
      <c r="E22" s="183" t="s">
        <v>169</v>
      </c>
      <c r="F22" s="184"/>
      <c r="G22" s="105"/>
      <c r="H22" s="106"/>
    </row>
    <row r="23" spans="2:8" ht="55.5" customHeight="1" x14ac:dyDescent="0.25">
      <c r="B23" s="102"/>
      <c r="C23" s="185" t="s">
        <v>170</v>
      </c>
      <c r="D23" s="186"/>
      <c r="E23" s="183" t="s">
        <v>171</v>
      </c>
      <c r="F23" s="184"/>
      <c r="G23" s="105"/>
      <c r="H23" s="106"/>
    </row>
    <row r="24" spans="2:8" ht="42" customHeight="1" x14ac:dyDescent="0.25">
      <c r="B24" s="102"/>
      <c r="C24" s="185" t="s">
        <v>47</v>
      </c>
      <c r="D24" s="186"/>
      <c r="E24" s="183" t="s">
        <v>172</v>
      </c>
      <c r="F24" s="184"/>
      <c r="G24" s="105"/>
      <c r="H24" s="106"/>
    </row>
    <row r="25" spans="2:8" ht="59.25" customHeight="1" x14ac:dyDescent="0.25">
      <c r="B25" s="102"/>
      <c r="C25" s="193" t="s">
        <v>271</v>
      </c>
      <c r="D25" s="186"/>
      <c r="E25" s="183" t="s">
        <v>173</v>
      </c>
      <c r="F25" s="184"/>
      <c r="G25" s="105"/>
      <c r="H25" s="106"/>
    </row>
    <row r="26" spans="2:8" ht="23.25" customHeight="1" x14ac:dyDescent="0.25">
      <c r="B26" s="102"/>
      <c r="C26" s="185" t="s">
        <v>12</v>
      </c>
      <c r="D26" s="186"/>
      <c r="E26" s="183" t="s">
        <v>174</v>
      </c>
      <c r="F26" s="184"/>
      <c r="G26" s="105"/>
      <c r="H26" s="106"/>
    </row>
    <row r="27" spans="2:8" ht="30.75" customHeight="1" x14ac:dyDescent="0.25">
      <c r="B27" s="102"/>
      <c r="C27" s="185" t="s">
        <v>178</v>
      </c>
      <c r="D27" s="186"/>
      <c r="E27" s="183" t="s">
        <v>175</v>
      </c>
      <c r="F27" s="184"/>
      <c r="G27" s="105"/>
      <c r="H27" s="106"/>
    </row>
    <row r="28" spans="2:8" ht="35.25" customHeight="1" x14ac:dyDescent="0.25">
      <c r="B28" s="102"/>
      <c r="C28" s="185" t="s">
        <v>179</v>
      </c>
      <c r="D28" s="186"/>
      <c r="E28" s="183" t="s">
        <v>176</v>
      </c>
      <c r="F28" s="184"/>
      <c r="G28" s="105"/>
      <c r="H28" s="106"/>
    </row>
    <row r="29" spans="2:8" ht="33" customHeight="1" x14ac:dyDescent="0.25">
      <c r="B29" s="102"/>
      <c r="C29" s="185" t="s">
        <v>179</v>
      </c>
      <c r="D29" s="186"/>
      <c r="E29" s="183" t="s">
        <v>176</v>
      </c>
      <c r="F29" s="184"/>
      <c r="G29" s="105"/>
      <c r="H29" s="106"/>
    </row>
    <row r="30" spans="2:8" ht="30" customHeight="1" x14ac:dyDescent="0.25">
      <c r="B30" s="102"/>
      <c r="C30" s="185" t="s">
        <v>180</v>
      </c>
      <c r="D30" s="186"/>
      <c r="E30" s="183" t="s">
        <v>177</v>
      </c>
      <c r="F30" s="184"/>
      <c r="G30" s="105"/>
      <c r="H30" s="106"/>
    </row>
    <row r="31" spans="2:8" ht="35.25" customHeight="1" x14ac:dyDescent="0.25">
      <c r="B31" s="102"/>
      <c r="C31" s="185" t="s">
        <v>181</v>
      </c>
      <c r="D31" s="186"/>
      <c r="E31" s="183" t="s">
        <v>182</v>
      </c>
      <c r="F31" s="184"/>
      <c r="G31" s="105"/>
      <c r="H31" s="106"/>
    </row>
    <row r="32" spans="2:8" ht="31.5" customHeight="1" x14ac:dyDescent="0.25">
      <c r="B32" s="102"/>
      <c r="C32" s="185" t="s">
        <v>183</v>
      </c>
      <c r="D32" s="186"/>
      <c r="E32" s="183" t="s">
        <v>184</v>
      </c>
      <c r="F32" s="184"/>
      <c r="G32" s="105"/>
      <c r="H32" s="106"/>
    </row>
    <row r="33" spans="2:8" ht="35.25" customHeight="1" x14ac:dyDescent="0.25">
      <c r="B33" s="102"/>
      <c r="C33" s="185" t="s">
        <v>185</v>
      </c>
      <c r="D33" s="186"/>
      <c r="E33" s="183" t="s">
        <v>186</v>
      </c>
      <c r="F33" s="184"/>
      <c r="G33" s="105"/>
      <c r="H33" s="106"/>
    </row>
    <row r="34" spans="2:8" ht="59.25" customHeight="1" x14ac:dyDescent="0.25">
      <c r="B34" s="102"/>
      <c r="C34" s="185" t="s">
        <v>187</v>
      </c>
      <c r="D34" s="186"/>
      <c r="E34" s="183" t="s">
        <v>188</v>
      </c>
      <c r="F34" s="184"/>
      <c r="G34" s="105"/>
      <c r="H34" s="106"/>
    </row>
    <row r="35" spans="2:8" ht="29.25" customHeight="1" x14ac:dyDescent="0.25">
      <c r="B35" s="102"/>
      <c r="C35" s="185" t="s">
        <v>29</v>
      </c>
      <c r="D35" s="186"/>
      <c r="E35" s="183" t="s">
        <v>189</v>
      </c>
      <c r="F35" s="184"/>
      <c r="G35" s="105"/>
      <c r="H35" s="106"/>
    </row>
    <row r="36" spans="2:8" ht="82.5" customHeight="1" x14ac:dyDescent="0.25">
      <c r="B36" s="102"/>
      <c r="C36" s="185" t="s">
        <v>191</v>
      </c>
      <c r="D36" s="186"/>
      <c r="E36" s="183" t="s">
        <v>190</v>
      </c>
      <c r="F36" s="184"/>
      <c r="G36" s="105"/>
      <c r="H36" s="106"/>
    </row>
    <row r="37" spans="2:8" ht="46.5" customHeight="1" x14ac:dyDescent="0.25">
      <c r="B37" s="102"/>
      <c r="C37" s="185" t="s">
        <v>38</v>
      </c>
      <c r="D37" s="186"/>
      <c r="E37" s="183" t="s">
        <v>192</v>
      </c>
      <c r="F37" s="184"/>
      <c r="G37" s="105"/>
      <c r="H37" s="106"/>
    </row>
    <row r="38" spans="2:8" ht="6.75" customHeight="1" thickBot="1" x14ac:dyDescent="0.3">
      <c r="B38" s="102"/>
      <c r="C38" s="197"/>
      <c r="D38" s="198"/>
      <c r="E38" s="199"/>
      <c r="F38" s="200"/>
      <c r="G38" s="105"/>
      <c r="H38" s="106"/>
    </row>
    <row r="39" spans="2:8" ht="15.75" thickTop="1" x14ac:dyDescent="0.25">
      <c r="B39" s="102"/>
      <c r="C39" s="103"/>
      <c r="D39" s="103"/>
      <c r="E39" s="104"/>
      <c r="F39" s="104"/>
      <c r="G39" s="105"/>
      <c r="H39" s="106"/>
    </row>
    <row r="40" spans="2:8" ht="21" customHeight="1" x14ac:dyDescent="0.25">
      <c r="B40" s="194" t="s">
        <v>201</v>
      </c>
      <c r="C40" s="195"/>
      <c r="D40" s="195"/>
      <c r="E40" s="195"/>
      <c r="F40" s="195"/>
      <c r="G40" s="195"/>
      <c r="H40" s="196"/>
    </row>
    <row r="41" spans="2:8" ht="20.25" customHeight="1" x14ac:dyDescent="0.25">
      <c r="B41" s="194" t="s">
        <v>202</v>
      </c>
      <c r="C41" s="195"/>
      <c r="D41" s="195"/>
      <c r="E41" s="195"/>
      <c r="F41" s="195"/>
      <c r="G41" s="195"/>
      <c r="H41" s="196"/>
    </row>
    <row r="42" spans="2:8" ht="20.25" customHeight="1" x14ac:dyDescent="0.25">
      <c r="B42" s="194" t="s">
        <v>203</v>
      </c>
      <c r="C42" s="195"/>
      <c r="D42" s="195"/>
      <c r="E42" s="195"/>
      <c r="F42" s="195"/>
      <c r="G42" s="195"/>
      <c r="H42" s="196"/>
    </row>
    <row r="43" spans="2:8" ht="20.25" customHeight="1" x14ac:dyDescent="0.25">
      <c r="B43" s="194" t="s">
        <v>204</v>
      </c>
      <c r="C43" s="195"/>
      <c r="D43" s="195"/>
      <c r="E43" s="195"/>
      <c r="F43" s="195"/>
      <c r="G43" s="195"/>
      <c r="H43" s="196"/>
    </row>
    <row r="44" spans="2:8" x14ac:dyDescent="0.25">
      <c r="B44" s="194" t="s">
        <v>205</v>
      </c>
      <c r="C44" s="195"/>
      <c r="D44" s="195"/>
      <c r="E44" s="195"/>
      <c r="F44" s="195"/>
      <c r="G44" s="195"/>
      <c r="H44" s="196"/>
    </row>
    <row r="45" spans="2:8" ht="15.75" thickBot="1" x14ac:dyDescent="0.3">
      <c r="B45" s="107"/>
      <c r="C45" s="108"/>
      <c r="D45" s="108"/>
      <c r="E45" s="108"/>
      <c r="F45" s="108"/>
      <c r="G45" s="108"/>
      <c r="H45" s="109"/>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U29"/>
  <sheetViews>
    <sheetView showGridLines="0" tabSelected="1" zoomScale="70" zoomScaleNormal="70" workbookViewId="0">
      <selection activeCell="C6" sqref="C6:AU6"/>
    </sheetView>
  </sheetViews>
  <sheetFormatPr baseColWidth="10" defaultColWidth="11.42578125" defaultRowHeight="16.5" x14ac:dyDescent="0.3"/>
  <cols>
    <col min="1" max="1" width="4.7109375" style="2" customWidth="1"/>
    <col min="2" max="2" width="15.7109375" style="2" customWidth="1"/>
    <col min="3" max="3" width="12" style="2" customWidth="1"/>
    <col min="4" max="4" width="14.140625" style="2" customWidth="1"/>
    <col min="5" max="6" width="16.14062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14.42578125" style="1" customWidth="1"/>
    <col min="16" max="16" width="17.42578125" style="1" customWidth="1"/>
    <col min="17" max="17" width="6.28515625" style="1" customWidth="1"/>
    <col min="18" max="18" width="16" style="1" customWidth="1"/>
    <col min="19" max="19" width="5.7109375" style="1" customWidth="1"/>
    <col min="20" max="21" width="31" style="1" customWidth="1"/>
    <col min="22" max="22" width="15.140625" style="1" bestFit="1" customWidth="1"/>
    <col min="23" max="23" width="6.7109375" style="1" customWidth="1"/>
    <col min="24" max="24" width="5" style="1" customWidth="1"/>
    <col min="25" max="25" width="8" style="1" customWidth="1"/>
    <col min="26" max="26" width="7.140625" style="1" customWidth="1"/>
    <col min="27" max="27" width="6.7109375" style="1" customWidth="1"/>
    <col min="28" max="28" width="7.42578125" style="1" customWidth="1"/>
    <col min="29" max="29" width="8.42578125" style="1" customWidth="1"/>
    <col min="30" max="30" width="13.7109375" style="1" customWidth="1"/>
    <col min="31" max="31" width="10.42578125" style="1" customWidth="1"/>
    <col min="32" max="32" width="9.28515625" style="1" customWidth="1"/>
    <col min="33" max="33" width="9.140625" style="1" customWidth="1"/>
    <col min="34" max="35" width="8.42578125" style="1" customWidth="1"/>
    <col min="36" max="36" width="34.5703125" style="181" customWidth="1"/>
    <col min="37" max="37" width="18.7109375" style="1" customWidth="1"/>
    <col min="38" max="38" width="16.7109375" style="1" customWidth="1"/>
    <col min="39" max="39" width="14.7109375" style="1" customWidth="1"/>
    <col min="40" max="40" width="18.42578125" style="1" customWidth="1"/>
    <col min="41" max="41" width="9.7109375" style="1" hidden="1" customWidth="1"/>
    <col min="42" max="42" width="14.140625" style="1" hidden="1" customWidth="1"/>
    <col min="43" max="43" width="86.140625" style="1" hidden="1" customWidth="1"/>
    <col min="44" max="44" width="20.7109375" style="1" customWidth="1"/>
    <col min="45" max="45" width="15.42578125" style="1" customWidth="1"/>
    <col min="46" max="46" width="76.42578125" style="1" customWidth="1"/>
    <col min="47" max="47" width="17.28515625" style="1" customWidth="1"/>
    <col min="48" max="16384" width="11.42578125" style="1"/>
  </cols>
  <sheetData>
    <row r="1" spans="1:73" ht="27.75" customHeight="1" x14ac:dyDescent="0.3">
      <c r="A1" s="250"/>
      <c r="B1" s="250"/>
      <c r="C1" s="250"/>
      <c r="D1" s="250"/>
      <c r="E1" s="246" t="s">
        <v>213</v>
      </c>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9" t="s">
        <v>214</v>
      </c>
      <c r="AU1" s="249"/>
    </row>
    <row r="2" spans="1:73" ht="27.75" customHeight="1" x14ac:dyDescent="0.3">
      <c r="A2" s="250"/>
      <c r="B2" s="250"/>
      <c r="C2" s="250"/>
      <c r="D2" s="250"/>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9" t="s">
        <v>221</v>
      </c>
      <c r="AU2" s="249"/>
    </row>
    <row r="3" spans="1:73" ht="27.75" customHeight="1" x14ac:dyDescent="0.3">
      <c r="A3" s="250"/>
      <c r="B3" s="250"/>
      <c r="C3" s="250"/>
      <c r="D3" s="250"/>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9" t="s">
        <v>222</v>
      </c>
      <c r="AU3" s="249"/>
    </row>
    <row r="4" spans="1:73" ht="27.75" customHeight="1" x14ac:dyDescent="0.3">
      <c r="A4" s="250"/>
      <c r="B4" s="250"/>
      <c r="C4" s="250"/>
      <c r="D4" s="250"/>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9" t="s">
        <v>215</v>
      </c>
      <c r="AU4" s="249"/>
    </row>
    <row r="5" spans="1:73" ht="14.1" customHeight="1" x14ac:dyDescent="0.3">
      <c r="A5" s="154"/>
      <c r="B5" s="155"/>
      <c r="C5" s="155"/>
      <c r="D5" s="155"/>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73"/>
      <c r="AK5" s="156"/>
      <c r="AL5" s="156"/>
      <c r="AM5" s="156"/>
      <c r="AN5" s="156"/>
      <c r="AO5" s="156"/>
      <c r="AP5" s="156"/>
      <c r="AQ5" s="156"/>
      <c r="AR5" s="156"/>
      <c r="AS5" s="156"/>
      <c r="AT5" s="158"/>
      <c r="AU5" s="157"/>
    </row>
    <row r="6" spans="1:73" ht="45" customHeight="1" x14ac:dyDescent="0.3">
      <c r="A6" s="227" t="s">
        <v>42</v>
      </c>
      <c r="B6" s="228"/>
      <c r="C6" s="256" t="s">
        <v>254</v>
      </c>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8"/>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69.95" customHeight="1" x14ac:dyDescent="0.3">
      <c r="A7" s="227" t="s">
        <v>129</v>
      </c>
      <c r="B7" s="228"/>
      <c r="C7" s="255" t="s">
        <v>255</v>
      </c>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4"/>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ht="36.950000000000003" customHeight="1" x14ac:dyDescent="0.3">
      <c r="A8" s="227" t="s">
        <v>43</v>
      </c>
      <c r="B8" s="228"/>
      <c r="C8" s="252" t="s">
        <v>256</v>
      </c>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4"/>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x14ac:dyDescent="0.3">
      <c r="A9" s="229" t="s">
        <v>138</v>
      </c>
      <c r="B9" s="229"/>
      <c r="C9" s="229"/>
      <c r="D9" s="229"/>
      <c r="E9" s="230"/>
      <c r="F9" s="230"/>
      <c r="G9" s="230"/>
      <c r="H9" s="230"/>
      <c r="I9" s="230"/>
      <c r="J9" s="230"/>
      <c r="K9" s="230"/>
      <c r="L9" s="230" t="s">
        <v>139</v>
      </c>
      <c r="M9" s="230"/>
      <c r="N9" s="230"/>
      <c r="O9" s="230"/>
      <c r="P9" s="230"/>
      <c r="Q9" s="230"/>
      <c r="R9" s="230"/>
      <c r="S9" s="230" t="s">
        <v>140</v>
      </c>
      <c r="T9" s="230"/>
      <c r="U9" s="230"/>
      <c r="V9" s="230"/>
      <c r="W9" s="230"/>
      <c r="X9" s="230"/>
      <c r="Y9" s="230"/>
      <c r="Z9" s="230"/>
      <c r="AA9" s="230"/>
      <c r="AB9" s="230"/>
      <c r="AC9" s="230" t="s">
        <v>141</v>
      </c>
      <c r="AD9" s="230"/>
      <c r="AE9" s="230"/>
      <c r="AF9" s="230"/>
      <c r="AG9" s="230"/>
      <c r="AH9" s="230"/>
      <c r="AI9" s="230"/>
      <c r="AJ9" s="247" t="s">
        <v>34</v>
      </c>
      <c r="AK9" s="248"/>
      <c r="AL9" s="248"/>
      <c r="AM9" s="248"/>
      <c r="AN9" s="248"/>
      <c r="AO9" s="248"/>
      <c r="AP9" s="248"/>
      <c r="AQ9" s="248"/>
      <c r="AR9" s="248"/>
      <c r="AS9" s="248"/>
      <c r="AT9" s="248"/>
      <c r="AU9" s="248"/>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ht="16.5" customHeight="1" x14ac:dyDescent="0.3">
      <c r="A10" s="251" t="s">
        <v>0</v>
      </c>
      <c r="B10" s="229" t="s">
        <v>13</v>
      </c>
      <c r="C10" s="229" t="s">
        <v>235</v>
      </c>
      <c r="D10" s="229" t="s">
        <v>2</v>
      </c>
      <c r="E10" s="226" t="s">
        <v>3</v>
      </c>
      <c r="F10" s="226" t="s">
        <v>41</v>
      </c>
      <c r="G10" s="229" t="s">
        <v>1</v>
      </c>
      <c r="H10" s="226" t="s">
        <v>49</v>
      </c>
      <c r="I10" s="226" t="s">
        <v>251</v>
      </c>
      <c r="J10" s="226" t="s">
        <v>252</v>
      </c>
      <c r="K10" s="226" t="s">
        <v>134</v>
      </c>
      <c r="L10" s="226" t="s">
        <v>33</v>
      </c>
      <c r="M10" s="229" t="s">
        <v>5</v>
      </c>
      <c r="N10" s="226" t="s">
        <v>86</v>
      </c>
      <c r="O10" s="226" t="s">
        <v>91</v>
      </c>
      <c r="P10" s="226" t="s">
        <v>44</v>
      </c>
      <c r="Q10" s="229" t="s">
        <v>5</v>
      </c>
      <c r="R10" s="226" t="s">
        <v>47</v>
      </c>
      <c r="S10" s="231" t="s">
        <v>11</v>
      </c>
      <c r="T10" s="226" t="s">
        <v>160</v>
      </c>
      <c r="U10" s="226" t="s">
        <v>212</v>
      </c>
      <c r="V10" s="226" t="s">
        <v>12</v>
      </c>
      <c r="W10" s="226" t="s">
        <v>8</v>
      </c>
      <c r="X10" s="226"/>
      <c r="Y10" s="226"/>
      <c r="Z10" s="226"/>
      <c r="AA10" s="226"/>
      <c r="AB10" s="226"/>
      <c r="AC10" s="231" t="s">
        <v>137</v>
      </c>
      <c r="AD10" s="231" t="s">
        <v>45</v>
      </c>
      <c r="AE10" s="231" t="s">
        <v>5</v>
      </c>
      <c r="AF10" s="231" t="s">
        <v>46</v>
      </c>
      <c r="AG10" s="231" t="s">
        <v>5</v>
      </c>
      <c r="AH10" s="231" t="s">
        <v>48</v>
      </c>
      <c r="AI10" s="231" t="s">
        <v>29</v>
      </c>
      <c r="AJ10" s="226" t="s">
        <v>34</v>
      </c>
      <c r="AK10" s="226" t="s">
        <v>35</v>
      </c>
      <c r="AL10" s="226" t="s">
        <v>36</v>
      </c>
      <c r="AM10" s="226" t="s">
        <v>37</v>
      </c>
      <c r="AN10" s="226" t="s">
        <v>223</v>
      </c>
      <c r="AO10" s="226" t="s">
        <v>38</v>
      </c>
      <c r="AP10" s="226" t="s">
        <v>37</v>
      </c>
      <c r="AQ10" s="226" t="s">
        <v>224</v>
      </c>
      <c r="AR10" s="226" t="s">
        <v>38</v>
      </c>
      <c r="AS10" s="226" t="s">
        <v>37</v>
      </c>
      <c r="AT10" s="226" t="s">
        <v>225</v>
      </c>
      <c r="AU10" s="226" t="s">
        <v>38</v>
      </c>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s="3" customFormat="1" ht="67.5" customHeight="1" x14ac:dyDescent="0.25">
      <c r="A11" s="251"/>
      <c r="B11" s="229"/>
      <c r="C11" s="229"/>
      <c r="D11" s="229"/>
      <c r="E11" s="226"/>
      <c r="F11" s="226"/>
      <c r="G11" s="229"/>
      <c r="H11" s="226"/>
      <c r="I11" s="226"/>
      <c r="J11" s="226"/>
      <c r="K11" s="226"/>
      <c r="L11" s="226"/>
      <c r="M11" s="229"/>
      <c r="N11" s="226"/>
      <c r="O11" s="226"/>
      <c r="P11" s="229"/>
      <c r="Q11" s="229"/>
      <c r="R11" s="226"/>
      <c r="S11" s="231"/>
      <c r="T11" s="226"/>
      <c r="U11" s="226"/>
      <c r="V11" s="226"/>
      <c r="W11" s="135" t="s">
        <v>13</v>
      </c>
      <c r="X11" s="135" t="s">
        <v>17</v>
      </c>
      <c r="Y11" s="135" t="s">
        <v>28</v>
      </c>
      <c r="Z11" s="135" t="s">
        <v>18</v>
      </c>
      <c r="AA11" s="135" t="s">
        <v>21</v>
      </c>
      <c r="AB11" s="135" t="s">
        <v>24</v>
      </c>
      <c r="AC11" s="231"/>
      <c r="AD11" s="231"/>
      <c r="AE11" s="231"/>
      <c r="AF11" s="231"/>
      <c r="AG11" s="231"/>
      <c r="AH11" s="231"/>
      <c r="AI11" s="231"/>
      <c r="AJ11" s="226"/>
      <c r="AK11" s="226"/>
      <c r="AL11" s="226"/>
      <c r="AM11" s="226"/>
      <c r="AN11" s="226"/>
      <c r="AO11" s="226"/>
      <c r="AP11" s="226"/>
      <c r="AQ11" s="226"/>
      <c r="AR11" s="226"/>
      <c r="AS11" s="226"/>
      <c r="AT11" s="226"/>
      <c r="AU11" s="226"/>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s="3" customFormat="1" ht="9.75" customHeight="1" x14ac:dyDescent="0.25">
      <c r="A12" s="167"/>
      <c r="B12" s="168"/>
      <c r="C12" s="168"/>
      <c r="D12" s="168"/>
      <c r="E12" s="169"/>
      <c r="F12" s="161"/>
      <c r="G12" s="168"/>
      <c r="H12" s="161"/>
      <c r="I12" s="161"/>
      <c r="J12" s="161"/>
      <c r="K12" s="161"/>
      <c r="L12" s="161"/>
      <c r="M12" s="162"/>
      <c r="N12" s="161"/>
      <c r="O12" s="161"/>
      <c r="P12" s="162"/>
      <c r="Q12" s="162"/>
      <c r="R12" s="161"/>
      <c r="S12" s="163"/>
      <c r="T12" s="161"/>
      <c r="U12" s="161"/>
      <c r="V12" s="161"/>
      <c r="W12" s="164"/>
      <c r="X12" s="164"/>
      <c r="Y12" s="164"/>
      <c r="Z12" s="164"/>
      <c r="AA12" s="164"/>
      <c r="AB12" s="164"/>
      <c r="AC12" s="163"/>
      <c r="AD12" s="163"/>
      <c r="AE12" s="163"/>
      <c r="AF12" s="163"/>
      <c r="AG12" s="163"/>
      <c r="AH12" s="163"/>
      <c r="AI12" s="163"/>
      <c r="AJ12" s="174"/>
      <c r="AK12" s="161"/>
      <c r="AL12" s="161"/>
      <c r="AM12" s="161"/>
      <c r="AN12" s="161"/>
      <c r="AO12" s="161"/>
      <c r="AP12" s="171"/>
      <c r="AQ12" s="161"/>
      <c r="AR12" s="161"/>
      <c r="AS12" s="161"/>
      <c r="AT12" s="161"/>
      <c r="AU12" s="16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ht="379.5" customHeight="1" x14ac:dyDescent="0.3">
      <c r="A13" s="223">
        <v>1</v>
      </c>
      <c r="B13" s="223" t="s">
        <v>231</v>
      </c>
      <c r="C13" s="223" t="s">
        <v>240</v>
      </c>
      <c r="D13" s="232" t="s">
        <v>133</v>
      </c>
      <c r="E13" s="232" t="s">
        <v>257</v>
      </c>
      <c r="F13" s="119" t="s">
        <v>258</v>
      </c>
      <c r="G13" s="243" t="s">
        <v>296</v>
      </c>
      <c r="H13" s="119" t="s">
        <v>127</v>
      </c>
      <c r="I13" s="119" t="s">
        <v>244</v>
      </c>
      <c r="J13" s="119" t="s">
        <v>247</v>
      </c>
      <c r="K13" s="120">
        <v>100</v>
      </c>
      <c r="L13" s="121" t="str">
        <f t="shared" ref="L13:L21" si="0">IF(K13&lt;=0,"",IF(K13&lt;=2,"Muy Baja",IF(K13&lt;=24,"Baja",IF(K13&lt;=500,"Media",IF(K13&lt;=5000,"Alta","Muy Alta")))))</f>
        <v>Media</v>
      </c>
      <c r="M13" s="122">
        <f t="shared" ref="M13:M21" si="1">IF(L13="","",IF(L13="Muy Baja",0.2,IF(L13="Baja",0.4,IF(L13="Media",0.6,IF(L13="Alta",0.8,IF(L13="Muy Alta",1,))))))</f>
        <v>0.6</v>
      </c>
      <c r="N13" s="123" t="s">
        <v>151</v>
      </c>
      <c r="O13" s="160" t="str">
        <f>IF(NOT(ISERROR(MATCH(N13,'[1]Tabla Impacto'!$B$221:$B$223,0))),'[1]Tabla Impacto'!$F$223&amp;"Por favor no seleccionar los criterios de impacto(Afectación Económica o presupuestal y Pérdida Reputacional)",N13)</f>
        <v xml:space="preserve">     El riesgo afecta la imagen de la entidad internamente, de conocimiento general, nivel interno, de junta dircetiva y accionistas y/o de provedores</v>
      </c>
      <c r="P13" s="121" t="str">
        <f>IF(OR(O13='[1]Tabla Impacto'!$C$11,O13='[1]Tabla Impacto'!$D$11),"Leve",IF(OR(O13='[1]Tabla Impacto'!$C$12,O13='[1]Tabla Impacto'!$D$12),"Menor",IF(OR(O13='[1]Tabla Impacto'!$C$13,O13='[1]Tabla Impacto'!$D$13),"Moderado",IF(OR(O13='[1]Tabla Impacto'!$C$14,O13='[1]Tabla Impacto'!$D$14),"Mayor",IF(OR(O13='[1]Tabla Impacto'!$C$15,O13='[1]Tabla Impacto'!$D$15),"Catastrófico","")))))</f>
        <v>Menor</v>
      </c>
      <c r="Q13" s="122">
        <f>IF(P13="","",IF(P13="Leve",0.2,IF(P13="Menor",0.4,IF(P13="Moderado",0.6,IF(P13="Mayor",0.8,IF(P13="Catastrófico",1,))))))</f>
        <v>0.4</v>
      </c>
      <c r="R13" s="124"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18">
        <v>1</v>
      </c>
      <c r="T13" s="165" t="s">
        <v>309</v>
      </c>
      <c r="U13" s="165" t="s">
        <v>273</v>
      </c>
      <c r="V13" s="127" t="str">
        <f>IF(OR(W13="Preventivo",W13="Detectivo"),"Probabilidad",IF(W13="Correctivo","Impacto",""))</f>
        <v>Probabilidad</v>
      </c>
      <c r="W13" s="128" t="s">
        <v>14</v>
      </c>
      <c r="X13" s="128" t="s">
        <v>9</v>
      </c>
      <c r="Y13" s="129" t="str">
        <f>IF(AND(W13="Preventivo",X13="Automático"),"50%",IF(AND(W13="Preventivo",X13="Manual"),"40%",IF(AND(W13="Detectivo",X13="Automático"),"40%",IF(AND(W13="Detectivo",X13="Manual"),"30%",IF(AND(W13="Correctivo",X13="Automático"),"35%",IF(AND(W13="Correctivo",X13="Manual"),"25%",""))))))</f>
        <v>40%</v>
      </c>
      <c r="Z13" s="128" t="s">
        <v>19</v>
      </c>
      <c r="AA13" s="128" t="s">
        <v>22</v>
      </c>
      <c r="AB13" s="128" t="s">
        <v>118</v>
      </c>
      <c r="AC13" s="130">
        <f>IFERROR(IF(V13="Probabilidad",(M13-(+M13*Y13)),IF(V13="Impacto",M13,"")),"")</f>
        <v>0.36</v>
      </c>
      <c r="AD13" s="131" t="str">
        <f>IFERROR(IF(AC13="","",IF(AC13&lt;=0.2,"Muy Baja",IF(AC13&lt;=0.4,"Baja",IF(AC13&lt;=0.6,"Media",IF(AC13&lt;=0.8,"Alta","Muy Alta"))))),"")</f>
        <v>Baja</v>
      </c>
      <c r="AE13" s="132">
        <f>+AC13</f>
        <v>0.36</v>
      </c>
      <c r="AF13" s="131" t="str">
        <f>IFERROR(IF(AG13="","",IF(AG13&lt;=0.2,"Leve",IF(AG13&lt;=0.4,"Menor",IF(AG13&lt;=0.6,"Moderado",IF(AG13&lt;=0.8,"Mayor","Catastrófico"))))),"")</f>
        <v>Menor</v>
      </c>
      <c r="AG13" s="132">
        <f>IFERROR(IF(V13="Impacto",(Q13-(+Q13*Y13)),IF(V13="Probabilidad",Q13,"")),"")</f>
        <v>0.4</v>
      </c>
      <c r="AH13" s="133"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28" t="s">
        <v>32</v>
      </c>
      <c r="AJ13" s="175" t="s">
        <v>272</v>
      </c>
      <c r="AK13" s="119" t="s">
        <v>261</v>
      </c>
      <c r="AL13" s="134">
        <v>44585</v>
      </c>
      <c r="AM13" s="134">
        <v>44671</v>
      </c>
      <c r="AN13" s="172" t="s">
        <v>300</v>
      </c>
      <c r="AO13" s="120" t="s">
        <v>40</v>
      </c>
      <c r="AP13" s="134">
        <v>44792</v>
      </c>
      <c r="AQ13" s="166" t="s">
        <v>310</v>
      </c>
      <c r="AR13" s="120" t="s">
        <v>40</v>
      </c>
      <c r="AS13" s="134">
        <v>44876</v>
      </c>
      <c r="AT13" s="166" t="s">
        <v>326</v>
      </c>
      <c r="AU13" s="120" t="s">
        <v>39</v>
      </c>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372.75" customHeight="1" x14ac:dyDescent="0.3">
      <c r="A14" s="224"/>
      <c r="B14" s="224"/>
      <c r="C14" s="224"/>
      <c r="D14" s="245"/>
      <c r="E14" s="245"/>
      <c r="F14" s="119" t="s">
        <v>259</v>
      </c>
      <c r="G14" s="259"/>
      <c r="H14" s="119" t="s">
        <v>125</v>
      </c>
      <c r="I14" s="119" t="s">
        <v>243</v>
      </c>
      <c r="J14" s="119" t="s">
        <v>247</v>
      </c>
      <c r="K14" s="120">
        <v>1000</v>
      </c>
      <c r="L14" s="121" t="str">
        <f t="shared" si="0"/>
        <v>Alta</v>
      </c>
      <c r="M14" s="122">
        <f t="shared" si="1"/>
        <v>0.8</v>
      </c>
      <c r="N14" s="123" t="s">
        <v>151</v>
      </c>
      <c r="O14" s="160" t="str">
        <f>IF(NOT(ISERROR(MATCH(N14,'Tabla Impacto'!$B$221:$B$223,0))),'Tabla Impacto'!$F$223&amp;"Por favor no seleccionar los criterios de impacto(Afectación Económica o presupuestal y Pérdida Reputacional)",N14)</f>
        <v xml:space="preserve">     El riesgo afecta la imagen de la entidad internamente, de conocimiento general, nivel interno, de junta dircetiva y accionistas y/o de provedores</v>
      </c>
      <c r="P14" s="121" t="str">
        <f>IF(OR(O14='Tabla Impacto'!$C$11,O14='Tabla Impacto'!$D$11),"Leve",IF(OR(O14='Tabla Impacto'!$C$12,O14='Tabla Impacto'!$D$12),"Menor",IF(OR(O14='Tabla Impacto'!$C$13,O14='Tabla Impacto'!$D$13),"Moderado",IF(OR(O14='Tabla Impacto'!$C$14,O14='Tabla Impacto'!$D$14),"Mayor",IF(OR(O14='Tabla Impacto'!$C$15,O14='Tabla Impacto'!$D$15),"Catastrófico","")))))</f>
        <v>Menor</v>
      </c>
      <c r="Q14" s="122">
        <f>IF(P14="","",IF(P14="Leve",0.2,IF(P14="Menor",0.4,IF(P14="Moderado",0.6,IF(P14="Mayor",0.8,IF(P14="Catastrófico",1,))))))</f>
        <v>0.4</v>
      </c>
      <c r="R14" s="124"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18">
        <v>2</v>
      </c>
      <c r="T14" s="165" t="s">
        <v>311</v>
      </c>
      <c r="U14" s="165" t="s">
        <v>280</v>
      </c>
      <c r="V14" s="127" t="s">
        <v>4</v>
      </c>
      <c r="W14" s="128" t="s">
        <v>14</v>
      </c>
      <c r="X14" s="128" t="s">
        <v>9</v>
      </c>
      <c r="Y14" s="129" t="str">
        <f>IF(AND(W14="Preventivo",X14="Automático"),"50%",IF(AND(W14="Preventivo",X14="Manual"),"40%",IF(AND(W14="Detectivo",X14="Automático"),"40%",IF(AND(W14="Detectivo",X14="Manual"),"30%",IF(AND(W14="Correctivo",X14="Automático"),"35%",IF(AND(W14="Correctivo",X14="Manual"),"25%",""))))))</f>
        <v>40%</v>
      </c>
      <c r="Z14" s="128" t="s">
        <v>19</v>
      </c>
      <c r="AA14" s="128" t="s">
        <v>22</v>
      </c>
      <c r="AB14" s="128" t="s">
        <v>118</v>
      </c>
      <c r="AC14" s="130">
        <f>IFERROR(IF(V14="Probabilidad",(M14-(+M14*Y14)),IF(V14="Impacto",M14,"")),"")</f>
        <v>0.48</v>
      </c>
      <c r="AD14" s="131" t="str">
        <f t="shared" ref="AD14:AD21" si="2">IFERROR(IF(AC14="","",IF(AC14&lt;=0.2,"Muy Baja",IF(AC14&lt;=0.4,"Baja",IF(AC14&lt;=0.6,"Media",IF(AC14&lt;=0.8,"Alta","Muy Alta"))))),"")</f>
        <v>Media</v>
      </c>
      <c r="AE14" s="132">
        <f t="shared" ref="AE14:AE21" si="3">+AC14</f>
        <v>0.48</v>
      </c>
      <c r="AF14" s="131" t="str">
        <f t="shared" ref="AF14:AF21" si="4">IFERROR(IF(AG14="","",IF(AG14&lt;=0.2,"Leve",IF(AG14&lt;=0.4,"Menor",IF(AG14&lt;=0.6,"Moderado",IF(AG14&lt;=0.8,"Mayor","Catastrófico"))))),"")</f>
        <v>Menor</v>
      </c>
      <c r="AG14" s="132">
        <f t="shared" ref="AG14:AG21" si="5">IFERROR(IF(V14="Impacto",(Q14-(+Q14*Y14)),IF(V14="Probabilidad",Q14,"")),"")</f>
        <v>0.4</v>
      </c>
      <c r="AH14" s="133"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Moderado</v>
      </c>
      <c r="AI14" s="128" t="s">
        <v>32</v>
      </c>
      <c r="AJ14" s="176" t="s">
        <v>312</v>
      </c>
      <c r="AK14" s="119" t="s">
        <v>261</v>
      </c>
      <c r="AL14" s="134">
        <v>44585</v>
      </c>
      <c r="AM14" s="134">
        <v>44671</v>
      </c>
      <c r="AN14" s="170" t="s">
        <v>301</v>
      </c>
      <c r="AO14" s="120" t="s">
        <v>40</v>
      </c>
      <c r="AP14" s="134">
        <v>44792</v>
      </c>
      <c r="AQ14" s="166" t="s">
        <v>313</v>
      </c>
      <c r="AR14" s="120" t="s">
        <v>40</v>
      </c>
      <c r="AS14" s="134">
        <v>44876</v>
      </c>
      <c r="AT14" s="166" t="s">
        <v>324</v>
      </c>
      <c r="AU14" s="120" t="s">
        <v>39</v>
      </c>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264" customHeight="1" x14ac:dyDescent="0.3">
      <c r="A15" s="225"/>
      <c r="B15" s="225"/>
      <c r="C15" s="225"/>
      <c r="D15" s="233"/>
      <c r="E15" s="233"/>
      <c r="F15" s="119" t="s">
        <v>260</v>
      </c>
      <c r="G15" s="244"/>
      <c r="H15" s="119" t="s">
        <v>125</v>
      </c>
      <c r="I15" s="119" t="s">
        <v>243</v>
      </c>
      <c r="J15" s="119" t="s">
        <v>247</v>
      </c>
      <c r="K15" s="120">
        <v>50</v>
      </c>
      <c r="L15" s="121" t="str">
        <f t="shared" si="0"/>
        <v>Media</v>
      </c>
      <c r="M15" s="122">
        <f t="shared" si="1"/>
        <v>0.6</v>
      </c>
      <c r="N15" s="123" t="s">
        <v>152</v>
      </c>
      <c r="O15" s="160" t="str">
        <f>IF(NOT(ISERROR(MATCH(N15,'Tabla Impacto'!$B$221:$B$223,0))),'Tabla Impacto'!$F$223&amp;"Por favor no seleccionar los criterios de impacto(Afectación Económica o presupuestal y Pérdida Reputacional)",N15)</f>
        <v xml:space="preserve">     El riesgo afecta la imagen de la entidad con algunos usuarios de relevancia frente al logro de los objetivos</v>
      </c>
      <c r="P15" s="121" t="str">
        <f>IF(OR(O15='Tabla Impacto'!$C$11,O15='Tabla Impacto'!$D$11),"Leve",IF(OR(O15='Tabla Impacto'!$C$12,O15='Tabla Impacto'!$D$12),"Menor",IF(OR(O15='Tabla Impacto'!$C$13,O15='Tabla Impacto'!$D$13),"Moderado",IF(OR(O15='Tabla Impacto'!$C$14,O15='Tabla Impacto'!$D$14),"Mayor",IF(OR(O15='Tabla Impacto'!$C$15,O15='Tabla Impacto'!$D$15),"Catastrófico","")))))</f>
        <v>Moderado</v>
      </c>
      <c r="Q15" s="122">
        <f>IF(P15="","",IF(P15="Leve",0.2,IF(P15="Menor",0.4,IF(P15="Moderado",0.6,IF(P15="Mayor",0.8,IF(P15="Catastrófico",1,))))))</f>
        <v>0.6</v>
      </c>
      <c r="R15" s="124"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18">
        <v>3</v>
      </c>
      <c r="T15" s="165" t="s">
        <v>274</v>
      </c>
      <c r="U15" s="165" t="s">
        <v>279</v>
      </c>
      <c r="V15" s="127" t="s">
        <v>4</v>
      </c>
      <c r="W15" s="128" t="s">
        <v>14</v>
      </c>
      <c r="X15" s="128" t="s">
        <v>9</v>
      </c>
      <c r="Y15" s="129">
        <v>0.6</v>
      </c>
      <c r="Z15" s="128" t="s">
        <v>19</v>
      </c>
      <c r="AA15" s="128" t="s">
        <v>22</v>
      </c>
      <c r="AB15" s="128" t="s">
        <v>118</v>
      </c>
      <c r="AC15" s="130">
        <f t="shared" ref="AC15:AC21" si="6">IFERROR(IF(V15="Probabilidad",(M15-(+M15*Y15)),IF(V15="Impacto",M15,"")),"")</f>
        <v>0.24</v>
      </c>
      <c r="AD15" s="131" t="str">
        <f t="shared" si="2"/>
        <v>Baja</v>
      </c>
      <c r="AE15" s="132">
        <f>+AC15</f>
        <v>0.24</v>
      </c>
      <c r="AF15" s="131" t="str">
        <f t="shared" si="4"/>
        <v>Moderado</v>
      </c>
      <c r="AG15" s="132">
        <f t="shared" si="5"/>
        <v>0.6</v>
      </c>
      <c r="AH15" s="133"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Moderado</v>
      </c>
      <c r="AI15" s="128" t="s">
        <v>32</v>
      </c>
      <c r="AJ15" s="176" t="s">
        <v>281</v>
      </c>
      <c r="AK15" s="119" t="s">
        <v>261</v>
      </c>
      <c r="AL15" s="134">
        <v>44585</v>
      </c>
      <c r="AM15" s="134">
        <v>44671</v>
      </c>
      <c r="AN15" s="170" t="s">
        <v>302</v>
      </c>
      <c r="AO15" s="120" t="s">
        <v>40</v>
      </c>
      <c r="AP15" s="134">
        <v>44792</v>
      </c>
      <c r="AQ15" s="166" t="s">
        <v>314</v>
      </c>
      <c r="AR15" s="120" t="s">
        <v>40</v>
      </c>
      <c r="AS15" s="134">
        <v>44876</v>
      </c>
      <c r="AT15" s="166" t="s">
        <v>325</v>
      </c>
      <c r="AU15" s="120" t="s">
        <v>39</v>
      </c>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230.25" customHeight="1" x14ac:dyDescent="0.3">
      <c r="A16" s="223">
        <v>2</v>
      </c>
      <c r="B16" s="223" t="s">
        <v>231</v>
      </c>
      <c r="C16" s="223" t="s">
        <v>240</v>
      </c>
      <c r="D16" s="232" t="s">
        <v>133</v>
      </c>
      <c r="E16" s="232" t="s">
        <v>262</v>
      </c>
      <c r="F16" s="119" t="s">
        <v>263</v>
      </c>
      <c r="G16" s="243" t="s">
        <v>297</v>
      </c>
      <c r="H16" s="119" t="s">
        <v>127</v>
      </c>
      <c r="I16" s="119" t="s">
        <v>243</v>
      </c>
      <c r="J16" s="119" t="s">
        <v>247</v>
      </c>
      <c r="K16" s="120">
        <v>1000</v>
      </c>
      <c r="L16" s="121" t="str">
        <f t="shared" si="0"/>
        <v>Alta</v>
      </c>
      <c r="M16" s="122">
        <f t="shared" si="1"/>
        <v>0.8</v>
      </c>
      <c r="N16" s="123" t="s">
        <v>146</v>
      </c>
      <c r="O16" s="160" t="str">
        <f>IF(NOT(ISERROR(MATCH(N16,'Tabla Impacto'!$B$221:$B$223,0))),'Tabla Impacto'!$F$223&amp;"Por favor no seleccionar los criterios de impacto(Afectación Económica o presupuestal y Pérdida Reputacional)",N16)</f>
        <v xml:space="preserve">     Entre 50 y 100 SMLMV </v>
      </c>
      <c r="P16" s="121" t="str">
        <f>IF(OR(O16='Tabla Impacto'!$C$11,O16='Tabla Impacto'!$D$11),"Leve",IF(OR(O16='Tabla Impacto'!$C$12,O16='Tabla Impacto'!$D$12),"Menor",IF(OR(O16='Tabla Impacto'!$C$13,O16='Tabla Impacto'!$D$13),"Moderado",IF(OR(O16='Tabla Impacto'!$C$14,O16='Tabla Impacto'!$D$14),"Mayor",IF(OR(O16='Tabla Impacto'!$C$15,O16='Tabla Impacto'!$D$15),"Catastrófico","")))))</f>
        <v>Moderado</v>
      </c>
      <c r="Q16" s="122">
        <f>IF(P16="","",IF(P16="Leve",0.2,IF(P16="Menor",0.4,IF(P16="Moderado",0.6,IF(P16="Mayor",0.8,IF(P16="Catastrófico",1,))))))</f>
        <v>0.6</v>
      </c>
      <c r="R16" s="124"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Alto</v>
      </c>
      <c r="S16" s="118">
        <v>1</v>
      </c>
      <c r="T16" s="165" t="s">
        <v>275</v>
      </c>
      <c r="U16" s="165" t="s">
        <v>276</v>
      </c>
      <c r="V16" s="127" t="s">
        <v>4</v>
      </c>
      <c r="W16" s="128" t="s">
        <v>14</v>
      </c>
      <c r="X16" s="128" t="s">
        <v>9</v>
      </c>
      <c r="Y16" s="129">
        <v>0.8</v>
      </c>
      <c r="Z16" s="128" t="s">
        <v>19</v>
      </c>
      <c r="AA16" s="128" t="s">
        <v>22</v>
      </c>
      <c r="AB16" s="128" t="s">
        <v>118</v>
      </c>
      <c r="AC16" s="130">
        <f t="shared" si="6"/>
        <v>0.15999999999999992</v>
      </c>
      <c r="AD16" s="131" t="str">
        <f t="shared" si="2"/>
        <v>Muy Baja</v>
      </c>
      <c r="AE16" s="132">
        <f t="shared" si="3"/>
        <v>0.15999999999999992</v>
      </c>
      <c r="AF16" s="131" t="str">
        <f t="shared" si="4"/>
        <v>Moderado</v>
      </c>
      <c r="AG16" s="132">
        <f t="shared" si="5"/>
        <v>0.6</v>
      </c>
      <c r="AH16" s="133" t="str">
        <f t="shared" ref="AH16:AH19" si="7">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Moderado</v>
      </c>
      <c r="AI16" s="128" t="s">
        <v>32</v>
      </c>
      <c r="AJ16" s="176" t="s">
        <v>282</v>
      </c>
      <c r="AK16" s="119" t="s">
        <v>261</v>
      </c>
      <c r="AL16" s="134">
        <v>44585</v>
      </c>
      <c r="AM16" s="134">
        <v>44671</v>
      </c>
      <c r="AN16" s="170" t="s">
        <v>303</v>
      </c>
      <c r="AO16" s="120" t="s">
        <v>40</v>
      </c>
      <c r="AP16" s="134">
        <v>44792</v>
      </c>
      <c r="AQ16" s="166" t="s">
        <v>315</v>
      </c>
      <c r="AR16" s="120" t="s">
        <v>40</v>
      </c>
      <c r="AS16" s="134">
        <v>44876</v>
      </c>
      <c r="AT16" s="166" t="s">
        <v>321</v>
      </c>
      <c r="AU16" s="120" t="s">
        <v>39</v>
      </c>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194.25" customHeight="1" x14ac:dyDescent="0.3">
      <c r="A17" s="225"/>
      <c r="B17" s="225"/>
      <c r="C17" s="225"/>
      <c r="D17" s="233"/>
      <c r="E17" s="233"/>
      <c r="F17" s="119" t="s">
        <v>264</v>
      </c>
      <c r="G17" s="244"/>
      <c r="H17" s="119" t="s">
        <v>123</v>
      </c>
      <c r="I17" s="119" t="s">
        <v>242</v>
      </c>
      <c r="J17" s="119" t="s">
        <v>247</v>
      </c>
      <c r="K17" s="120">
        <v>7000</v>
      </c>
      <c r="L17" s="121" t="str">
        <f t="shared" si="0"/>
        <v>Muy Alta</v>
      </c>
      <c r="M17" s="122">
        <f t="shared" si="1"/>
        <v>1</v>
      </c>
      <c r="N17" s="123" t="s">
        <v>149</v>
      </c>
      <c r="O17" s="160" t="str">
        <f>IF(NOT(ISERROR(MATCH(N17,'Tabla Impacto'!$B$221:$B$223,0))),'Tabla Impacto'!$F$223&amp;"Por favor no seleccionar los criterios de impacto(Afectación Económica o presupuestal y Pérdida Reputacional)",N17)</f>
        <v xml:space="preserve">     Mayor a 500 SMLMV </v>
      </c>
      <c r="P17" s="121" t="str">
        <f>IF(OR(O17='Tabla Impacto'!$C$11,O17='Tabla Impacto'!$D$11),"Leve",IF(OR(O17='Tabla Impacto'!$C$12,O17='Tabla Impacto'!$D$12),"Menor",IF(OR(O17='Tabla Impacto'!$C$13,O17='Tabla Impacto'!$D$13),"Moderado",IF(OR(O17='Tabla Impacto'!$C$14,O17='Tabla Impacto'!$D$14),"Mayor",IF(OR(O17='Tabla Impacto'!$C$15,O17='Tabla Impacto'!$D$15),"Catastrófico","")))))</f>
        <v>Catastrófico</v>
      </c>
      <c r="Q17" s="122">
        <f t="shared" ref="Q17:Q20" si="8">IF(P17="","",IF(P17="Leve",0.2,IF(P17="Menor",0.4,IF(P17="Moderado",0.6,IF(P17="Mayor",0.8,IF(P17="Catastrófico",1,))))))</f>
        <v>1</v>
      </c>
      <c r="R17" s="124" t="str">
        <f t="shared" ref="R17:R20" si="9">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Extremo</v>
      </c>
      <c r="S17" s="118">
        <v>2</v>
      </c>
      <c r="T17" s="165" t="s">
        <v>277</v>
      </c>
      <c r="U17" s="165" t="s">
        <v>278</v>
      </c>
      <c r="V17" s="127" t="s">
        <v>4</v>
      </c>
      <c r="W17" s="128" t="s">
        <v>14</v>
      </c>
      <c r="X17" s="128" t="s">
        <v>9</v>
      </c>
      <c r="Y17" s="129">
        <v>1</v>
      </c>
      <c r="Z17" s="128" t="s">
        <v>19</v>
      </c>
      <c r="AA17" s="128" t="s">
        <v>22</v>
      </c>
      <c r="AB17" s="128" t="s">
        <v>118</v>
      </c>
      <c r="AC17" s="130">
        <f t="shared" si="6"/>
        <v>0</v>
      </c>
      <c r="AD17" s="131" t="str">
        <f t="shared" si="2"/>
        <v>Muy Baja</v>
      </c>
      <c r="AE17" s="132">
        <f t="shared" si="3"/>
        <v>0</v>
      </c>
      <c r="AF17" s="131" t="str">
        <f t="shared" si="4"/>
        <v>Catastrófico</v>
      </c>
      <c r="AG17" s="132">
        <f t="shared" si="5"/>
        <v>1</v>
      </c>
      <c r="AH17" s="133" t="str">
        <f t="shared" si="7"/>
        <v>Extremo</v>
      </c>
      <c r="AI17" s="128" t="s">
        <v>32</v>
      </c>
      <c r="AJ17" s="176" t="s">
        <v>283</v>
      </c>
      <c r="AK17" s="119" t="s">
        <v>261</v>
      </c>
      <c r="AL17" s="134">
        <v>44585</v>
      </c>
      <c r="AM17" s="134">
        <v>44671</v>
      </c>
      <c r="AN17" s="170" t="s">
        <v>304</v>
      </c>
      <c r="AO17" s="120" t="s">
        <v>40</v>
      </c>
      <c r="AP17" s="134">
        <v>44792</v>
      </c>
      <c r="AQ17" s="166" t="s">
        <v>316</v>
      </c>
      <c r="AR17" s="120" t="s">
        <v>40</v>
      </c>
      <c r="AS17" s="134">
        <v>44876</v>
      </c>
      <c r="AT17" s="119" t="s">
        <v>322</v>
      </c>
      <c r="AU17" s="120" t="s">
        <v>39</v>
      </c>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ht="207" customHeight="1" x14ac:dyDescent="0.3">
      <c r="A18" s="223">
        <v>3</v>
      </c>
      <c r="B18" s="223" t="s">
        <v>231</v>
      </c>
      <c r="C18" s="223" t="s">
        <v>240</v>
      </c>
      <c r="D18" s="232" t="s">
        <v>133</v>
      </c>
      <c r="E18" s="232" t="s">
        <v>265</v>
      </c>
      <c r="F18" s="119" t="s">
        <v>266</v>
      </c>
      <c r="G18" s="243" t="s">
        <v>298</v>
      </c>
      <c r="H18" s="119" t="s">
        <v>127</v>
      </c>
      <c r="I18" s="119" t="s">
        <v>242</v>
      </c>
      <c r="J18" s="119" t="s">
        <v>249</v>
      </c>
      <c r="K18" s="120">
        <v>50</v>
      </c>
      <c r="L18" s="121" t="str">
        <f t="shared" si="0"/>
        <v>Media</v>
      </c>
      <c r="M18" s="122">
        <f t="shared" si="1"/>
        <v>0.6</v>
      </c>
      <c r="N18" s="123" t="s">
        <v>146</v>
      </c>
      <c r="O18" s="160" t="str">
        <f>IF(NOT(ISERROR(MATCH(N18,'Tabla Impacto'!$B$221:$B$223,0))),'Tabla Impacto'!$F$223&amp;"Por favor no seleccionar los criterios de impacto(Afectación Económica o presupuestal y Pérdida Reputacional)",N18)</f>
        <v xml:space="preserve">     Entre 50 y 100 SMLMV </v>
      </c>
      <c r="P18" s="121" t="str">
        <f>IF(OR(O18='Tabla Impacto'!$C$11,O18='Tabla Impacto'!$D$11),"Leve",IF(OR(O18='Tabla Impacto'!$C$12,O18='Tabla Impacto'!$D$12),"Menor",IF(OR(O18='Tabla Impacto'!$C$13,O18='Tabla Impacto'!$D$13),"Moderado",IF(OR(O18='Tabla Impacto'!$C$14,O18='Tabla Impacto'!$D$14),"Mayor",IF(OR(O18='Tabla Impacto'!$C$15,O18='Tabla Impacto'!$D$15),"Catastrófico","")))))</f>
        <v>Moderado</v>
      </c>
      <c r="Q18" s="122">
        <f t="shared" si="8"/>
        <v>0.6</v>
      </c>
      <c r="R18" s="124" t="str">
        <f t="shared" si="9"/>
        <v>Moderado</v>
      </c>
      <c r="S18" s="118">
        <v>1</v>
      </c>
      <c r="T18" s="165" t="s">
        <v>285</v>
      </c>
      <c r="U18" s="165" t="s">
        <v>286</v>
      </c>
      <c r="V18" s="127" t="s">
        <v>4</v>
      </c>
      <c r="W18" s="128" t="s">
        <v>14</v>
      </c>
      <c r="X18" s="128" t="s">
        <v>9</v>
      </c>
      <c r="Y18" s="129">
        <v>0.4</v>
      </c>
      <c r="Z18" s="128" t="s">
        <v>19</v>
      </c>
      <c r="AA18" s="128" t="s">
        <v>22</v>
      </c>
      <c r="AB18" s="128" t="s">
        <v>118</v>
      </c>
      <c r="AC18" s="130">
        <f t="shared" si="6"/>
        <v>0.36</v>
      </c>
      <c r="AD18" s="131" t="str">
        <f t="shared" si="2"/>
        <v>Baja</v>
      </c>
      <c r="AE18" s="132">
        <f t="shared" si="3"/>
        <v>0.36</v>
      </c>
      <c r="AF18" s="131" t="str">
        <f t="shared" si="4"/>
        <v>Moderado</v>
      </c>
      <c r="AG18" s="132">
        <f t="shared" si="5"/>
        <v>0.6</v>
      </c>
      <c r="AH18" s="133" t="str">
        <f t="shared" si="7"/>
        <v>Moderado</v>
      </c>
      <c r="AI18" s="128" t="s">
        <v>32</v>
      </c>
      <c r="AJ18" s="176" t="s">
        <v>289</v>
      </c>
      <c r="AK18" s="119" t="s">
        <v>261</v>
      </c>
      <c r="AL18" s="134">
        <v>44585</v>
      </c>
      <c r="AM18" s="134">
        <v>44671</v>
      </c>
      <c r="AN18" s="170" t="s">
        <v>305</v>
      </c>
      <c r="AO18" s="120" t="s">
        <v>40</v>
      </c>
      <c r="AP18" s="134">
        <v>44792</v>
      </c>
      <c r="AQ18" s="166" t="s">
        <v>317</v>
      </c>
      <c r="AR18" s="120" t="s">
        <v>40</v>
      </c>
      <c r="AS18" s="134">
        <v>44876</v>
      </c>
      <c r="AT18" s="119" t="s">
        <v>323</v>
      </c>
      <c r="AU18" s="120" t="s">
        <v>39</v>
      </c>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ht="204" customHeight="1" x14ac:dyDescent="0.3">
      <c r="A19" s="225"/>
      <c r="B19" s="225"/>
      <c r="C19" s="225"/>
      <c r="D19" s="233"/>
      <c r="E19" s="233"/>
      <c r="F19" s="119" t="s">
        <v>267</v>
      </c>
      <c r="G19" s="244"/>
      <c r="H19" s="119" t="s">
        <v>127</v>
      </c>
      <c r="I19" s="119" t="s">
        <v>242</v>
      </c>
      <c r="J19" s="119" t="s">
        <v>249</v>
      </c>
      <c r="K19" s="120">
        <v>150</v>
      </c>
      <c r="L19" s="121" t="str">
        <f t="shared" si="0"/>
        <v>Media</v>
      </c>
      <c r="M19" s="122">
        <f t="shared" si="1"/>
        <v>0.6</v>
      </c>
      <c r="N19" s="123" t="s">
        <v>146</v>
      </c>
      <c r="O19" s="160" t="str">
        <f>IF(NOT(ISERROR(MATCH(N19,'Tabla Impacto'!$B$221:$B$223,0))),'Tabla Impacto'!$F$223&amp;"Por favor no seleccionar los criterios de impacto(Afectación Económica o presupuestal y Pérdida Reputacional)",N19)</f>
        <v xml:space="preserve">     Entre 50 y 100 SMLMV </v>
      </c>
      <c r="P19" s="121" t="str">
        <f>IF(OR(O19='Tabla Impacto'!$C$11,O19='Tabla Impacto'!$D$11),"Leve",IF(OR(O19='Tabla Impacto'!$C$12,O19='Tabla Impacto'!$D$12),"Menor",IF(OR(O19='Tabla Impacto'!$C$13,O19='Tabla Impacto'!$D$13),"Moderado",IF(OR(O19='Tabla Impacto'!$C$14,O19='Tabla Impacto'!$D$14),"Mayor",IF(OR(O19='Tabla Impacto'!$C$15,O19='Tabla Impacto'!$D$15),"Catastrófico","")))))</f>
        <v>Moderado</v>
      </c>
      <c r="Q19" s="122">
        <f t="shared" si="8"/>
        <v>0.6</v>
      </c>
      <c r="R19" s="124" t="str">
        <f t="shared" si="9"/>
        <v>Moderado</v>
      </c>
      <c r="S19" s="118">
        <v>2</v>
      </c>
      <c r="T19" s="165" t="s">
        <v>284</v>
      </c>
      <c r="U19" s="165" t="s">
        <v>287</v>
      </c>
      <c r="V19" s="127" t="s">
        <v>4</v>
      </c>
      <c r="W19" s="128" t="s">
        <v>14</v>
      </c>
      <c r="X19" s="128" t="s">
        <v>9</v>
      </c>
      <c r="Y19" s="129">
        <v>0.4</v>
      </c>
      <c r="Z19" s="128" t="s">
        <v>19</v>
      </c>
      <c r="AA19" s="128" t="s">
        <v>22</v>
      </c>
      <c r="AB19" s="128" t="s">
        <v>118</v>
      </c>
      <c r="AC19" s="130">
        <f t="shared" si="6"/>
        <v>0.36</v>
      </c>
      <c r="AD19" s="131" t="str">
        <f t="shared" si="2"/>
        <v>Baja</v>
      </c>
      <c r="AE19" s="132">
        <f t="shared" si="3"/>
        <v>0.36</v>
      </c>
      <c r="AF19" s="131" t="str">
        <f t="shared" si="4"/>
        <v>Moderado</v>
      </c>
      <c r="AG19" s="132">
        <f t="shared" si="5"/>
        <v>0.6</v>
      </c>
      <c r="AH19" s="133" t="str">
        <f t="shared" si="7"/>
        <v>Moderado</v>
      </c>
      <c r="AI19" s="128" t="s">
        <v>32</v>
      </c>
      <c r="AJ19" s="176" t="s">
        <v>288</v>
      </c>
      <c r="AK19" s="119" t="s">
        <v>261</v>
      </c>
      <c r="AL19" s="134">
        <v>44585</v>
      </c>
      <c r="AM19" s="134">
        <v>44671</v>
      </c>
      <c r="AN19" s="170" t="s">
        <v>306</v>
      </c>
      <c r="AO19" s="120" t="s">
        <v>40</v>
      </c>
      <c r="AP19" s="134">
        <v>44792</v>
      </c>
      <c r="AQ19" s="166" t="s">
        <v>317</v>
      </c>
      <c r="AR19" s="120" t="s">
        <v>40</v>
      </c>
      <c r="AS19" s="134">
        <v>44876</v>
      </c>
      <c r="AT19" s="166" t="s">
        <v>327</v>
      </c>
      <c r="AU19" s="120" t="s">
        <v>39</v>
      </c>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ht="120" customHeight="1" x14ac:dyDescent="0.3">
      <c r="A20" s="223">
        <v>4</v>
      </c>
      <c r="B20" s="223" t="s">
        <v>231</v>
      </c>
      <c r="C20" s="223" t="s">
        <v>240</v>
      </c>
      <c r="D20" s="232" t="s">
        <v>133</v>
      </c>
      <c r="E20" s="232" t="s">
        <v>268</v>
      </c>
      <c r="F20" s="159" t="s">
        <v>269</v>
      </c>
      <c r="G20" s="243" t="s">
        <v>299</v>
      </c>
      <c r="H20" s="119" t="s">
        <v>127</v>
      </c>
      <c r="I20" s="119" t="s">
        <v>244</v>
      </c>
      <c r="J20" s="119" t="s">
        <v>248</v>
      </c>
      <c r="K20" s="120">
        <v>20</v>
      </c>
      <c r="L20" s="121" t="str">
        <f t="shared" si="0"/>
        <v>Baja</v>
      </c>
      <c r="M20" s="122">
        <f t="shared" si="1"/>
        <v>0.4</v>
      </c>
      <c r="N20" s="123" t="s">
        <v>150</v>
      </c>
      <c r="O20" s="160" t="str">
        <f>IF(NOT(ISERROR(MATCH(N20,'Tabla Impacto'!$B$221:$B$223,0))),'Tabla Impacto'!$F$223&amp;"Por favor no seleccionar los criterios de impacto(Afectación Económica o presupuestal y Pérdida Reputacional)",N20)</f>
        <v xml:space="preserve">     El riesgo afecta la imagen de alguna área de la organización</v>
      </c>
      <c r="P20" s="121" t="str">
        <f>IF(OR(O20='Tabla Impacto'!$C$11,O20='Tabla Impacto'!$D$11),"Leve",IF(OR(O20='Tabla Impacto'!$C$12,O20='Tabla Impacto'!$D$12),"Menor",IF(OR(O20='Tabla Impacto'!$C$13,O20='Tabla Impacto'!$D$13),"Moderado",IF(OR(O20='Tabla Impacto'!$C$14,O20='Tabla Impacto'!$D$14),"Mayor",IF(OR(O20='Tabla Impacto'!$C$15,O20='Tabla Impacto'!$D$15),"Catastrófico","")))))</f>
        <v>Leve</v>
      </c>
      <c r="Q20" s="122">
        <f t="shared" si="8"/>
        <v>0.2</v>
      </c>
      <c r="R20" s="124" t="str">
        <f t="shared" si="9"/>
        <v>Bajo</v>
      </c>
      <c r="S20" s="118">
        <v>1</v>
      </c>
      <c r="T20" s="125" t="s">
        <v>290</v>
      </c>
      <c r="U20" s="126" t="s">
        <v>291</v>
      </c>
      <c r="V20" s="127" t="s">
        <v>4</v>
      </c>
      <c r="W20" s="128" t="s">
        <v>14</v>
      </c>
      <c r="X20" s="128" t="s">
        <v>9</v>
      </c>
      <c r="Y20" s="129">
        <v>0.1</v>
      </c>
      <c r="Z20" s="128" t="s">
        <v>19</v>
      </c>
      <c r="AA20" s="128" t="s">
        <v>22</v>
      </c>
      <c r="AB20" s="128" t="s">
        <v>118</v>
      </c>
      <c r="AC20" s="130">
        <f t="shared" si="6"/>
        <v>0.36</v>
      </c>
      <c r="AD20" s="131" t="str">
        <f t="shared" si="2"/>
        <v>Baja</v>
      </c>
      <c r="AE20" s="132">
        <f t="shared" si="3"/>
        <v>0.36</v>
      </c>
      <c r="AF20" s="131" t="str">
        <f t="shared" si="4"/>
        <v>Leve</v>
      </c>
      <c r="AG20" s="132">
        <f t="shared" si="5"/>
        <v>0.2</v>
      </c>
      <c r="AH20" s="133" t="str">
        <f>IFERROR(IF(OR(AND(AD20="Muy Baja",AF20="Leve"),AND(AD20="Muy Baja",AF20="Menor"),AND(AD20="Baja",AF20="Leve")),"Bajo",IF(OR(AND(AD20="Muy baja",AF20="Moderado"),AND(AD20="Baja",AF20="Menor"),AND(AD20="Baja",AF20="Moderado"),AND(AD20="Media",AF20="Leve"),AND(AD20="Media",AF20="Menor"),AND(AD20="Media",AF20="Moderado"),AND(AD20="Alta",AF20="Leve"),AND(AD20="Alta",AF20="Menor")),"Moderado",IF(OR(AND(AD20="Muy Baja",AF20="Mayor"),AND(AD20="Baja",AF20="Mayor"),AND(AD20="Media",AF20="Mayor"),AND(AD20="Alta",AF20="Moderado"),AND(AD20="Alta",AF20="Mayor"),AND(AD20="Muy Alta",AF20="Leve"),AND(AD20="Muy Alta",AF20="Menor"),AND(AD20="Muy Alta",AF20="Moderado"),AND(AD20="Muy Alta",AF20="Mayor")),"Alto",IF(OR(AND(AD20="Muy Baja",AF20="Catastrófico"),AND(AD20="Baja",AF20="Catastrófico"),AND(AD20="Media",AF20="Catastrófico"),AND(AD20="Alta",AF20="Catastrófico"),AND(AD20="Muy Alta",AF20="Catastrófico")),"Extremo","")))),"")</f>
        <v>Bajo</v>
      </c>
      <c r="AI20" s="128" t="s">
        <v>32</v>
      </c>
      <c r="AJ20" s="176" t="s">
        <v>294</v>
      </c>
      <c r="AK20" s="119" t="s">
        <v>261</v>
      </c>
      <c r="AL20" s="134">
        <v>44585</v>
      </c>
      <c r="AM20" s="134">
        <v>44671</v>
      </c>
      <c r="AN20" s="170" t="s">
        <v>307</v>
      </c>
      <c r="AO20" s="120" t="s">
        <v>40</v>
      </c>
      <c r="AP20" s="134">
        <v>44792</v>
      </c>
      <c r="AQ20" s="166" t="s">
        <v>318</v>
      </c>
      <c r="AR20" s="120" t="s">
        <v>40</v>
      </c>
      <c r="AS20" s="134">
        <v>44876</v>
      </c>
      <c r="AT20" s="166" t="s">
        <v>328</v>
      </c>
      <c r="AU20" s="120" t="s">
        <v>39</v>
      </c>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row>
    <row r="21" spans="1:73" ht="96" customHeight="1" x14ac:dyDescent="0.3">
      <c r="A21" s="225"/>
      <c r="B21" s="225"/>
      <c r="C21" s="225"/>
      <c r="D21" s="233"/>
      <c r="E21" s="233"/>
      <c r="F21" s="119" t="s">
        <v>270</v>
      </c>
      <c r="G21" s="244"/>
      <c r="H21" s="119" t="s">
        <v>125</v>
      </c>
      <c r="I21" s="119" t="s">
        <v>244</v>
      </c>
      <c r="J21" s="119" t="s">
        <v>248</v>
      </c>
      <c r="K21" s="120">
        <v>20</v>
      </c>
      <c r="L21" s="121" t="str">
        <f t="shared" si="0"/>
        <v>Baja</v>
      </c>
      <c r="M21" s="122">
        <f t="shared" si="1"/>
        <v>0.4</v>
      </c>
      <c r="N21" s="123" t="s">
        <v>152</v>
      </c>
      <c r="O21" s="160" t="str">
        <f>IF(NOT(ISERROR(MATCH(N21,_xlfn.ANCHORARRAY(#REF!),0))),#REF!&amp;"Por favor no seleccionar los criterios de impacto",N21)</f>
        <v xml:space="preserve">     El riesgo afecta la imagen de la entidad con algunos usuarios de relevancia frente al logro de los objetivos</v>
      </c>
      <c r="P21" s="121" t="str">
        <f>IF(OR(O21='Tabla Impacto'!$C$11,O21='Tabla Impacto'!$D$11),"Leve",IF(OR(O21='Tabla Impacto'!$C$12,O21='Tabla Impacto'!$D$12),"Menor",IF(OR(O21='Tabla Impacto'!$C$13,O21='Tabla Impacto'!$D$13),"Moderado",IF(OR(O21='Tabla Impacto'!$C$14,O21='Tabla Impacto'!$D$14),"Mayor",IF(OR(O21='Tabla Impacto'!$C$15,O21='Tabla Impacto'!$D$15),"Catastrófico","")))))</f>
        <v>Moderado</v>
      </c>
      <c r="Q21" s="122">
        <f>IF(P21="","",IF(P21="Leve",0.2,IF(P21="Menor",0.4,IF(P21="Moderado",0.6,IF(P21="Mayor",0.8,IF(P21="Catastrófico",1,))))))</f>
        <v>0.6</v>
      </c>
      <c r="R21" s="124" t="str">
        <f>IF(OR(AND(L21="Muy Baja",P21="Leve"),AND(L21="Muy Baja",P21="Menor"),AND(L21="Baja",P21="Leve")),"Bajo",IF(OR(AND(L21="Muy baja",P21="Moderado"),AND(L21="Baja",P21="Menor"),AND(L21="Baja",P21="Moderado"),AND(L21="Media",P21="Leve"),AND(L21="Media",P21="Menor"),AND(L21="Media",P21="Moderado"),AND(L21="Alta",P21="Leve"),AND(L21="Alta",P21="Menor")),"Moderado",IF(OR(AND(L21="Muy Baja",P21="Mayor"),AND(L21="Baja",P21="Mayor"),AND(L21="Media",P21="Mayor"),AND(L21="Alta",P21="Moderado"),AND(L21="Alta",P21="Mayor"),AND(L21="Muy Alta",P21="Leve"),AND(L21="Muy Alta",P21="Menor"),AND(L21="Muy Alta",P21="Moderado"),AND(L21="Muy Alta",P21="Mayor")),"Alto",IF(OR(AND(L21="Muy Baja",P21="Catastrófico"),AND(L21="Baja",P21="Catastrófico"),AND(L21="Media",P21="Catastrófico"),AND(L21="Alta",P21="Catastrófico"),AND(L21="Muy Alta",P21="Catastrófico")),"Extremo",""))))</f>
        <v>Moderado</v>
      </c>
      <c r="S21" s="118">
        <v>2</v>
      </c>
      <c r="T21" s="125" t="s">
        <v>292</v>
      </c>
      <c r="U21" s="126" t="s">
        <v>293</v>
      </c>
      <c r="V21" s="127" t="s">
        <v>4</v>
      </c>
      <c r="W21" s="128" t="s">
        <v>14</v>
      </c>
      <c r="X21" s="128" t="s">
        <v>9</v>
      </c>
      <c r="Y21" s="129">
        <v>0.3</v>
      </c>
      <c r="Z21" s="128" t="s">
        <v>19</v>
      </c>
      <c r="AA21" s="128" t="s">
        <v>22</v>
      </c>
      <c r="AB21" s="128" t="s">
        <v>118</v>
      </c>
      <c r="AC21" s="130">
        <f t="shared" si="6"/>
        <v>0.28000000000000003</v>
      </c>
      <c r="AD21" s="131" t="str">
        <f t="shared" si="2"/>
        <v>Baja</v>
      </c>
      <c r="AE21" s="132">
        <f t="shared" si="3"/>
        <v>0.28000000000000003</v>
      </c>
      <c r="AF21" s="131" t="str">
        <f t="shared" si="4"/>
        <v>Moderado</v>
      </c>
      <c r="AG21" s="132">
        <f t="shared" si="5"/>
        <v>0.6</v>
      </c>
      <c r="AH21" s="133" t="str">
        <f>IFERROR(IF(OR(AND(AD21="Muy Baja",AF21="Leve"),AND(AD21="Muy Baja",AF21="Menor"),AND(AD21="Baja",AF21="Leve")),"Bajo",IF(OR(AND(AD21="Muy baja",AF21="Moderado"),AND(AD21="Baja",AF21="Menor"),AND(AD21="Baja",AF21="Moderado"),AND(AD21="Media",AF21="Leve"),AND(AD21="Media",AF21="Menor"),AND(AD21="Media",AF21="Moderado"),AND(AD21="Alta",AF21="Leve"),AND(AD21="Alta",AF21="Menor")),"Moderado",IF(OR(AND(AD21="Muy Baja",AF21="Mayor"),AND(AD21="Baja",AF21="Mayor"),AND(AD21="Media",AF21="Mayor"),AND(AD21="Alta",AF21="Moderado"),AND(AD21="Alta",AF21="Mayor"),AND(AD21="Muy Alta",AF21="Leve"),AND(AD21="Muy Alta",AF21="Menor"),AND(AD21="Muy Alta",AF21="Moderado"),AND(AD21="Muy Alta",AF21="Mayor")),"Alto",IF(OR(AND(AD21="Muy Baja",AF21="Catastrófico"),AND(AD21="Baja",AF21="Catastrófico"),AND(AD21="Media",AF21="Catastrófico"),AND(AD21="Alta",AF21="Catastrófico"),AND(AD21="Muy Alta",AF21="Catastrófico")),"Extremo","")))),"")</f>
        <v>Moderado</v>
      </c>
      <c r="AI21" s="128" t="s">
        <v>32</v>
      </c>
      <c r="AJ21" s="176" t="s">
        <v>295</v>
      </c>
      <c r="AK21" s="119" t="s">
        <v>261</v>
      </c>
      <c r="AL21" s="134">
        <v>44585</v>
      </c>
      <c r="AM21" s="134">
        <v>44671</v>
      </c>
      <c r="AN21" s="170" t="s">
        <v>308</v>
      </c>
      <c r="AO21" s="120" t="s">
        <v>40</v>
      </c>
      <c r="AP21" s="134">
        <v>44792</v>
      </c>
      <c r="AQ21" s="166" t="s">
        <v>319</v>
      </c>
      <c r="AR21" s="120" t="s">
        <v>40</v>
      </c>
      <c r="AS21" s="134">
        <v>44876</v>
      </c>
      <c r="AT21" s="166" t="s">
        <v>329</v>
      </c>
      <c r="AU21" s="120" t="s">
        <v>39</v>
      </c>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row>
    <row r="22" spans="1:73" ht="49.5" customHeight="1" x14ac:dyDescent="0.3">
      <c r="A22" s="117"/>
      <c r="B22" s="153"/>
      <c r="C22" s="153"/>
      <c r="D22" s="239" t="s">
        <v>130</v>
      </c>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1"/>
    </row>
    <row r="24" spans="1:73" x14ac:dyDescent="0.3">
      <c r="A24" s="136"/>
      <c r="B24" s="141"/>
      <c r="C24" s="141"/>
      <c r="D24" s="137"/>
      <c r="E24" s="137"/>
      <c r="F24" s="137"/>
      <c r="G24" s="137"/>
      <c r="H24" s="1"/>
      <c r="I24" s="1"/>
      <c r="J24" s="1"/>
      <c r="L24" s="140"/>
      <c r="M24" s="141"/>
      <c r="N24" s="141"/>
      <c r="O24" s="141"/>
      <c r="P24" s="141"/>
      <c r="Q24" s="141"/>
      <c r="R24" s="141"/>
      <c r="S24" s="141"/>
      <c r="T24" s="141"/>
      <c r="U24" s="141"/>
      <c r="V24" s="142"/>
      <c r="W24" s="142"/>
      <c r="X24" s="141"/>
      <c r="Y24" s="141"/>
      <c r="Z24" s="141"/>
      <c r="AA24" s="141"/>
      <c r="AB24" s="141"/>
      <c r="AC24" s="141"/>
      <c r="AD24" s="141"/>
      <c r="AE24" s="141"/>
      <c r="AF24" s="141"/>
      <c r="AG24" s="141"/>
      <c r="AH24" s="141"/>
      <c r="AI24" s="143"/>
      <c r="AJ24" s="177"/>
      <c r="AK24" s="141"/>
      <c r="AL24" s="141"/>
      <c r="AM24" s="141"/>
      <c r="AN24" s="141"/>
      <c r="AO24" s="141"/>
      <c r="AP24" s="141"/>
      <c r="AQ24" s="141"/>
      <c r="AR24" s="144"/>
      <c r="AS24" s="144"/>
      <c r="AT24" s="144"/>
      <c r="AU24" s="144"/>
      <c r="AV24" s="144"/>
      <c r="AW24" s="144"/>
      <c r="AX24" s="144"/>
    </row>
    <row r="25" spans="1:73" ht="18" x14ac:dyDescent="0.3">
      <c r="A25" s="242" t="s">
        <v>253</v>
      </c>
      <c r="B25" s="242"/>
      <c r="C25" s="242"/>
      <c r="D25" s="242"/>
      <c r="E25" s="242"/>
      <c r="F25" s="242"/>
      <c r="G25" s="242"/>
      <c r="H25" s="1"/>
      <c r="I25" s="1"/>
      <c r="J25" s="1"/>
      <c r="K25" s="236" t="s">
        <v>320</v>
      </c>
      <c r="L25" s="237"/>
      <c r="M25" s="237"/>
      <c r="N25" s="238"/>
      <c r="O25" s="141"/>
      <c r="P25" s="141"/>
      <c r="Q25" s="141"/>
      <c r="R25" s="141"/>
      <c r="S25" s="141"/>
      <c r="T25" s="141"/>
      <c r="U25" s="143"/>
      <c r="V25" s="142"/>
      <c r="W25" s="142"/>
      <c r="X25" s="141"/>
      <c r="Y25" s="142"/>
      <c r="Z25" s="142"/>
      <c r="AA25" s="141"/>
      <c r="AB25" s="141"/>
      <c r="AC25" s="141"/>
      <c r="AD25" s="141"/>
      <c r="AE25" s="141"/>
      <c r="AF25" s="141"/>
      <c r="AG25" s="141"/>
      <c r="AH25" s="141"/>
      <c r="AI25" s="141"/>
      <c r="AJ25" s="178"/>
      <c r="AK25" s="141"/>
      <c r="AL25" s="141"/>
      <c r="AM25" s="141"/>
      <c r="AN25" s="141"/>
      <c r="AO25" s="141"/>
      <c r="AP25" s="141"/>
      <c r="AQ25" s="141"/>
      <c r="AR25" s="144"/>
      <c r="AS25" s="144"/>
      <c r="AT25" s="144"/>
      <c r="AU25" s="144"/>
      <c r="AV25" s="144"/>
      <c r="AW25" s="144"/>
      <c r="AX25" s="144"/>
    </row>
    <row r="26" spans="1:73" ht="17.25" thickBot="1" x14ac:dyDescent="0.35">
      <c r="A26"/>
      <c r="B26"/>
      <c r="C26"/>
      <c r="D26"/>
      <c r="E26"/>
      <c r="F26"/>
      <c r="G26"/>
      <c r="H26" s="1"/>
      <c r="I26" s="1"/>
      <c r="J26" s="1"/>
      <c r="L26" s="138" t="str">
        <f>+IFERROR(VLOOKUP(H26,$H$181:$L$185,3,FALSE)*VLOOKUP(K26,$K$181:$L$185,3,FALSE),"")</f>
        <v/>
      </c>
      <c r="M26"/>
      <c r="N26"/>
      <c r="O26"/>
      <c r="P26"/>
      <c r="Q26"/>
      <c r="R26"/>
      <c r="S26"/>
      <c r="T26"/>
      <c r="U26"/>
      <c r="V26" s="138"/>
      <c r="W26" s="139"/>
      <c r="X26"/>
      <c r="Y26" s="139"/>
      <c r="Z26" s="139"/>
      <c r="AA26" s="147"/>
      <c r="AB26" s="147"/>
      <c r="AC26" s="147"/>
      <c r="AD26" s="147"/>
      <c r="AE26" s="145"/>
      <c r="AF26" s="145"/>
      <c r="AG26" s="147"/>
      <c r="AH26" s="148"/>
      <c r="AI26" s="149"/>
      <c r="AJ26" s="179"/>
      <c r="AK26" s="149"/>
      <c r="AL26" s="147"/>
      <c r="AM26" s="149"/>
      <c r="AN26" s="147"/>
      <c r="AO26" s="149"/>
      <c r="AP26" s="147"/>
      <c r="AQ26" s="149"/>
      <c r="AR26" s="144"/>
      <c r="AS26" s="144"/>
      <c r="AT26" s="144"/>
      <c r="AU26" s="144"/>
      <c r="AV26" s="144"/>
      <c r="AW26" s="144"/>
      <c r="AX26" s="144"/>
    </row>
    <row r="27" spans="1:73" ht="17.45" customHeight="1" thickTop="1" thickBot="1" x14ac:dyDescent="0.35">
      <c r="A27" s="234" t="s">
        <v>216</v>
      </c>
      <c r="B27" s="234"/>
      <c r="C27" s="234"/>
      <c r="D27" s="234"/>
      <c r="E27" s="234"/>
      <c r="F27" s="234"/>
      <c r="G27" s="151" t="s">
        <v>217</v>
      </c>
      <c r="H27" s="234" t="s">
        <v>218</v>
      </c>
      <c r="I27" s="234"/>
      <c r="J27" s="234"/>
      <c r="K27" s="234"/>
      <c r="L27" s="234"/>
      <c r="M27" s="234"/>
      <c r="N27" s="234"/>
      <c r="O27" s="152"/>
      <c r="P27" s="235" t="s">
        <v>219</v>
      </c>
      <c r="Q27" s="235"/>
      <c r="R27" s="235"/>
      <c r="S27" s="234" t="s">
        <v>220</v>
      </c>
      <c r="T27" s="234"/>
      <c r="U27" s="234"/>
      <c r="V27" s="234"/>
      <c r="W27" s="235">
        <v>1</v>
      </c>
      <c r="X27" s="235"/>
      <c r="Y27" s="235"/>
      <c r="Z27" s="235"/>
      <c r="AA27" s="150"/>
      <c r="AB27" s="150"/>
      <c r="AC27" s="150"/>
      <c r="AD27" s="150"/>
      <c r="AE27" s="150"/>
      <c r="AF27" s="150"/>
      <c r="AG27" s="150"/>
      <c r="AH27" s="150"/>
      <c r="AI27" s="150"/>
      <c r="AJ27" s="180"/>
      <c r="AK27" s="150"/>
      <c r="AL27" s="150"/>
      <c r="AM27" s="150"/>
      <c r="AN27" s="150"/>
      <c r="AO27" s="150"/>
      <c r="AP27" s="150"/>
      <c r="AQ27" s="146"/>
      <c r="AR27" s="144"/>
      <c r="AS27" s="144"/>
      <c r="AT27" s="144"/>
      <c r="AU27" s="144"/>
      <c r="AV27" s="144"/>
      <c r="AW27" s="144"/>
      <c r="AX27" s="144"/>
    </row>
    <row r="28" spans="1:73" ht="17.25" thickTop="1" x14ac:dyDescent="0.3"/>
    <row r="29" spans="1:73" s="2" customFormat="1" x14ac:dyDescent="0.25">
      <c r="AJ29" s="182"/>
    </row>
  </sheetData>
  <dataConsolidate/>
  <mergeCells count="91">
    <mergeCell ref="G13:G15"/>
    <mergeCell ref="B13:B15"/>
    <mergeCell ref="C13:C15"/>
    <mergeCell ref="G18:G19"/>
    <mergeCell ref="E18:E19"/>
    <mergeCell ref="E13:E15"/>
    <mergeCell ref="G20:G21"/>
    <mergeCell ref="A20:A21"/>
    <mergeCell ref="B20:B21"/>
    <mergeCell ref="C20:C21"/>
    <mergeCell ref="D20:D21"/>
    <mergeCell ref="E20:E21"/>
    <mergeCell ref="A18:A19"/>
    <mergeCell ref="B18:B19"/>
    <mergeCell ref="C18:C19"/>
    <mergeCell ref="D18:D19"/>
    <mergeCell ref="AT2:AU2"/>
    <mergeCell ref="AT3:AU3"/>
    <mergeCell ref="AT4:AU4"/>
    <mergeCell ref="AJ10:AJ11"/>
    <mergeCell ref="C8:AU8"/>
    <mergeCell ref="C7:AU7"/>
    <mergeCell ref="C6:AU6"/>
    <mergeCell ref="I10:I11"/>
    <mergeCell ref="J10:J11"/>
    <mergeCell ref="AI10:AI11"/>
    <mergeCell ref="AH10:AH11"/>
    <mergeCell ref="AG10:AG11"/>
    <mergeCell ref="A1:D4"/>
    <mergeCell ref="AF10:AF11"/>
    <mergeCell ref="AD10:AD11"/>
    <mergeCell ref="AE10:AE11"/>
    <mergeCell ref="K10:K11"/>
    <mergeCell ref="L10:L11"/>
    <mergeCell ref="M10:M11"/>
    <mergeCell ref="P10:P11"/>
    <mergeCell ref="Q10:Q11"/>
    <mergeCell ref="W10:AB10"/>
    <mergeCell ref="AC9:AI9"/>
    <mergeCell ref="A10:A11"/>
    <mergeCell ref="E1:AS4"/>
    <mergeCell ref="AJ9:AU9"/>
    <mergeCell ref="AR10:AR11"/>
    <mergeCell ref="AT1:AU1"/>
    <mergeCell ref="AC10:AC11"/>
    <mergeCell ref="AP10:AP11"/>
    <mergeCell ref="AQ10:AQ11"/>
    <mergeCell ref="AU10:AU11"/>
    <mergeCell ref="D22:AO22"/>
    <mergeCell ref="A25:G25"/>
    <mergeCell ref="G10:G11"/>
    <mergeCell ref="F10:F11"/>
    <mergeCell ref="E10:E11"/>
    <mergeCell ref="D10:D11"/>
    <mergeCell ref="R10:R11"/>
    <mergeCell ref="N10:N11"/>
    <mergeCell ref="O10:O11"/>
    <mergeCell ref="AO10:AO11"/>
    <mergeCell ref="AN10:AN11"/>
    <mergeCell ref="AM10:AM11"/>
    <mergeCell ref="AL10:AL11"/>
    <mergeCell ref="U10:U11"/>
    <mergeCell ref="G16:G17"/>
    <mergeCell ref="D13:D15"/>
    <mergeCell ref="S27:V27"/>
    <mergeCell ref="W27:Z27"/>
    <mergeCell ref="A27:F27"/>
    <mergeCell ref="K25:N25"/>
    <mergeCell ref="H27:N27"/>
    <mergeCell ref="P27:R27"/>
    <mergeCell ref="A16:A17"/>
    <mergeCell ref="B16:B17"/>
    <mergeCell ref="C16:C17"/>
    <mergeCell ref="D16:D17"/>
    <mergeCell ref="E16:E17"/>
    <mergeCell ref="A13:A15"/>
    <mergeCell ref="AS10:AS11"/>
    <mergeCell ref="AT10:AT11"/>
    <mergeCell ref="A6:B6"/>
    <mergeCell ref="A7:B7"/>
    <mergeCell ref="A8:B8"/>
    <mergeCell ref="A9:K9"/>
    <mergeCell ref="L9:R9"/>
    <mergeCell ref="S9:AB9"/>
    <mergeCell ref="S10:S11"/>
    <mergeCell ref="T10:T11"/>
    <mergeCell ref="B10:B11"/>
    <mergeCell ref="V10:V11"/>
    <mergeCell ref="AK10:AK11"/>
    <mergeCell ref="C10:C11"/>
    <mergeCell ref="H10:H11"/>
  </mergeCells>
  <conditionalFormatting sqref="L13:L20">
    <cfRule type="cellIs" dxfId="63" priority="442" operator="equal">
      <formula>"Muy Alta"</formula>
    </cfRule>
    <cfRule type="cellIs" dxfId="62" priority="443" operator="equal">
      <formula>"Alta"</formula>
    </cfRule>
    <cfRule type="cellIs" dxfId="61" priority="444" operator="equal">
      <formula>"Media"</formula>
    </cfRule>
    <cfRule type="cellIs" dxfId="60" priority="445" operator="equal">
      <formula>"Baja"</formula>
    </cfRule>
    <cfRule type="cellIs" dxfId="59" priority="446" operator="equal">
      <formula>"Muy Baja"</formula>
    </cfRule>
  </conditionalFormatting>
  <conditionalFormatting sqref="P14:P19">
    <cfRule type="cellIs" dxfId="58" priority="437" operator="equal">
      <formula>"Catastrófico"</formula>
    </cfRule>
    <cfRule type="cellIs" dxfId="57" priority="438" operator="equal">
      <formula>"Mayor"</formula>
    </cfRule>
    <cfRule type="cellIs" dxfId="56" priority="439" operator="equal">
      <formula>"Moderado"</formula>
    </cfRule>
    <cfRule type="cellIs" dxfId="55" priority="440" operator="equal">
      <formula>"Menor"</formula>
    </cfRule>
    <cfRule type="cellIs" dxfId="54" priority="441" operator="equal">
      <formula>"Leve"</formula>
    </cfRule>
  </conditionalFormatting>
  <conditionalFormatting sqref="R14:R20">
    <cfRule type="cellIs" dxfId="53" priority="363" operator="equal">
      <formula>"Extremo"</formula>
    </cfRule>
    <cfRule type="cellIs" dxfId="52" priority="364" operator="equal">
      <formula>"Alto"</formula>
    </cfRule>
    <cfRule type="cellIs" dxfId="51" priority="365" operator="equal">
      <formula>"Moderado"</formula>
    </cfRule>
    <cfRule type="cellIs" dxfId="50" priority="366" operator="equal">
      <formula>"Bajo"</formula>
    </cfRule>
  </conditionalFormatting>
  <conditionalFormatting sqref="O14:O20">
    <cfRule type="containsText" dxfId="49" priority="124" operator="containsText" text="❌">
      <formula>NOT(ISERROR(SEARCH("❌",O14)))</formula>
    </cfRule>
  </conditionalFormatting>
  <conditionalFormatting sqref="L21">
    <cfRule type="cellIs" dxfId="48" priority="114" operator="equal">
      <formula>"Muy Alta"</formula>
    </cfRule>
    <cfRule type="cellIs" dxfId="47" priority="115" operator="equal">
      <formula>"Alta"</formula>
    </cfRule>
    <cfRule type="cellIs" dxfId="46" priority="116" operator="equal">
      <formula>"Media"</formula>
    </cfRule>
    <cfRule type="cellIs" dxfId="45" priority="117" operator="equal">
      <formula>"Baja"</formula>
    </cfRule>
    <cfRule type="cellIs" dxfId="44" priority="118" operator="equal">
      <formula>"Muy Baja"</formula>
    </cfRule>
  </conditionalFormatting>
  <conditionalFormatting sqref="P20:P21">
    <cfRule type="cellIs" dxfId="43" priority="109" operator="equal">
      <formula>"Catastrófico"</formula>
    </cfRule>
    <cfRule type="cellIs" dxfId="42" priority="110" operator="equal">
      <formula>"Mayor"</formula>
    </cfRule>
    <cfRule type="cellIs" dxfId="41" priority="111" operator="equal">
      <formula>"Moderado"</formula>
    </cfRule>
    <cfRule type="cellIs" dxfId="40" priority="112" operator="equal">
      <formula>"Menor"</formula>
    </cfRule>
    <cfRule type="cellIs" dxfId="39" priority="113" operator="equal">
      <formula>"Leve"</formula>
    </cfRule>
  </conditionalFormatting>
  <conditionalFormatting sqref="R21">
    <cfRule type="cellIs" dxfId="38" priority="105" operator="equal">
      <formula>"Extremo"</formula>
    </cfRule>
    <cfRule type="cellIs" dxfId="37" priority="106" operator="equal">
      <formula>"Alto"</formula>
    </cfRule>
    <cfRule type="cellIs" dxfId="36" priority="107" operator="equal">
      <formula>"Moderado"</formula>
    </cfRule>
    <cfRule type="cellIs" dxfId="35" priority="108" operator="equal">
      <formula>"Bajo"</formula>
    </cfRule>
  </conditionalFormatting>
  <conditionalFormatting sqref="O21">
    <cfRule type="containsText" dxfId="34" priority="90" operator="containsText" text="❌">
      <formula>NOT(ISERROR(SEARCH("❌",O21)))</formula>
    </cfRule>
  </conditionalFormatting>
  <conditionalFormatting sqref="AE24:AE26">
    <cfRule type="cellIs" dxfId="33" priority="78" stopIfTrue="1" operator="equal">
      <formula>#REF!</formula>
    </cfRule>
    <cfRule type="cellIs" dxfId="32" priority="79" operator="equal">
      <formula>#REF!</formula>
    </cfRule>
    <cfRule type="cellIs" dxfId="31" priority="80" operator="equal">
      <formula>#REF!</formula>
    </cfRule>
  </conditionalFormatting>
  <conditionalFormatting sqref="AF24:AF26">
    <cfRule type="cellIs" dxfId="30" priority="81" stopIfTrue="1" operator="equal">
      <formula>#REF!</formula>
    </cfRule>
    <cfRule type="cellIs" dxfId="29" priority="82" stopIfTrue="1" operator="equal">
      <formula>#REF!</formula>
    </cfRule>
    <cfRule type="cellIs" dxfId="28" priority="83" stopIfTrue="1" operator="equal">
      <formula>#REF!</formula>
    </cfRule>
  </conditionalFormatting>
  <conditionalFormatting sqref="AD13:AD21">
    <cfRule type="cellIs" dxfId="27" priority="59" operator="equal">
      <formula>"Muy Alta"</formula>
    </cfRule>
    <cfRule type="cellIs" dxfId="26" priority="60" operator="equal">
      <formula>"Alta"</formula>
    </cfRule>
    <cfRule type="cellIs" dxfId="25" priority="61" operator="equal">
      <formula>"Media"</formula>
    </cfRule>
    <cfRule type="cellIs" dxfId="24" priority="62" operator="equal">
      <formula>"Baja"</formula>
    </cfRule>
    <cfRule type="cellIs" dxfId="23" priority="63" operator="equal">
      <formula>"Muy Baja"</formula>
    </cfRule>
  </conditionalFormatting>
  <conditionalFormatting sqref="AF13:AF21">
    <cfRule type="cellIs" dxfId="22" priority="54" operator="equal">
      <formula>"Catastrófico"</formula>
    </cfRule>
    <cfRule type="cellIs" dxfId="21" priority="55" operator="equal">
      <formula>"Mayor"</formula>
    </cfRule>
    <cfRule type="cellIs" dxfId="20" priority="56" operator="equal">
      <formula>"Moderado"</formula>
    </cfRule>
    <cfRule type="cellIs" dxfId="19" priority="57" operator="equal">
      <formula>"Menor"</formula>
    </cfRule>
    <cfRule type="cellIs" dxfId="18" priority="58" operator="equal">
      <formula>"Leve"</formula>
    </cfRule>
  </conditionalFormatting>
  <conditionalFormatting sqref="AH13:AH21">
    <cfRule type="cellIs" dxfId="17" priority="50" operator="equal">
      <formula>"Extremo"</formula>
    </cfRule>
    <cfRule type="cellIs" dxfId="16" priority="51" operator="equal">
      <formula>"Alto"</formula>
    </cfRule>
    <cfRule type="cellIs" dxfId="15" priority="52" operator="equal">
      <formula>"Moderado"</formula>
    </cfRule>
    <cfRule type="cellIs" dxfId="14" priority="53" operator="equal">
      <formula>"Bajo"</formula>
    </cfRule>
  </conditionalFormatting>
  <conditionalFormatting sqref="P13">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R13">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O13">
    <cfRule type="containsText" dxfId="4" priority="1" operator="containsText" text="❌">
      <formula>NOT(ISERROR(SEARCH("❌",O13)))</formula>
    </cfRule>
  </conditionalFormatting>
  <dataValidations count="6">
    <dataValidation type="list" allowBlank="1" showInputMessage="1" showErrorMessage="1" sqref="G24">
      <formula1>$G$181:$G$190</formula1>
    </dataValidation>
    <dataValidation type="list" allowBlank="1" showInputMessage="1" showErrorMessage="1" sqref="G26 AE26:AF26">
      <formula1>#REF!</formula1>
    </dataValidation>
    <dataValidation type="list" allowBlank="1" showInputMessage="1" showErrorMessage="1" sqref="V26">
      <formula1>$N$181:$N$182</formula1>
    </dataValidation>
    <dataValidation type="list" allowBlank="1" showInputMessage="1" showErrorMessage="1" sqref="K26">
      <formula1>$K$181:$K$185</formula1>
    </dataValidation>
    <dataValidation type="list" allowBlank="1" showInputMessage="1" showErrorMessage="1" sqref="H26:J26">
      <formula1>$H$181:$H$185</formula1>
    </dataValidation>
    <dataValidation type="list" allowBlank="1" showInputMessage="1" showErrorMessage="1" sqref="AP26 AN26 AL26 W26 Y26:AD26">
      <formula1>$AL$181:$AL$188</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showErrorMessage="1">
          <x14:formula1>
            <xm:f>Listas!$A$2:$A$9</xm:f>
          </x14:formula1>
          <xm:sqref>B13 B16 B20 B18</xm:sqref>
        </x14:dataValidation>
        <x14:dataValidation type="list" allowBlank="1" showInputMessage="1" showErrorMessage="1">
          <x14:formula1>
            <xm:f>Listas!$B$2:$B$7</xm:f>
          </x14:formula1>
          <xm:sqref>C13 C16 C20 C18</xm:sqref>
        </x14:dataValidation>
        <x14:dataValidation type="list" allowBlank="1" showInputMessage="1" showErrorMessage="1">
          <x14:formula1>
            <xm:f>'Opciones Tratamiento'!$E$2:$E$4</xm:f>
          </x14:formula1>
          <xm:sqref>D13 D16 D20 D18</xm:sqref>
        </x14:dataValidation>
        <x14:dataValidation type="list" allowBlank="1" showInputMessage="1" showErrorMessage="1">
          <x14:formula1>
            <xm:f>'Opciones Tratamiento'!$B$9:$B$10</xm:f>
          </x14:formula1>
          <xm:sqref>AO13:AO21 AR13:AR21 AU13:AU21</xm:sqref>
        </x14:dataValidation>
        <x14:dataValidation type="list" allowBlank="1" showInputMessage="1" showErrorMessage="1">
          <x14:formula1>
            <xm:f>'Tabla Valoración controles'!$D$4:$D$6</xm:f>
          </x14:formula1>
          <xm:sqref>W13:W21</xm:sqref>
        </x14:dataValidation>
        <x14:dataValidation type="list" allowBlank="1" showInputMessage="1" showErrorMessage="1">
          <x14:formula1>
            <xm:f>'Tabla Valoración controles'!$D$7:$D$8</xm:f>
          </x14:formula1>
          <xm:sqref>X13:X21</xm:sqref>
        </x14:dataValidation>
        <x14:dataValidation type="list" allowBlank="1" showInputMessage="1" showErrorMessage="1">
          <x14:formula1>
            <xm:f>'Tabla Valoración controles'!$D$9:$D$10</xm:f>
          </x14:formula1>
          <xm:sqref>Z13:Z21</xm:sqref>
        </x14:dataValidation>
        <x14:dataValidation type="list" allowBlank="1" showInputMessage="1" showErrorMessage="1">
          <x14:formula1>
            <xm:f>'Tabla Valoración controles'!$D$11:$D$12</xm:f>
          </x14:formula1>
          <xm:sqref>AA13:AA21</xm:sqref>
        </x14:dataValidation>
        <x14:dataValidation type="list" allowBlank="1" showInputMessage="1" showErrorMessage="1">
          <x14:formula1>
            <xm:f>'Tabla Valoración controles'!$D$13:$D$14</xm:f>
          </x14:formula1>
          <xm:sqref>AB13:AB21</xm:sqref>
        </x14:dataValidation>
        <x14:dataValidation type="list" allowBlank="1" showInputMessage="1" showErrorMessage="1">
          <x14:formula1>
            <xm:f>'Opciones Tratamiento'!$B$13:$B$19</xm:f>
          </x14:formula1>
          <xm:sqref>H13:H21</xm:sqref>
        </x14:dataValidation>
        <x14:dataValidation type="list" allowBlank="1" showInputMessage="1" showErrorMessage="1">
          <x14:formula1>
            <xm:f>'Opciones Tratamiento'!$B$2:$B$5</xm:f>
          </x14:formula1>
          <xm:sqref>AI13:AI21</xm:sqref>
        </x14:dataValidation>
        <x14:dataValidation type="list" allowBlank="1" showInputMessage="1" showErrorMessage="1">
          <x14:formula1>
            <xm:f>'Tabla Impacto'!$F$210:$F$221</xm:f>
          </x14:formula1>
          <xm:sqref>N14:N21</xm:sqref>
        </x14:dataValidation>
        <x14:dataValidation type="custom" allowBlank="1" showInputMessage="1" showErrorMessage="1" error="Recuerde que las acciones se generan bajo la medida de mitigar el riesgo">
          <x14:formula1>
            <xm:f>IF(OR(AH13='Opciones Tratamiento'!$B$2,AH13='Opciones Tratamiento'!$B$3,AH13='Opciones Tratamiento'!$B$4),ISBLANK(AH13),ISTEXT(AH13))</xm:f>
          </x14:formula1>
          <xm:sqref>AJ13:AK21</xm:sqref>
        </x14:dataValidation>
        <x14:dataValidation type="custom" allowBlank="1" showInputMessage="1" showErrorMessage="1" error="Recuerde que las acciones se generan bajo la medida de mitigar el riesgo">
          <x14:formula1>
            <xm:f>IF(OR(AO13='Opciones Tratamiento'!$B$2,AO13='Opciones Tratamiento'!$B$3,AO13='Opciones Tratamiento'!$B$4),ISBLANK(AO13),ISTEXT(AO13))</xm:f>
          </x14:formula1>
          <xm:sqref>AS13:AS21</xm:sqref>
        </x14:dataValidation>
        <x14:dataValidation type="custom" allowBlank="1" showInputMessage="1" showErrorMessage="1" error="Recuerde que las acciones se generan bajo la medida de mitigar el riesgo">
          <x14:formula1>
            <xm:f>IF(OR(AO13='Opciones Tratamiento'!$B$2,AO13='Opciones Tratamiento'!$B$3,AO13='Opciones Tratamiento'!$B$4),ISBLANK(AO13),ISTEXT(AO13))</xm:f>
          </x14:formula1>
          <xm:sqref>AT13:AT21</xm:sqref>
        </x14:dataValidation>
        <x14:dataValidation type="list" allowBlank="1" showInputMessage="1" showErrorMessage="1">
          <x14:formula1>
            <xm:f>Listas!$C$2:$C$6</xm:f>
          </x14:formula1>
          <xm:sqref>I13:I21</xm:sqref>
        </x14:dataValidation>
        <x14:dataValidation type="list" allowBlank="1" showInputMessage="1" showErrorMessage="1">
          <x14:formula1>
            <xm:f>Listas!$D$2:$D$5</xm:f>
          </x14:formula1>
          <xm:sqref>J13:J21</xm:sqref>
        </x14:dataValidation>
        <x14:dataValidation type="list" allowBlank="1" showInputMessage="1" showErrorMessage="1">
          <x14:formula1>
            <xm:f>'\Users\luhneta\Library\Containers\com.microsoft.Excel\Data\Documents\C:\Users\ANDRES\Downloads\[GDC-FO-09 (2).xlsx]Tabla Impacto'!#REF!</xm:f>
          </x14:formula1>
          <xm:sqref>N13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x14ac:dyDescent="0.25"/>
  <sheetData>
    <row r="1" spans="1:4" x14ac:dyDescent="0.25">
      <c r="A1" t="s">
        <v>226</v>
      </c>
      <c r="B1" t="s">
        <v>235</v>
      </c>
      <c r="C1" t="s">
        <v>241</v>
      </c>
      <c r="D1" t="s">
        <v>250</v>
      </c>
    </row>
    <row r="2" spans="1:4" x14ac:dyDescent="0.25">
      <c r="A2" t="s">
        <v>234</v>
      </c>
      <c r="B2" t="s">
        <v>236</v>
      </c>
      <c r="C2" t="s">
        <v>242</v>
      </c>
      <c r="D2" t="s">
        <v>247</v>
      </c>
    </row>
    <row r="3" spans="1:4" x14ac:dyDescent="0.25">
      <c r="A3" t="s">
        <v>227</v>
      </c>
      <c r="B3" t="s">
        <v>229</v>
      </c>
      <c r="C3" t="s">
        <v>243</v>
      </c>
      <c r="D3" t="s">
        <v>248</v>
      </c>
    </row>
    <row r="4" spans="1:4" x14ac:dyDescent="0.25">
      <c r="A4" t="s">
        <v>228</v>
      </c>
      <c r="B4" t="s">
        <v>237</v>
      </c>
      <c r="C4" t="s">
        <v>244</v>
      </c>
      <c r="D4" t="s">
        <v>249</v>
      </c>
    </row>
    <row r="5" spans="1:4" x14ac:dyDescent="0.25">
      <c r="A5" t="s">
        <v>229</v>
      </c>
      <c r="B5" t="s">
        <v>238</v>
      </c>
      <c r="C5" t="s">
        <v>245</v>
      </c>
      <c r="D5" t="s">
        <v>246</v>
      </c>
    </row>
    <row r="6" spans="1:4" x14ac:dyDescent="0.25">
      <c r="A6" t="s">
        <v>230</v>
      </c>
      <c r="B6" t="s">
        <v>239</v>
      </c>
      <c r="C6" t="s">
        <v>246</v>
      </c>
    </row>
    <row r="7" spans="1:4" x14ac:dyDescent="0.25">
      <c r="A7" t="s">
        <v>231</v>
      </c>
      <c r="B7" t="s">
        <v>240</v>
      </c>
    </row>
    <row r="8" spans="1:4" x14ac:dyDescent="0.25">
      <c r="A8" t="s">
        <v>232</v>
      </c>
    </row>
    <row r="9" spans="1:4" x14ac:dyDescent="0.25">
      <c r="A9" t="s">
        <v>233</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P5" sqref="P5"/>
    </sheetView>
  </sheetViews>
  <sheetFormatPr baseColWidth="10" defaultRowHeight="15" x14ac:dyDescent="0.25"/>
  <cols>
    <col min="2" max="39" width="5.7109375" customWidth="1"/>
    <col min="41" max="46" width="5.7109375" customWidth="1"/>
  </cols>
  <sheetData>
    <row r="1" spans="1:99" x14ac:dyDescent="0.2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row>
    <row r="2" spans="1:99" ht="18" customHeight="1" x14ac:dyDescent="0.25">
      <c r="A2" s="76"/>
      <c r="B2" s="347" t="s">
        <v>158</v>
      </c>
      <c r="C2" s="347"/>
      <c r="D2" s="347"/>
      <c r="E2" s="347"/>
      <c r="F2" s="347"/>
      <c r="G2" s="347"/>
      <c r="H2" s="347"/>
      <c r="I2" s="347"/>
      <c r="J2" s="314" t="s">
        <v>2</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row>
    <row r="3" spans="1:99" ht="18.75" customHeight="1" x14ac:dyDescent="0.25">
      <c r="A3" s="76"/>
      <c r="B3" s="347"/>
      <c r="C3" s="347"/>
      <c r="D3" s="347"/>
      <c r="E3" s="347"/>
      <c r="F3" s="347"/>
      <c r="G3" s="347"/>
      <c r="H3" s="347"/>
      <c r="I3" s="347"/>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row>
    <row r="4" spans="1:99" ht="15" customHeight="1" x14ac:dyDescent="0.25">
      <c r="A4" s="76"/>
      <c r="B4" s="347"/>
      <c r="C4" s="347"/>
      <c r="D4" s="347"/>
      <c r="E4" s="347"/>
      <c r="F4" s="347"/>
      <c r="G4" s="347"/>
      <c r="H4" s="347"/>
      <c r="I4" s="347"/>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row>
    <row r="5" spans="1:99" ht="15.75" thickBot="1" x14ac:dyDescent="0.3">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row>
    <row r="6" spans="1:99" ht="15" customHeight="1" x14ac:dyDescent="0.25">
      <c r="A6" s="76"/>
      <c r="B6" s="260" t="s">
        <v>4</v>
      </c>
      <c r="C6" s="260"/>
      <c r="D6" s="261"/>
      <c r="E6" s="298" t="s">
        <v>115</v>
      </c>
      <c r="F6" s="299"/>
      <c r="G6" s="299"/>
      <c r="H6" s="299"/>
      <c r="I6" s="300"/>
      <c r="J6" s="310" t="e">
        <f>IF(AND('Mapa final'!#REF!="Muy Alta",'Mapa final'!#REF!="Leve"),CONCATENATE("R",'Mapa final'!#REF!),"")</f>
        <v>#REF!</v>
      </c>
      <c r="K6" s="311"/>
      <c r="L6" s="311" t="str">
        <f>IF(AND('Mapa final'!$L$14="Muy Alta",'Mapa final'!$P$14="Leve"),CONCATENATE("R",'Mapa final'!$A$13),"")</f>
        <v/>
      </c>
      <c r="M6" s="311"/>
      <c r="N6" s="311" t="e">
        <f>IF(AND('Mapa final'!#REF!="Muy Alta",'Mapa final'!#REF!="Leve"),CONCATENATE("R",'Mapa final'!#REF!),"")</f>
        <v>#REF!</v>
      </c>
      <c r="O6" s="313"/>
      <c r="P6" s="310" t="e">
        <f>IF(AND('Mapa final'!#REF!="Muy Alta",'Mapa final'!#REF!="Menor"),CONCATENATE("R",'Mapa final'!#REF!),"")</f>
        <v>#REF!</v>
      </c>
      <c r="Q6" s="311"/>
      <c r="R6" s="311" t="str">
        <f>IF(AND('Mapa final'!$L$14="Muy Alta",'Mapa final'!$P$14="Menor"),CONCATENATE("R",'Mapa final'!$A$13),"")</f>
        <v/>
      </c>
      <c r="S6" s="311"/>
      <c r="T6" s="311" t="e">
        <f>IF(AND('Mapa final'!#REF!="Muy Alta",'Mapa final'!#REF!="Menor"),CONCATENATE("R",'Mapa final'!#REF!),"")</f>
        <v>#REF!</v>
      </c>
      <c r="U6" s="313"/>
      <c r="V6" s="310" t="e">
        <f>IF(AND('Mapa final'!#REF!="Muy Alta",'Mapa final'!#REF!="Moderado"),CONCATENATE("R",'Mapa final'!#REF!),"")</f>
        <v>#REF!</v>
      </c>
      <c r="W6" s="311"/>
      <c r="X6" s="311" t="str">
        <f>IF(AND('Mapa final'!$L$14="Muy Alta",'Mapa final'!$P$14="Moderado"),CONCATENATE("R",'Mapa final'!$A$13),"")</f>
        <v/>
      </c>
      <c r="Y6" s="311"/>
      <c r="Z6" s="311" t="e">
        <f>IF(AND('Mapa final'!#REF!="Muy Alta",'Mapa final'!#REF!="Moderado"),CONCATENATE("R",'Mapa final'!#REF!),"")</f>
        <v>#REF!</v>
      </c>
      <c r="AA6" s="313"/>
      <c r="AB6" s="310" t="e">
        <f>IF(AND('Mapa final'!#REF!="Muy Alta",'Mapa final'!#REF!="Mayor"),CONCATENATE("R",'Mapa final'!#REF!),"")</f>
        <v>#REF!</v>
      </c>
      <c r="AC6" s="311"/>
      <c r="AD6" s="311" t="str">
        <f>IF(AND('Mapa final'!$L$14="Muy Alta",'Mapa final'!$P$14="Mayor"),CONCATENATE("R",'Mapa final'!$A$13),"")</f>
        <v/>
      </c>
      <c r="AE6" s="311"/>
      <c r="AF6" s="311" t="e">
        <f>IF(AND('Mapa final'!#REF!="Muy Alta",'Mapa final'!#REF!="Mayor"),CONCATENATE("R",'Mapa final'!#REF!),"")</f>
        <v>#REF!</v>
      </c>
      <c r="AG6" s="313"/>
      <c r="AH6" s="326" t="e">
        <f>IF(AND('Mapa final'!#REF!="Muy Alta",'Mapa final'!#REF!="Catastrófico"),CONCATENATE("R",'Mapa final'!#REF!),"")</f>
        <v>#REF!</v>
      </c>
      <c r="AI6" s="327"/>
      <c r="AJ6" s="327" t="str">
        <f>IF(AND('Mapa final'!$L$14="Muy Alta",'Mapa final'!$P$14="Catastrófico"),CONCATENATE("R",'Mapa final'!$A$13),"")</f>
        <v/>
      </c>
      <c r="AK6" s="327"/>
      <c r="AL6" s="327" t="e">
        <f>IF(AND('Mapa final'!#REF!="Muy Alta",'Mapa final'!#REF!="Catastrófico"),CONCATENATE("R",'Mapa final'!#REF!),"")</f>
        <v>#REF!</v>
      </c>
      <c r="AM6" s="328"/>
      <c r="AO6" s="262" t="s">
        <v>78</v>
      </c>
      <c r="AP6" s="263"/>
      <c r="AQ6" s="263"/>
      <c r="AR6" s="263"/>
      <c r="AS6" s="263"/>
      <c r="AT6" s="264"/>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row>
    <row r="7" spans="1:99" ht="15" customHeight="1" x14ac:dyDescent="0.25">
      <c r="A7" s="76"/>
      <c r="B7" s="260"/>
      <c r="C7" s="260"/>
      <c r="D7" s="261"/>
      <c r="E7" s="301"/>
      <c r="F7" s="302"/>
      <c r="G7" s="302"/>
      <c r="H7" s="302"/>
      <c r="I7" s="303"/>
      <c r="J7" s="312"/>
      <c r="K7" s="309"/>
      <c r="L7" s="309"/>
      <c r="M7" s="309"/>
      <c r="N7" s="309"/>
      <c r="O7" s="308"/>
      <c r="P7" s="312"/>
      <c r="Q7" s="309"/>
      <c r="R7" s="309"/>
      <c r="S7" s="309"/>
      <c r="T7" s="309"/>
      <c r="U7" s="308"/>
      <c r="V7" s="312"/>
      <c r="W7" s="309"/>
      <c r="X7" s="309"/>
      <c r="Y7" s="309"/>
      <c r="Z7" s="309"/>
      <c r="AA7" s="308"/>
      <c r="AB7" s="312"/>
      <c r="AC7" s="309"/>
      <c r="AD7" s="309"/>
      <c r="AE7" s="309"/>
      <c r="AF7" s="309"/>
      <c r="AG7" s="308"/>
      <c r="AH7" s="320"/>
      <c r="AI7" s="321"/>
      <c r="AJ7" s="321"/>
      <c r="AK7" s="321"/>
      <c r="AL7" s="321"/>
      <c r="AM7" s="322"/>
      <c r="AN7" s="76"/>
      <c r="AO7" s="265"/>
      <c r="AP7" s="266"/>
      <c r="AQ7" s="266"/>
      <c r="AR7" s="266"/>
      <c r="AS7" s="266"/>
      <c r="AT7" s="267"/>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row>
    <row r="8" spans="1:99" ht="15" customHeight="1" x14ac:dyDescent="0.25">
      <c r="A8" s="76"/>
      <c r="B8" s="260"/>
      <c r="C8" s="260"/>
      <c r="D8" s="261"/>
      <c r="E8" s="301"/>
      <c r="F8" s="302"/>
      <c r="G8" s="302"/>
      <c r="H8" s="302"/>
      <c r="I8" s="303"/>
      <c r="J8" s="312" t="e">
        <f>IF(AND('Mapa final'!#REF!="Muy Alta",'Mapa final'!#REF!="Leve"),CONCATENATE("R",'Mapa final'!#REF!),"")</f>
        <v>#REF!</v>
      </c>
      <c r="K8" s="309"/>
      <c r="L8" s="307" t="e">
        <f>IF(AND('Mapa final'!#REF!="Muy Alta",'Mapa final'!#REF!="Leve"),CONCATENATE("R",'Mapa final'!#REF!),"")</f>
        <v>#REF!</v>
      </c>
      <c r="M8" s="307"/>
      <c r="N8" s="307" t="e">
        <f>IF(AND('Mapa final'!#REF!="Muy Alta",'Mapa final'!#REF!="Leve"),CONCATENATE("R",'Mapa final'!#REF!),"")</f>
        <v>#REF!</v>
      </c>
      <c r="O8" s="308"/>
      <c r="P8" s="312" t="e">
        <f>IF(AND('Mapa final'!#REF!="Muy Alta",'Mapa final'!#REF!="Menor"),CONCATENATE("R",'Mapa final'!#REF!),"")</f>
        <v>#REF!</v>
      </c>
      <c r="Q8" s="309"/>
      <c r="R8" s="307" t="e">
        <f>IF(AND('Mapa final'!#REF!="Muy Alta",'Mapa final'!#REF!="Menor"),CONCATENATE("R",'Mapa final'!#REF!),"")</f>
        <v>#REF!</v>
      </c>
      <c r="S8" s="307"/>
      <c r="T8" s="307" t="e">
        <f>IF(AND('Mapa final'!#REF!="Muy Alta",'Mapa final'!#REF!="Menor"),CONCATENATE("R",'Mapa final'!#REF!),"")</f>
        <v>#REF!</v>
      </c>
      <c r="U8" s="308"/>
      <c r="V8" s="312" t="e">
        <f>IF(AND('Mapa final'!#REF!="Muy Alta",'Mapa final'!#REF!="Moderado"),CONCATENATE("R",'Mapa final'!#REF!),"")</f>
        <v>#REF!</v>
      </c>
      <c r="W8" s="309"/>
      <c r="X8" s="307" t="e">
        <f>IF(AND('Mapa final'!#REF!="Muy Alta",'Mapa final'!#REF!="Moderado"),CONCATENATE("R",'Mapa final'!#REF!),"")</f>
        <v>#REF!</v>
      </c>
      <c r="Y8" s="307"/>
      <c r="Z8" s="307" t="e">
        <f>IF(AND('Mapa final'!#REF!="Muy Alta",'Mapa final'!#REF!="Moderado"),CONCATENATE("R",'Mapa final'!#REF!),"")</f>
        <v>#REF!</v>
      </c>
      <c r="AA8" s="308"/>
      <c r="AB8" s="312" t="e">
        <f>IF(AND('Mapa final'!#REF!="Muy Alta",'Mapa final'!#REF!="Mayor"),CONCATENATE("R",'Mapa final'!#REF!),"")</f>
        <v>#REF!</v>
      </c>
      <c r="AC8" s="309"/>
      <c r="AD8" s="307" t="e">
        <f>IF(AND('Mapa final'!#REF!="Muy Alta",'Mapa final'!#REF!="Mayor"),CONCATENATE("R",'Mapa final'!#REF!),"")</f>
        <v>#REF!</v>
      </c>
      <c r="AE8" s="307"/>
      <c r="AF8" s="307" t="e">
        <f>IF(AND('Mapa final'!#REF!="Muy Alta",'Mapa final'!#REF!="Mayor"),CONCATENATE("R",'Mapa final'!#REF!),"")</f>
        <v>#REF!</v>
      </c>
      <c r="AG8" s="308"/>
      <c r="AH8" s="320" t="e">
        <f>IF(AND('Mapa final'!#REF!="Muy Alta",'Mapa final'!#REF!="Catastrófico"),CONCATENATE("R",'Mapa final'!#REF!),"")</f>
        <v>#REF!</v>
      </c>
      <c r="AI8" s="321"/>
      <c r="AJ8" s="321" t="e">
        <f>IF(AND('Mapa final'!#REF!="Muy Alta",'Mapa final'!#REF!="Catastrófico"),CONCATENATE("R",'Mapa final'!#REF!),"")</f>
        <v>#REF!</v>
      </c>
      <c r="AK8" s="321"/>
      <c r="AL8" s="321" t="e">
        <f>IF(AND('Mapa final'!#REF!="Muy Alta",'Mapa final'!#REF!="Catastrófico"),CONCATENATE("R",'Mapa final'!#REF!),"")</f>
        <v>#REF!</v>
      </c>
      <c r="AM8" s="322"/>
      <c r="AN8" s="76"/>
      <c r="AO8" s="265"/>
      <c r="AP8" s="266"/>
      <c r="AQ8" s="266"/>
      <c r="AR8" s="266"/>
      <c r="AS8" s="266"/>
      <c r="AT8" s="267"/>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row>
    <row r="9" spans="1:99" ht="15" customHeight="1" x14ac:dyDescent="0.25">
      <c r="A9" s="76"/>
      <c r="B9" s="260"/>
      <c r="C9" s="260"/>
      <c r="D9" s="261"/>
      <c r="E9" s="301"/>
      <c r="F9" s="302"/>
      <c r="G9" s="302"/>
      <c r="H9" s="302"/>
      <c r="I9" s="303"/>
      <c r="J9" s="312"/>
      <c r="K9" s="309"/>
      <c r="L9" s="307"/>
      <c r="M9" s="307"/>
      <c r="N9" s="307"/>
      <c r="O9" s="308"/>
      <c r="P9" s="312"/>
      <c r="Q9" s="309"/>
      <c r="R9" s="307"/>
      <c r="S9" s="307"/>
      <c r="T9" s="307"/>
      <c r="U9" s="308"/>
      <c r="V9" s="312"/>
      <c r="W9" s="309"/>
      <c r="X9" s="307"/>
      <c r="Y9" s="307"/>
      <c r="Z9" s="307"/>
      <c r="AA9" s="308"/>
      <c r="AB9" s="312"/>
      <c r="AC9" s="309"/>
      <c r="AD9" s="307"/>
      <c r="AE9" s="307"/>
      <c r="AF9" s="307"/>
      <c r="AG9" s="308"/>
      <c r="AH9" s="320"/>
      <c r="AI9" s="321"/>
      <c r="AJ9" s="321"/>
      <c r="AK9" s="321"/>
      <c r="AL9" s="321"/>
      <c r="AM9" s="322"/>
      <c r="AN9" s="76"/>
      <c r="AO9" s="265"/>
      <c r="AP9" s="266"/>
      <c r="AQ9" s="266"/>
      <c r="AR9" s="266"/>
      <c r="AS9" s="266"/>
      <c r="AT9" s="267"/>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row>
    <row r="10" spans="1:99" ht="15" customHeight="1" x14ac:dyDescent="0.25">
      <c r="A10" s="76"/>
      <c r="B10" s="260"/>
      <c r="C10" s="260"/>
      <c r="D10" s="261"/>
      <c r="E10" s="301"/>
      <c r="F10" s="302"/>
      <c r="G10" s="302"/>
      <c r="H10" s="302"/>
      <c r="I10" s="303"/>
      <c r="J10" s="312" t="e">
        <f>IF(AND('Mapa final'!#REF!="Muy Alta",'Mapa final'!#REF!="Leve"),CONCATENATE("R",'Mapa final'!#REF!),"")</f>
        <v>#REF!</v>
      </c>
      <c r="K10" s="309"/>
      <c r="L10" s="307" t="e">
        <f>IF(AND('Mapa final'!#REF!="Muy Alta",'Mapa final'!#REF!="Leve"),CONCATENATE("R",'Mapa final'!#REF!),"")</f>
        <v>#REF!</v>
      </c>
      <c r="M10" s="307"/>
      <c r="N10" s="307" t="e">
        <f>IF(AND('Mapa final'!#REF!="Muy Alta",'Mapa final'!#REF!="Leve"),CONCATENATE("R",'Mapa final'!#REF!),"")</f>
        <v>#REF!</v>
      </c>
      <c r="O10" s="308"/>
      <c r="P10" s="312" t="e">
        <f>IF(AND('Mapa final'!#REF!="Muy Alta",'Mapa final'!#REF!="Menor"),CONCATENATE("R",'Mapa final'!#REF!),"")</f>
        <v>#REF!</v>
      </c>
      <c r="Q10" s="309"/>
      <c r="R10" s="307" t="e">
        <f>IF(AND('Mapa final'!#REF!="Muy Alta",'Mapa final'!#REF!="Menor"),CONCATENATE("R",'Mapa final'!#REF!),"")</f>
        <v>#REF!</v>
      </c>
      <c r="S10" s="307"/>
      <c r="T10" s="307" t="e">
        <f>IF(AND('Mapa final'!#REF!="Muy Alta",'Mapa final'!#REF!="Menor"),CONCATENATE("R",'Mapa final'!#REF!),"")</f>
        <v>#REF!</v>
      </c>
      <c r="U10" s="308"/>
      <c r="V10" s="312" t="e">
        <f>IF(AND('Mapa final'!#REF!="Muy Alta",'Mapa final'!#REF!="Moderado"),CONCATENATE("R",'Mapa final'!#REF!),"")</f>
        <v>#REF!</v>
      </c>
      <c r="W10" s="309"/>
      <c r="X10" s="307" t="e">
        <f>IF(AND('Mapa final'!#REF!="Muy Alta",'Mapa final'!#REF!="Moderado"),CONCATENATE("R",'Mapa final'!#REF!),"")</f>
        <v>#REF!</v>
      </c>
      <c r="Y10" s="307"/>
      <c r="Z10" s="307" t="e">
        <f>IF(AND('Mapa final'!#REF!="Muy Alta",'Mapa final'!#REF!="Moderado"),CONCATENATE("R",'Mapa final'!#REF!),"")</f>
        <v>#REF!</v>
      </c>
      <c r="AA10" s="308"/>
      <c r="AB10" s="312" t="e">
        <f>IF(AND('Mapa final'!#REF!="Muy Alta",'Mapa final'!#REF!="Mayor"),CONCATENATE("R",'Mapa final'!#REF!),"")</f>
        <v>#REF!</v>
      </c>
      <c r="AC10" s="309"/>
      <c r="AD10" s="307" t="e">
        <f>IF(AND('Mapa final'!#REF!="Muy Alta",'Mapa final'!#REF!="Mayor"),CONCATENATE("R",'Mapa final'!#REF!),"")</f>
        <v>#REF!</v>
      </c>
      <c r="AE10" s="307"/>
      <c r="AF10" s="307" t="e">
        <f>IF(AND('Mapa final'!#REF!="Muy Alta",'Mapa final'!#REF!="Mayor"),CONCATENATE("R",'Mapa final'!#REF!),"")</f>
        <v>#REF!</v>
      </c>
      <c r="AG10" s="308"/>
      <c r="AH10" s="320" t="e">
        <f>IF(AND('Mapa final'!#REF!="Muy Alta",'Mapa final'!#REF!="Catastrófico"),CONCATENATE("R",'Mapa final'!#REF!),"")</f>
        <v>#REF!</v>
      </c>
      <c r="AI10" s="321"/>
      <c r="AJ10" s="321" t="e">
        <f>IF(AND('Mapa final'!#REF!="Muy Alta",'Mapa final'!#REF!="Catastrófico"),CONCATENATE("R",'Mapa final'!#REF!),"")</f>
        <v>#REF!</v>
      </c>
      <c r="AK10" s="321"/>
      <c r="AL10" s="321" t="e">
        <f>IF(AND('Mapa final'!#REF!="Muy Alta",'Mapa final'!#REF!="Catastrófico"),CONCATENATE("R",'Mapa final'!#REF!),"")</f>
        <v>#REF!</v>
      </c>
      <c r="AM10" s="322"/>
      <c r="AN10" s="76"/>
      <c r="AO10" s="265"/>
      <c r="AP10" s="266"/>
      <c r="AQ10" s="266"/>
      <c r="AR10" s="266"/>
      <c r="AS10" s="266"/>
      <c r="AT10" s="267"/>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row>
    <row r="11" spans="1:99" ht="15" customHeight="1" x14ac:dyDescent="0.25">
      <c r="A11" s="76"/>
      <c r="B11" s="260"/>
      <c r="C11" s="260"/>
      <c r="D11" s="261"/>
      <c r="E11" s="301"/>
      <c r="F11" s="302"/>
      <c r="G11" s="302"/>
      <c r="H11" s="302"/>
      <c r="I11" s="303"/>
      <c r="J11" s="312"/>
      <c r="K11" s="309"/>
      <c r="L11" s="307"/>
      <c r="M11" s="307"/>
      <c r="N11" s="307"/>
      <c r="O11" s="308"/>
      <c r="P11" s="312"/>
      <c r="Q11" s="309"/>
      <c r="R11" s="307"/>
      <c r="S11" s="307"/>
      <c r="T11" s="307"/>
      <c r="U11" s="308"/>
      <c r="V11" s="312"/>
      <c r="W11" s="309"/>
      <c r="X11" s="307"/>
      <c r="Y11" s="307"/>
      <c r="Z11" s="307"/>
      <c r="AA11" s="308"/>
      <c r="AB11" s="312"/>
      <c r="AC11" s="309"/>
      <c r="AD11" s="307"/>
      <c r="AE11" s="307"/>
      <c r="AF11" s="307"/>
      <c r="AG11" s="308"/>
      <c r="AH11" s="320"/>
      <c r="AI11" s="321"/>
      <c r="AJ11" s="321"/>
      <c r="AK11" s="321"/>
      <c r="AL11" s="321"/>
      <c r="AM11" s="322"/>
      <c r="AN11" s="76"/>
      <c r="AO11" s="265"/>
      <c r="AP11" s="266"/>
      <c r="AQ11" s="266"/>
      <c r="AR11" s="266"/>
      <c r="AS11" s="266"/>
      <c r="AT11" s="267"/>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row>
    <row r="12" spans="1:99" ht="15" customHeight="1" x14ac:dyDescent="0.25">
      <c r="A12" s="76"/>
      <c r="B12" s="260"/>
      <c r="C12" s="260"/>
      <c r="D12" s="261"/>
      <c r="E12" s="301"/>
      <c r="F12" s="302"/>
      <c r="G12" s="302"/>
      <c r="H12" s="302"/>
      <c r="I12" s="303"/>
      <c r="J12" s="312" t="e">
        <f>IF(AND('Mapa final'!#REF!="Muy Alta",'Mapa final'!#REF!="Leve"),CONCATENATE("R",'Mapa final'!#REF!),"")</f>
        <v>#REF!</v>
      </c>
      <c r="K12" s="309"/>
      <c r="L12" s="307" t="str">
        <f>IF(AND('Mapa final'!$L$22="Muy Alta",'Mapa final'!$P$22="Leve"),CONCATENATE("R",'Mapa final'!$A$22),"")</f>
        <v/>
      </c>
      <c r="M12" s="307"/>
      <c r="N12" s="307" t="str">
        <f>IF(AND('Mapa final'!$L$24="Muy Alta",'Mapa final'!$P$24="Leve"),CONCATENATE("R",'Mapa final'!$A$24),"")</f>
        <v/>
      </c>
      <c r="O12" s="308"/>
      <c r="P12" s="312" t="e">
        <f>IF(AND('Mapa final'!#REF!="Muy Alta",'Mapa final'!#REF!="Menor"),CONCATENATE("R",'Mapa final'!#REF!),"")</f>
        <v>#REF!</v>
      </c>
      <c r="Q12" s="309"/>
      <c r="R12" s="307" t="str">
        <f>IF(AND('Mapa final'!$L$22="Muy Alta",'Mapa final'!$P$22="Menor"),CONCATENATE("R",'Mapa final'!$A$22),"")</f>
        <v/>
      </c>
      <c r="S12" s="307"/>
      <c r="T12" s="307" t="str">
        <f>IF(AND('Mapa final'!$L$24="Muy Alta",'Mapa final'!$P$24="Menor"),CONCATENATE("R",'Mapa final'!$A$24),"")</f>
        <v/>
      </c>
      <c r="U12" s="308"/>
      <c r="V12" s="312" t="e">
        <f>IF(AND('Mapa final'!#REF!="Muy Alta",'Mapa final'!#REF!="Moderado"),CONCATENATE("R",'Mapa final'!#REF!),"")</f>
        <v>#REF!</v>
      </c>
      <c r="W12" s="309"/>
      <c r="X12" s="307" t="str">
        <f>IF(AND('Mapa final'!$L$22="Muy Alta",'Mapa final'!$P$22="Moderado"),CONCATENATE("R",'Mapa final'!$A$22),"")</f>
        <v/>
      </c>
      <c r="Y12" s="307"/>
      <c r="Z12" s="307" t="str">
        <f>IF(AND('Mapa final'!$L$24="Muy Alta",'Mapa final'!$P$24="Moderado"),CONCATENATE("R",'Mapa final'!$A$24),"")</f>
        <v/>
      </c>
      <c r="AA12" s="308"/>
      <c r="AB12" s="312" t="e">
        <f>IF(AND('Mapa final'!#REF!="Muy Alta",'Mapa final'!#REF!="Mayor"),CONCATENATE("R",'Mapa final'!#REF!),"")</f>
        <v>#REF!</v>
      </c>
      <c r="AC12" s="309"/>
      <c r="AD12" s="307" t="str">
        <f>IF(AND('Mapa final'!$L$22="Muy Alta",'Mapa final'!$P$22="Mayor"),CONCATENATE("R",'Mapa final'!$A$22),"")</f>
        <v/>
      </c>
      <c r="AE12" s="307"/>
      <c r="AF12" s="307" t="str">
        <f>IF(AND('Mapa final'!$L$24="Muy Alta",'Mapa final'!$P$24="Mayor"),CONCATENATE("R",'Mapa final'!$A$24),"")</f>
        <v/>
      </c>
      <c r="AG12" s="308"/>
      <c r="AH12" s="320" t="e">
        <f>IF(AND('Mapa final'!#REF!="Muy Alta",'Mapa final'!#REF!="Catastrófico"),CONCATENATE("R",'Mapa final'!#REF!),"")</f>
        <v>#REF!</v>
      </c>
      <c r="AI12" s="321"/>
      <c r="AJ12" s="321" t="str">
        <f>IF(AND('Mapa final'!$L$22="Muy Alta",'Mapa final'!$P$22="Catastrófico"),CONCATENATE("R",'Mapa final'!$A$22),"")</f>
        <v/>
      </c>
      <c r="AK12" s="321"/>
      <c r="AL12" s="321" t="str">
        <f>IF(AND('Mapa final'!$L$24="Muy Alta",'Mapa final'!$P$24="Catastrófico"),CONCATENATE("R",'Mapa final'!$A$24),"")</f>
        <v/>
      </c>
      <c r="AM12" s="322"/>
      <c r="AN12" s="76"/>
      <c r="AO12" s="265"/>
      <c r="AP12" s="266"/>
      <c r="AQ12" s="266"/>
      <c r="AR12" s="266"/>
      <c r="AS12" s="266"/>
      <c r="AT12" s="267"/>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row>
    <row r="13" spans="1:99" ht="15.75" customHeight="1" thickBot="1" x14ac:dyDescent="0.3">
      <c r="A13" s="76"/>
      <c r="B13" s="260"/>
      <c r="C13" s="260"/>
      <c r="D13" s="261"/>
      <c r="E13" s="304"/>
      <c r="F13" s="305"/>
      <c r="G13" s="305"/>
      <c r="H13" s="305"/>
      <c r="I13" s="306"/>
      <c r="J13" s="312"/>
      <c r="K13" s="309"/>
      <c r="L13" s="309"/>
      <c r="M13" s="309"/>
      <c r="N13" s="309"/>
      <c r="O13" s="308"/>
      <c r="P13" s="312"/>
      <c r="Q13" s="309"/>
      <c r="R13" s="309"/>
      <c r="S13" s="309"/>
      <c r="T13" s="309"/>
      <c r="U13" s="308"/>
      <c r="V13" s="312"/>
      <c r="W13" s="309"/>
      <c r="X13" s="309"/>
      <c r="Y13" s="309"/>
      <c r="Z13" s="309"/>
      <c r="AA13" s="308"/>
      <c r="AB13" s="312"/>
      <c r="AC13" s="309"/>
      <c r="AD13" s="309"/>
      <c r="AE13" s="309"/>
      <c r="AF13" s="309"/>
      <c r="AG13" s="308"/>
      <c r="AH13" s="323"/>
      <c r="AI13" s="324"/>
      <c r="AJ13" s="324"/>
      <c r="AK13" s="324"/>
      <c r="AL13" s="324"/>
      <c r="AM13" s="325"/>
      <c r="AN13" s="76"/>
      <c r="AO13" s="268"/>
      <c r="AP13" s="269"/>
      <c r="AQ13" s="269"/>
      <c r="AR13" s="269"/>
      <c r="AS13" s="269"/>
      <c r="AT13" s="270"/>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row>
    <row r="14" spans="1:99" ht="15" customHeight="1" x14ac:dyDescent="0.25">
      <c r="A14" s="76"/>
      <c r="B14" s="260"/>
      <c r="C14" s="260"/>
      <c r="D14" s="261"/>
      <c r="E14" s="298" t="s">
        <v>114</v>
      </c>
      <c r="F14" s="299"/>
      <c r="G14" s="299"/>
      <c r="H14" s="299"/>
      <c r="I14" s="299"/>
      <c r="J14" s="335" t="e">
        <f>IF(AND('Mapa final'!#REF!="Alta",'Mapa final'!#REF!="Leve"),CONCATENATE("R",'Mapa final'!#REF!),"")</f>
        <v>#REF!</v>
      </c>
      <c r="K14" s="336"/>
      <c r="L14" s="336" t="str">
        <f>IF(AND('Mapa final'!$L$14="Alta",'Mapa final'!$P$14="Leve"),CONCATENATE("R",'Mapa final'!$A$13),"")</f>
        <v/>
      </c>
      <c r="M14" s="336"/>
      <c r="N14" s="336" t="e">
        <f>IF(AND('Mapa final'!#REF!="Alta",'Mapa final'!#REF!="Leve"),CONCATENATE("R",'Mapa final'!#REF!),"")</f>
        <v>#REF!</v>
      </c>
      <c r="O14" s="337"/>
      <c r="P14" s="335" t="e">
        <f>IF(AND('Mapa final'!#REF!="Alta",'Mapa final'!#REF!="Menor"),CONCATENATE("R",'Mapa final'!#REF!),"")</f>
        <v>#REF!</v>
      </c>
      <c r="Q14" s="336"/>
      <c r="R14" s="336" t="str">
        <f>IF(AND('Mapa final'!$L$14="Alta",'Mapa final'!$P$14="Menor"),CONCATENATE("R",'Mapa final'!$A$13),"")</f>
        <v>R1</v>
      </c>
      <c r="S14" s="336"/>
      <c r="T14" s="336" t="e">
        <f>IF(AND('Mapa final'!#REF!="Alta",'Mapa final'!#REF!="Menor"),CONCATENATE("R",'Mapa final'!#REF!),"")</f>
        <v>#REF!</v>
      </c>
      <c r="U14" s="337"/>
      <c r="V14" s="310" t="e">
        <f>IF(AND('Mapa final'!#REF!="Alta",'Mapa final'!#REF!="Moderado"),CONCATENATE("R",'Mapa final'!#REF!),"")</f>
        <v>#REF!</v>
      </c>
      <c r="W14" s="311"/>
      <c r="X14" s="311" t="str">
        <f>IF(AND('Mapa final'!$L$14="Alta",'Mapa final'!$P$14="Moderado"),CONCATENATE("R",'Mapa final'!$A$13),"")</f>
        <v/>
      </c>
      <c r="Y14" s="311"/>
      <c r="Z14" s="311" t="e">
        <f>IF(AND('Mapa final'!#REF!="Alta",'Mapa final'!#REF!="Moderado"),CONCATENATE("R",'Mapa final'!#REF!),"")</f>
        <v>#REF!</v>
      </c>
      <c r="AA14" s="313"/>
      <c r="AB14" s="310" t="e">
        <f>IF(AND('Mapa final'!#REF!="Alta",'Mapa final'!#REF!="Mayor"),CONCATENATE("R",'Mapa final'!#REF!),"")</f>
        <v>#REF!</v>
      </c>
      <c r="AC14" s="311"/>
      <c r="AD14" s="311" t="str">
        <f>IF(AND('Mapa final'!$L$14="Alta",'Mapa final'!$P$14="Mayor"),CONCATENATE("R",'Mapa final'!$A$13),"")</f>
        <v/>
      </c>
      <c r="AE14" s="311"/>
      <c r="AF14" s="311" t="e">
        <f>IF(AND('Mapa final'!#REF!="Alta",'Mapa final'!#REF!="Mayor"),CONCATENATE("R",'Mapa final'!#REF!),"")</f>
        <v>#REF!</v>
      </c>
      <c r="AG14" s="313"/>
      <c r="AH14" s="326" t="e">
        <f>IF(AND('Mapa final'!#REF!="Alta",'Mapa final'!#REF!="Catastrófico"),CONCATENATE("R",'Mapa final'!#REF!),"")</f>
        <v>#REF!</v>
      </c>
      <c r="AI14" s="327"/>
      <c r="AJ14" s="327" t="str">
        <f>IF(AND('Mapa final'!$L$14="Alta",'Mapa final'!$P$14="Catastrófico"),CONCATENATE("R",'Mapa final'!$A$13),"")</f>
        <v/>
      </c>
      <c r="AK14" s="327"/>
      <c r="AL14" s="327" t="e">
        <f>IF(AND('Mapa final'!#REF!="Alta",'Mapa final'!#REF!="Catastrófico"),CONCATENATE("R",'Mapa final'!#REF!),"")</f>
        <v>#REF!</v>
      </c>
      <c r="AM14" s="328"/>
      <c r="AN14" s="76"/>
      <c r="AO14" s="271" t="s">
        <v>79</v>
      </c>
      <c r="AP14" s="272"/>
      <c r="AQ14" s="272"/>
      <c r="AR14" s="272"/>
      <c r="AS14" s="272"/>
      <c r="AT14" s="273"/>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row>
    <row r="15" spans="1:99" ht="15" customHeight="1" x14ac:dyDescent="0.25">
      <c r="A15" s="76"/>
      <c r="B15" s="260"/>
      <c r="C15" s="260"/>
      <c r="D15" s="261"/>
      <c r="E15" s="301"/>
      <c r="F15" s="302"/>
      <c r="G15" s="302"/>
      <c r="H15" s="302"/>
      <c r="I15" s="315"/>
      <c r="J15" s="329"/>
      <c r="K15" s="330"/>
      <c r="L15" s="330"/>
      <c r="M15" s="330"/>
      <c r="N15" s="330"/>
      <c r="O15" s="331"/>
      <c r="P15" s="329"/>
      <c r="Q15" s="330"/>
      <c r="R15" s="330"/>
      <c r="S15" s="330"/>
      <c r="T15" s="330"/>
      <c r="U15" s="331"/>
      <c r="V15" s="312"/>
      <c r="W15" s="309"/>
      <c r="X15" s="309"/>
      <c r="Y15" s="309"/>
      <c r="Z15" s="309"/>
      <c r="AA15" s="308"/>
      <c r="AB15" s="312"/>
      <c r="AC15" s="309"/>
      <c r="AD15" s="309"/>
      <c r="AE15" s="309"/>
      <c r="AF15" s="309"/>
      <c r="AG15" s="308"/>
      <c r="AH15" s="320"/>
      <c r="AI15" s="321"/>
      <c r="AJ15" s="321"/>
      <c r="AK15" s="321"/>
      <c r="AL15" s="321"/>
      <c r="AM15" s="322"/>
      <c r="AN15" s="76"/>
      <c r="AO15" s="274"/>
      <c r="AP15" s="275"/>
      <c r="AQ15" s="275"/>
      <c r="AR15" s="275"/>
      <c r="AS15" s="275"/>
      <c r="AT15" s="2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row>
    <row r="16" spans="1:99" ht="15" customHeight="1" x14ac:dyDescent="0.25">
      <c r="A16" s="76"/>
      <c r="B16" s="260"/>
      <c r="C16" s="260"/>
      <c r="D16" s="261"/>
      <c r="E16" s="301"/>
      <c r="F16" s="302"/>
      <c r="G16" s="302"/>
      <c r="H16" s="302"/>
      <c r="I16" s="315"/>
      <c r="J16" s="329" t="e">
        <f>IF(AND('Mapa final'!#REF!="Alta",'Mapa final'!#REF!="Leve"),CONCATENATE("R",'Mapa final'!#REF!),"")</f>
        <v>#REF!</v>
      </c>
      <c r="K16" s="330"/>
      <c r="L16" s="330" t="e">
        <f>IF(AND('Mapa final'!#REF!="Alta",'Mapa final'!#REF!="Leve"),CONCATENATE("R",'Mapa final'!#REF!),"")</f>
        <v>#REF!</v>
      </c>
      <c r="M16" s="330"/>
      <c r="N16" s="330" t="e">
        <f>IF(AND('Mapa final'!#REF!="Alta",'Mapa final'!#REF!="Leve"),CONCATENATE("R",'Mapa final'!#REF!),"")</f>
        <v>#REF!</v>
      </c>
      <c r="O16" s="331"/>
      <c r="P16" s="329" t="e">
        <f>IF(AND('Mapa final'!#REF!="Alta",'Mapa final'!#REF!="Menor"),CONCATENATE("R",'Mapa final'!#REF!),"")</f>
        <v>#REF!</v>
      </c>
      <c r="Q16" s="330"/>
      <c r="R16" s="330" t="e">
        <f>IF(AND('Mapa final'!#REF!="Alta",'Mapa final'!#REF!="Menor"),CONCATENATE("R",'Mapa final'!#REF!),"")</f>
        <v>#REF!</v>
      </c>
      <c r="S16" s="330"/>
      <c r="T16" s="330" t="e">
        <f>IF(AND('Mapa final'!#REF!="Alta",'Mapa final'!#REF!="Menor"),CONCATENATE("R",'Mapa final'!#REF!),"")</f>
        <v>#REF!</v>
      </c>
      <c r="U16" s="331"/>
      <c r="V16" s="312" t="e">
        <f>IF(AND('Mapa final'!#REF!="Alta",'Mapa final'!#REF!="Moderado"),CONCATENATE("R",'Mapa final'!#REF!),"")</f>
        <v>#REF!</v>
      </c>
      <c r="W16" s="309"/>
      <c r="X16" s="307" t="e">
        <f>IF(AND('Mapa final'!#REF!="Alta",'Mapa final'!#REF!="Moderado"),CONCATENATE("R",'Mapa final'!#REF!),"")</f>
        <v>#REF!</v>
      </c>
      <c r="Y16" s="307"/>
      <c r="Z16" s="307" t="e">
        <f>IF(AND('Mapa final'!#REF!="Alta",'Mapa final'!#REF!="Moderado"),CONCATENATE("R",'Mapa final'!#REF!),"")</f>
        <v>#REF!</v>
      </c>
      <c r="AA16" s="308"/>
      <c r="AB16" s="312" t="e">
        <f>IF(AND('Mapa final'!#REF!="Alta",'Mapa final'!#REF!="Mayor"),CONCATENATE("R",'Mapa final'!#REF!),"")</f>
        <v>#REF!</v>
      </c>
      <c r="AC16" s="309"/>
      <c r="AD16" s="307" t="e">
        <f>IF(AND('Mapa final'!#REF!="Alta",'Mapa final'!#REF!="Mayor"),CONCATENATE("R",'Mapa final'!#REF!),"")</f>
        <v>#REF!</v>
      </c>
      <c r="AE16" s="307"/>
      <c r="AF16" s="307" t="e">
        <f>IF(AND('Mapa final'!#REF!="Alta",'Mapa final'!#REF!="Mayor"),CONCATENATE("R",'Mapa final'!#REF!),"")</f>
        <v>#REF!</v>
      </c>
      <c r="AG16" s="308"/>
      <c r="AH16" s="320" t="e">
        <f>IF(AND('Mapa final'!#REF!="Alta",'Mapa final'!#REF!="Catastrófico"),CONCATENATE("R",'Mapa final'!#REF!),"")</f>
        <v>#REF!</v>
      </c>
      <c r="AI16" s="321"/>
      <c r="AJ16" s="321" t="e">
        <f>IF(AND('Mapa final'!#REF!="Alta",'Mapa final'!#REF!="Catastrófico"),CONCATENATE("R",'Mapa final'!#REF!),"")</f>
        <v>#REF!</v>
      </c>
      <c r="AK16" s="321"/>
      <c r="AL16" s="321" t="e">
        <f>IF(AND('Mapa final'!#REF!="Alta",'Mapa final'!#REF!="Catastrófico"),CONCATENATE("R",'Mapa final'!#REF!),"")</f>
        <v>#REF!</v>
      </c>
      <c r="AM16" s="322"/>
      <c r="AN16" s="76"/>
      <c r="AO16" s="274"/>
      <c r="AP16" s="275"/>
      <c r="AQ16" s="275"/>
      <c r="AR16" s="275"/>
      <c r="AS16" s="275"/>
      <c r="AT16" s="2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row>
    <row r="17" spans="1:80" ht="15" customHeight="1" x14ac:dyDescent="0.25">
      <c r="A17" s="76"/>
      <c r="B17" s="260"/>
      <c r="C17" s="260"/>
      <c r="D17" s="261"/>
      <c r="E17" s="301"/>
      <c r="F17" s="302"/>
      <c r="G17" s="302"/>
      <c r="H17" s="302"/>
      <c r="I17" s="315"/>
      <c r="J17" s="329"/>
      <c r="K17" s="330"/>
      <c r="L17" s="330"/>
      <c r="M17" s="330"/>
      <c r="N17" s="330"/>
      <c r="O17" s="331"/>
      <c r="P17" s="329"/>
      <c r="Q17" s="330"/>
      <c r="R17" s="330"/>
      <c r="S17" s="330"/>
      <c r="T17" s="330"/>
      <c r="U17" s="331"/>
      <c r="V17" s="312"/>
      <c r="W17" s="309"/>
      <c r="X17" s="307"/>
      <c r="Y17" s="307"/>
      <c r="Z17" s="307"/>
      <c r="AA17" s="308"/>
      <c r="AB17" s="312"/>
      <c r="AC17" s="309"/>
      <c r="AD17" s="307"/>
      <c r="AE17" s="307"/>
      <c r="AF17" s="307"/>
      <c r="AG17" s="308"/>
      <c r="AH17" s="320"/>
      <c r="AI17" s="321"/>
      <c r="AJ17" s="321"/>
      <c r="AK17" s="321"/>
      <c r="AL17" s="321"/>
      <c r="AM17" s="322"/>
      <c r="AN17" s="76"/>
      <c r="AO17" s="274"/>
      <c r="AP17" s="275"/>
      <c r="AQ17" s="275"/>
      <c r="AR17" s="275"/>
      <c r="AS17" s="275"/>
      <c r="AT17" s="2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row>
    <row r="18" spans="1:80" ht="15" customHeight="1" x14ac:dyDescent="0.25">
      <c r="A18" s="76"/>
      <c r="B18" s="260"/>
      <c r="C18" s="260"/>
      <c r="D18" s="261"/>
      <c r="E18" s="301"/>
      <c r="F18" s="302"/>
      <c r="G18" s="302"/>
      <c r="H18" s="302"/>
      <c r="I18" s="315"/>
      <c r="J18" s="329" t="e">
        <f>IF(AND('Mapa final'!#REF!="Alta",'Mapa final'!#REF!="Leve"),CONCATENATE("R",'Mapa final'!#REF!),"")</f>
        <v>#REF!</v>
      </c>
      <c r="K18" s="330"/>
      <c r="L18" s="330" t="e">
        <f>IF(AND('Mapa final'!#REF!="Alta",'Mapa final'!#REF!="Leve"),CONCATENATE("R",'Mapa final'!#REF!),"")</f>
        <v>#REF!</v>
      </c>
      <c r="M18" s="330"/>
      <c r="N18" s="330" t="e">
        <f>IF(AND('Mapa final'!#REF!="Alta",'Mapa final'!#REF!="Leve"),CONCATENATE("R",'Mapa final'!#REF!),"")</f>
        <v>#REF!</v>
      </c>
      <c r="O18" s="331"/>
      <c r="P18" s="329" t="e">
        <f>IF(AND('Mapa final'!#REF!="Alta",'Mapa final'!#REF!="Menor"),CONCATENATE("R",'Mapa final'!#REF!),"")</f>
        <v>#REF!</v>
      </c>
      <c r="Q18" s="330"/>
      <c r="R18" s="330" t="e">
        <f>IF(AND('Mapa final'!#REF!="Alta",'Mapa final'!#REF!="Menor"),CONCATENATE("R",'Mapa final'!#REF!),"")</f>
        <v>#REF!</v>
      </c>
      <c r="S18" s="330"/>
      <c r="T18" s="330" t="e">
        <f>IF(AND('Mapa final'!#REF!="Alta",'Mapa final'!#REF!="Menor"),CONCATENATE("R",'Mapa final'!#REF!),"")</f>
        <v>#REF!</v>
      </c>
      <c r="U18" s="331"/>
      <c r="V18" s="312" t="e">
        <f>IF(AND('Mapa final'!#REF!="Alta",'Mapa final'!#REF!="Moderado"),CONCATENATE("R",'Mapa final'!#REF!),"")</f>
        <v>#REF!</v>
      </c>
      <c r="W18" s="309"/>
      <c r="X18" s="307" t="e">
        <f>IF(AND('Mapa final'!#REF!="Alta",'Mapa final'!#REF!="Moderado"),CONCATENATE("R",'Mapa final'!#REF!),"")</f>
        <v>#REF!</v>
      </c>
      <c r="Y18" s="307"/>
      <c r="Z18" s="307" t="e">
        <f>IF(AND('Mapa final'!#REF!="Alta",'Mapa final'!#REF!="Moderado"),CONCATENATE("R",'Mapa final'!#REF!),"")</f>
        <v>#REF!</v>
      </c>
      <c r="AA18" s="308"/>
      <c r="AB18" s="312" t="e">
        <f>IF(AND('Mapa final'!#REF!="Alta",'Mapa final'!#REF!="Mayor"),CONCATENATE("R",'Mapa final'!#REF!),"")</f>
        <v>#REF!</v>
      </c>
      <c r="AC18" s="309"/>
      <c r="AD18" s="307" t="e">
        <f>IF(AND('Mapa final'!#REF!="Alta",'Mapa final'!#REF!="Mayor"),CONCATENATE("R",'Mapa final'!#REF!),"")</f>
        <v>#REF!</v>
      </c>
      <c r="AE18" s="307"/>
      <c r="AF18" s="307" t="e">
        <f>IF(AND('Mapa final'!#REF!="Alta",'Mapa final'!#REF!="Mayor"),CONCATENATE("R",'Mapa final'!#REF!),"")</f>
        <v>#REF!</v>
      </c>
      <c r="AG18" s="308"/>
      <c r="AH18" s="320" t="e">
        <f>IF(AND('Mapa final'!#REF!="Alta",'Mapa final'!#REF!="Catastrófico"),CONCATENATE("R",'Mapa final'!#REF!),"")</f>
        <v>#REF!</v>
      </c>
      <c r="AI18" s="321"/>
      <c r="AJ18" s="321" t="e">
        <f>IF(AND('Mapa final'!#REF!="Alta",'Mapa final'!#REF!="Catastrófico"),CONCATENATE("R",'Mapa final'!#REF!),"")</f>
        <v>#REF!</v>
      </c>
      <c r="AK18" s="321"/>
      <c r="AL18" s="321" t="e">
        <f>IF(AND('Mapa final'!#REF!="Alta",'Mapa final'!#REF!="Catastrófico"),CONCATENATE("R",'Mapa final'!#REF!),"")</f>
        <v>#REF!</v>
      </c>
      <c r="AM18" s="322"/>
      <c r="AN18" s="76"/>
      <c r="AO18" s="274"/>
      <c r="AP18" s="275"/>
      <c r="AQ18" s="275"/>
      <c r="AR18" s="275"/>
      <c r="AS18" s="275"/>
      <c r="AT18" s="2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row>
    <row r="19" spans="1:80" ht="15" customHeight="1" x14ac:dyDescent="0.25">
      <c r="A19" s="76"/>
      <c r="B19" s="260"/>
      <c r="C19" s="260"/>
      <c r="D19" s="261"/>
      <c r="E19" s="301"/>
      <c r="F19" s="302"/>
      <c r="G19" s="302"/>
      <c r="H19" s="302"/>
      <c r="I19" s="315"/>
      <c r="J19" s="329"/>
      <c r="K19" s="330"/>
      <c r="L19" s="330"/>
      <c r="M19" s="330"/>
      <c r="N19" s="330"/>
      <c r="O19" s="331"/>
      <c r="P19" s="329"/>
      <c r="Q19" s="330"/>
      <c r="R19" s="330"/>
      <c r="S19" s="330"/>
      <c r="T19" s="330"/>
      <c r="U19" s="331"/>
      <c r="V19" s="312"/>
      <c r="W19" s="309"/>
      <c r="X19" s="307"/>
      <c r="Y19" s="307"/>
      <c r="Z19" s="307"/>
      <c r="AA19" s="308"/>
      <c r="AB19" s="312"/>
      <c r="AC19" s="309"/>
      <c r="AD19" s="307"/>
      <c r="AE19" s="307"/>
      <c r="AF19" s="307"/>
      <c r="AG19" s="308"/>
      <c r="AH19" s="320"/>
      <c r="AI19" s="321"/>
      <c r="AJ19" s="321"/>
      <c r="AK19" s="321"/>
      <c r="AL19" s="321"/>
      <c r="AM19" s="322"/>
      <c r="AN19" s="76"/>
      <c r="AO19" s="274"/>
      <c r="AP19" s="275"/>
      <c r="AQ19" s="275"/>
      <c r="AR19" s="275"/>
      <c r="AS19" s="275"/>
      <c r="AT19" s="2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row>
    <row r="20" spans="1:80" ht="15" customHeight="1" x14ac:dyDescent="0.25">
      <c r="A20" s="76"/>
      <c r="B20" s="260"/>
      <c r="C20" s="260"/>
      <c r="D20" s="261"/>
      <c r="E20" s="301"/>
      <c r="F20" s="302"/>
      <c r="G20" s="302"/>
      <c r="H20" s="302"/>
      <c r="I20" s="315"/>
      <c r="J20" s="329" t="e">
        <f>IF(AND('Mapa final'!#REF!="Alta",'Mapa final'!#REF!="Leve"),CONCATENATE("R",'Mapa final'!#REF!),"")</f>
        <v>#REF!</v>
      </c>
      <c r="K20" s="330"/>
      <c r="L20" s="330" t="str">
        <f>IF(AND('Mapa final'!$L$22="Alta",'Mapa final'!$P$22="Leve"),CONCATENATE("R",'Mapa final'!$A$22),"")</f>
        <v/>
      </c>
      <c r="M20" s="330"/>
      <c r="N20" s="330" t="str">
        <f>IF(AND('Mapa final'!$L$24="Alta",'Mapa final'!$P$24="Leve"),CONCATENATE("R",'Mapa final'!$A$24),"")</f>
        <v/>
      </c>
      <c r="O20" s="331"/>
      <c r="P20" s="329" t="e">
        <f>IF(AND('Mapa final'!#REF!="Alta",'Mapa final'!#REF!="Menor"),CONCATENATE("R",'Mapa final'!#REF!),"")</f>
        <v>#REF!</v>
      </c>
      <c r="Q20" s="330"/>
      <c r="R20" s="330" t="str">
        <f>IF(AND('Mapa final'!$L$22="Alta",'Mapa final'!$P$22="Menor"),CONCATENATE("R",'Mapa final'!$A$22),"")</f>
        <v/>
      </c>
      <c r="S20" s="330"/>
      <c r="T20" s="330" t="str">
        <f>IF(AND('Mapa final'!$L$24="Alta",'Mapa final'!$P$24="Menor"),CONCATENATE("R",'Mapa final'!$A$24),"")</f>
        <v/>
      </c>
      <c r="U20" s="331"/>
      <c r="V20" s="312" t="e">
        <f>IF(AND('Mapa final'!#REF!="Alta",'Mapa final'!#REF!="Moderado"),CONCATENATE("R",'Mapa final'!#REF!),"")</f>
        <v>#REF!</v>
      </c>
      <c r="W20" s="309"/>
      <c r="X20" s="307" t="str">
        <f>IF(AND('Mapa final'!$L$22="Alta",'Mapa final'!$P$22="Moderado"),CONCATENATE("R",'Mapa final'!$A$22),"")</f>
        <v/>
      </c>
      <c r="Y20" s="307"/>
      <c r="Z20" s="307" t="str">
        <f>IF(AND('Mapa final'!$L$24="Alta",'Mapa final'!$P$24="Moderado"),CONCATENATE("R",'Mapa final'!$A$24),"")</f>
        <v/>
      </c>
      <c r="AA20" s="308"/>
      <c r="AB20" s="312" t="e">
        <f>IF(AND('Mapa final'!#REF!="Alta",'Mapa final'!#REF!="Mayor"),CONCATENATE("R",'Mapa final'!#REF!),"")</f>
        <v>#REF!</v>
      </c>
      <c r="AC20" s="309"/>
      <c r="AD20" s="307" t="str">
        <f>IF(AND('Mapa final'!$L$22="Alta",'Mapa final'!$P$22="Mayor"),CONCATENATE("R",'Mapa final'!$A$22),"")</f>
        <v/>
      </c>
      <c r="AE20" s="307"/>
      <c r="AF20" s="307" t="str">
        <f>IF(AND('Mapa final'!$L$24="Alta",'Mapa final'!$P$24="Mayor"),CONCATENATE("R",'Mapa final'!$A$24),"")</f>
        <v/>
      </c>
      <c r="AG20" s="308"/>
      <c r="AH20" s="320" t="e">
        <f>IF(AND('Mapa final'!#REF!="Alta",'Mapa final'!#REF!="Catastrófico"),CONCATENATE("R",'Mapa final'!#REF!),"")</f>
        <v>#REF!</v>
      </c>
      <c r="AI20" s="321"/>
      <c r="AJ20" s="321" t="str">
        <f>IF(AND('Mapa final'!$L$22="Alta",'Mapa final'!$P$22="Catastrófico"),CONCATENATE("R",'Mapa final'!$A$22),"")</f>
        <v/>
      </c>
      <c r="AK20" s="321"/>
      <c r="AL20" s="321" t="str">
        <f>IF(AND('Mapa final'!$L$24="Alta",'Mapa final'!$P$24="Catastrófico"),CONCATENATE("R",'Mapa final'!$A$24),"")</f>
        <v/>
      </c>
      <c r="AM20" s="322"/>
      <c r="AN20" s="76"/>
      <c r="AO20" s="274"/>
      <c r="AP20" s="275"/>
      <c r="AQ20" s="275"/>
      <c r="AR20" s="275"/>
      <c r="AS20" s="275"/>
      <c r="AT20" s="2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row>
    <row r="21" spans="1:80" ht="15.75" customHeight="1" thickBot="1" x14ac:dyDescent="0.3">
      <c r="A21" s="76"/>
      <c r="B21" s="260"/>
      <c r="C21" s="260"/>
      <c r="D21" s="261"/>
      <c r="E21" s="304"/>
      <c r="F21" s="305"/>
      <c r="G21" s="305"/>
      <c r="H21" s="305"/>
      <c r="I21" s="305"/>
      <c r="J21" s="332"/>
      <c r="K21" s="333"/>
      <c r="L21" s="333"/>
      <c r="M21" s="333"/>
      <c r="N21" s="333"/>
      <c r="O21" s="334"/>
      <c r="P21" s="332"/>
      <c r="Q21" s="333"/>
      <c r="R21" s="333"/>
      <c r="S21" s="333"/>
      <c r="T21" s="333"/>
      <c r="U21" s="334"/>
      <c r="V21" s="317"/>
      <c r="W21" s="318"/>
      <c r="X21" s="318"/>
      <c r="Y21" s="318"/>
      <c r="Z21" s="318"/>
      <c r="AA21" s="319"/>
      <c r="AB21" s="317"/>
      <c r="AC21" s="318"/>
      <c r="AD21" s="318"/>
      <c r="AE21" s="318"/>
      <c r="AF21" s="318"/>
      <c r="AG21" s="319"/>
      <c r="AH21" s="323"/>
      <c r="AI21" s="324"/>
      <c r="AJ21" s="324"/>
      <c r="AK21" s="324"/>
      <c r="AL21" s="324"/>
      <c r="AM21" s="325"/>
      <c r="AN21" s="76"/>
      <c r="AO21" s="277"/>
      <c r="AP21" s="278"/>
      <c r="AQ21" s="278"/>
      <c r="AR21" s="278"/>
      <c r="AS21" s="278"/>
      <c r="AT21" s="279"/>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row>
    <row r="22" spans="1:80" x14ac:dyDescent="0.25">
      <c r="A22" s="76"/>
      <c r="B22" s="260"/>
      <c r="C22" s="260"/>
      <c r="D22" s="261"/>
      <c r="E22" s="298" t="s">
        <v>116</v>
      </c>
      <c r="F22" s="299"/>
      <c r="G22" s="299"/>
      <c r="H22" s="299"/>
      <c r="I22" s="300"/>
      <c r="J22" s="335" t="e">
        <f>IF(AND('Mapa final'!#REF!="Media",'Mapa final'!#REF!="Leve"),CONCATENATE("R",'Mapa final'!#REF!),"")</f>
        <v>#REF!</v>
      </c>
      <c r="K22" s="336"/>
      <c r="L22" s="336" t="str">
        <f>IF(AND('Mapa final'!$L$14="Media",'Mapa final'!$P$14="Leve"),CONCATENATE("R",'Mapa final'!$A$13),"")</f>
        <v/>
      </c>
      <c r="M22" s="336"/>
      <c r="N22" s="336" t="e">
        <f>IF(AND('Mapa final'!#REF!="Media",'Mapa final'!#REF!="Leve"),CONCATENATE("R",'Mapa final'!#REF!),"")</f>
        <v>#REF!</v>
      </c>
      <c r="O22" s="337"/>
      <c r="P22" s="335" t="e">
        <f>IF(AND('Mapa final'!#REF!="Media",'Mapa final'!#REF!="Menor"),CONCATENATE("R",'Mapa final'!#REF!),"")</f>
        <v>#REF!</v>
      </c>
      <c r="Q22" s="336"/>
      <c r="R22" s="336" t="str">
        <f>IF(AND('Mapa final'!$L$14="Media",'Mapa final'!$P$14="Menor"),CONCATENATE("R",'Mapa final'!$A$13),"")</f>
        <v/>
      </c>
      <c r="S22" s="336"/>
      <c r="T22" s="336" t="e">
        <f>IF(AND('Mapa final'!#REF!="Media",'Mapa final'!#REF!="Menor"),CONCATENATE("R",'Mapa final'!#REF!),"")</f>
        <v>#REF!</v>
      </c>
      <c r="U22" s="337"/>
      <c r="V22" s="335" t="e">
        <f>IF(AND('Mapa final'!#REF!="Media",'Mapa final'!#REF!="Moderado"),CONCATENATE("R",'Mapa final'!#REF!),"")</f>
        <v>#REF!</v>
      </c>
      <c r="W22" s="336"/>
      <c r="X22" s="336" t="str">
        <f>IF(AND('Mapa final'!$L$14="Media",'Mapa final'!$P$14="Moderado"),CONCATENATE("R",'Mapa final'!$A$13),"")</f>
        <v/>
      </c>
      <c r="Y22" s="336"/>
      <c r="Z22" s="336" t="e">
        <f>IF(AND('Mapa final'!#REF!="Media",'Mapa final'!#REF!="Moderado"),CONCATENATE("R",'Mapa final'!#REF!),"")</f>
        <v>#REF!</v>
      </c>
      <c r="AA22" s="337"/>
      <c r="AB22" s="310" t="e">
        <f>IF(AND('Mapa final'!#REF!="Media",'Mapa final'!#REF!="Mayor"),CONCATENATE("R",'Mapa final'!#REF!),"")</f>
        <v>#REF!</v>
      </c>
      <c r="AC22" s="311"/>
      <c r="AD22" s="311" t="str">
        <f>IF(AND('Mapa final'!$L$14="Media",'Mapa final'!$P$14="Mayor"),CONCATENATE("R",'Mapa final'!$A$13),"")</f>
        <v/>
      </c>
      <c r="AE22" s="311"/>
      <c r="AF22" s="311" t="e">
        <f>IF(AND('Mapa final'!#REF!="Media",'Mapa final'!#REF!="Mayor"),CONCATENATE("R",'Mapa final'!#REF!),"")</f>
        <v>#REF!</v>
      </c>
      <c r="AG22" s="313"/>
      <c r="AH22" s="326" t="e">
        <f>IF(AND('Mapa final'!#REF!="Media",'Mapa final'!#REF!="Catastrófico"),CONCATENATE("R",'Mapa final'!#REF!),"")</f>
        <v>#REF!</v>
      </c>
      <c r="AI22" s="327"/>
      <c r="AJ22" s="327" t="str">
        <f>IF(AND('Mapa final'!$L$14="Media",'Mapa final'!$P$14="Catastrófico"),CONCATENATE("R",'Mapa final'!$A$13),"")</f>
        <v/>
      </c>
      <c r="AK22" s="327"/>
      <c r="AL22" s="327" t="e">
        <f>IF(AND('Mapa final'!#REF!="Media",'Mapa final'!#REF!="Catastrófico"),CONCATENATE("R",'Mapa final'!#REF!),"")</f>
        <v>#REF!</v>
      </c>
      <c r="AM22" s="328"/>
      <c r="AN22" s="76"/>
      <c r="AO22" s="280" t="s">
        <v>80</v>
      </c>
      <c r="AP22" s="281"/>
      <c r="AQ22" s="281"/>
      <c r="AR22" s="281"/>
      <c r="AS22" s="281"/>
      <c r="AT22" s="282"/>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row>
    <row r="23" spans="1:80" x14ac:dyDescent="0.25">
      <c r="A23" s="76"/>
      <c r="B23" s="260"/>
      <c r="C23" s="260"/>
      <c r="D23" s="261"/>
      <c r="E23" s="301"/>
      <c r="F23" s="302"/>
      <c r="G23" s="302"/>
      <c r="H23" s="302"/>
      <c r="I23" s="303"/>
      <c r="J23" s="329"/>
      <c r="K23" s="330"/>
      <c r="L23" s="330"/>
      <c r="M23" s="330"/>
      <c r="N23" s="330"/>
      <c r="O23" s="331"/>
      <c r="P23" s="329"/>
      <c r="Q23" s="330"/>
      <c r="R23" s="330"/>
      <c r="S23" s="330"/>
      <c r="T23" s="330"/>
      <c r="U23" s="331"/>
      <c r="V23" s="329"/>
      <c r="W23" s="330"/>
      <c r="X23" s="330"/>
      <c r="Y23" s="330"/>
      <c r="Z23" s="330"/>
      <c r="AA23" s="331"/>
      <c r="AB23" s="312"/>
      <c r="AC23" s="309"/>
      <c r="AD23" s="309"/>
      <c r="AE23" s="309"/>
      <c r="AF23" s="309"/>
      <c r="AG23" s="308"/>
      <c r="AH23" s="320"/>
      <c r="AI23" s="321"/>
      <c r="AJ23" s="321"/>
      <c r="AK23" s="321"/>
      <c r="AL23" s="321"/>
      <c r="AM23" s="322"/>
      <c r="AN23" s="76"/>
      <c r="AO23" s="283"/>
      <c r="AP23" s="284"/>
      <c r="AQ23" s="284"/>
      <c r="AR23" s="284"/>
      <c r="AS23" s="284"/>
      <c r="AT23" s="285"/>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row>
    <row r="24" spans="1:80" x14ac:dyDescent="0.25">
      <c r="A24" s="76"/>
      <c r="B24" s="260"/>
      <c r="C24" s="260"/>
      <c r="D24" s="261"/>
      <c r="E24" s="301"/>
      <c r="F24" s="302"/>
      <c r="G24" s="302"/>
      <c r="H24" s="302"/>
      <c r="I24" s="303"/>
      <c r="J24" s="329" t="e">
        <f>IF(AND('Mapa final'!#REF!="Media",'Mapa final'!#REF!="Leve"),CONCATENATE("R",'Mapa final'!#REF!),"")</f>
        <v>#REF!</v>
      </c>
      <c r="K24" s="330"/>
      <c r="L24" s="330" t="e">
        <f>IF(AND('Mapa final'!#REF!="Media",'Mapa final'!#REF!="Leve"),CONCATENATE("R",'Mapa final'!#REF!),"")</f>
        <v>#REF!</v>
      </c>
      <c r="M24" s="330"/>
      <c r="N24" s="330" t="e">
        <f>IF(AND('Mapa final'!#REF!="Media",'Mapa final'!#REF!="Leve"),CONCATENATE("R",'Mapa final'!#REF!),"")</f>
        <v>#REF!</v>
      </c>
      <c r="O24" s="331"/>
      <c r="P24" s="329" t="e">
        <f>IF(AND('Mapa final'!#REF!="Media",'Mapa final'!#REF!="Menor"),CONCATENATE("R",'Mapa final'!#REF!),"")</f>
        <v>#REF!</v>
      </c>
      <c r="Q24" s="330"/>
      <c r="R24" s="330" t="e">
        <f>IF(AND('Mapa final'!#REF!="Media",'Mapa final'!#REF!="Menor"),CONCATENATE("R",'Mapa final'!#REF!),"")</f>
        <v>#REF!</v>
      </c>
      <c r="S24" s="330"/>
      <c r="T24" s="330" t="e">
        <f>IF(AND('Mapa final'!#REF!="Media",'Mapa final'!#REF!="Menor"),CONCATENATE("R",'Mapa final'!#REF!),"")</f>
        <v>#REF!</v>
      </c>
      <c r="U24" s="331"/>
      <c r="V24" s="329" t="e">
        <f>IF(AND('Mapa final'!#REF!="Media",'Mapa final'!#REF!="Moderado"),CONCATENATE("R",'Mapa final'!#REF!),"")</f>
        <v>#REF!</v>
      </c>
      <c r="W24" s="330"/>
      <c r="X24" s="330" t="e">
        <f>IF(AND('Mapa final'!#REF!="Media",'Mapa final'!#REF!="Moderado"),CONCATENATE("R",'Mapa final'!#REF!),"")</f>
        <v>#REF!</v>
      </c>
      <c r="Y24" s="330"/>
      <c r="Z24" s="330" t="e">
        <f>IF(AND('Mapa final'!#REF!="Media",'Mapa final'!#REF!="Moderado"),CONCATENATE("R",'Mapa final'!#REF!),"")</f>
        <v>#REF!</v>
      </c>
      <c r="AA24" s="331"/>
      <c r="AB24" s="312" t="e">
        <f>IF(AND('Mapa final'!#REF!="Media",'Mapa final'!#REF!="Mayor"),CONCATENATE("R",'Mapa final'!#REF!),"")</f>
        <v>#REF!</v>
      </c>
      <c r="AC24" s="309"/>
      <c r="AD24" s="307" t="e">
        <f>IF(AND('Mapa final'!#REF!="Media",'Mapa final'!#REF!="Mayor"),CONCATENATE("R",'Mapa final'!#REF!),"")</f>
        <v>#REF!</v>
      </c>
      <c r="AE24" s="307"/>
      <c r="AF24" s="307" t="e">
        <f>IF(AND('Mapa final'!#REF!="Media",'Mapa final'!#REF!="Mayor"),CONCATENATE("R",'Mapa final'!#REF!),"")</f>
        <v>#REF!</v>
      </c>
      <c r="AG24" s="308"/>
      <c r="AH24" s="320" t="e">
        <f>IF(AND('Mapa final'!#REF!="Media",'Mapa final'!#REF!="Catastrófico"),CONCATENATE("R",'Mapa final'!#REF!),"")</f>
        <v>#REF!</v>
      </c>
      <c r="AI24" s="321"/>
      <c r="AJ24" s="321" t="e">
        <f>IF(AND('Mapa final'!#REF!="Media",'Mapa final'!#REF!="Catastrófico"),CONCATENATE("R",'Mapa final'!#REF!),"")</f>
        <v>#REF!</v>
      </c>
      <c r="AK24" s="321"/>
      <c r="AL24" s="321" t="e">
        <f>IF(AND('Mapa final'!#REF!="Media",'Mapa final'!#REF!="Catastrófico"),CONCATENATE("R",'Mapa final'!#REF!),"")</f>
        <v>#REF!</v>
      </c>
      <c r="AM24" s="322"/>
      <c r="AN24" s="76"/>
      <c r="AO24" s="283"/>
      <c r="AP24" s="284"/>
      <c r="AQ24" s="284"/>
      <c r="AR24" s="284"/>
      <c r="AS24" s="284"/>
      <c r="AT24" s="285"/>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row>
    <row r="25" spans="1:80" x14ac:dyDescent="0.25">
      <c r="A25" s="76"/>
      <c r="B25" s="260"/>
      <c r="C25" s="260"/>
      <c r="D25" s="261"/>
      <c r="E25" s="301"/>
      <c r="F25" s="302"/>
      <c r="G25" s="302"/>
      <c r="H25" s="302"/>
      <c r="I25" s="303"/>
      <c r="J25" s="329"/>
      <c r="K25" s="330"/>
      <c r="L25" s="330"/>
      <c r="M25" s="330"/>
      <c r="N25" s="330"/>
      <c r="O25" s="331"/>
      <c r="P25" s="329"/>
      <c r="Q25" s="330"/>
      <c r="R25" s="330"/>
      <c r="S25" s="330"/>
      <c r="T25" s="330"/>
      <c r="U25" s="331"/>
      <c r="V25" s="329"/>
      <c r="W25" s="330"/>
      <c r="X25" s="330"/>
      <c r="Y25" s="330"/>
      <c r="Z25" s="330"/>
      <c r="AA25" s="331"/>
      <c r="AB25" s="312"/>
      <c r="AC25" s="309"/>
      <c r="AD25" s="307"/>
      <c r="AE25" s="307"/>
      <c r="AF25" s="307"/>
      <c r="AG25" s="308"/>
      <c r="AH25" s="320"/>
      <c r="AI25" s="321"/>
      <c r="AJ25" s="321"/>
      <c r="AK25" s="321"/>
      <c r="AL25" s="321"/>
      <c r="AM25" s="322"/>
      <c r="AN25" s="76"/>
      <c r="AO25" s="283"/>
      <c r="AP25" s="284"/>
      <c r="AQ25" s="284"/>
      <c r="AR25" s="284"/>
      <c r="AS25" s="284"/>
      <c r="AT25" s="285"/>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row>
    <row r="26" spans="1:80" x14ac:dyDescent="0.25">
      <c r="A26" s="76"/>
      <c r="B26" s="260"/>
      <c r="C26" s="260"/>
      <c r="D26" s="261"/>
      <c r="E26" s="301"/>
      <c r="F26" s="302"/>
      <c r="G26" s="302"/>
      <c r="H26" s="302"/>
      <c r="I26" s="303"/>
      <c r="J26" s="329" t="e">
        <f>IF(AND('Mapa final'!#REF!="Media",'Mapa final'!#REF!="Leve"),CONCATENATE("R",'Mapa final'!#REF!),"")</f>
        <v>#REF!</v>
      </c>
      <c r="K26" s="330"/>
      <c r="L26" s="330" t="e">
        <f>IF(AND('Mapa final'!#REF!="Media",'Mapa final'!#REF!="Leve"),CONCATENATE("R",'Mapa final'!#REF!),"")</f>
        <v>#REF!</v>
      </c>
      <c r="M26" s="330"/>
      <c r="N26" s="330" t="e">
        <f>IF(AND('Mapa final'!#REF!="Media",'Mapa final'!#REF!="Leve"),CONCATENATE("R",'Mapa final'!#REF!),"")</f>
        <v>#REF!</v>
      </c>
      <c r="O26" s="331"/>
      <c r="P26" s="329" t="e">
        <f>IF(AND('Mapa final'!#REF!="Media",'Mapa final'!#REF!="Menor"),CONCATENATE("R",'Mapa final'!#REF!),"")</f>
        <v>#REF!</v>
      </c>
      <c r="Q26" s="330"/>
      <c r="R26" s="330" t="e">
        <f>IF(AND('Mapa final'!#REF!="Media",'Mapa final'!#REF!="Menor"),CONCATENATE("R",'Mapa final'!#REF!),"")</f>
        <v>#REF!</v>
      </c>
      <c r="S26" s="330"/>
      <c r="T26" s="330" t="e">
        <f>IF(AND('Mapa final'!#REF!="Media",'Mapa final'!#REF!="Menor"),CONCATENATE("R",'Mapa final'!#REF!),"")</f>
        <v>#REF!</v>
      </c>
      <c r="U26" s="331"/>
      <c r="V26" s="329" t="e">
        <f>IF(AND('Mapa final'!#REF!="Media",'Mapa final'!#REF!="Moderado"),CONCATENATE("R",'Mapa final'!#REF!),"")</f>
        <v>#REF!</v>
      </c>
      <c r="W26" s="330"/>
      <c r="X26" s="330" t="e">
        <f>IF(AND('Mapa final'!#REF!="Media",'Mapa final'!#REF!="Moderado"),CONCATENATE("R",'Mapa final'!#REF!),"")</f>
        <v>#REF!</v>
      </c>
      <c r="Y26" s="330"/>
      <c r="Z26" s="330" t="e">
        <f>IF(AND('Mapa final'!#REF!="Media",'Mapa final'!#REF!="Moderado"),CONCATENATE("R",'Mapa final'!#REF!),"")</f>
        <v>#REF!</v>
      </c>
      <c r="AA26" s="331"/>
      <c r="AB26" s="312" t="e">
        <f>IF(AND('Mapa final'!#REF!="Media",'Mapa final'!#REF!="Mayor"),CONCATENATE("R",'Mapa final'!#REF!),"")</f>
        <v>#REF!</v>
      </c>
      <c r="AC26" s="309"/>
      <c r="AD26" s="307" t="e">
        <f>IF(AND('Mapa final'!#REF!="Media",'Mapa final'!#REF!="Mayor"),CONCATENATE("R",'Mapa final'!#REF!),"")</f>
        <v>#REF!</v>
      </c>
      <c r="AE26" s="307"/>
      <c r="AF26" s="307" t="e">
        <f>IF(AND('Mapa final'!#REF!="Media",'Mapa final'!#REF!="Mayor"),CONCATENATE("R",'Mapa final'!#REF!),"")</f>
        <v>#REF!</v>
      </c>
      <c r="AG26" s="308"/>
      <c r="AH26" s="320" t="e">
        <f>IF(AND('Mapa final'!#REF!="Media",'Mapa final'!#REF!="Catastrófico"),CONCATENATE("R",'Mapa final'!#REF!),"")</f>
        <v>#REF!</v>
      </c>
      <c r="AI26" s="321"/>
      <c r="AJ26" s="321" t="e">
        <f>IF(AND('Mapa final'!#REF!="Media",'Mapa final'!#REF!="Catastrófico"),CONCATENATE("R",'Mapa final'!#REF!),"")</f>
        <v>#REF!</v>
      </c>
      <c r="AK26" s="321"/>
      <c r="AL26" s="321" t="e">
        <f>IF(AND('Mapa final'!#REF!="Media",'Mapa final'!#REF!="Catastrófico"),CONCATENATE("R",'Mapa final'!#REF!),"")</f>
        <v>#REF!</v>
      </c>
      <c r="AM26" s="322"/>
      <c r="AN26" s="76"/>
      <c r="AO26" s="283"/>
      <c r="AP26" s="284"/>
      <c r="AQ26" s="284"/>
      <c r="AR26" s="284"/>
      <c r="AS26" s="284"/>
      <c r="AT26" s="285"/>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row>
    <row r="27" spans="1:80" x14ac:dyDescent="0.25">
      <c r="A27" s="76"/>
      <c r="B27" s="260"/>
      <c r="C27" s="260"/>
      <c r="D27" s="261"/>
      <c r="E27" s="301"/>
      <c r="F27" s="302"/>
      <c r="G27" s="302"/>
      <c r="H27" s="302"/>
      <c r="I27" s="303"/>
      <c r="J27" s="329"/>
      <c r="K27" s="330"/>
      <c r="L27" s="330"/>
      <c r="M27" s="330"/>
      <c r="N27" s="330"/>
      <c r="O27" s="331"/>
      <c r="P27" s="329"/>
      <c r="Q27" s="330"/>
      <c r="R27" s="330"/>
      <c r="S27" s="330"/>
      <c r="T27" s="330"/>
      <c r="U27" s="331"/>
      <c r="V27" s="329"/>
      <c r="W27" s="330"/>
      <c r="X27" s="330"/>
      <c r="Y27" s="330"/>
      <c r="Z27" s="330"/>
      <c r="AA27" s="331"/>
      <c r="AB27" s="312"/>
      <c r="AC27" s="309"/>
      <c r="AD27" s="307"/>
      <c r="AE27" s="307"/>
      <c r="AF27" s="307"/>
      <c r="AG27" s="308"/>
      <c r="AH27" s="320"/>
      <c r="AI27" s="321"/>
      <c r="AJ27" s="321"/>
      <c r="AK27" s="321"/>
      <c r="AL27" s="321"/>
      <c r="AM27" s="322"/>
      <c r="AN27" s="76"/>
      <c r="AO27" s="283"/>
      <c r="AP27" s="284"/>
      <c r="AQ27" s="284"/>
      <c r="AR27" s="284"/>
      <c r="AS27" s="284"/>
      <c r="AT27" s="285"/>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row>
    <row r="28" spans="1:80" x14ac:dyDescent="0.25">
      <c r="A28" s="76"/>
      <c r="B28" s="260"/>
      <c r="C28" s="260"/>
      <c r="D28" s="261"/>
      <c r="E28" s="301"/>
      <c r="F28" s="302"/>
      <c r="G28" s="302"/>
      <c r="H28" s="302"/>
      <c r="I28" s="303"/>
      <c r="J28" s="329" t="e">
        <f>IF(AND('Mapa final'!#REF!="Media",'Mapa final'!#REF!="Leve"),CONCATENATE("R",'Mapa final'!#REF!),"")</f>
        <v>#REF!</v>
      </c>
      <c r="K28" s="330"/>
      <c r="L28" s="330" t="str">
        <f>IF(AND('Mapa final'!$L$22="Media",'Mapa final'!$P$22="Leve"),CONCATENATE("R",'Mapa final'!$A$22),"")</f>
        <v/>
      </c>
      <c r="M28" s="330"/>
      <c r="N28" s="330" t="str">
        <f>IF(AND('Mapa final'!$L$24="Media",'Mapa final'!$P$24="Leve"),CONCATENATE("R",'Mapa final'!$A$24),"")</f>
        <v/>
      </c>
      <c r="O28" s="331"/>
      <c r="P28" s="329" t="e">
        <f>IF(AND('Mapa final'!#REF!="Media",'Mapa final'!#REF!="Menor"),CONCATENATE("R",'Mapa final'!#REF!),"")</f>
        <v>#REF!</v>
      </c>
      <c r="Q28" s="330"/>
      <c r="R28" s="330" t="str">
        <f>IF(AND('Mapa final'!$L$22="Media",'Mapa final'!$P$22="Menor"),CONCATENATE("R",'Mapa final'!$A$22),"")</f>
        <v/>
      </c>
      <c r="S28" s="330"/>
      <c r="T28" s="330" t="str">
        <f>IF(AND('Mapa final'!$L$24="Media",'Mapa final'!$P$24="Menor"),CONCATENATE("R",'Mapa final'!$A$24),"")</f>
        <v/>
      </c>
      <c r="U28" s="331"/>
      <c r="V28" s="329" t="e">
        <f>IF(AND('Mapa final'!#REF!="Media",'Mapa final'!#REF!="Moderado"),CONCATENATE("R",'Mapa final'!#REF!),"")</f>
        <v>#REF!</v>
      </c>
      <c r="W28" s="330"/>
      <c r="X28" s="330" t="str">
        <f>IF(AND('Mapa final'!$L$22="Media",'Mapa final'!$P$22="Moderado"),CONCATENATE("R",'Mapa final'!$A$22),"")</f>
        <v/>
      </c>
      <c r="Y28" s="330"/>
      <c r="Z28" s="330" t="str">
        <f>IF(AND('Mapa final'!$L$24="Media",'Mapa final'!$P$24="Moderado"),CONCATENATE("R",'Mapa final'!$A$24),"")</f>
        <v/>
      </c>
      <c r="AA28" s="331"/>
      <c r="AB28" s="312" t="e">
        <f>IF(AND('Mapa final'!#REF!="Media",'Mapa final'!#REF!="Mayor"),CONCATENATE("R",'Mapa final'!#REF!),"")</f>
        <v>#REF!</v>
      </c>
      <c r="AC28" s="309"/>
      <c r="AD28" s="307" t="str">
        <f>IF(AND('Mapa final'!$L$22="Media",'Mapa final'!$P$22="Mayor"),CONCATENATE("R",'Mapa final'!$A$22),"")</f>
        <v/>
      </c>
      <c r="AE28" s="307"/>
      <c r="AF28" s="307" t="str">
        <f>IF(AND('Mapa final'!$L$24="Media",'Mapa final'!$P$24="Mayor"),CONCATENATE("R",'Mapa final'!$A$24),"")</f>
        <v/>
      </c>
      <c r="AG28" s="308"/>
      <c r="AH28" s="320" t="e">
        <f>IF(AND('Mapa final'!#REF!="Media",'Mapa final'!#REF!="Catastrófico"),CONCATENATE("R",'Mapa final'!#REF!),"")</f>
        <v>#REF!</v>
      </c>
      <c r="AI28" s="321"/>
      <c r="AJ28" s="321" t="str">
        <f>IF(AND('Mapa final'!$L$22="Media",'Mapa final'!$P$22="Catastrófico"),CONCATENATE("R",'Mapa final'!$A$22),"")</f>
        <v/>
      </c>
      <c r="AK28" s="321"/>
      <c r="AL28" s="321" t="str">
        <f>IF(AND('Mapa final'!$L$24="Media",'Mapa final'!$P$24="Catastrófico"),CONCATENATE("R",'Mapa final'!$A$24),"")</f>
        <v/>
      </c>
      <c r="AM28" s="322"/>
      <c r="AN28" s="76"/>
      <c r="AO28" s="283"/>
      <c r="AP28" s="284"/>
      <c r="AQ28" s="284"/>
      <c r="AR28" s="284"/>
      <c r="AS28" s="284"/>
      <c r="AT28" s="285"/>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row>
    <row r="29" spans="1:80" ht="15.75" thickBot="1" x14ac:dyDescent="0.3">
      <c r="A29" s="76"/>
      <c r="B29" s="260"/>
      <c r="C29" s="260"/>
      <c r="D29" s="261"/>
      <c r="E29" s="304"/>
      <c r="F29" s="305"/>
      <c r="G29" s="305"/>
      <c r="H29" s="305"/>
      <c r="I29" s="306"/>
      <c r="J29" s="329"/>
      <c r="K29" s="330"/>
      <c r="L29" s="330"/>
      <c r="M29" s="330"/>
      <c r="N29" s="330"/>
      <c r="O29" s="331"/>
      <c r="P29" s="332"/>
      <c r="Q29" s="333"/>
      <c r="R29" s="333"/>
      <c r="S29" s="333"/>
      <c r="T29" s="333"/>
      <c r="U29" s="334"/>
      <c r="V29" s="332"/>
      <c r="W29" s="333"/>
      <c r="X29" s="333"/>
      <c r="Y29" s="333"/>
      <c r="Z29" s="333"/>
      <c r="AA29" s="334"/>
      <c r="AB29" s="317"/>
      <c r="AC29" s="318"/>
      <c r="AD29" s="318"/>
      <c r="AE29" s="318"/>
      <c r="AF29" s="318"/>
      <c r="AG29" s="319"/>
      <c r="AH29" s="323"/>
      <c r="AI29" s="324"/>
      <c r="AJ29" s="324"/>
      <c r="AK29" s="324"/>
      <c r="AL29" s="324"/>
      <c r="AM29" s="325"/>
      <c r="AN29" s="76"/>
      <c r="AO29" s="286"/>
      <c r="AP29" s="287"/>
      <c r="AQ29" s="287"/>
      <c r="AR29" s="287"/>
      <c r="AS29" s="287"/>
      <c r="AT29" s="288"/>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row>
    <row r="30" spans="1:80" x14ac:dyDescent="0.25">
      <c r="A30" s="76"/>
      <c r="B30" s="260"/>
      <c r="C30" s="260"/>
      <c r="D30" s="261"/>
      <c r="E30" s="298" t="s">
        <v>113</v>
      </c>
      <c r="F30" s="299"/>
      <c r="G30" s="299"/>
      <c r="H30" s="299"/>
      <c r="I30" s="299"/>
      <c r="J30" s="344" t="e">
        <f>IF(AND('Mapa final'!#REF!="Baja",'Mapa final'!#REF!="Leve"),CONCATENATE("R",'Mapa final'!#REF!),"")</f>
        <v>#REF!</v>
      </c>
      <c r="K30" s="345"/>
      <c r="L30" s="345" t="str">
        <f>IF(AND('Mapa final'!$L$14="Baja",'Mapa final'!$P$14="Leve"),CONCATENATE("R",'Mapa final'!$A$13),"")</f>
        <v/>
      </c>
      <c r="M30" s="345"/>
      <c r="N30" s="345" t="e">
        <f>IF(AND('Mapa final'!#REF!="Baja",'Mapa final'!#REF!="Leve"),CONCATENATE("R",'Mapa final'!#REF!),"")</f>
        <v>#REF!</v>
      </c>
      <c r="O30" s="346"/>
      <c r="P30" s="336" t="e">
        <f>IF(AND('Mapa final'!#REF!="Baja",'Mapa final'!#REF!="Menor"),CONCATENATE("R",'Mapa final'!#REF!),"")</f>
        <v>#REF!</v>
      </c>
      <c r="Q30" s="336"/>
      <c r="R30" s="336" t="str">
        <f>IF(AND('Mapa final'!$L$14="Baja",'Mapa final'!$P$14="Menor"),CONCATENATE("R",'Mapa final'!$A$13),"")</f>
        <v/>
      </c>
      <c r="S30" s="336"/>
      <c r="T30" s="336" t="e">
        <f>IF(AND('Mapa final'!#REF!="Baja",'Mapa final'!#REF!="Menor"),CONCATENATE("R",'Mapa final'!#REF!),"")</f>
        <v>#REF!</v>
      </c>
      <c r="U30" s="337"/>
      <c r="V30" s="335" t="e">
        <f>IF(AND('Mapa final'!#REF!="Baja",'Mapa final'!#REF!="Moderado"),CONCATENATE("R",'Mapa final'!#REF!),"")</f>
        <v>#REF!</v>
      </c>
      <c r="W30" s="336"/>
      <c r="X30" s="336" t="str">
        <f>IF(AND('Mapa final'!$L$14="Baja",'Mapa final'!$P$14="Moderado"),CONCATENATE("R",'Mapa final'!$A$13),"")</f>
        <v/>
      </c>
      <c r="Y30" s="336"/>
      <c r="Z30" s="336" t="e">
        <f>IF(AND('Mapa final'!#REF!="Baja",'Mapa final'!#REF!="Moderado"),CONCATENATE("R",'Mapa final'!#REF!),"")</f>
        <v>#REF!</v>
      </c>
      <c r="AA30" s="337"/>
      <c r="AB30" s="310" t="e">
        <f>IF(AND('Mapa final'!#REF!="Baja",'Mapa final'!#REF!="Mayor"),CONCATENATE("R",'Mapa final'!#REF!),"")</f>
        <v>#REF!</v>
      </c>
      <c r="AC30" s="311"/>
      <c r="AD30" s="311" t="str">
        <f>IF(AND('Mapa final'!$L$14="Baja",'Mapa final'!$P$14="Mayor"),CONCATENATE("R",'Mapa final'!$A$13),"")</f>
        <v/>
      </c>
      <c r="AE30" s="311"/>
      <c r="AF30" s="311" t="e">
        <f>IF(AND('Mapa final'!#REF!="Baja",'Mapa final'!#REF!="Mayor"),CONCATENATE("R",'Mapa final'!#REF!),"")</f>
        <v>#REF!</v>
      </c>
      <c r="AG30" s="313"/>
      <c r="AH30" s="326" t="e">
        <f>IF(AND('Mapa final'!#REF!="Baja",'Mapa final'!#REF!="Catastrófico"),CONCATENATE("R",'Mapa final'!#REF!),"")</f>
        <v>#REF!</v>
      </c>
      <c r="AI30" s="327"/>
      <c r="AJ30" s="327" t="str">
        <f>IF(AND('Mapa final'!$L$14="Baja",'Mapa final'!$P$14="Catastrófico"),CONCATENATE("R",'Mapa final'!$A$13),"")</f>
        <v/>
      </c>
      <c r="AK30" s="327"/>
      <c r="AL30" s="327" t="e">
        <f>IF(AND('Mapa final'!#REF!="Baja",'Mapa final'!#REF!="Catastrófico"),CONCATENATE("R",'Mapa final'!#REF!),"")</f>
        <v>#REF!</v>
      </c>
      <c r="AM30" s="328"/>
      <c r="AN30" s="76"/>
      <c r="AO30" s="289" t="s">
        <v>81</v>
      </c>
      <c r="AP30" s="290"/>
      <c r="AQ30" s="290"/>
      <c r="AR30" s="290"/>
      <c r="AS30" s="290"/>
      <c r="AT30" s="291"/>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row>
    <row r="31" spans="1:80" x14ac:dyDescent="0.25">
      <c r="A31" s="76"/>
      <c r="B31" s="260"/>
      <c r="C31" s="260"/>
      <c r="D31" s="261"/>
      <c r="E31" s="301"/>
      <c r="F31" s="302"/>
      <c r="G31" s="302"/>
      <c r="H31" s="302"/>
      <c r="I31" s="315"/>
      <c r="J31" s="340"/>
      <c r="K31" s="338"/>
      <c r="L31" s="338"/>
      <c r="M31" s="338"/>
      <c r="N31" s="338"/>
      <c r="O31" s="339"/>
      <c r="P31" s="330"/>
      <c r="Q31" s="330"/>
      <c r="R31" s="330"/>
      <c r="S31" s="330"/>
      <c r="T31" s="330"/>
      <c r="U31" s="331"/>
      <c r="V31" s="329"/>
      <c r="W31" s="330"/>
      <c r="X31" s="330"/>
      <c r="Y31" s="330"/>
      <c r="Z31" s="330"/>
      <c r="AA31" s="331"/>
      <c r="AB31" s="312"/>
      <c r="AC31" s="309"/>
      <c r="AD31" s="309"/>
      <c r="AE31" s="309"/>
      <c r="AF31" s="309"/>
      <c r="AG31" s="308"/>
      <c r="AH31" s="320"/>
      <c r="AI31" s="321"/>
      <c r="AJ31" s="321"/>
      <c r="AK31" s="321"/>
      <c r="AL31" s="321"/>
      <c r="AM31" s="322"/>
      <c r="AN31" s="76"/>
      <c r="AO31" s="292"/>
      <c r="AP31" s="293"/>
      <c r="AQ31" s="293"/>
      <c r="AR31" s="293"/>
      <c r="AS31" s="293"/>
      <c r="AT31" s="294"/>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row>
    <row r="32" spans="1:80" x14ac:dyDescent="0.25">
      <c r="A32" s="76"/>
      <c r="B32" s="260"/>
      <c r="C32" s="260"/>
      <c r="D32" s="261"/>
      <c r="E32" s="301"/>
      <c r="F32" s="302"/>
      <c r="G32" s="302"/>
      <c r="H32" s="302"/>
      <c r="I32" s="315"/>
      <c r="J32" s="340" t="e">
        <f>IF(AND('Mapa final'!#REF!="Baja",'Mapa final'!#REF!="Leve"),CONCATENATE("R",'Mapa final'!#REF!),"")</f>
        <v>#REF!</v>
      </c>
      <c r="K32" s="338"/>
      <c r="L32" s="338" t="e">
        <f>IF(AND('Mapa final'!#REF!="Baja",'Mapa final'!#REF!="Leve"),CONCATENATE("R",'Mapa final'!#REF!),"")</f>
        <v>#REF!</v>
      </c>
      <c r="M32" s="338"/>
      <c r="N32" s="338" t="e">
        <f>IF(AND('Mapa final'!#REF!="Baja",'Mapa final'!#REF!="Leve"),CONCATENATE("R",'Mapa final'!#REF!),"")</f>
        <v>#REF!</v>
      </c>
      <c r="O32" s="339"/>
      <c r="P32" s="330" t="e">
        <f>IF(AND('Mapa final'!#REF!="Baja",'Mapa final'!#REF!="Menor"),CONCATENATE("R",'Mapa final'!#REF!),"")</f>
        <v>#REF!</v>
      </c>
      <c r="Q32" s="330"/>
      <c r="R32" s="330" t="e">
        <f>IF(AND('Mapa final'!#REF!="Baja",'Mapa final'!#REF!="Menor"),CONCATENATE("R",'Mapa final'!#REF!),"")</f>
        <v>#REF!</v>
      </c>
      <c r="S32" s="330"/>
      <c r="T32" s="330" t="e">
        <f>IF(AND('Mapa final'!#REF!="Baja",'Mapa final'!#REF!="Menor"),CONCATENATE("R",'Mapa final'!#REF!),"")</f>
        <v>#REF!</v>
      </c>
      <c r="U32" s="331"/>
      <c r="V32" s="329" t="e">
        <f>IF(AND('Mapa final'!#REF!="Baja",'Mapa final'!#REF!="Moderado"),CONCATENATE("R",'Mapa final'!#REF!),"")</f>
        <v>#REF!</v>
      </c>
      <c r="W32" s="330"/>
      <c r="X32" s="330" t="e">
        <f>IF(AND('Mapa final'!#REF!="Baja",'Mapa final'!#REF!="Moderado"),CONCATENATE("R",'Mapa final'!#REF!),"")</f>
        <v>#REF!</v>
      </c>
      <c r="Y32" s="330"/>
      <c r="Z32" s="330" t="e">
        <f>IF(AND('Mapa final'!#REF!="Baja",'Mapa final'!#REF!="Moderado"),CONCATENATE("R",'Mapa final'!#REF!),"")</f>
        <v>#REF!</v>
      </c>
      <c r="AA32" s="331"/>
      <c r="AB32" s="312" t="e">
        <f>IF(AND('Mapa final'!#REF!="Baja",'Mapa final'!#REF!="Mayor"),CONCATENATE("R",'Mapa final'!#REF!),"")</f>
        <v>#REF!</v>
      </c>
      <c r="AC32" s="309"/>
      <c r="AD32" s="307" t="e">
        <f>IF(AND('Mapa final'!#REF!="Baja",'Mapa final'!#REF!="Mayor"),CONCATENATE("R",'Mapa final'!#REF!),"")</f>
        <v>#REF!</v>
      </c>
      <c r="AE32" s="307"/>
      <c r="AF32" s="307" t="e">
        <f>IF(AND('Mapa final'!#REF!="Baja",'Mapa final'!#REF!="Mayor"),CONCATENATE("R",'Mapa final'!#REF!),"")</f>
        <v>#REF!</v>
      </c>
      <c r="AG32" s="308"/>
      <c r="AH32" s="320" t="e">
        <f>IF(AND('Mapa final'!#REF!="Baja",'Mapa final'!#REF!="Catastrófico"),CONCATENATE("R",'Mapa final'!#REF!),"")</f>
        <v>#REF!</v>
      </c>
      <c r="AI32" s="321"/>
      <c r="AJ32" s="321" t="e">
        <f>IF(AND('Mapa final'!#REF!="Baja",'Mapa final'!#REF!="Catastrófico"),CONCATENATE("R",'Mapa final'!#REF!),"")</f>
        <v>#REF!</v>
      </c>
      <c r="AK32" s="321"/>
      <c r="AL32" s="321" t="e">
        <f>IF(AND('Mapa final'!#REF!="Baja",'Mapa final'!#REF!="Catastrófico"),CONCATENATE("R",'Mapa final'!#REF!),"")</f>
        <v>#REF!</v>
      </c>
      <c r="AM32" s="322"/>
      <c r="AN32" s="76"/>
      <c r="AO32" s="292"/>
      <c r="AP32" s="293"/>
      <c r="AQ32" s="293"/>
      <c r="AR32" s="293"/>
      <c r="AS32" s="293"/>
      <c r="AT32" s="294"/>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row>
    <row r="33" spans="1:80" x14ac:dyDescent="0.25">
      <c r="A33" s="76"/>
      <c r="B33" s="260"/>
      <c r="C33" s="260"/>
      <c r="D33" s="261"/>
      <c r="E33" s="301"/>
      <c r="F33" s="302"/>
      <c r="G33" s="302"/>
      <c r="H33" s="302"/>
      <c r="I33" s="315"/>
      <c r="J33" s="340"/>
      <c r="K33" s="338"/>
      <c r="L33" s="338"/>
      <c r="M33" s="338"/>
      <c r="N33" s="338"/>
      <c r="O33" s="339"/>
      <c r="P33" s="330"/>
      <c r="Q33" s="330"/>
      <c r="R33" s="330"/>
      <c r="S33" s="330"/>
      <c r="T33" s="330"/>
      <c r="U33" s="331"/>
      <c r="V33" s="329"/>
      <c r="W33" s="330"/>
      <c r="X33" s="330"/>
      <c r="Y33" s="330"/>
      <c r="Z33" s="330"/>
      <c r="AA33" s="331"/>
      <c r="AB33" s="312"/>
      <c r="AC33" s="309"/>
      <c r="AD33" s="307"/>
      <c r="AE33" s="307"/>
      <c r="AF33" s="307"/>
      <c r="AG33" s="308"/>
      <c r="AH33" s="320"/>
      <c r="AI33" s="321"/>
      <c r="AJ33" s="321"/>
      <c r="AK33" s="321"/>
      <c r="AL33" s="321"/>
      <c r="AM33" s="322"/>
      <c r="AN33" s="76"/>
      <c r="AO33" s="292"/>
      <c r="AP33" s="293"/>
      <c r="AQ33" s="293"/>
      <c r="AR33" s="293"/>
      <c r="AS33" s="293"/>
      <c r="AT33" s="294"/>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row>
    <row r="34" spans="1:80" x14ac:dyDescent="0.25">
      <c r="A34" s="76"/>
      <c r="B34" s="260"/>
      <c r="C34" s="260"/>
      <c r="D34" s="261"/>
      <c r="E34" s="301"/>
      <c r="F34" s="302"/>
      <c r="G34" s="302"/>
      <c r="H34" s="302"/>
      <c r="I34" s="315"/>
      <c r="J34" s="340" t="e">
        <f>IF(AND('Mapa final'!#REF!="Baja",'Mapa final'!#REF!="Leve"),CONCATENATE("R",'Mapa final'!#REF!),"")</f>
        <v>#REF!</v>
      </c>
      <c r="K34" s="338"/>
      <c r="L34" s="338" t="e">
        <f>IF(AND('Mapa final'!#REF!="Baja",'Mapa final'!#REF!="Leve"),CONCATENATE("R",'Mapa final'!#REF!),"")</f>
        <v>#REF!</v>
      </c>
      <c r="M34" s="338"/>
      <c r="N34" s="338" t="e">
        <f>IF(AND('Mapa final'!#REF!="Baja",'Mapa final'!#REF!="Leve"),CONCATENATE("R",'Mapa final'!#REF!),"")</f>
        <v>#REF!</v>
      </c>
      <c r="O34" s="339"/>
      <c r="P34" s="330" t="e">
        <f>IF(AND('Mapa final'!#REF!="Baja",'Mapa final'!#REF!="Menor"),CONCATENATE("R",'Mapa final'!#REF!),"")</f>
        <v>#REF!</v>
      </c>
      <c r="Q34" s="330"/>
      <c r="R34" s="330" t="e">
        <f>IF(AND('Mapa final'!#REF!="Baja",'Mapa final'!#REF!="Menor"),CONCATENATE("R",'Mapa final'!#REF!),"")</f>
        <v>#REF!</v>
      </c>
      <c r="S34" s="330"/>
      <c r="T34" s="330" t="e">
        <f>IF(AND('Mapa final'!#REF!="Baja",'Mapa final'!#REF!="Menor"),CONCATENATE("R",'Mapa final'!#REF!),"")</f>
        <v>#REF!</v>
      </c>
      <c r="U34" s="331"/>
      <c r="V34" s="329" t="e">
        <f>IF(AND('Mapa final'!#REF!="Baja",'Mapa final'!#REF!="Moderado"),CONCATENATE("R",'Mapa final'!#REF!),"")</f>
        <v>#REF!</v>
      </c>
      <c r="W34" s="330"/>
      <c r="X34" s="330" t="e">
        <f>IF(AND('Mapa final'!#REF!="Baja",'Mapa final'!#REF!="Moderado"),CONCATENATE("R",'Mapa final'!#REF!),"")</f>
        <v>#REF!</v>
      </c>
      <c r="Y34" s="330"/>
      <c r="Z34" s="330" t="e">
        <f>IF(AND('Mapa final'!#REF!="Baja",'Mapa final'!#REF!="Moderado"),CONCATENATE("R",'Mapa final'!#REF!),"")</f>
        <v>#REF!</v>
      </c>
      <c r="AA34" s="331"/>
      <c r="AB34" s="312" t="e">
        <f>IF(AND('Mapa final'!#REF!="Baja",'Mapa final'!#REF!="Mayor"),CONCATENATE("R",'Mapa final'!#REF!),"")</f>
        <v>#REF!</v>
      </c>
      <c r="AC34" s="309"/>
      <c r="AD34" s="307" t="e">
        <f>IF(AND('Mapa final'!#REF!="Baja",'Mapa final'!#REF!="Mayor"),CONCATENATE("R",'Mapa final'!#REF!),"")</f>
        <v>#REF!</v>
      </c>
      <c r="AE34" s="307"/>
      <c r="AF34" s="307" t="e">
        <f>IF(AND('Mapa final'!#REF!="Baja",'Mapa final'!#REF!="Mayor"),CONCATENATE("R",'Mapa final'!#REF!),"")</f>
        <v>#REF!</v>
      </c>
      <c r="AG34" s="308"/>
      <c r="AH34" s="320" t="e">
        <f>IF(AND('Mapa final'!#REF!="Baja",'Mapa final'!#REF!="Catastrófico"),CONCATENATE("R",'Mapa final'!#REF!),"")</f>
        <v>#REF!</v>
      </c>
      <c r="AI34" s="321"/>
      <c r="AJ34" s="321" t="e">
        <f>IF(AND('Mapa final'!#REF!="Baja",'Mapa final'!#REF!="Catastrófico"),CONCATENATE("R",'Mapa final'!#REF!),"")</f>
        <v>#REF!</v>
      </c>
      <c r="AK34" s="321"/>
      <c r="AL34" s="321" t="e">
        <f>IF(AND('Mapa final'!#REF!="Baja",'Mapa final'!#REF!="Catastrófico"),CONCATENATE("R",'Mapa final'!#REF!),"")</f>
        <v>#REF!</v>
      </c>
      <c r="AM34" s="322"/>
      <c r="AN34" s="76"/>
      <c r="AO34" s="292"/>
      <c r="AP34" s="293"/>
      <c r="AQ34" s="293"/>
      <c r="AR34" s="293"/>
      <c r="AS34" s="293"/>
      <c r="AT34" s="294"/>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row>
    <row r="35" spans="1:80" x14ac:dyDescent="0.25">
      <c r="A35" s="76"/>
      <c r="B35" s="260"/>
      <c r="C35" s="260"/>
      <c r="D35" s="261"/>
      <c r="E35" s="301"/>
      <c r="F35" s="302"/>
      <c r="G35" s="302"/>
      <c r="H35" s="302"/>
      <c r="I35" s="315"/>
      <c r="J35" s="340"/>
      <c r="K35" s="338"/>
      <c r="L35" s="338"/>
      <c r="M35" s="338"/>
      <c r="N35" s="338"/>
      <c r="O35" s="339"/>
      <c r="P35" s="330"/>
      <c r="Q35" s="330"/>
      <c r="R35" s="330"/>
      <c r="S35" s="330"/>
      <c r="T35" s="330"/>
      <c r="U35" s="331"/>
      <c r="V35" s="329"/>
      <c r="W35" s="330"/>
      <c r="X35" s="330"/>
      <c r="Y35" s="330"/>
      <c r="Z35" s="330"/>
      <c r="AA35" s="331"/>
      <c r="AB35" s="312"/>
      <c r="AC35" s="309"/>
      <c r="AD35" s="307"/>
      <c r="AE35" s="307"/>
      <c r="AF35" s="307"/>
      <c r="AG35" s="308"/>
      <c r="AH35" s="320"/>
      <c r="AI35" s="321"/>
      <c r="AJ35" s="321"/>
      <c r="AK35" s="321"/>
      <c r="AL35" s="321"/>
      <c r="AM35" s="322"/>
      <c r="AN35" s="76"/>
      <c r="AO35" s="292"/>
      <c r="AP35" s="293"/>
      <c r="AQ35" s="293"/>
      <c r="AR35" s="293"/>
      <c r="AS35" s="293"/>
      <c r="AT35" s="294"/>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row>
    <row r="36" spans="1:80" x14ac:dyDescent="0.25">
      <c r="A36" s="76"/>
      <c r="B36" s="260"/>
      <c r="C36" s="260"/>
      <c r="D36" s="261"/>
      <c r="E36" s="301"/>
      <c r="F36" s="302"/>
      <c r="G36" s="302"/>
      <c r="H36" s="302"/>
      <c r="I36" s="315"/>
      <c r="J36" s="340" t="e">
        <f>IF(AND('Mapa final'!#REF!="Baja",'Mapa final'!#REF!="Leve"),CONCATENATE("R",'Mapa final'!#REF!),"")</f>
        <v>#REF!</v>
      </c>
      <c r="K36" s="338"/>
      <c r="L36" s="338" t="str">
        <f>IF(AND('Mapa final'!$L$22="Baja",'Mapa final'!$P$22="Leve"),CONCATENATE("R",'Mapa final'!$A$22),"")</f>
        <v/>
      </c>
      <c r="M36" s="338"/>
      <c r="N36" s="338" t="str">
        <f>IF(AND('Mapa final'!$L$24="Baja",'Mapa final'!$P$24="Leve"),CONCATENATE("R",'Mapa final'!$A$24),"")</f>
        <v/>
      </c>
      <c r="O36" s="339"/>
      <c r="P36" s="330" t="e">
        <f>IF(AND('Mapa final'!#REF!="Baja",'Mapa final'!#REF!="Menor"),CONCATENATE("R",'Mapa final'!#REF!),"")</f>
        <v>#REF!</v>
      </c>
      <c r="Q36" s="330"/>
      <c r="R36" s="330" t="str">
        <f>IF(AND('Mapa final'!$L$22="Baja",'Mapa final'!$P$22="Menor"),CONCATENATE("R",'Mapa final'!$A$22),"")</f>
        <v/>
      </c>
      <c r="S36" s="330"/>
      <c r="T36" s="330" t="str">
        <f>IF(AND('Mapa final'!$L$24="Baja",'Mapa final'!$P$24="Menor"),CONCATENATE("R",'Mapa final'!$A$24),"")</f>
        <v/>
      </c>
      <c r="U36" s="331"/>
      <c r="V36" s="329" t="e">
        <f>IF(AND('Mapa final'!#REF!="Baja",'Mapa final'!#REF!="Moderado"),CONCATENATE("R",'Mapa final'!#REF!),"")</f>
        <v>#REF!</v>
      </c>
      <c r="W36" s="330"/>
      <c r="X36" s="330" t="str">
        <f>IF(AND('Mapa final'!$L$22="Baja",'Mapa final'!$P$22="Moderado"),CONCATENATE("R",'Mapa final'!$A$22),"")</f>
        <v/>
      </c>
      <c r="Y36" s="330"/>
      <c r="Z36" s="330" t="str">
        <f>IF(AND('Mapa final'!$L$24="Baja",'Mapa final'!$P$24="Moderado"),CONCATENATE("R",'Mapa final'!$A$24),"")</f>
        <v/>
      </c>
      <c r="AA36" s="331"/>
      <c r="AB36" s="312" t="e">
        <f>IF(AND('Mapa final'!#REF!="Baja",'Mapa final'!#REF!="Mayor"),CONCATENATE("R",'Mapa final'!#REF!),"")</f>
        <v>#REF!</v>
      </c>
      <c r="AC36" s="309"/>
      <c r="AD36" s="307" t="str">
        <f>IF(AND('Mapa final'!$L$22="Baja",'Mapa final'!$P$22="Mayor"),CONCATENATE("R",'Mapa final'!$A$22),"")</f>
        <v/>
      </c>
      <c r="AE36" s="307"/>
      <c r="AF36" s="307" t="str">
        <f>IF(AND('Mapa final'!$L$24="Baja",'Mapa final'!$P$24="Mayor"),CONCATENATE("R",'Mapa final'!$A$24),"")</f>
        <v/>
      </c>
      <c r="AG36" s="308"/>
      <c r="AH36" s="320" t="e">
        <f>IF(AND('Mapa final'!#REF!="Baja",'Mapa final'!#REF!="Catastrófico"),CONCATENATE("R",'Mapa final'!#REF!),"")</f>
        <v>#REF!</v>
      </c>
      <c r="AI36" s="321"/>
      <c r="AJ36" s="321" t="str">
        <f>IF(AND('Mapa final'!$L$22="Baja",'Mapa final'!$P$22="Catastrófico"),CONCATENATE("R",'Mapa final'!$A$22),"")</f>
        <v/>
      </c>
      <c r="AK36" s="321"/>
      <c r="AL36" s="321" t="str">
        <f>IF(AND('Mapa final'!$L$24="Baja",'Mapa final'!$P$24="Catastrófico"),CONCATENATE("R",'Mapa final'!$A$24),"")</f>
        <v/>
      </c>
      <c r="AM36" s="322"/>
      <c r="AN36" s="76"/>
      <c r="AO36" s="292"/>
      <c r="AP36" s="293"/>
      <c r="AQ36" s="293"/>
      <c r="AR36" s="293"/>
      <c r="AS36" s="293"/>
      <c r="AT36" s="294"/>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row>
    <row r="37" spans="1:80" ht="15.75" thickBot="1" x14ac:dyDescent="0.3">
      <c r="A37" s="76"/>
      <c r="B37" s="260"/>
      <c r="C37" s="260"/>
      <c r="D37" s="261"/>
      <c r="E37" s="304"/>
      <c r="F37" s="305"/>
      <c r="G37" s="305"/>
      <c r="H37" s="305"/>
      <c r="I37" s="305"/>
      <c r="J37" s="341"/>
      <c r="K37" s="342"/>
      <c r="L37" s="342"/>
      <c r="M37" s="342"/>
      <c r="N37" s="342"/>
      <c r="O37" s="343"/>
      <c r="P37" s="333"/>
      <c r="Q37" s="333"/>
      <c r="R37" s="333"/>
      <c r="S37" s="333"/>
      <c r="T37" s="333"/>
      <c r="U37" s="334"/>
      <c r="V37" s="332"/>
      <c r="W37" s="333"/>
      <c r="X37" s="333"/>
      <c r="Y37" s="333"/>
      <c r="Z37" s="333"/>
      <c r="AA37" s="334"/>
      <c r="AB37" s="317"/>
      <c r="AC37" s="318"/>
      <c r="AD37" s="318"/>
      <c r="AE37" s="318"/>
      <c r="AF37" s="318"/>
      <c r="AG37" s="319"/>
      <c r="AH37" s="323"/>
      <c r="AI37" s="324"/>
      <c r="AJ37" s="324"/>
      <c r="AK37" s="324"/>
      <c r="AL37" s="324"/>
      <c r="AM37" s="325"/>
      <c r="AN37" s="76"/>
      <c r="AO37" s="295"/>
      <c r="AP37" s="296"/>
      <c r="AQ37" s="296"/>
      <c r="AR37" s="296"/>
      <c r="AS37" s="296"/>
      <c r="AT37" s="297"/>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row>
    <row r="38" spans="1:80" x14ac:dyDescent="0.25">
      <c r="A38" s="76"/>
      <c r="B38" s="260"/>
      <c r="C38" s="260"/>
      <c r="D38" s="261"/>
      <c r="E38" s="298" t="s">
        <v>112</v>
      </c>
      <c r="F38" s="299"/>
      <c r="G38" s="299"/>
      <c r="H38" s="299"/>
      <c r="I38" s="300"/>
      <c r="J38" s="344" t="e">
        <f>IF(AND('Mapa final'!#REF!="Muy Baja",'Mapa final'!#REF!="Leve"),CONCATENATE("R",'Mapa final'!#REF!),"")</f>
        <v>#REF!</v>
      </c>
      <c r="K38" s="345"/>
      <c r="L38" s="345" t="str">
        <f>IF(AND('Mapa final'!$L$14="Muy Baja",'Mapa final'!$P$14="Leve"),CONCATENATE("R",'Mapa final'!$A$13),"")</f>
        <v/>
      </c>
      <c r="M38" s="345"/>
      <c r="N38" s="345" t="e">
        <f>IF(AND('Mapa final'!#REF!="Muy Baja",'Mapa final'!#REF!="Leve"),CONCATENATE("R",'Mapa final'!#REF!),"")</f>
        <v>#REF!</v>
      </c>
      <c r="O38" s="346"/>
      <c r="P38" s="344" t="e">
        <f>IF(AND('Mapa final'!#REF!="Muy Baja",'Mapa final'!#REF!="Menor"),CONCATENATE("R",'Mapa final'!#REF!),"")</f>
        <v>#REF!</v>
      </c>
      <c r="Q38" s="345"/>
      <c r="R38" s="345" t="str">
        <f>IF(AND('Mapa final'!$L$14="Muy Baja",'Mapa final'!$P$14="Menor"),CONCATENATE("R",'Mapa final'!$A$13),"")</f>
        <v/>
      </c>
      <c r="S38" s="345"/>
      <c r="T38" s="345" t="e">
        <f>IF(AND('Mapa final'!#REF!="Muy Baja",'Mapa final'!#REF!="Menor"),CONCATENATE("R",'Mapa final'!#REF!),"")</f>
        <v>#REF!</v>
      </c>
      <c r="U38" s="346"/>
      <c r="V38" s="335" t="e">
        <f>IF(AND('Mapa final'!#REF!="Muy Baja",'Mapa final'!#REF!="Moderado"),CONCATENATE("R",'Mapa final'!#REF!),"")</f>
        <v>#REF!</v>
      </c>
      <c r="W38" s="336"/>
      <c r="X38" s="336" t="str">
        <f>IF(AND('Mapa final'!$L$14="Muy Baja",'Mapa final'!$P$14="Moderado"),CONCATENATE("R",'Mapa final'!$A$13),"")</f>
        <v/>
      </c>
      <c r="Y38" s="336"/>
      <c r="Z38" s="336" t="e">
        <f>IF(AND('Mapa final'!#REF!="Muy Baja",'Mapa final'!#REF!="Moderado"),CONCATENATE("R",'Mapa final'!#REF!),"")</f>
        <v>#REF!</v>
      </c>
      <c r="AA38" s="337"/>
      <c r="AB38" s="310" t="e">
        <f>IF(AND('Mapa final'!#REF!="Muy Baja",'Mapa final'!#REF!="Mayor"),CONCATENATE("R",'Mapa final'!#REF!),"")</f>
        <v>#REF!</v>
      </c>
      <c r="AC38" s="311"/>
      <c r="AD38" s="311" t="str">
        <f>IF(AND('Mapa final'!$L$14="Muy Baja",'Mapa final'!$P$14="Mayor"),CONCATENATE("R",'Mapa final'!$A$13),"")</f>
        <v/>
      </c>
      <c r="AE38" s="311"/>
      <c r="AF38" s="311" t="e">
        <f>IF(AND('Mapa final'!#REF!="Muy Baja",'Mapa final'!#REF!="Mayor"),CONCATENATE("R",'Mapa final'!#REF!),"")</f>
        <v>#REF!</v>
      </c>
      <c r="AG38" s="313"/>
      <c r="AH38" s="326" t="e">
        <f>IF(AND('Mapa final'!#REF!="Muy Baja",'Mapa final'!#REF!="Catastrófico"),CONCATENATE("R",'Mapa final'!#REF!),"")</f>
        <v>#REF!</v>
      </c>
      <c r="AI38" s="327"/>
      <c r="AJ38" s="327" t="str">
        <f>IF(AND('Mapa final'!$L$14="Muy Baja",'Mapa final'!$P$14="Catastrófico"),CONCATENATE("R",'Mapa final'!$A$13),"")</f>
        <v/>
      </c>
      <c r="AK38" s="327"/>
      <c r="AL38" s="327" t="e">
        <f>IF(AND('Mapa final'!#REF!="Muy Baja",'Mapa final'!#REF!="Catastrófico"),CONCATENATE("R",'Mapa final'!#REF!),"")</f>
        <v>#REF!</v>
      </c>
      <c r="AM38" s="328"/>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row>
    <row r="39" spans="1:80" x14ac:dyDescent="0.25">
      <c r="A39" s="76"/>
      <c r="B39" s="260"/>
      <c r="C39" s="260"/>
      <c r="D39" s="261"/>
      <c r="E39" s="301"/>
      <c r="F39" s="302"/>
      <c r="G39" s="302"/>
      <c r="H39" s="302"/>
      <c r="I39" s="303"/>
      <c r="J39" s="340"/>
      <c r="K39" s="338"/>
      <c r="L39" s="338"/>
      <c r="M39" s="338"/>
      <c r="N39" s="338"/>
      <c r="O39" s="339"/>
      <c r="P39" s="340"/>
      <c r="Q39" s="338"/>
      <c r="R39" s="338"/>
      <c r="S39" s="338"/>
      <c r="T39" s="338"/>
      <c r="U39" s="339"/>
      <c r="V39" s="329"/>
      <c r="W39" s="330"/>
      <c r="X39" s="330"/>
      <c r="Y39" s="330"/>
      <c r="Z39" s="330"/>
      <c r="AA39" s="331"/>
      <c r="AB39" s="312"/>
      <c r="AC39" s="309"/>
      <c r="AD39" s="309"/>
      <c r="AE39" s="309"/>
      <c r="AF39" s="309"/>
      <c r="AG39" s="308"/>
      <c r="AH39" s="320"/>
      <c r="AI39" s="321"/>
      <c r="AJ39" s="321"/>
      <c r="AK39" s="321"/>
      <c r="AL39" s="321"/>
      <c r="AM39" s="322"/>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row>
    <row r="40" spans="1:80" x14ac:dyDescent="0.25">
      <c r="A40" s="76"/>
      <c r="B40" s="260"/>
      <c r="C40" s="260"/>
      <c r="D40" s="261"/>
      <c r="E40" s="301"/>
      <c r="F40" s="302"/>
      <c r="G40" s="302"/>
      <c r="H40" s="302"/>
      <c r="I40" s="303"/>
      <c r="J40" s="340" t="e">
        <f>IF(AND('Mapa final'!#REF!="Muy Baja",'Mapa final'!#REF!="Leve"),CONCATENATE("R",'Mapa final'!#REF!),"")</f>
        <v>#REF!</v>
      </c>
      <c r="K40" s="338"/>
      <c r="L40" s="338" t="e">
        <f>IF(AND('Mapa final'!#REF!="Muy Baja",'Mapa final'!#REF!="Leve"),CONCATENATE("R",'Mapa final'!#REF!),"")</f>
        <v>#REF!</v>
      </c>
      <c r="M40" s="338"/>
      <c r="N40" s="338" t="e">
        <f>IF(AND('Mapa final'!#REF!="Muy Baja",'Mapa final'!#REF!="Leve"),CONCATENATE("R",'Mapa final'!#REF!),"")</f>
        <v>#REF!</v>
      </c>
      <c r="O40" s="339"/>
      <c r="P40" s="340" t="e">
        <f>IF(AND('Mapa final'!#REF!="Muy Baja",'Mapa final'!#REF!="Menor"),CONCATENATE("R",'Mapa final'!#REF!),"")</f>
        <v>#REF!</v>
      </c>
      <c r="Q40" s="338"/>
      <c r="R40" s="338" t="e">
        <f>IF(AND('Mapa final'!#REF!="Muy Baja",'Mapa final'!#REF!="Menor"),CONCATENATE("R",'Mapa final'!#REF!),"")</f>
        <v>#REF!</v>
      </c>
      <c r="S40" s="338"/>
      <c r="T40" s="338" t="e">
        <f>IF(AND('Mapa final'!#REF!="Muy Baja",'Mapa final'!#REF!="Menor"),CONCATENATE("R",'Mapa final'!#REF!),"")</f>
        <v>#REF!</v>
      </c>
      <c r="U40" s="339"/>
      <c r="V40" s="329" t="e">
        <f>IF(AND('Mapa final'!#REF!="Muy Baja",'Mapa final'!#REF!="Moderado"),CONCATENATE("R",'Mapa final'!#REF!),"")</f>
        <v>#REF!</v>
      </c>
      <c r="W40" s="330"/>
      <c r="X40" s="330" t="e">
        <f>IF(AND('Mapa final'!#REF!="Muy Baja",'Mapa final'!#REF!="Moderado"),CONCATENATE("R",'Mapa final'!#REF!),"")</f>
        <v>#REF!</v>
      </c>
      <c r="Y40" s="330"/>
      <c r="Z40" s="330" t="e">
        <f>IF(AND('Mapa final'!#REF!="Muy Baja",'Mapa final'!#REF!="Moderado"),CONCATENATE("R",'Mapa final'!#REF!),"")</f>
        <v>#REF!</v>
      </c>
      <c r="AA40" s="331"/>
      <c r="AB40" s="312" t="e">
        <f>IF(AND('Mapa final'!#REF!="Muy Baja",'Mapa final'!#REF!="Mayor"),CONCATENATE("R",'Mapa final'!#REF!),"")</f>
        <v>#REF!</v>
      </c>
      <c r="AC40" s="309"/>
      <c r="AD40" s="307" t="e">
        <f>IF(AND('Mapa final'!#REF!="Muy Baja",'Mapa final'!#REF!="Mayor"),CONCATENATE("R",'Mapa final'!#REF!),"")</f>
        <v>#REF!</v>
      </c>
      <c r="AE40" s="307"/>
      <c r="AF40" s="307" t="e">
        <f>IF(AND('Mapa final'!#REF!="Muy Baja",'Mapa final'!#REF!="Mayor"),CONCATENATE("R",'Mapa final'!#REF!),"")</f>
        <v>#REF!</v>
      </c>
      <c r="AG40" s="308"/>
      <c r="AH40" s="320" t="e">
        <f>IF(AND('Mapa final'!#REF!="Muy Baja",'Mapa final'!#REF!="Catastrófico"),CONCATENATE("R",'Mapa final'!#REF!),"")</f>
        <v>#REF!</v>
      </c>
      <c r="AI40" s="321"/>
      <c r="AJ40" s="321" t="e">
        <f>IF(AND('Mapa final'!#REF!="Muy Baja",'Mapa final'!#REF!="Catastrófico"),CONCATENATE("R",'Mapa final'!#REF!),"")</f>
        <v>#REF!</v>
      </c>
      <c r="AK40" s="321"/>
      <c r="AL40" s="321" t="e">
        <f>IF(AND('Mapa final'!#REF!="Muy Baja",'Mapa final'!#REF!="Catastrófico"),CONCATENATE("R",'Mapa final'!#REF!),"")</f>
        <v>#REF!</v>
      </c>
      <c r="AM40" s="322"/>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row>
    <row r="41" spans="1:80" x14ac:dyDescent="0.25">
      <c r="A41" s="76"/>
      <c r="B41" s="260"/>
      <c r="C41" s="260"/>
      <c r="D41" s="261"/>
      <c r="E41" s="301"/>
      <c r="F41" s="302"/>
      <c r="G41" s="302"/>
      <c r="H41" s="302"/>
      <c r="I41" s="303"/>
      <c r="J41" s="340"/>
      <c r="K41" s="338"/>
      <c r="L41" s="338"/>
      <c r="M41" s="338"/>
      <c r="N41" s="338"/>
      <c r="O41" s="339"/>
      <c r="P41" s="340"/>
      <c r="Q41" s="338"/>
      <c r="R41" s="338"/>
      <c r="S41" s="338"/>
      <c r="T41" s="338"/>
      <c r="U41" s="339"/>
      <c r="V41" s="329"/>
      <c r="W41" s="330"/>
      <c r="X41" s="330"/>
      <c r="Y41" s="330"/>
      <c r="Z41" s="330"/>
      <c r="AA41" s="331"/>
      <c r="AB41" s="312"/>
      <c r="AC41" s="309"/>
      <c r="AD41" s="307"/>
      <c r="AE41" s="307"/>
      <c r="AF41" s="307"/>
      <c r="AG41" s="308"/>
      <c r="AH41" s="320"/>
      <c r="AI41" s="321"/>
      <c r="AJ41" s="321"/>
      <c r="AK41" s="321"/>
      <c r="AL41" s="321"/>
      <c r="AM41" s="322"/>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row>
    <row r="42" spans="1:80" x14ac:dyDescent="0.25">
      <c r="A42" s="76"/>
      <c r="B42" s="260"/>
      <c r="C42" s="260"/>
      <c r="D42" s="261"/>
      <c r="E42" s="301"/>
      <c r="F42" s="302"/>
      <c r="G42" s="302"/>
      <c r="H42" s="302"/>
      <c r="I42" s="303"/>
      <c r="J42" s="340" t="e">
        <f>IF(AND('Mapa final'!#REF!="Muy Baja",'Mapa final'!#REF!="Leve"),CONCATENATE("R",'Mapa final'!#REF!),"")</f>
        <v>#REF!</v>
      </c>
      <c r="K42" s="338"/>
      <c r="L42" s="338" t="e">
        <f>IF(AND('Mapa final'!#REF!="Muy Baja",'Mapa final'!#REF!="Leve"),CONCATENATE("R",'Mapa final'!#REF!),"")</f>
        <v>#REF!</v>
      </c>
      <c r="M42" s="338"/>
      <c r="N42" s="338" t="e">
        <f>IF(AND('Mapa final'!#REF!="Muy Baja",'Mapa final'!#REF!="Leve"),CONCATENATE("R",'Mapa final'!#REF!),"")</f>
        <v>#REF!</v>
      </c>
      <c r="O42" s="339"/>
      <c r="P42" s="340" t="e">
        <f>IF(AND('Mapa final'!#REF!="Muy Baja",'Mapa final'!#REF!="Menor"),CONCATENATE("R",'Mapa final'!#REF!),"")</f>
        <v>#REF!</v>
      </c>
      <c r="Q42" s="338"/>
      <c r="R42" s="338" t="e">
        <f>IF(AND('Mapa final'!#REF!="Muy Baja",'Mapa final'!#REF!="Menor"),CONCATENATE("R",'Mapa final'!#REF!),"")</f>
        <v>#REF!</v>
      </c>
      <c r="S42" s="338"/>
      <c r="T42" s="338" t="e">
        <f>IF(AND('Mapa final'!#REF!="Muy Baja",'Mapa final'!#REF!="Menor"),CONCATENATE("R",'Mapa final'!#REF!),"")</f>
        <v>#REF!</v>
      </c>
      <c r="U42" s="339"/>
      <c r="V42" s="329" t="e">
        <f>IF(AND('Mapa final'!#REF!="Muy Baja",'Mapa final'!#REF!="Moderado"),CONCATENATE("R",'Mapa final'!#REF!),"")</f>
        <v>#REF!</v>
      </c>
      <c r="W42" s="330"/>
      <c r="X42" s="330" t="e">
        <f>IF(AND('Mapa final'!#REF!="Muy Baja",'Mapa final'!#REF!="Moderado"),CONCATENATE("R",'Mapa final'!#REF!),"")</f>
        <v>#REF!</v>
      </c>
      <c r="Y42" s="330"/>
      <c r="Z42" s="330" t="e">
        <f>IF(AND('Mapa final'!#REF!="Muy Baja",'Mapa final'!#REF!="Moderado"),CONCATENATE("R",'Mapa final'!#REF!),"")</f>
        <v>#REF!</v>
      </c>
      <c r="AA42" s="331"/>
      <c r="AB42" s="312" t="e">
        <f>IF(AND('Mapa final'!#REF!="Muy Baja",'Mapa final'!#REF!="Mayor"),CONCATENATE("R",'Mapa final'!#REF!),"")</f>
        <v>#REF!</v>
      </c>
      <c r="AC42" s="309"/>
      <c r="AD42" s="307" t="e">
        <f>IF(AND('Mapa final'!#REF!="Muy Baja",'Mapa final'!#REF!="Mayor"),CONCATENATE("R",'Mapa final'!#REF!),"")</f>
        <v>#REF!</v>
      </c>
      <c r="AE42" s="307"/>
      <c r="AF42" s="307" t="e">
        <f>IF(AND('Mapa final'!#REF!="Muy Baja",'Mapa final'!#REF!="Mayor"),CONCATENATE("R",'Mapa final'!#REF!),"")</f>
        <v>#REF!</v>
      </c>
      <c r="AG42" s="308"/>
      <c r="AH42" s="320" t="e">
        <f>IF(AND('Mapa final'!#REF!="Muy Baja",'Mapa final'!#REF!="Catastrófico"),CONCATENATE("R",'Mapa final'!#REF!),"")</f>
        <v>#REF!</v>
      </c>
      <c r="AI42" s="321"/>
      <c r="AJ42" s="321" t="e">
        <f>IF(AND('Mapa final'!#REF!="Muy Baja",'Mapa final'!#REF!="Catastrófico"),CONCATENATE("R",'Mapa final'!#REF!),"")</f>
        <v>#REF!</v>
      </c>
      <c r="AK42" s="321"/>
      <c r="AL42" s="321" t="e">
        <f>IF(AND('Mapa final'!#REF!="Muy Baja",'Mapa final'!#REF!="Catastrófico"),CONCATENATE("R",'Mapa final'!#REF!),"")</f>
        <v>#REF!</v>
      </c>
      <c r="AM42" s="322"/>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row>
    <row r="43" spans="1:80" x14ac:dyDescent="0.25">
      <c r="A43" s="76"/>
      <c r="B43" s="260"/>
      <c r="C43" s="260"/>
      <c r="D43" s="261"/>
      <c r="E43" s="301"/>
      <c r="F43" s="302"/>
      <c r="G43" s="302"/>
      <c r="H43" s="302"/>
      <c r="I43" s="303"/>
      <c r="J43" s="340"/>
      <c r="K43" s="338"/>
      <c r="L43" s="338"/>
      <c r="M43" s="338"/>
      <c r="N43" s="338"/>
      <c r="O43" s="339"/>
      <c r="P43" s="340"/>
      <c r="Q43" s="338"/>
      <c r="R43" s="338"/>
      <c r="S43" s="338"/>
      <c r="T43" s="338"/>
      <c r="U43" s="339"/>
      <c r="V43" s="329"/>
      <c r="W43" s="330"/>
      <c r="X43" s="330"/>
      <c r="Y43" s="330"/>
      <c r="Z43" s="330"/>
      <c r="AA43" s="331"/>
      <c r="AB43" s="312"/>
      <c r="AC43" s="309"/>
      <c r="AD43" s="307"/>
      <c r="AE43" s="307"/>
      <c r="AF43" s="307"/>
      <c r="AG43" s="308"/>
      <c r="AH43" s="320"/>
      <c r="AI43" s="321"/>
      <c r="AJ43" s="321"/>
      <c r="AK43" s="321"/>
      <c r="AL43" s="321"/>
      <c r="AM43" s="322"/>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row>
    <row r="44" spans="1:80" x14ac:dyDescent="0.25">
      <c r="A44" s="76"/>
      <c r="B44" s="260"/>
      <c r="C44" s="260"/>
      <c r="D44" s="261"/>
      <c r="E44" s="301"/>
      <c r="F44" s="302"/>
      <c r="G44" s="302"/>
      <c r="H44" s="302"/>
      <c r="I44" s="303"/>
      <c r="J44" s="340" t="e">
        <f>IF(AND('Mapa final'!#REF!="Muy Baja",'Mapa final'!#REF!="Leve"),CONCATENATE("R",'Mapa final'!#REF!),"")</f>
        <v>#REF!</v>
      </c>
      <c r="K44" s="338"/>
      <c r="L44" s="338" t="str">
        <f>IF(AND('Mapa final'!$L$22="Muy Baja",'Mapa final'!$P$22="Leve"),CONCATENATE("R",'Mapa final'!$A$22),"")</f>
        <v/>
      </c>
      <c r="M44" s="338"/>
      <c r="N44" s="338" t="str">
        <f>IF(AND('Mapa final'!$L$24="Muy Baja",'Mapa final'!$P$24="Leve"),CONCATENATE("R",'Mapa final'!$A$24),"")</f>
        <v/>
      </c>
      <c r="O44" s="339"/>
      <c r="P44" s="340" t="e">
        <f>IF(AND('Mapa final'!#REF!="Muy Baja",'Mapa final'!#REF!="Menor"),CONCATENATE("R",'Mapa final'!#REF!),"")</f>
        <v>#REF!</v>
      </c>
      <c r="Q44" s="338"/>
      <c r="R44" s="338" t="str">
        <f>IF(AND('Mapa final'!$L$22="Muy Baja",'Mapa final'!$P$22="Menor"),CONCATENATE("R",'Mapa final'!$A$22),"")</f>
        <v/>
      </c>
      <c r="S44" s="338"/>
      <c r="T44" s="338" t="str">
        <f>IF(AND('Mapa final'!$L$24="Muy Baja",'Mapa final'!$P$24="Menor"),CONCATENATE("R",'Mapa final'!$A$24),"")</f>
        <v/>
      </c>
      <c r="U44" s="339"/>
      <c r="V44" s="329" t="e">
        <f>IF(AND('Mapa final'!#REF!="Muy Baja",'Mapa final'!#REF!="Moderado"),CONCATENATE("R",'Mapa final'!#REF!),"")</f>
        <v>#REF!</v>
      </c>
      <c r="W44" s="330"/>
      <c r="X44" s="330" t="str">
        <f>IF(AND('Mapa final'!$L$22="Muy Baja",'Mapa final'!$P$22="Moderado"),CONCATENATE("R",'Mapa final'!$A$22),"")</f>
        <v/>
      </c>
      <c r="Y44" s="330"/>
      <c r="Z44" s="330" t="str">
        <f>IF(AND('Mapa final'!$L$24="Muy Baja",'Mapa final'!$P$24="Moderado"),CONCATENATE("R",'Mapa final'!$A$24),"")</f>
        <v/>
      </c>
      <c r="AA44" s="331"/>
      <c r="AB44" s="312" t="e">
        <f>IF(AND('Mapa final'!#REF!="Muy Baja",'Mapa final'!#REF!="Mayor"),CONCATENATE("R",'Mapa final'!#REF!),"")</f>
        <v>#REF!</v>
      </c>
      <c r="AC44" s="309"/>
      <c r="AD44" s="307" t="str">
        <f>IF(AND('Mapa final'!$L$22="Muy Baja",'Mapa final'!$P$22="Mayor"),CONCATENATE("R",'Mapa final'!$A$22),"")</f>
        <v/>
      </c>
      <c r="AE44" s="307"/>
      <c r="AF44" s="307" t="str">
        <f>IF(AND('Mapa final'!$L$24="Muy Baja",'Mapa final'!$P$24="Mayor"),CONCATENATE("R",'Mapa final'!$A$24),"")</f>
        <v/>
      </c>
      <c r="AG44" s="308"/>
      <c r="AH44" s="320" t="e">
        <f>IF(AND('Mapa final'!#REF!="Muy Baja",'Mapa final'!#REF!="Catastrófico"),CONCATENATE("R",'Mapa final'!#REF!),"")</f>
        <v>#REF!</v>
      </c>
      <c r="AI44" s="321"/>
      <c r="AJ44" s="321" t="str">
        <f>IF(AND('Mapa final'!$L$22="Muy Baja",'Mapa final'!$P$22="Catastrófico"),CONCATENATE("R",'Mapa final'!$A$22),"")</f>
        <v/>
      </c>
      <c r="AK44" s="321"/>
      <c r="AL44" s="321" t="str">
        <f>IF(AND('Mapa final'!$L$24="Muy Baja",'Mapa final'!$P$24="Catastrófico"),CONCATENATE("R",'Mapa final'!$A$24),"")</f>
        <v/>
      </c>
      <c r="AM44" s="322"/>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row>
    <row r="45" spans="1:80" ht="15.75" thickBot="1" x14ac:dyDescent="0.3">
      <c r="A45" s="76"/>
      <c r="B45" s="260"/>
      <c r="C45" s="260"/>
      <c r="D45" s="261"/>
      <c r="E45" s="304"/>
      <c r="F45" s="305"/>
      <c r="G45" s="305"/>
      <c r="H45" s="305"/>
      <c r="I45" s="306"/>
      <c r="J45" s="341"/>
      <c r="K45" s="342"/>
      <c r="L45" s="342"/>
      <c r="M45" s="342"/>
      <c r="N45" s="342"/>
      <c r="O45" s="343"/>
      <c r="P45" s="341"/>
      <c r="Q45" s="342"/>
      <c r="R45" s="342"/>
      <c r="S45" s="342"/>
      <c r="T45" s="342"/>
      <c r="U45" s="343"/>
      <c r="V45" s="332"/>
      <c r="W45" s="333"/>
      <c r="X45" s="333"/>
      <c r="Y45" s="333"/>
      <c r="Z45" s="333"/>
      <c r="AA45" s="334"/>
      <c r="AB45" s="317"/>
      <c r="AC45" s="318"/>
      <c r="AD45" s="318"/>
      <c r="AE45" s="318"/>
      <c r="AF45" s="318"/>
      <c r="AG45" s="319"/>
      <c r="AH45" s="323"/>
      <c r="AI45" s="324"/>
      <c r="AJ45" s="324"/>
      <c r="AK45" s="324"/>
      <c r="AL45" s="324"/>
      <c r="AM45" s="325"/>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row>
    <row r="46" spans="1:80" x14ac:dyDescent="0.25">
      <c r="A46" s="76"/>
      <c r="B46" s="76"/>
      <c r="C46" s="76"/>
      <c r="D46" s="76"/>
      <c r="E46" s="76"/>
      <c r="F46" s="76"/>
      <c r="G46" s="76"/>
      <c r="H46" s="76"/>
      <c r="I46" s="76"/>
      <c r="J46" s="298" t="s">
        <v>111</v>
      </c>
      <c r="K46" s="299"/>
      <c r="L46" s="299"/>
      <c r="M46" s="299"/>
      <c r="N46" s="299"/>
      <c r="O46" s="300"/>
      <c r="P46" s="298" t="s">
        <v>110</v>
      </c>
      <c r="Q46" s="299"/>
      <c r="R46" s="299"/>
      <c r="S46" s="299"/>
      <c r="T46" s="299"/>
      <c r="U46" s="300"/>
      <c r="V46" s="298" t="s">
        <v>109</v>
      </c>
      <c r="W46" s="299"/>
      <c r="X46" s="299"/>
      <c r="Y46" s="299"/>
      <c r="Z46" s="299"/>
      <c r="AA46" s="300"/>
      <c r="AB46" s="298" t="s">
        <v>108</v>
      </c>
      <c r="AC46" s="316"/>
      <c r="AD46" s="299"/>
      <c r="AE46" s="299"/>
      <c r="AF46" s="299"/>
      <c r="AG46" s="300"/>
      <c r="AH46" s="298" t="s">
        <v>107</v>
      </c>
      <c r="AI46" s="299"/>
      <c r="AJ46" s="299"/>
      <c r="AK46" s="299"/>
      <c r="AL46" s="299"/>
      <c r="AM46" s="300"/>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row>
    <row r="47" spans="1:80" x14ac:dyDescent="0.25">
      <c r="A47" s="76"/>
      <c r="B47" s="76"/>
      <c r="C47" s="76"/>
      <c r="D47" s="76"/>
      <c r="E47" s="76"/>
      <c r="F47" s="76"/>
      <c r="G47" s="76"/>
      <c r="H47" s="76"/>
      <c r="I47" s="76"/>
      <c r="J47" s="301"/>
      <c r="K47" s="302"/>
      <c r="L47" s="302"/>
      <c r="M47" s="302"/>
      <c r="N47" s="302"/>
      <c r="O47" s="303"/>
      <c r="P47" s="301"/>
      <c r="Q47" s="302"/>
      <c r="R47" s="302"/>
      <c r="S47" s="302"/>
      <c r="T47" s="302"/>
      <c r="U47" s="303"/>
      <c r="V47" s="301"/>
      <c r="W47" s="302"/>
      <c r="X47" s="302"/>
      <c r="Y47" s="302"/>
      <c r="Z47" s="302"/>
      <c r="AA47" s="303"/>
      <c r="AB47" s="301"/>
      <c r="AC47" s="302"/>
      <c r="AD47" s="302"/>
      <c r="AE47" s="302"/>
      <c r="AF47" s="302"/>
      <c r="AG47" s="303"/>
      <c r="AH47" s="301"/>
      <c r="AI47" s="302"/>
      <c r="AJ47" s="302"/>
      <c r="AK47" s="302"/>
      <c r="AL47" s="302"/>
      <c r="AM47" s="303"/>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row>
    <row r="48" spans="1:80" x14ac:dyDescent="0.25">
      <c r="A48" s="76"/>
      <c r="B48" s="76"/>
      <c r="C48" s="76"/>
      <c r="D48" s="76"/>
      <c r="E48" s="76"/>
      <c r="F48" s="76"/>
      <c r="G48" s="76"/>
      <c r="H48" s="76"/>
      <c r="I48" s="76"/>
      <c r="J48" s="301"/>
      <c r="K48" s="302"/>
      <c r="L48" s="302"/>
      <c r="M48" s="302"/>
      <c r="N48" s="302"/>
      <c r="O48" s="303"/>
      <c r="P48" s="301"/>
      <c r="Q48" s="302"/>
      <c r="R48" s="302"/>
      <c r="S48" s="302"/>
      <c r="T48" s="302"/>
      <c r="U48" s="303"/>
      <c r="V48" s="301"/>
      <c r="W48" s="302"/>
      <c r="X48" s="302"/>
      <c r="Y48" s="302"/>
      <c r="Z48" s="302"/>
      <c r="AA48" s="303"/>
      <c r="AB48" s="301"/>
      <c r="AC48" s="302"/>
      <c r="AD48" s="302"/>
      <c r="AE48" s="302"/>
      <c r="AF48" s="302"/>
      <c r="AG48" s="303"/>
      <c r="AH48" s="301"/>
      <c r="AI48" s="302"/>
      <c r="AJ48" s="302"/>
      <c r="AK48" s="302"/>
      <c r="AL48" s="302"/>
      <c r="AM48" s="303"/>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row>
    <row r="49" spans="1:80" x14ac:dyDescent="0.25">
      <c r="A49" s="76"/>
      <c r="B49" s="76"/>
      <c r="C49" s="76"/>
      <c r="D49" s="76"/>
      <c r="E49" s="76"/>
      <c r="F49" s="76"/>
      <c r="G49" s="76"/>
      <c r="H49" s="76"/>
      <c r="I49" s="76"/>
      <c r="J49" s="301"/>
      <c r="K49" s="302"/>
      <c r="L49" s="302"/>
      <c r="M49" s="302"/>
      <c r="N49" s="302"/>
      <c r="O49" s="303"/>
      <c r="P49" s="301"/>
      <c r="Q49" s="302"/>
      <c r="R49" s="302"/>
      <c r="S49" s="302"/>
      <c r="T49" s="302"/>
      <c r="U49" s="303"/>
      <c r="V49" s="301"/>
      <c r="W49" s="302"/>
      <c r="X49" s="302"/>
      <c r="Y49" s="302"/>
      <c r="Z49" s="302"/>
      <c r="AA49" s="303"/>
      <c r="AB49" s="301"/>
      <c r="AC49" s="302"/>
      <c r="AD49" s="302"/>
      <c r="AE49" s="302"/>
      <c r="AF49" s="302"/>
      <c r="AG49" s="303"/>
      <c r="AH49" s="301"/>
      <c r="AI49" s="302"/>
      <c r="AJ49" s="302"/>
      <c r="AK49" s="302"/>
      <c r="AL49" s="302"/>
      <c r="AM49" s="303"/>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row>
    <row r="50" spans="1:80" x14ac:dyDescent="0.25">
      <c r="A50" s="76"/>
      <c r="B50" s="76"/>
      <c r="C50" s="76"/>
      <c r="D50" s="76"/>
      <c r="E50" s="76"/>
      <c r="F50" s="76"/>
      <c r="G50" s="76"/>
      <c r="H50" s="76"/>
      <c r="I50" s="76"/>
      <c r="J50" s="301"/>
      <c r="K50" s="302"/>
      <c r="L50" s="302"/>
      <c r="M50" s="302"/>
      <c r="N50" s="302"/>
      <c r="O50" s="303"/>
      <c r="P50" s="301"/>
      <c r="Q50" s="302"/>
      <c r="R50" s="302"/>
      <c r="S50" s="302"/>
      <c r="T50" s="302"/>
      <c r="U50" s="303"/>
      <c r="V50" s="301"/>
      <c r="W50" s="302"/>
      <c r="X50" s="302"/>
      <c r="Y50" s="302"/>
      <c r="Z50" s="302"/>
      <c r="AA50" s="303"/>
      <c r="AB50" s="301"/>
      <c r="AC50" s="302"/>
      <c r="AD50" s="302"/>
      <c r="AE50" s="302"/>
      <c r="AF50" s="302"/>
      <c r="AG50" s="303"/>
      <c r="AH50" s="301"/>
      <c r="AI50" s="302"/>
      <c r="AJ50" s="302"/>
      <c r="AK50" s="302"/>
      <c r="AL50" s="302"/>
      <c r="AM50" s="303"/>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row>
    <row r="51" spans="1:80" ht="15.75" thickBot="1" x14ac:dyDescent="0.3">
      <c r="A51" s="76"/>
      <c r="B51" s="76"/>
      <c r="C51" s="76"/>
      <c r="D51" s="76"/>
      <c r="E51" s="76"/>
      <c r="F51" s="76"/>
      <c r="G51" s="76"/>
      <c r="H51" s="76"/>
      <c r="I51" s="76"/>
      <c r="J51" s="304"/>
      <c r="K51" s="305"/>
      <c r="L51" s="305"/>
      <c r="M51" s="305"/>
      <c r="N51" s="305"/>
      <c r="O51" s="306"/>
      <c r="P51" s="304"/>
      <c r="Q51" s="305"/>
      <c r="R51" s="305"/>
      <c r="S51" s="305"/>
      <c r="T51" s="305"/>
      <c r="U51" s="306"/>
      <c r="V51" s="304"/>
      <c r="W51" s="305"/>
      <c r="X51" s="305"/>
      <c r="Y51" s="305"/>
      <c r="Z51" s="305"/>
      <c r="AA51" s="306"/>
      <c r="AB51" s="304"/>
      <c r="AC51" s="305"/>
      <c r="AD51" s="305"/>
      <c r="AE51" s="305"/>
      <c r="AF51" s="305"/>
      <c r="AG51" s="306"/>
      <c r="AH51" s="304"/>
      <c r="AI51" s="305"/>
      <c r="AJ51" s="305"/>
      <c r="AK51" s="305"/>
      <c r="AL51" s="305"/>
      <c r="AM51" s="30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row>
    <row r="52" spans="1:80" x14ac:dyDescent="0.2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row>
    <row r="53" spans="1:80" ht="15" customHeight="1" x14ac:dyDescent="0.25">
      <c r="A53" s="76"/>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row>
    <row r="54" spans="1:80" ht="15" customHeight="1" x14ac:dyDescent="0.25">
      <c r="A54" s="76"/>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row>
    <row r="55" spans="1:80" x14ac:dyDescent="0.2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row>
    <row r="56" spans="1:80" x14ac:dyDescent="0.25">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row>
    <row r="57" spans="1:80" x14ac:dyDescent="0.25">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row>
    <row r="58" spans="1:80" x14ac:dyDescent="0.25">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row>
    <row r="59" spans="1:80" x14ac:dyDescent="0.2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row>
    <row r="60" spans="1:80" x14ac:dyDescent="0.2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row>
    <row r="61" spans="1:80" x14ac:dyDescent="0.2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row>
    <row r="62" spans="1:80"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row>
    <row r="63" spans="1:80" x14ac:dyDescent="0.2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row>
    <row r="64" spans="1:80" x14ac:dyDescent="0.2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row>
    <row r="65" spans="1:80"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row>
    <row r="66" spans="1:80"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row>
    <row r="67" spans="1:80"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row>
    <row r="68" spans="1:80"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row>
    <row r="69" spans="1:80"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row>
    <row r="70" spans="1:80"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row>
    <row r="71" spans="1:80"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row>
    <row r="72" spans="1:80"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row>
    <row r="73" spans="1:80"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row>
    <row r="74" spans="1:80"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row>
    <row r="75" spans="1:80"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row>
    <row r="76" spans="1:80"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row>
    <row r="77" spans="1:80"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row>
    <row r="78" spans="1:80"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row>
    <row r="79" spans="1:80"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row>
    <row r="80" spans="1:80"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row>
    <row r="81" spans="1:63"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row>
    <row r="82" spans="1:63"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row>
    <row r="83" spans="1:63"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row>
    <row r="84" spans="1:63"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row>
    <row r="85" spans="1:63"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row>
    <row r="86" spans="1:63"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row>
    <row r="87" spans="1:63"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row>
    <row r="88" spans="1:63"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row>
    <row r="89" spans="1:63"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row>
    <row r="90" spans="1:63"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row>
    <row r="91" spans="1:63"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row>
    <row r="92" spans="1:63"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row>
    <row r="93" spans="1:63"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row>
    <row r="94" spans="1:63"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row>
    <row r="95" spans="1:63"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row>
    <row r="96" spans="1:63"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row>
    <row r="97" spans="1:63"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row>
    <row r="98" spans="1:63"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row>
    <row r="99" spans="1:63"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row>
    <row r="100" spans="1:63"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row>
    <row r="101" spans="1:63"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row>
    <row r="102" spans="1:63"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row>
    <row r="103" spans="1:63"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row>
    <row r="104" spans="1:63"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row>
    <row r="105" spans="1:63"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row>
    <row r="106" spans="1:63"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row>
    <row r="107" spans="1:63"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row>
    <row r="108" spans="1:63"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row>
    <row r="109" spans="1:63"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row>
    <row r="110" spans="1:63"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row>
    <row r="111" spans="1:63"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row>
    <row r="112" spans="1:63"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row>
    <row r="113" spans="1:63"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row>
    <row r="114" spans="1:63"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row>
    <row r="115" spans="1:63"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row>
    <row r="116" spans="1:63"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c r="BI116" s="76"/>
      <c r="BJ116" s="76"/>
      <c r="BK116" s="76"/>
    </row>
    <row r="117" spans="1:63"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row>
    <row r="118" spans="1:63"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row>
    <row r="119" spans="1:63"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row>
    <row r="120" spans="1:63"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row>
    <row r="121" spans="1:63"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row>
    <row r="122" spans="1:63" x14ac:dyDescent="0.25">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c r="BI122" s="76"/>
      <c r="BJ122" s="76"/>
      <c r="BK122" s="76"/>
    </row>
    <row r="123" spans="1:63" x14ac:dyDescent="0.25">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row>
    <row r="124" spans="1:63" x14ac:dyDescent="0.25">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row>
    <row r="125" spans="1:63" x14ac:dyDescent="0.25">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row>
    <row r="126" spans="1:63" x14ac:dyDescent="0.25">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row>
    <row r="127" spans="1:63" x14ac:dyDescent="0.25">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row>
    <row r="128" spans="1:63" x14ac:dyDescent="0.25">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row>
    <row r="129" spans="2:63" x14ac:dyDescent="0.25">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c r="BI129" s="76"/>
      <c r="BJ129" s="76"/>
      <c r="BK129" s="76"/>
    </row>
    <row r="130" spans="2:63" x14ac:dyDescent="0.25">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c r="BI130" s="76"/>
      <c r="BJ130" s="76"/>
      <c r="BK130" s="76"/>
    </row>
    <row r="131" spans="2:63" x14ac:dyDescent="0.25">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c r="BI131" s="76"/>
      <c r="BJ131" s="76"/>
      <c r="BK131" s="76"/>
    </row>
    <row r="132" spans="2:63" x14ac:dyDescent="0.25">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c r="BI132" s="76"/>
      <c r="BJ132" s="76"/>
      <c r="BK132" s="76"/>
    </row>
    <row r="133" spans="2:63" x14ac:dyDescent="0.25">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row>
    <row r="134" spans="2:63" x14ac:dyDescent="0.25">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row>
    <row r="135" spans="2:63" x14ac:dyDescent="0.25">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row>
    <row r="136" spans="2:63" x14ac:dyDescent="0.25">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row>
    <row r="137" spans="2:63" x14ac:dyDescent="0.25">
      <c r="B137" s="76"/>
      <c r="C137" s="76"/>
      <c r="D137" s="76"/>
      <c r="E137" s="76"/>
      <c r="F137" s="76"/>
      <c r="G137" s="76"/>
      <c r="H137" s="76"/>
      <c r="I137" s="76"/>
    </row>
    <row r="138" spans="2:63" x14ac:dyDescent="0.25">
      <c r="B138" s="76"/>
      <c r="C138" s="76"/>
      <c r="D138" s="76"/>
      <c r="E138" s="76"/>
      <c r="F138" s="76"/>
      <c r="G138" s="76"/>
      <c r="H138" s="76"/>
      <c r="I138" s="76"/>
    </row>
    <row r="139" spans="2:63" x14ac:dyDescent="0.25">
      <c r="B139" s="76"/>
      <c r="C139" s="76"/>
      <c r="D139" s="76"/>
      <c r="E139" s="76"/>
      <c r="F139" s="76"/>
      <c r="G139" s="76"/>
      <c r="H139" s="76"/>
      <c r="I139" s="76"/>
    </row>
    <row r="140" spans="2:63" x14ac:dyDescent="0.25">
      <c r="B140" s="76"/>
      <c r="C140" s="76"/>
      <c r="D140" s="76"/>
      <c r="E140" s="76"/>
      <c r="F140" s="76"/>
      <c r="G140" s="76"/>
      <c r="H140" s="76"/>
      <c r="I140" s="76"/>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row>
    <row r="2" spans="1:91" ht="18" customHeight="1" x14ac:dyDescent="0.25">
      <c r="A2" s="76"/>
      <c r="B2" s="374" t="s">
        <v>157</v>
      </c>
      <c r="C2" s="375"/>
      <c r="D2" s="375"/>
      <c r="E2" s="375"/>
      <c r="F2" s="375"/>
      <c r="G2" s="375"/>
      <c r="H2" s="375"/>
      <c r="I2" s="375"/>
      <c r="J2" s="314" t="s">
        <v>2</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row>
    <row r="3" spans="1:91" ht="18.75" customHeight="1" x14ac:dyDescent="0.25">
      <c r="A3" s="76"/>
      <c r="B3" s="375"/>
      <c r="C3" s="375"/>
      <c r="D3" s="375"/>
      <c r="E3" s="375"/>
      <c r="F3" s="375"/>
      <c r="G3" s="375"/>
      <c r="H3" s="375"/>
      <c r="I3" s="375"/>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row>
    <row r="4" spans="1:91" ht="15" customHeight="1" x14ac:dyDescent="0.25">
      <c r="A4" s="76"/>
      <c r="B4" s="375"/>
      <c r="C4" s="375"/>
      <c r="D4" s="375"/>
      <c r="E4" s="375"/>
      <c r="F4" s="375"/>
      <c r="G4" s="375"/>
      <c r="H4" s="375"/>
      <c r="I4" s="375"/>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row>
    <row r="5" spans="1:91" ht="15.75" thickBot="1" x14ac:dyDescent="0.3">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row>
    <row r="6" spans="1:91" ht="15" customHeight="1" x14ac:dyDescent="0.25">
      <c r="A6" s="76"/>
      <c r="B6" s="260" t="s">
        <v>4</v>
      </c>
      <c r="C6" s="260"/>
      <c r="D6" s="261"/>
      <c r="E6" s="357" t="s">
        <v>115</v>
      </c>
      <c r="F6" s="358"/>
      <c r="G6" s="358"/>
      <c r="H6" s="358"/>
      <c r="I6" s="376"/>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6"/>
      <c r="AO6" s="365" t="s">
        <v>78</v>
      </c>
      <c r="AP6" s="366"/>
      <c r="AQ6" s="366"/>
      <c r="AR6" s="366"/>
      <c r="AS6" s="366"/>
      <c r="AT6" s="367"/>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row>
    <row r="7" spans="1:91" ht="15" customHeight="1" x14ac:dyDescent="0.25">
      <c r="A7" s="76"/>
      <c r="B7" s="260"/>
      <c r="C7" s="260"/>
      <c r="D7" s="261"/>
      <c r="E7" s="361"/>
      <c r="F7" s="362"/>
      <c r="G7" s="362"/>
      <c r="H7" s="362"/>
      <c r="I7" s="377"/>
      <c r="J7" s="44" t="str">
        <f>IF(AND('Mapa final'!$AD$14="Muy Alta",'Mapa final'!$AF$14="Leve"),CONCATENATE("R2C",'Mapa final'!$S$14),"")</f>
        <v/>
      </c>
      <c r="K7" s="45" t="str">
        <f>IF(AND('Mapa final'!$AD$21="Muy Alta",'Mapa final'!$AF$21="Leve"),CONCATENATE("R2C",'Mapa final'!$S$21),"")</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final'!$AD$14="Muy Alta",'Mapa final'!$AF$14="Menor"),CONCATENATE("R2C",'Mapa final'!$S$14),"")</f>
        <v/>
      </c>
      <c r="Q7" s="45" t="str">
        <f>IF(AND('Mapa final'!$AD$21="Muy Alta",'Mapa final'!$AF$21="Menor"),CONCATENATE("R2C",'Mapa final'!$S$21),"")</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final'!$AD$14="Muy Alta",'Mapa final'!$AF$14="Moderado"),CONCATENATE("R2C",'Mapa final'!$S$14),"")</f>
        <v/>
      </c>
      <c r="W7" s="45" t="str">
        <f>IF(AND('Mapa final'!$AD$21="Muy Alta",'Mapa final'!$AF$21="Moderado"),CONCATENATE("R2C",'Mapa final'!$S$21),"")</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final'!$AD$14="Muy Alta",'Mapa final'!$AF$14="Mayor"),CONCATENATE("R2C",'Mapa final'!$S$14),"")</f>
        <v/>
      </c>
      <c r="AC7" s="45" t="str">
        <f>IF(AND('Mapa final'!$AD$21="Muy Alta",'Mapa final'!$AF$21="Mayor"),CONCATENATE("R2C",'Mapa final'!$S$21),"")</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final'!$AD$14="Muy Alta",'Mapa final'!$AF$14="Catastrófico"),CONCATENATE("R2C",'Mapa final'!$S$14),"")</f>
        <v/>
      </c>
      <c r="AI7" s="48" t="str">
        <f>IF(AND('Mapa final'!$AD$21="Muy Alta",'Mapa final'!$AF$21="Catastrófico"),CONCATENATE("R2C",'Mapa final'!$S$21),"")</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6"/>
      <c r="AO7" s="368"/>
      <c r="AP7" s="369"/>
      <c r="AQ7" s="369"/>
      <c r="AR7" s="369"/>
      <c r="AS7" s="369"/>
      <c r="AT7" s="370"/>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row>
    <row r="8" spans="1:91" ht="15" customHeight="1" x14ac:dyDescent="0.25">
      <c r="A8" s="76"/>
      <c r="B8" s="260"/>
      <c r="C8" s="260"/>
      <c r="D8" s="261"/>
      <c r="E8" s="361"/>
      <c r="F8" s="362"/>
      <c r="G8" s="362"/>
      <c r="H8" s="362"/>
      <c r="I8" s="377"/>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6"/>
      <c r="AO8" s="368"/>
      <c r="AP8" s="369"/>
      <c r="AQ8" s="369"/>
      <c r="AR8" s="369"/>
      <c r="AS8" s="369"/>
      <c r="AT8" s="370"/>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row>
    <row r="9" spans="1:91" ht="15" customHeight="1" x14ac:dyDescent="0.25">
      <c r="A9" s="76"/>
      <c r="B9" s="260"/>
      <c r="C9" s="260"/>
      <c r="D9" s="261"/>
      <c r="E9" s="361"/>
      <c r="F9" s="362"/>
      <c r="G9" s="362"/>
      <c r="H9" s="362"/>
      <c r="I9" s="377"/>
      <c r="J9" s="44" t="e">
        <f>IF(AND('Mapa final'!#REF!="Muy Alta",'Mapa final'!#REF!="Leve"),CONCATENATE("R4C",'Mapa final'!#REF!),"")</f>
        <v>#REF!</v>
      </c>
      <c r="K9" s="45" t="e">
        <f>IF(AND('Mapa final'!#REF!="Muy Alta",'Mapa final'!#REF!="Leve"),CONCATENATE("R4C",'Mapa final'!#REF!),"")</f>
        <v>#REF!</v>
      </c>
      <c r="L9" s="50" t="e">
        <f>IF(AND('Mapa final'!#REF!="Muy Alta",'Mapa final'!#REF!="Leve"),CONCATENATE("R4C",'Mapa final'!#REF!),"")</f>
        <v>#REF!</v>
      </c>
      <c r="M9" s="50" t="e">
        <f>IF(AND('Mapa final'!#REF!="Muy Alta",'Mapa final'!#REF!="Leve"),CONCATENATE("R4C",'Mapa final'!#REF!),"")</f>
        <v>#REF!</v>
      </c>
      <c r="N9" s="50"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50" t="e">
        <f>IF(AND('Mapa final'!#REF!="Muy Alta",'Mapa final'!#REF!="Menor"),CONCATENATE("R4C",'Mapa final'!#REF!),"")</f>
        <v>#REF!</v>
      </c>
      <c r="S9" s="50" t="e">
        <f>IF(AND('Mapa final'!#REF!="Muy Alta",'Mapa final'!#REF!="Menor"),CONCATENATE("R4C",'Mapa final'!#REF!),"")</f>
        <v>#REF!</v>
      </c>
      <c r="T9" s="50"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50" t="e">
        <f>IF(AND('Mapa final'!#REF!="Muy Alta",'Mapa final'!#REF!="Moderado"),CONCATENATE("R4C",'Mapa final'!#REF!),"")</f>
        <v>#REF!</v>
      </c>
      <c r="Y9" s="50" t="e">
        <f>IF(AND('Mapa final'!#REF!="Muy Alta",'Mapa final'!#REF!="Moderado"),CONCATENATE("R4C",'Mapa final'!#REF!),"")</f>
        <v>#REF!</v>
      </c>
      <c r="Z9" s="50"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50" t="e">
        <f>IF(AND('Mapa final'!#REF!="Muy Alta",'Mapa final'!#REF!="Mayor"),CONCATENATE("R4C",'Mapa final'!#REF!),"")</f>
        <v>#REF!</v>
      </c>
      <c r="AE9" s="50" t="e">
        <f>IF(AND('Mapa final'!#REF!="Muy Alta",'Mapa final'!#REF!="Mayor"),CONCATENATE("R4C",'Mapa final'!#REF!),"")</f>
        <v>#REF!</v>
      </c>
      <c r="AF9" s="50"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6"/>
      <c r="AO9" s="368"/>
      <c r="AP9" s="369"/>
      <c r="AQ9" s="369"/>
      <c r="AR9" s="369"/>
      <c r="AS9" s="369"/>
      <c r="AT9" s="370"/>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row>
    <row r="10" spans="1:91" ht="15" customHeight="1" x14ac:dyDescent="0.25">
      <c r="A10" s="76"/>
      <c r="B10" s="260"/>
      <c r="C10" s="260"/>
      <c r="D10" s="261"/>
      <c r="E10" s="361"/>
      <c r="F10" s="362"/>
      <c r="G10" s="362"/>
      <c r="H10" s="362"/>
      <c r="I10" s="377"/>
      <c r="J10" s="44" t="e">
        <f>IF(AND('Mapa final'!#REF!="Muy Alta",'Mapa final'!#REF!="Leve"),CONCATENATE("R5C",'Mapa final'!#REF!),"")</f>
        <v>#REF!</v>
      </c>
      <c r="K10" s="45" t="e">
        <f>IF(AND('Mapa final'!#REF!="Muy Alta",'Mapa final'!#REF!="Leve"),CONCATENATE("R5C",'Mapa final'!#REF!),"")</f>
        <v>#REF!</v>
      </c>
      <c r="L10" s="50" t="e">
        <f>IF(AND('Mapa final'!#REF!="Muy Alta",'Mapa final'!#REF!="Leve"),CONCATENATE("R5C",'Mapa final'!#REF!),"")</f>
        <v>#REF!</v>
      </c>
      <c r="M10" s="50" t="e">
        <f>IF(AND('Mapa final'!#REF!="Muy Alta",'Mapa final'!#REF!="Leve"),CONCATENATE("R5C",'Mapa final'!#REF!),"")</f>
        <v>#REF!</v>
      </c>
      <c r="N10" s="50"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50" t="e">
        <f>IF(AND('Mapa final'!#REF!="Muy Alta",'Mapa final'!#REF!="Menor"),CONCATENATE("R5C",'Mapa final'!#REF!),"")</f>
        <v>#REF!</v>
      </c>
      <c r="S10" s="50" t="e">
        <f>IF(AND('Mapa final'!#REF!="Muy Alta",'Mapa final'!#REF!="Menor"),CONCATENATE("R5C",'Mapa final'!#REF!),"")</f>
        <v>#REF!</v>
      </c>
      <c r="T10" s="50"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50" t="e">
        <f>IF(AND('Mapa final'!#REF!="Muy Alta",'Mapa final'!#REF!="Moderado"),CONCATENATE("R5C",'Mapa final'!#REF!),"")</f>
        <v>#REF!</v>
      </c>
      <c r="Y10" s="50" t="e">
        <f>IF(AND('Mapa final'!#REF!="Muy Alta",'Mapa final'!#REF!="Moderado"),CONCATENATE("R5C",'Mapa final'!#REF!),"")</f>
        <v>#REF!</v>
      </c>
      <c r="Z10" s="50"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50" t="e">
        <f>IF(AND('Mapa final'!#REF!="Muy Alta",'Mapa final'!#REF!="Mayor"),CONCATENATE("R5C",'Mapa final'!#REF!),"")</f>
        <v>#REF!</v>
      </c>
      <c r="AE10" s="50" t="e">
        <f>IF(AND('Mapa final'!#REF!="Muy Alta",'Mapa final'!#REF!="Mayor"),CONCATENATE("R5C",'Mapa final'!#REF!),"")</f>
        <v>#REF!</v>
      </c>
      <c r="AF10" s="50"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6"/>
      <c r="AO10" s="368"/>
      <c r="AP10" s="369"/>
      <c r="AQ10" s="369"/>
      <c r="AR10" s="369"/>
      <c r="AS10" s="369"/>
      <c r="AT10" s="370"/>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row>
    <row r="11" spans="1:91" ht="15" customHeight="1" x14ac:dyDescent="0.25">
      <c r="A11" s="76"/>
      <c r="B11" s="260"/>
      <c r="C11" s="260"/>
      <c r="D11" s="261"/>
      <c r="E11" s="361"/>
      <c r="F11" s="362"/>
      <c r="G11" s="362"/>
      <c r="H11" s="362"/>
      <c r="I11" s="377"/>
      <c r="J11" s="44" t="e">
        <f>IF(AND('Mapa final'!#REF!="Muy Alta",'Mapa final'!#REF!="Leve"),CONCATENATE("R6C",'Mapa final'!#REF!),"")</f>
        <v>#REF!</v>
      </c>
      <c r="K11" s="45" t="e">
        <f>IF(AND('Mapa final'!#REF!="Muy Alta",'Mapa final'!#REF!="Leve"),CONCATENATE("R6C",'Mapa final'!#REF!),"")</f>
        <v>#REF!</v>
      </c>
      <c r="L11" s="50" t="e">
        <f>IF(AND('Mapa final'!#REF!="Muy Alta",'Mapa final'!#REF!="Leve"),CONCATENATE("R6C",'Mapa final'!#REF!),"")</f>
        <v>#REF!</v>
      </c>
      <c r="M11" s="50" t="e">
        <f>IF(AND('Mapa final'!#REF!="Muy Alta",'Mapa final'!#REF!="Leve"),CONCATENATE("R6C",'Mapa final'!#REF!),"")</f>
        <v>#REF!</v>
      </c>
      <c r="N11" s="50"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50" t="e">
        <f>IF(AND('Mapa final'!#REF!="Muy Alta",'Mapa final'!#REF!="Menor"),CONCATENATE("R6C",'Mapa final'!#REF!),"")</f>
        <v>#REF!</v>
      </c>
      <c r="S11" s="50" t="e">
        <f>IF(AND('Mapa final'!#REF!="Muy Alta",'Mapa final'!#REF!="Menor"),CONCATENATE("R6C",'Mapa final'!#REF!),"")</f>
        <v>#REF!</v>
      </c>
      <c r="T11" s="50"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50" t="e">
        <f>IF(AND('Mapa final'!#REF!="Muy Alta",'Mapa final'!#REF!="Moderado"),CONCATENATE("R6C",'Mapa final'!#REF!),"")</f>
        <v>#REF!</v>
      </c>
      <c r="Y11" s="50" t="e">
        <f>IF(AND('Mapa final'!#REF!="Muy Alta",'Mapa final'!#REF!="Moderado"),CONCATENATE("R6C",'Mapa final'!#REF!),"")</f>
        <v>#REF!</v>
      </c>
      <c r="Z11" s="50"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50" t="e">
        <f>IF(AND('Mapa final'!#REF!="Muy Alta",'Mapa final'!#REF!="Mayor"),CONCATENATE("R6C",'Mapa final'!#REF!),"")</f>
        <v>#REF!</v>
      </c>
      <c r="AE11" s="50" t="e">
        <f>IF(AND('Mapa final'!#REF!="Muy Alta",'Mapa final'!#REF!="Mayor"),CONCATENATE("R6C",'Mapa final'!#REF!),"")</f>
        <v>#REF!</v>
      </c>
      <c r="AF11" s="50"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6"/>
      <c r="AO11" s="368"/>
      <c r="AP11" s="369"/>
      <c r="AQ11" s="369"/>
      <c r="AR11" s="369"/>
      <c r="AS11" s="369"/>
      <c r="AT11" s="370"/>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row>
    <row r="12" spans="1:91" ht="15" customHeight="1" x14ac:dyDescent="0.25">
      <c r="A12" s="76"/>
      <c r="B12" s="260"/>
      <c r="C12" s="260"/>
      <c r="D12" s="261"/>
      <c r="E12" s="361"/>
      <c r="F12" s="362"/>
      <c r="G12" s="362"/>
      <c r="H12" s="362"/>
      <c r="I12" s="377"/>
      <c r="J12" s="44" t="e">
        <f>IF(AND('Mapa final'!#REF!="Muy Alta",'Mapa final'!#REF!="Leve"),CONCATENATE("R7C",'Mapa final'!#REF!),"")</f>
        <v>#REF!</v>
      </c>
      <c r="K12" s="45" t="e">
        <f>IF(AND('Mapa final'!#REF!="Muy Alta",'Mapa final'!#REF!="Leve"),CONCATENATE("R7C",'Mapa final'!#REF!),"")</f>
        <v>#REF!</v>
      </c>
      <c r="L12" s="50" t="e">
        <f>IF(AND('Mapa final'!#REF!="Muy Alta",'Mapa final'!#REF!="Leve"),CONCATENATE("R7C",'Mapa final'!#REF!),"")</f>
        <v>#REF!</v>
      </c>
      <c r="M12" s="50" t="e">
        <f>IF(AND('Mapa final'!#REF!="Muy Alta",'Mapa final'!#REF!="Leve"),CONCATENATE("R7C",'Mapa final'!#REF!),"")</f>
        <v>#REF!</v>
      </c>
      <c r="N12" s="50"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50" t="e">
        <f>IF(AND('Mapa final'!#REF!="Muy Alta",'Mapa final'!#REF!="Menor"),CONCATENATE("R7C",'Mapa final'!#REF!),"")</f>
        <v>#REF!</v>
      </c>
      <c r="S12" s="50" t="e">
        <f>IF(AND('Mapa final'!#REF!="Muy Alta",'Mapa final'!#REF!="Menor"),CONCATENATE("R7C",'Mapa final'!#REF!),"")</f>
        <v>#REF!</v>
      </c>
      <c r="T12" s="50"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50" t="e">
        <f>IF(AND('Mapa final'!#REF!="Muy Alta",'Mapa final'!#REF!="Moderado"),CONCATENATE("R7C",'Mapa final'!#REF!),"")</f>
        <v>#REF!</v>
      </c>
      <c r="Y12" s="50" t="e">
        <f>IF(AND('Mapa final'!#REF!="Muy Alta",'Mapa final'!#REF!="Moderado"),CONCATENATE("R7C",'Mapa final'!#REF!),"")</f>
        <v>#REF!</v>
      </c>
      <c r="Z12" s="50"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50" t="e">
        <f>IF(AND('Mapa final'!#REF!="Muy Alta",'Mapa final'!#REF!="Mayor"),CONCATENATE("R7C",'Mapa final'!#REF!),"")</f>
        <v>#REF!</v>
      </c>
      <c r="AE12" s="50" t="e">
        <f>IF(AND('Mapa final'!#REF!="Muy Alta",'Mapa final'!#REF!="Mayor"),CONCATENATE("R7C",'Mapa final'!#REF!),"")</f>
        <v>#REF!</v>
      </c>
      <c r="AF12" s="50"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6"/>
      <c r="AO12" s="368"/>
      <c r="AP12" s="369"/>
      <c r="AQ12" s="369"/>
      <c r="AR12" s="369"/>
      <c r="AS12" s="369"/>
      <c r="AT12" s="370"/>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row>
    <row r="13" spans="1:91" ht="15" customHeight="1" x14ac:dyDescent="0.25">
      <c r="A13" s="76"/>
      <c r="B13" s="260"/>
      <c r="C13" s="260"/>
      <c r="D13" s="261"/>
      <c r="E13" s="361"/>
      <c r="F13" s="362"/>
      <c r="G13" s="362"/>
      <c r="H13" s="362"/>
      <c r="I13" s="377"/>
      <c r="J13" s="44" t="e">
        <f>IF(AND('Mapa final'!#REF!="Muy Alta",'Mapa final'!#REF!="Leve"),CONCATENATE("R8C",'Mapa final'!#REF!),"")</f>
        <v>#REF!</v>
      </c>
      <c r="K13" s="45" t="e">
        <f>IF(AND('Mapa final'!#REF!="Muy Alta",'Mapa final'!#REF!="Leve"),CONCATENATE("R8C",'Mapa final'!#REF!),"")</f>
        <v>#REF!</v>
      </c>
      <c r="L13" s="50" t="e">
        <f>IF(AND('Mapa final'!#REF!="Muy Alta",'Mapa final'!#REF!="Leve"),CONCATENATE("R8C",'Mapa final'!#REF!),"")</f>
        <v>#REF!</v>
      </c>
      <c r="M13" s="50" t="e">
        <f>IF(AND('Mapa final'!#REF!="Muy Alta",'Mapa final'!#REF!="Leve"),CONCATENATE("R8C",'Mapa final'!#REF!),"")</f>
        <v>#REF!</v>
      </c>
      <c r="N13" s="50"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50" t="e">
        <f>IF(AND('Mapa final'!#REF!="Muy Alta",'Mapa final'!#REF!="Menor"),CONCATENATE("R8C",'Mapa final'!#REF!),"")</f>
        <v>#REF!</v>
      </c>
      <c r="S13" s="50" t="e">
        <f>IF(AND('Mapa final'!#REF!="Muy Alta",'Mapa final'!#REF!="Menor"),CONCATENATE("R8C",'Mapa final'!#REF!),"")</f>
        <v>#REF!</v>
      </c>
      <c r="T13" s="50"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50" t="e">
        <f>IF(AND('Mapa final'!#REF!="Muy Alta",'Mapa final'!#REF!="Moderado"),CONCATENATE("R8C",'Mapa final'!#REF!),"")</f>
        <v>#REF!</v>
      </c>
      <c r="Y13" s="50" t="e">
        <f>IF(AND('Mapa final'!#REF!="Muy Alta",'Mapa final'!#REF!="Moderado"),CONCATENATE("R8C",'Mapa final'!#REF!),"")</f>
        <v>#REF!</v>
      </c>
      <c r="Z13" s="50"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50" t="e">
        <f>IF(AND('Mapa final'!#REF!="Muy Alta",'Mapa final'!#REF!="Mayor"),CONCATENATE("R8C",'Mapa final'!#REF!),"")</f>
        <v>#REF!</v>
      </c>
      <c r="AE13" s="50" t="e">
        <f>IF(AND('Mapa final'!#REF!="Muy Alta",'Mapa final'!#REF!="Mayor"),CONCATENATE("R8C",'Mapa final'!#REF!),"")</f>
        <v>#REF!</v>
      </c>
      <c r="AF13" s="50"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6"/>
      <c r="AO13" s="368"/>
      <c r="AP13" s="369"/>
      <c r="AQ13" s="369"/>
      <c r="AR13" s="369"/>
      <c r="AS13" s="369"/>
      <c r="AT13" s="370"/>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row>
    <row r="14" spans="1:91" ht="15" customHeight="1" x14ac:dyDescent="0.25">
      <c r="A14" s="76"/>
      <c r="B14" s="260"/>
      <c r="C14" s="260"/>
      <c r="D14" s="261"/>
      <c r="E14" s="361"/>
      <c r="F14" s="362"/>
      <c r="G14" s="362"/>
      <c r="H14" s="362"/>
      <c r="I14" s="377"/>
      <c r="J14" s="44" t="e">
        <f>IF(AND('Mapa final'!#REF!="Muy Alta",'Mapa final'!#REF!="Leve"),CONCATENATE("R9C",'Mapa final'!#REF!),"")</f>
        <v>#REF!</v>
      </c>
      <c r="K14" s="45" t="e">
        <f>IF(AND('Mapa final'!#REF!="Muy Alta",'Mapa final'!#REF!="Leve"),CONCATENATE("R9C",'Mapa final'!#REF!),"")</f>
        <v>#REF!</v>
      </c>
      <c r="L14" s="50" t="e">
        <f>IF(AND('Mapa final'!#REF!="Muy Alta",'Mapa final'!#REF!="Leve"),CONCATENATE("R9C",'Mapa final'!#REF!),"")</f>
        <v>#REF!</v>
      </c>
      <c r="M14" s="50" t="e">
        <f>IF(AND('Mapa final'!#REF!="Muy Alta",'Mapa final'!#REF!="Leve"),CONCATENATE("R9C",'Mapa final'!#REF!),"")</f>
        <v>#REF!</v>
      </c>
      <c r="N14" s="50"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50" t="e">
        <f>IF(AND('Mapa final'!#REF!="Muy Alta",'Mapa final'!#REF!="Menor"),CONCATENATE("R9C",'Mapa final'!#REF!),"")</f>
        <v>#REF!</v>
      </c>
      <c r="S14" s="50" t="e">
        <f>IF(AND('Mapa final'!#REF!="Muy Alta",'Mapa final'!#REF!="Menor"),CONCATENATE("R9C",'Mapa final'!#REF!),"")</f>
        <v>#REF!</v>
      </c>
      <c r="T14" s="50"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50" t="e">
        <f>IF(AND('Mapa final'!#REF!="Muy Alta",'Mapa final'!#REF!="Moderado"),CONCATENATE("R9C",'Mapa final'!#REF!),"")</f>
        <v>#REF!</v>
      </c>
      <c r="Y14" s="50" t="e">
        <f>IF(AND('Mapa final'!#REF!="Muy Alta",'Mapa final'!#REF!="Moderado"),CONCATENATE("R9C",'Mapa final'!#REF!),"")</f>
        <v>#REF!</v>
      </c>
      <c r="Z14" s="50"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50" t="e">
        <f>IF(AND('Mapa final'!#REF!="Muy Alta",'Mapa final'!#REF!="Mayor"),CONCATENATE("R9C",'Mapa final'!#REF!),"")</f>
        <v>#REF!</v>
      </c>
      <c r="AE14" s="50" t="e">
        <f>IF(AND('Mapa final'!#REF!="Muy Alta",'Mapa final'!#REF!="Mayor"),CONCATENATE("R9C",'Mapa final'!#REF!),"")</f>
        <v>#REF!</v>
      </c>
      <c r="AF14" s="50"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6"/>
      <c r="AO14" s="368"/>
      <c r="AP14" s="369"/>
      <c r="AQ14" s="369"/>
      <c r="AR14" s="369"/>
      <c r="AS14" s="369"/>
      <c r="AT14" s="370"/>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row>
    <row r="15" spans="1:91" ht="15.75" customHeight="1" thickBot="1" x14ac:dyDescent="0.3">
      <c r="A15" s="76"/>
      <c r="B15" s="260"/>
      <c r="C15" s="260"/>
      <c r="D15" s="261"/>
      <c r="E15" s="363"/>
      <c r="F15" s="364"/>
      <c r="G15" s="364"/>
      <c r="H15" s="364"/>
      <c r="I15" s="378"/>
      <c r="J15" s="51" t="e">
        <f>IF(AND('Mapa final'!#REF!="Muy Alta",'Mapa final'!#REF!="Leve"),CONCATENATE("R10C",'Mapa final'!#REF!),"")</f>
        <v>#REF!</v>
      </c>
      <c r="K15" s="52" t="e">
        <f>IF(AND('Mapa final'!#REF!="Muy Alta",'Mapa final'!#REF!="Leve"),CONCATENATE("R10C",'Mapa final'!#REF!),"")</f>
        <v>#REF!</v>
      </c>
      <c r="L15" s="52" t="e">
        <f>IF(AND('Mapa final'!#REF!="Muy Alta",'Mapa final'!#REF!="Leve"),CONCATENATE("R10C",'Mapa final'!#REF!),"")</f>
        <v>#REF!</v>
      </c>
      <c r="M15" s="52" t="e">
        <f>IF(AND('Mapa final'!#REF!="Muy Alta",'Mapa final'!#REF!="Leve"),CONCATENATE("R10C",'Mapa final'!#REF!),"")</f>
        <v>#REF!</v>
      </c>
      <c r="N15" s="52" t="e">
        <f>IF(AND('Mapa final'!#REF!="Muy Alta",'Mapa final'!#REF!="Leve"),CONCATENATE("R10C",'Mapa final'!#REF!),"")</f>
        <v>#REF!</v>
      </c>
      <c r="O15" s="53"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1" t="e">
        <f>IF(AND('Mapa final'!#REF!="Muy Alta",'Mapa final'!#REF!="Moderado"),CONCATENATE("R10C",'Mapa final'!#REF!),"")</f>
        <v>#REF!</v>
      </c>
      <c r="W15" s="52" t="e">
        <f>IF(AND('Mapa final'!#REF!="Muy Alta",'Mapa final'!#REF!="Moderado"),CONCATENATE("R10C",'Mapa final'!#REF!),"")</f>
        <v>#REF!</v>
      </c>
      <c r="X15" s="52" t="e">
        <f>IF(AND('Mapa final'!#REF!="Muy Alta",'Mapa final'!#REF!="Moderado"),CONCATENATE("R10C",'Mapa final'!#REF!),"")</f>
        <v>#REF!</v>
      </c>
      <c r="Y15" s="52" t="e">
        <f>IF(AND('Mapa final'!#REF!="Muy Alta",'Mapa final'!#REF!="Moderado"),CONCATENATE("R10C",'Mapa final'!#REF!),"")</f>
        <v>#REF!</v>
      </c>
      <c r="Z15" s="52" t="e">
        <f>IF(AND('Mapa final'!#REF!="Muy Alta",'Mapa final'!#REF!="Moderado"),CONCATENATE("R10C",'Mapa final'!#REF!),"")</f>
        <v>#REF!</v>
      </c>
      <c r="AA15" s="53"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4" t="e">
        <f>IF(AND('Mapa final'!#REF!="Muy Alta",'Mapa final'!#REF!="Catastrófico"),CONCATENATE("R10C",'Mapa final'!#REF!),"")</f>
        <v>#REF!</v>
      </c>
      <c r="AI15" s="55" t="e">
        <f>IF(AND('Mapa final'!#REF!="Muy Alta",'Mapa final'!#REF!="Catastrófico"),CONCATENATE("R10C",'Mapa final'!#REF!),"")</f>
        <v>#REF!</v>
      </c>
      <c r="AJ15" s="55" t="e">
        <f>IF(AND('Mapa final'!#REF!="Muy Alta",'Mapa final'!#REF!="Catastrófico"),CONCATENATE("R10C",'Mapa final'!#REF!),"")</f>
        <v>#REF!</v>
      </c>
      <c r="AK15" s="55" t="e">
        <f>IF(AND('Mapa final'!#REF!="Muy Alta",'Mapa final'!#REF!="Catastrófico"),CONCATENATE("R10C",'Mapa final'!#REF!),"")</f>
        <v>#REF!</v>
      </c>
      <c r="AL15" s="55" t="e">
        <f>IF(AND('Mapa final'!#REF!="Muy Alta",'Mapa final'!#REF!="Catastrófico"),CONCATENATE("R10C",'Mapa final'!#REF!),"")</f>
        <v>#REF!</v>
      </c>
      <c r="AM15" s="56" t="e">
        <f>IF(AND('Mapa final'!#REF!="Muy Alta",'Mapa final'!#REF!="Catastrófico"),CONCATENATE("R10C",'Mapa final'!#REF!),"")</f>
        <v>#REF!</v>
      </c>
      <c r="AN15" s="76"/>
      <c r="AO15" s="371"/>
      <c r="AP15" s="372"/>
      <c r="AQ15" s="372"/>
      <c r="AR15" s="372"/>
      <c r="AS15" s="372"/>
      <c r="AT15" s="373"/>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row>
    <row r="16" spans="1:91" ht="15" customHeight="1" x14ac:dyDescent="0.25">
      <c r="A16" s="76"/>
      <c r="B16" s="260"/>
      <c r="C16" s="260"/>
      <c r="D16" s="261"/>
      <c r="E16" s="357" t="s">
        <v>114</v>
      </c>
      <c r="F16" s="358"/>
      <c r="G16" s="358"/>
      <c r="H16" s="358"/>
      <c r="I16" s="358"/>
      <c r="J16" s="57" t="e">
        <f>IF(AND('Mapa final'!#REF!="Alta",'Mapa final'!#REF!="Leve"),CONCATENATE("R1C",'Mapa final'!#REF!),"")</f>
        <v>#REF!</v>
      </c>
      <c r="K16" s="58" t="e">
        <f>IF(AND('Mapa final'!#REF!="Alta",'Mapa final'!#REF!="Leve"),CONCATENATE("R1C",'Mapa final'!#REF!),"")</f>
        <v>#REF!</v>
      </c>
      <c r="L16" s="58" t="e">
        <f>IF(AND('Mapa final'!#REF!="Alta",'Mapa final'!#REF!="Leve"),CONCATENATE("R1C",'Mapa final'!#REF!),"")</f>
        <v>#REF!</v>
      </c>
      <c r="M16" s="58" t="e">
        <f>IF(AND('Mapa final'!#REF!="Alta",'Mapa final'!#REF!="Leve"),CONCATENATE("R1C",'Mapa final'!#REF!),"")</f>
        <v>#REF!</v>
      </c>
      <c r="N16" s="58" t="e">
        <f>IF(AND('Mapa final'!#REF!="Alta",'Mapa final'!#REF!="Leve"),CONCATENATE("R1C",'Mapa final'!#REF!),"")</f>
        <v>#REF!</v>
      </c>
      <c r="O16" s="59" t="e">
        <f>IF(AND('Mapa final'!#REF!="Alta",'Mapa final'!#REF!="Leve"),CONCATENATE("R1C",'Mapa final'!#REF!),"")</f>
        <v>#REF!</v>
      </c>
      <c r="P16" s="57" t="e">
        <f>IF(AND('Mapa final'!#REF!="Alta",'Mapa final'!#REF!="Menor"),CONCATENATE("R1C",'Mapa final'!#REF!),"")</f>
        <v>#REF!</v>
      </c>
      <c r="Q16" s="58" t="e">
        <f>IF(AND('Mapa final'!#REF!="Alta",'Mapa final'!#REF!="Menor"),CONCATENATE("R1C",'Mapa final'!#REF!),"")</f>
        <v>#REF!</v>
      </c>
      <c r="R16" s="58" t="e">
        <f>IF(AND('Mapa final'!#REF!="Alta",'Mapa final'!#REF!="Menor"),CONCATENATE("R1C",'Mapa final'!#REF!),"")</f>
        <v>#REF!</v>
      </c>
      <c r="S16" s="58" t="e">
        <f>IF(AND('Mapa final'!#REF!="Alta",'Mapa final'!#REF!="Menor"),CONCATENATE("R1C",'Mapa final'!#REF!),"")</f>
        <v>#REF!</v>
      </c>
      <c r="T16" s="58" t="e">
        <f>IF(AND('Mapa final'!#REF!="Alta",'Mapa final'!#REF!="Menor"),CONCATENATE("R1C",'Mapa final'!#REF!),"")</f>
        <v>#REF!</v>
      </c>
      <c r="U16" s="59"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6"/>
      <c r="AO16" s="348" t="s">
        <v>79</v>
      </c>
      <c r="AP16" s="349"/>
      <c r="AQ16" s="349"/>
      <c r="AR16" s="349"/>
      <c r="AS16" s="349"/>
      <c r="AT16" s="350"/>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row>
    <row r="17" spans="1:76" ht="15" customHeight="1" x14ac:dyDescent="0.25">
      <c r="A17" s="76"/>
      <c r="B17" s="260"/>
      <c r="C17" s="260"/>
      <c r="D17" s="261"/>
      <c r="E17" s="359"/>
      <c r="F17" s="360"/>
      <c r="G17" s="360"/>
      <c r="H17" s="360"/>
      <c r="I17" s="360"/>
      <c r="J17" s="60" t="str">
        <f>IF(AND('Mapa final'!$AD$14="Alta",'Mapa final'!$AF$14="Leve"),CONCATENATE("R2C",'Mapa final'!$S$14),"")</f>
        <v/>
      </c>
      <c r="K17" s="61" t="str">
        <f>IF(AND('Mapa final'!$AD$21="Alta",'Mapa final'!$AF$21="Leve"),CONCATENATE("R2C",'Mapa final'!$S$21),"")</f>
        <v/>
      </c>
      <c r="L17" s="61" t="e">
        <f>IF(AND('Mapa final'!#REF!="Alta",'Mapa final'!#REF!="Leve"),CONCATENATE("R2C",'Mapa final'!#REF!),"")</f>
        <v>#REF!</v>
      </c>
      <c r="M17" s="61" t="e">
        <f>IF(AND('Mapa final'!#REF!="Alta",'Mapa final'!#REF!="Leve"),CONCATENATE("R2C",'Mapa final'!#REF!),"")</f>
        <v>#REF!</v>
      </c>
      <c r="N17" s="61" t="e">
        <f>IF(AND('Mapa final'!#REF!="Alta",'Mapa final'!#REF!="Leve"),CONCATENATE("R2C",'Mapa final'!#REF!),"")</f>
        <v>#REF!</v>
      </c>
      <c r="O17" s="62" t="e">
        <f>IF(AND('Mapa final'!#REF!="Alta",'Mapa final'!#REF!="Leve"),CONCATENATE("R2C",'Mapa final'!#REF!),"")</f>
        <v>#REF!</v>
      </c>
      <c r="P17" s="60" t="str">
        <f>IF(AND('Mapa final'!$AD$14="Alta",'Mapa final'!$AF$14="Menor"),CONCATENATE("R2C",'Mapa final'!$S$14),"")</f>
        <v/>
      </c>
      <c r="Q17" s="61" t="str">
        <f>IF(AND('Mapa final'!$AD$21="Alta",'Mapa final'!$AF$21="Menor"),CONCATENATE("R2C",'Mapa final'!$S$21),"")</f>
        <v/>
      </c>
      <c r="R17" s="61" t="e">
        <f>IF(AND('Mapa final'!#REF!="Alta",'Mapa final'!#REF!="Menor"),CONCATENATE("R2C",'Mapa final'!#REF!),"")</f>
        <v>#REF!</v>
      </c>
      <c r="S17" s="61" t="e">
        <f>IF(AND('Mapa final'!#REF!="Alta",'Mapa final'!#REF!="Menor"),CONCATENATE("R2C",'Mapa final'!#REF!),"")</f>
        <v>#REF!</v>
      </c>
      <c r="T17" s="61" t="e">
        <f>IF(AND('Mapa final'!#REF!="Alta",'Mapa final'!#REF!="Menor"),CONCATENATE("R2C",'Mapa final'!#REF!),"")</f>
        <v>#REF!</v>
      </c>
      <c r="U17" s="62" t="e">
        <f>IF(AND('Mapa final'!#REF!="Alta",'Mapa final'!#REF!="Menor"),CONCATENATE("R2C",'Mapa final'!#REF!),"")</f>
        <v>#REF!</v>
      </c>
      <c r="V17" s="44" t="str">
        <f>IF(AND('Mapa final'!$AD$14="Alta",'Mapa final'!$AF$14="Moderado"),CONCATENATE("R2C",'Mapa final'!$S$14),"")</f>
        <v/>
      </c>
      <c r="W17" s="45" t="str">
        <f>IF(AND('Mapa final'!$AD$21="Alta",'Mapa final'!$AF$21="Moderado"),CONCATENATE("R2C",'Mapa final'!$S$21),"")</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final'!$AD$14="Alta",'Mapa final'!$AF$14="Mayor"),CONCATENATE("R2C",'Mapa final'!$S$14),"")</f>
        <v/>
      </c>
      <c r="AC17" s="45" t="str">
        <f>IF(AND('Mapa final'!$AD$21="Alta",'Mapa final'!$AF$21="Mayor"),CONCATENATE("R2C",'Mapa final'!$S$21),"")</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final'!$AD$14="Alta",'Mapa final'!$AF$14="Catastrófico"),CONCATENATE("R2C",'Mapa final'!$S$14),"")</f>
        <v/>
      </c>
      <c r="AI17" s="48" t="str">
        <f>IF(AND('Mapa final'!$AD$21="Alta",'Mapa final'!$AF$21="Catastrófico"),CONCATENATE("R2C",'Mapa final'!$S$21),"")</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6"/>
      <c r="AO17" s="351"/>
      <c r="AP17" s="352"/>
      <c r="AQ17" s="352"/>
      <c r="AR17" s="352"/>
      <c r="AS17" s="352"/>
      <c r="AT17" s="353"/>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row>
    <row r="18" spans="1:76" ht="15" customHeight="1" x14ac:dyDescent="0.25">
      <c r="A18" s="76"/>
      <c r="B18" s="260"/>
      <c r="C18" s="260"/>
      <c r="D18" s="261"/>
      <c r="E18" s="361"/>
      <c r="F18" s="362"/>
      <c r="G18" s="362"/>
      <c r="H18" s="362"/>
      <c r="I18" s="360"/>
      <c r="J18" s="60" t="e">
        <f>IF(AND('Mapa final'!#REF!="Alta",'Mapa final'!#REF!="Leve"),CONCATENATE("R3C",'Mapa final'!#REF!),"")</f>
        <v>#REF!</v>
      </c>
      <c r="K18" s="61" t="e">
        <f>IF(AND('Mapa final'!#REF!="Alta",'Mapa final'!#REF!="Leve"),CONCATENATE("R3C",'Mapa final'!#REF!),"")</f>
        <v>#REF!</v>
      </c>
      <c r="L18" s="61" t="e">
        <f>IF(AND('Mapa final'!#REF!="Alta",'Mapa final'!#REF!="Leve"),CONCATENATE("R3C",'Mapa final'!#REF!),"")</f>
        <v>#REF!</v>
      </c>
      <c r="M18" s="61" t="e">
        <f>IF(AND('Mapa final'!#REF!="Alta",'Mapa final'!#REF!="Leve"),CONCATENATE("R3C",'Mapa final'!#REF!),"")</f>
        <v>#REF!</v>
      </c>
      <c r="N18" s="61" t="e">
        <f>IF(AND('Mapa final'!#REF!="Alta",'Mapa final'!#REF!="Leve"),CONCATENATE("R3C",'Mapa final'!#REF!),"")</f>
        <v>#REF!</v>
      </c>
      <c r="O18" s="62" t="e">
        <f>IF(AND('Mapa final'!#REF!="Alta",'Mapa final'!#REF!="Leve"),CONCATENATE("R3C",'Mapa final'!#REF!),"")</f>
        <v>#REF!</v>
      </c>
      <c r="P18" s="60" t="e">
        <f>IF(AND('Mapa final'!#REF!="Alta",'Mapa final'!#REF!="Menor"),CONCATENATE("R3C",'Mapa final'!#REF!),"")</f>
        <v>#REF!</v>
      </c>
      <c r="Q18" s="61" t="e">
        <f>IF(AND('Mapa final'!#REF!="Alta",'Mapa final'!#REF!="Menor"),CONCATENATE("R3C",'Mapa final'!#REF!),"")</f>
        <v>#REF!</v>
      </c>
      <c r="R18" s="61" t="e">
        <f>IF(AND('Mapa final'!#REF!="Alta",'Mapa final'!#REF!="Menor"),CONCATENATE("R3C",'Mapa final'!#REF!),"")</f>
        <v>#REF!</v>
      </c>
      <c r="S18" s="61" t="e">
        <f>IF(AND('Mapa final'!#REF!="Alta",'Mapa final'!#REF!="Menor"),CONCATENATE("R3C",'Mapa final'!#REF!),"")</f>
        <v>#REF!</v>
      </c>
      <c r="T18" s="61" t="e">
        <f>IF(AND('Mapa final'!#REF!="Alta",'Mapa final'!#REF!="Menor"),CONCATENATE("R3C",'Mapa final'!#REF!),"")</f>
        <v>#REF!</v>
      </c>
      <c r="U18" s="62"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6"/>
      <c r="AO18" s="351"/>
      <c r="AP18" s="352"/>
      <c r="AQ18" s="352"/>
      <c r="AR18" s="352"/>
      <c r="AS18" s="352"/>
      <c r="AT18" s="353"/>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row>
    <row r="19" spans="1:76" ht="15" customHeight="1" x14ac:dyDescent="0.25">
      <c r="A19" s="76"/>
      <c r="B19" s="260"/>
      <c r="C19" s="260"/>
      <c r="D19" s="261"/>
      <c r="E19" s="361"/>
      <c r="F19" s="362"/>
      <c r="G19" s="362"/>
      <c r="H19" s="362"/>
      <c r="I19" s="360"/>
      <c r="J19" s="60" t="e">
        <f>IF(AND('Mapa final'!#REF!="Alta",'Mapa final'!#REF!="Leve"),CONCATENATE("R4C",'Mapa final'!#REF!),"")</f>
        <v>#REF!</v>
      </c>
      <c r="K19" s="61" t="e">
        <f>IF(AND('Mapa final'!#REF!="Alta",'Mapa final'!#REF!="Leve"),CONCATENATE("R4C",'Mapa final'!#REF!),"")</f>
        <v>#REF!</v>
      </c>
      <c r="L19" s="61" t="e">
        <f>IF(AND('Mapa final'!#REF!="Alta",'Mapa final'!#REF!="Leve"),CONCATENATE("R4C",'Mapa final'!#REF!),"")</f>
        <v>#REF!</v>
      </c>
      <c r="M19" s="61" t="e">
        <f>IF(AND('Mapa final'!#REF!="Alta",'Mapa final'!#REF!="Leve"),CONCATENATE("R4C",'Mapa final'!#REF!),"")</f>
        <v>#REF!</v>
      </c>
      <c r="N19" s="61" t="e">
        <f>IF(AND('Mapa final'!#REF!="Alta",'Mapa final'!#REF!="Leve"),CONCATENATE("R4C",'Mapa final'!#REF!),"")</f>
        <v>#REF!</v>
      </c>
      <c r="O19" s="62" t="e">
        <f>IF(AND('Mapa final'!#REF!="Alta",'Mapa final'!#REF!="Leve"),CONCATENATE("R4C",'Mapa final'!#REF!),"")</f>
        <v>#REF!</v>
      </c>
      <c r="P19" s="60" t="e">
        <f>IF(AND('Mapa final'!#REF!="Alta",'Mapa final'!#REF!="Menor"),CONCATENATE("R4C",'Mapa final'!#REF!),"")</f>
        <v>#REF!</v>
      </c>
      <c r="Q19" s="61" t="e">
        <f>IF(AND('Mapa final'!#REF!="Alta",'Mapa final'!#REF!="Menor"),CONCATENATE("R4C",'Mapa final'!#REF!),"")</f>
        <v>#REF!</v>
      </c>
      <c r="R19" s="61" t="e">
        <f>IF(AND('Mapa final'!#REF!="Alta",'Mapa final'!#REF!="Menor"),CONCATENATE("R4C",'Mapa final'!#REF!),"")</f>
        <v>#REF!</v>
      </c>
      <c r="S19" s="61" t="e">
        <f>IF(AND('Mapa final'!#REF!="Alta",'Mapa final'!#REF!="Menor"),CONCATENATE("R4C",'Mapa final'!#REF!),"")</f>
        <v>#REF!</v>
      </c>
      <c r="T19" s="61" t="e">
        <f>IF(AND('Mapa final'!#REF!="Alta",'Mapa final'!#REF!="Menor"),CONCATENATE("R4C",'Mapa final'!#REF!),"")</f>
        <v>#REF!</v>
      </c>
      <c r="U19" s="62"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50" t="e">
        <f>IF(AND('Mapa final'!#REF!="Alta",'Mapa final'!#REF!="Moderado"),CONCATENATE("R4C",'Mapa final'!#REF!),"")</f>
        <v>#REF!</v>
      </c>
      <c r="Y19" s="50" t="e">
        <f>IF(AND('Mapa final'!#REF!="Alta",'Mapa final'!#REF!="Moderado"),CONCATENATE("R4C",'Mapa final'!#REF!),"")</f>
        <v>#REF!</v>
      </c>
      <c r="Z19" s="50"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50" t="e">
        <f>IF(AND('Mapa final'!#REF!="Alta",'Mapa final'!#REF!="Mayor"),CONCATENATE("R4C",'Mapa final'!#REF!),"")</f>
        <v>#REF!</v>
      </c>
      <c r="AE19" s="50" t="e">
        <f>IF(AND('Mapa final'!#REF!="Alta",'Mapa final'!#REF!="Mayor"),CONCATENATE("R4C",'Mapa final'!#REF!),"")</f>
        <v>#REF!</v>
      </c>
      <c r="AF19" s="50"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6"/>
      <c r="AO19" s="351"/>
      <c r="AP19" s="352"/>
      <c r="AQ19" s="352"/>
      <c r="AR19" s="352"/>
      <c r="AS19" s="352"/>
      <c r="AT19" s="353"/>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row>
    <row r="20" spans="1:76" ht="15" customHeight="1" x14ac:dyDescent="0.25">
      <c r="A20" s="76"/>
      <c r="B20" s="260"/>
      <c r="C20" s="260"/>
      <c r="D20" s="261"/>
      <c r="E20" s="361"/>
      <c r="F20" s="362"/>
      <c r="G20" s="362"/>
      <c r="H20" s="362"/>
      <c r="I20" s="360"/>
      <c r="J20" s="60" t="e">
        <f>IF(AND('Mapa final'!#REF!="Alta",'Mapa final'!#REF!="Leve"),CONCATENATE("R5C",'Mapa final'!#REF!),"")</f>
        <v>#REF!</v>
      </c>
      <c r="K20" s="61" t="e">
        <f>IF(AND('Mapa final'!#REF!="Alta",'Mapa final'!#REF!="Leve"),CONCATENATE("R5C",'Mapa final'!#REF!),"")</f>
        <v>#REF!</v>
      </c>
      <c r="L20" s="61" t="e">
        <f>IF(AND('Mapa final'!#REF!="Alta",'Mapa final'!#REF!="Leve"),CONCATENATE("R5C",'Mapa final'!#REF!),"")</f>
        <v>#REF!</v>
      </c>
      <c r="M20" s="61" t="e">
        <f>IF(AND('Mapa final'!#REF!="Alta",'Mapa final'!#REF!="Leve"),CONCATENATE("R5C",'Mapa final'!#REF!),"")</f>
        <v>#REF!</v>
      </c>
      <c r="N20" s="61" t="e">
        <f>IF(AND('Mapa final'!#REF!="Alta",'Mapa final'!#REF!="Leve"),CONCATENATE("R5C",'Mapa final'!#REF!),"")</f>
        <v>#REF!</v>
      </c>
      <c r="O20" s="62" t="e">
        <f>IF(AND('Mapa final'!#REF!="Alta",'Mapa final'!#REF!="Leve"),CONCATENATE("R5C",'Mapa final'!#REF!),"")</f>
        <v>#REF!</v>
      </c>
      <c r="P20" s="60" t="e">
        <f>IF(AND('Mapa final'!#REF!="Alta",'Mapa final'!#REF!="Menor"),CONCATENATE("R5C",'Mapa final'!#REF!),"")</f>
        <v>#REF!</v>
      </c>
      <c r="Q20" s="61" t="e">
        <f>IF(AND('Mapa final'!#REF!="Alta",'Mapa final'!#REF!="Menor"),CONCATENATE("R5C",'Mapa final'!#REF!),"")</f>
        <v>#REF!</v>
      </c>
      <c r="R20" s="61" t="e">
        <f>IF(AND('Mapa final'!#REF!="Alta",'Mapa final'!#REF!="Menor"),CONCATENATE("R5C",'Mapa final'!#REF!),"")</f>
        <v>#REF!</v>
      </c>
      <c r="S20" s="61" t="e">
        <f>IF(AND('Mapa final'!#REF!="Alta",'Mapa final'!#REF!="Menor"),CONCATENATE("R5C",'Mapa final'!#REF!),"")</f>
        <v>#REF!</v>
      </c>
      <c r="T20" s="61" t="e">
        <f>IF(AND('Mapa final'!#REF!="Alta",'Mapa final'!#REF!="Menor"),CONCATENATE("R5C",'Mapa final'!#REF!),"")</f>
        <v>#REF!</v>
      </c>
      <c r="U20" s="62"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50" t="e">
        <f>IF(AND('Mapa final'!#REF!="Alta",'Mapa final'!#REF!="Moderado"),CONCATENATE("R5C",'Mapa final'!#REF!),"")</f>
        <v>#REF!</v>
      </c>
      <c r="Y20" s="50" t="e">
        <f>IF(AND('Mapa final'!#REF!="Alta",'Mapa final'!#REF!="Moderado"),CONCATENATE("R5C",'Mapa final'!#REF!),"")</f>
        <v>#REF!</v>
      </c>
      <c r="Z20" s="50"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50" t="e">
        <f>IF(AND('Mapa final'!#REF!="Alta",'Mapa final'!#REF!="Mayor"),CONCATENATE("R5C",'Mapa final'!#REF!),"")</f>
        <v>#REF!</v>
      </c>
      <c r="AE20" s="50" t="e">
        <f>IF(AND('Mapa final'!#REF!="Alta",'Mapa final'!#REF!="Mayor"),CONCATENATE("R5C",'Mapa final'!#REF!),"")</f>
        <v>#REF!</v>
      </c>
      <c r="AF20" s="50"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6"/>
      <c r="AO20" s="351"/>
      <c r="AP20" s="352"/>
      <c r="AQ20" s="352"/>
      <c r="AR20" s="352"/>
      <c r="AS20" s="352"/>
      <c r="AT20" s="353"/>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row>
    <row r="21" spans="1:76" ht="15" customHeight="1" x14ac:dyDescent="0.25">
      <c r="A21" s="76"/>
      <c r="B21" s="260"/>
      <c r="C21" s="260"/>
      <c r="D21" s="261"/>
      <c r="E21" s="361"/>
      <c r="F21" s="362"/>
      <c r="G21" s="362"/>
      <c r="H21" s="362"/>
      <c r="I21" s="360"/>
      <c r="J21" s="60" t="e">
        <f>IF(AND('Mapa final'!#REF!="Alta",'Mapa final'!#REF!="Leve"),CONCATENATE("R6C",'Mapa final'!#REF!),"")</f>
        <v>#REF!</v>
      </c>
      <c r="K21" s="61" t="e">
        <f>IF(AND('Mapa final'!#REF!="Alta",'Mapa final'!#REF!="Leve"),CONCATENATE("R6C",'Mapa final'!#REF!),"")</f>
        <v>#REF!</v>
      </c>
      <c r="L21" s="61" t="e">
        <f>IF(AND('Mapa final'!#REF!="Alta",'Mapa final'!#REF!="Leve"),CONCATENATE("R6C",'Mapa final'!#REF!),"")</f>
        <v>#REF!</v>
      </c>
      <c r="M21" s="61" t="e">
        <f>IF(AND('Mapa final'!#REF!="Alta",'Mapa final'!#REF!="Leve"),CONCATENATE("R6C",'Mapa final'!#REF!),"")</f>
        <v>#REF!</v>
      </c>
      <c r="N21" s="61" t="e">
        <f>IF(AND('Mapa final'!#REF!="Alta",'Mapa final'!#REF!="Leve"),CONCATENATE("R6C",'Mapa final'!#REF!),"")</f>
        <v>#REF!</v>
      </c>
      <c r="O21" s="62" t="e">
        <f>IF(AND('Mapa final'!#REF!="Alta",'Mapa final'!#REF!="Leve"),CONCATENATE("R6C",'Mapa final'!#REF!),"")</f>
        <v>#REF!</v>
      </c>
      <c r="P21" s="60" t="e">
        <f>IF(AND('Mapa final'!#REF!="Alta",'Mapa final'!#REF!="Menor"),CONCATENATE("R6C",'Mapa final'!#REF!),"")</f>
        <v>#REF!</v>
      </c>
      <c r="Q21" s="61" t="e">
        <f>IF(AND('Mapa final'!#REF!="Alta",'Mapa final'!#REF!="Menor"),CONCATENATE("R6C",'Mapa final'!#REF!),"")</f>
        <v>#REF!</v>
      </c>
      <c r="R21" s="61" t="e">
        <f>IF(AND('Mapa final'!#REF!="Alta",'Mapa final'!#REF!="Menor"),CONCATENATE("R6C",'Mapa final'!#REF!),"")</f>
        <v>#REF!</v>
      </c>
      <c r="S21" s="61" t="e">
        <f>IF(AND('Mapa final'!#REF!="Alta",'Mapa final'!#REF!="Menor"),CONCATENATE("R6C",'Mapa final'!#REF!),"")</f>
        <v>#REF!</v>
      </c>
      <c r="T21" s="61" t="e">
        <f>IF(AND('Mapa final'!#REF!="Alta",'Mapa final'!#REF!="Menor"),CONCATENATE("R6C",'Mapa final'!#REF!),"")</f>
        <v>#REF!</v>
      </c>
      <c r="U21" s="62"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50" t="e">
        <f>IF(AND('Mapa final'!#REF!="Alta",'Mapa final'!#REF!="Moderado"),CONCATENATE("R6C",'Mapa final'!#REF!),"")</f>
        <v>#REF!</v>
      </c>
      <c r="Y21" s="50" t="e">
        <f>IF(AND('Mapa final'!#REF!="Alta",'Mapa final'!#REF!="Moderado"),CONCATENATE("R6C",'Mapa final'!#REF!),"")</f>
        <v>#REF!</v>
      </c>
      <c r="Z21" s="50"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50" t="e">
        <f>IF(AND('Mapa final'!#REF!="Alta",'Mapa final'!#REF!="Mayor"),CONCATENATE("R6C",'Mapa final'!#REF!),"")</f>
        <v>#REF!</v>
      </c>
      <c r="AE21" s="50" t="e">
        <f>IF(AND('Mapa final'!#REF!="Alta",'Mapa final'!#REF!="Mayor"),CONCATENATE("R6C",'Mapa final'!#REF!),"")</f>
        <v>#REF!</v>
      </c>
      <c r="AF21" s="50"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6"/>
      <c r="AO21" s="351"/>
      <c r="AP21" s="352"/>
      <c r="AQ21" s="352"/>
      <c r="AR21" s="352"/>
      <c r="AS21" s="352"/>
      <c r="AT21" s="353"/>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row>
    <row r="22" spans="1:76" ht="15" customHeight="1" x14ac:dyDescent="0.25">
      <c r="A22" s="76"/>
      <c r="B22" s="260"/>
      <c r="C22" s="260"/>
      <c r="D22" s="261"/>
      <c r="E22" s="361"/>
      <c r="F22" s="362"/>
      <c r="G22" s="362"/>
      <c r="H22" s="362"/>
      <c r="I22" s="360"/>
      <c r="J22" s="60" t="e">
        <f>IF(AND('Mapa final'!#REF!="Alta",'Mapa final'!#REF!="Leve"),CONCATENATE("R7C",'Mapa final'!#REF!),"")</f>
        <v>#REF!</v>
      </c>
      <c r="K22" s="61" t="e">
        <f>IF(AND('Mapa final'!#REF!="Alta",'Mapa final'!#REF!="Leve"),CONCATENATE("R7C",'Mapa final'!#REF!),"")</f>
        <v>#REF!</v>
      </c>
      <c r="L22" s="61" t="e">
        <f>IF(AND('Mapa final'!#REF!="Alta",'Mapa final'!#REF!="Leve"),CONCATENATE("R7C",'Mapa final'!#REF!),"")</f>
        <v>#REF!</v>
      </c>
      <c r="M22" s="61" t="e">
        <f>IF(AND('Mapa final'!#REF!="Alta",'Mapa final'!#REF!="Leve"),CONCATENATE("R7C",'Mapa final'!#REF!),"")</f>
        <v>#REF!</v>
      </c>
      <c r="N22" s="61" t="e">
        <f>IF(AND('Mapa final'!#REF!="Alta",'Mapa final'!#REF!="Leve"),CONCATENATE("R7C",'Mapa final'!#REF!),"")</f>
        <v>#REF!</v>
      </c>
      <c r="O22" s="62" t="e">
        <f>IF(AND('Mapa final'!#REF!="Alta",'Mapa final'!#REF!="Leve"),CONCATENATE("R7C",'Mapa final'!#REF!),"")</f>
        <v>#REF!</v>
      </c>
      <c r="P22" s="60" t="e">
        <f>IF(AND('Mapa final'!#REF!="Alta",'Mapa final'!#REF!="Menor"),CONCATENATE("R7C",'Mapa final'!#REF!),"")</f>
        <v>#REF!</v>
      </c>
      <c r="Q22" s="61" t="e">
        <f>IF(AND('Mapa final'!#REF!="Alta",'Mapa final'!#REF!="Menor"),CONCATENATE("R7C",'Mapa final'!#REF!),"")</f>
        <v>#REF!</v>
      </c>
      <c r="R22" s="61" t="e">
        <f>IF(AND('Mapa final'!#REF!="Alta",'Mapa final'!#REF!="Menor"),CONCATENATE("R7C",'Mapa final'!#REF!),"")</f>
        <v>#REF!</v>
      </c>
      <c r="S22" s="61" t="e">
        <f>IF(AND('Mapa final'!#REF!="Alta",'Mapa final'!#REF!="Menor"),CONCATENATE("R7C",'Mapa final'!#REF!),"")</f>
        <v>#REF!</v>
      </c>
      <c r="T22" s="61" t="e">
        <f>IF(AND('Mapa final'!#REF!="Alta",'Mapa final'!#REF!="Menor"),CONCATENATE("R7C",'Mapa final'!#REF!),"")</f>
        <v>#REF!</v>
      </c>
      <c r="U22" s="62"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50" t="e">
        <f>IF(AND('Mapa final'!#REF!="Alta",'Mapa final'!#REF!="Moderado"),CONCATENATE("R7C",'Mapa final'!#REF!),"")</f>
        <v>#REF!</v>
      </c>
      <c r="Y22" s="50" t="e">
        <f>IF(AND('Mapa final'!#REF!="Alta",'Mapa final'!#REF!="Moderado"),CONCATENATE("R7C",'Mapa final'!#REF!),"")</f>
        <v>#REF!</v>
      </c>
      <c r="Z22" s="50"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50" t="e">
        <f>IF(AND('Mapa final'!#REF!="Alta",'Mapa final'!#REF!="Mayor"),CONCATENATE("R7C",'Mapa final'!#REF!),"")</f>
        <v>#REF!</v>
      </c>
      <c r="AE22" s="50" t="e">
        <f>IF(AND('Mapa final'!#REF!="Alta",'Mapa final'!#REF!="Mayor"),CONCATENATE("R7C",'Mapa final'!#REF!),"")</f>
        <v>#REF!</v>
      </c>
      <c r="AF22" s="50"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6"/>
      <c r="AO22" s="351"/>
      <c r="AP22" s="352"/>
      <c r="AQ22" s="352"/>
      <c r="AR22" s="352"/>
      <c r="AS22" s="352"/>
      <c r="AT22" s="353"/>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row>
    <row r="23" spans="1:76" ht="15" customHeight="1" x14ac:dyDescent="0.25">
      <c r="A23" s="76"/>
      <c r="B23" s="260"/>
      <c r="C23" s="260"/>
      <c r="D23" s="261"/>
      <c r="E23" s="361"/>
      <c r="F23" s="362"/>
      <c r="G23" s="362"/>
      <c r="H23" s="362"/>
      <c r="I23" s="360"/>
      <c r="J23" s="60" t="e">
        <f>IF(AND('Mapa final'!#REF!="Alta",'Mapa final'!#REF!="Leve"),CONCATENATE("R8C",'Mapa final'!#REF!),"")</f>
        <v>#REF!</v>
      </c>
      <c r="K23" s="61" t="e">
        <f>IF(AND('Mapa final'!#REF!="Alta",'Mapa final'!#REF!="Leve"),CONCATENATE("R8C",'Mapa final'!#REF!),"")</f>
        <v>#REF!</v>
      </c>
      <c r="L23" s="61" t="e">
        <f>IF(AND('Mapa final'!#REF!="Alta",'Mapa final'!#REF!="Leve"),CONCATENATE("R8C",'Mapa final'!#REF!),"")</f>
        <v>#REF!</v>
      </c>
      <c r="M23" s="61" t="e">
        <f>IF(AND('Mapa final'!#REF!="Alta",'Mapa final'!#REF!="Leve"),CONCATENATE("R8C",'Mapa final'!#REF!),"")</f>
        <v>#REF!</v>
      </c>
      <c r="N23" s="61" t="e">
        <f>IF(AND('Mapa final'!#REF!="Alta",'Mapa final'!#REF!="Leve"),CONCATENATE("R8C",'Mapa final'!#REF!),"")</f>
        <v>#REF!</v>
      </c>
      <c r="O23" s="62" t="e">
        <f>IF(AND('Mapa final'!#REF!="Alta",'Mapa final'!#REF!="Leve"),CONCATENATE("R8C",'Mapa final'!#REF!),"")</f>
        <v>#REF!</v>
      </c>
      <c r="P23" s="60" t="e">
        <f>IF(AND('Mapa final'!#REF!="Alta",'Mapa final'!#REF!="Menor"),CONCATENATE("R8C",'Mapa final'!#REF!),"")</f>
        <v>#REF!</v>
      </c>
      <c r="Q23" s="61" t="e">
        <f>IF(AND('Mapa final'!#REF!="Alta",'Mapa final'!#REF!="Menor"),CONCATENATE("R8C",'Mapa final'!#REF!),"")</f>
        <v>#REF!</v>
      </c>
      <c r="R23" s="61" t="e">
        <f>IF(AND('Mapa final'!#REF!="Alta",'Mapa final'!#REF!="Menor"),CONCATENATE("R8C",'Mapa final'!#REF!),"")</f>
        <v>#REF!</v>
      </c>
      <c r="S23" s="61" t="e">
        <f>IF(AND('Mapa final'!#REF!="Alta",'Mapa final'!#REF!="Menor"),CONCATENATE("R8C",'Mapa final'!#REF!),"")</f>
        <v>#REF!</v>
      </c>
      <c r="T23" s="61" t="e">
        <f>IF(AND('Mapa final'!#REF!="Alta",'Mapa final'!#REF!="Menor"),CONCATENATE("R8C",'Mapa final'!#REF!),"")</f>
        <v>#REF!</v>
      </c>
      <c r="U23" s="62"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50" t="e">
        <f>IF(AND('Mapa final'!#REF!="Alta",'Mapa final'!#REF!="Moderado"),CONCATENATE("R8C",'Mapa final'!#REF!),"")</f>
        <v>#REF!</v>
      </c>
      <c r="Y23" s="50" t="e">
        <f>IF(AND('Mapa final'!#REF!="Alta",'Mapa final'!#REF!="Moderado"),CONCATENATE("R8C",'Mapa final'!#REF!),"")</f>
        <v>#REF!</v>
      </c>
      <c r="Z23" s="50"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50" t="e">
        <f>IF(AND('Mapa final'!#REF!="Alta",'Mapa final'!#REF!="Mayor"),CONCATENATE("R8C",'Mapa final'!#REF!),"")</f>
        <v>#REF!</v>
      </c>
      <c r="AE23" s="50" t="e">
        <f>IF(AND('Mapa final'!#REF!="Alta",'Mapa final'!#REF!="Mayor"),CONCATENATE("R8C",'Mapa final'!#REF!),"")</f>
        <v>#REF!</v>
      </c>
      <c r="AF23" s="50"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6"/>
      <c r="AO23" s="351"/>
      <c r="AP23" s="352"/>
      <c r="AQ23" s="352"/>
      <c r="AR23" s="352"/>
      <c r="AS23" s="352"/>
      <c r="AT23" s="353"/>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row>
    <row r="24" spans="1:76" ht="15" customHeight="1" x14ac:dyDescent="0.25">
      <c r="A24" s="76"/>
      <c r="B24" s="260"/>
      <c r="C24" s="260"/>
      <c r="D24" s="261"/>
      <c r="E24" s="361"/>
      <c r="F24" s="362"/>
      <c r="G24" s="362"/>
      <c r="H24" s="362"/>
      <c r="I24" s="360"/>
      <c r="J24" s="60" t="e">
        <f>IF(AND('Mapa final'!#REF!="Alta",'Mapa final'!#REF!="Leve"),CONCATENATE("R9C",'Mapa final'!#REF!),"")</f>
        <v>#REF!</v>
      </c>
      <c r="K24" s="61" t="e">
        <f>IF(AND('Mapa final'!#REF!="Alta",'Mapa final'!#REF!="Leve"),CONCATENATE("R9C",'Mapa final'!#REF!),"")</f>
        <v>#REF!</v>
      </c>
      <c r="L24" s="61" t="e">
        <f>IF(AND('Mapa final'!#REF!="Alta",'Mapa final'!#REF!="Leve"),CONCATENATE("R9C",'Mapa final'!#REF!),"")</f>
        <v>#REF!</v>
      </c>
      <c r="M24" s="61" t="e">
        <f>IF(AND('Mapa final'!#REF!="Alta",'Mapa final'!#REF!="Leve"),CONCATENATE("R9C",'Mapa final'!#REF!),"")</f>
        <v>#REF!</v>
      </c>
      <c r="N24" s="61" t="e">
        <f>IF(AND('Mapa final'!#REF!="Alta",'Mapa final'!#REF!="Leve"),CONCATENATE("R9C",'Mapa final'!#REF!),"")</f>
        <v>#REF!</v>
      </c>
      <c r="O24" s="62" t="e">
        <f>IF(AND('Mapa final'!#REF!="Alta",'Mapa final'!#REF!="Leve"),CONCATENATE("R9C",'Mapa final'!#REF!),"")</f>
        <v>#REF!</v>
      </c>
      <c r="P24" s="60" t="e">
        <f>IF(AND('Mapa final'!#REF!="Alta",'Mapa final'!#REF!="Menor"),CONCATENATE("R9C",'Mapa final'!#REF!),"")</f>
        <v>#REF!</v>
      </c>
      <c r="Q24" s="61" t="e">
        <f>IF(AND('Mapa final'!#REF!="Alta",'Mapa final'!#REF!="Menor"),CONCATENATE("R9C",'Mapa final'!#REF!),"")</f>
        <v>#REF!</v>
      </c>
      <c r="R24" s="61" t="e">
        <f>IF(AND('Mapa final'!#REF!="Alta",'Mapa final'!#REF!="Menor"),CONCATENATE("R9C",'Mapa final'!#REF!),"")</f>
        <v>#REF!</v>
      </c>
      <c r="S24" s="61" t="e">
        <f>IF(AND('Mapa final'!#REF!="Alta",'Mapa final'!#REF!="Menor"),CONCATENATE("R9C",'Mapa final'!#REF!),"")</f>
        <v>#REF!</v>
      </c>
      <c r="T24" s="61" t="e">
        <f>IF(AND('Mapa final'!#REF!="Alta",'Mapa final'!#REF!="Menor"),CONCATENATE("R9C",'Mapa final'!#REF!),"")</f>
        <v>#REF!</v>
      </c>
      <c r="U24" s="62"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50" t="e">
        <f>IF(AND('Mapa final'!#REF!="Alta",'Mapa final'!#REF!="Moderado"),CONCATENATE("R9C",'Mapa final'!#REF!),"")</f>
        <v>#REF!</v>
      </c>
      <c r="Y24" s="50" t="e">
        <f>IF(AND('Mapa final'!#REF!="Alta",'Mapa final'!#REF!="Moderado"),CONCATENATE("R9C",'Mapa final'!#REF!),"")</f>
        <v>#REF!</v>
      </c>
      <c r="Z24" s="50"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50" t="e">
        <f>IF(AND('Mapa final'!#REF!="Alta",'Mapa final'!#REF!="Mayor"),CONCATENATE("R9C",'Mapa final'!#REF!),"")</f>
        <v>#REF!</v>
      </c>
      <c r="AE24" s="50" t="e">
        <f>IF(AND('Mapa final'!#REF!="Alta",'Mapa final'!#REF!="Mayor"),CONCATENATE("R9C",'Mapa final'!#REF!),"")</f>
        <v>#REF!</v>
      </c>
      <c r="AF24" s="50"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6"/>
      <c r="AO24" s="351"/>
      <c r="AP24" s="352"/>
      <c r="AQ24" s="352"/>
      <c r="AR24" s="352"/>
      <c r="AS24" s="352"/>
      <c r="AT24" s="353"/>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row>
    <row r="25" spans="1:76" ht="15.75" customHeight="1" thickBot="1" x14ac:dyDescent="0.3">
      <c r="A25" s="76"/>
      <c r="B25" s="260"/>
      <c r="C25" s="260"/>
      <c r="D25" s="261"/>
      <c r="E25" s="363"/>
      <c r="F25" s="364"/>
      <c r="G25" s="364"/>
      <c r="H25" s="364"/>
      <c r="I25" s="364"/>
      <c r="J25" s="63" t="e">
        <f>IF(AND('Mapa final'!#REF!="Alta",'Mapa final'!#REF!="Leve"),CONCATENATE("R10C",'Mapa final'!#REF!),"")</f>
        <v>#REF!</v>
      </c>
      <c r="K25" s="64" t="e">
        <f>IF(AND('Mapa final'!#REF!="Alta",'Mapa final'!#REF!="Leve"),CONCATENATE("R10C",'Mapa final'!#REF!),"")</f>
        <v>#REF!</v>
      </c>
      <c r="L25" s="64" t="e">
        <f>IF(AND('Mapa final'!#REF!="Alta",'Mapa final'!#REF!="Leve"),CONCATENATE("R10C",'Mapa final'!#REF!),"")</f>
        <v>#REF!</v>
      </c>
      <c r="M25" s="64" t="e">
        <f>IF(AND('Mapa final'!#REF!="Alta",'Mapa final'!#REF!="Leve"),CONCATENATE("R10C",'Mapa final'!#REF!),"")</f>
        <v>#REF!</v>
      </c>
      <c r="N25" s="64" t="e">
        <f>IF(AND('Mapa final'!#REF!="Alta",'Mapa final'!#REF!="Leve"),CONCATENATE("R10C",'Mapa final'!#REF!),"")</f>
        <v>#REF!</v>
      </c>
      <c r="O25" s="65" t="e">
        <f>IF(AND('Mapa final'!#REF!="Alta",'Mapa final'!#REF!="Leve"),CONCATENATE("R10C",'Mapa final'!#REF!),"")</f>
        <v>#REF!</v>
      </c>
      <c r="P25" s="63" t="e">
        <f>IF(AND('Mapa final'!#REF!="Alta",'Mapa final'!#REF!="Menor"),CONCATENATE("R10C",'Mapa final'!#REF!),"")</f>
        <v>#REF!</v>
      </c>
      <c r="Q25" s="64" t="e">
        <f>IF(AND('Mapa final'!#REF!="Alta",'Mapa final'!#REF!="Menor"),CONCATENATE("R10C",'Mapa final'!#REF!),"")</f>
        <v>#REF!</v>
      </c>
      <c r="R25" s="64" t="e">
        <f>IF(AND('Mapa final'!#REF!="Alta",'Mapa final'!#REF!="Menor"),CONCATENATE("R10C",'Mapa final'!#REF!),"")</f>
        <v>#REF!</v>
      </c>
      <c r="S25" s="64" t="e">
        <f>IF(AND('Mapa final'!#REF!="Alta",'Mapa final'!#REF!="Menor"),CONCATENATE("R10C",'Mapa final'!#REF!),"")</f>
        <v>#REF!</v>
      </c>
      <c r="T25" s="64" t="e">
        <f>IF(AND('Mapa final'!#REF!="Alta",'Mapa final'!#REF!="Menor"),CONCATENATE("R10C",'Mapa final'!#REF!),"")</f>
        <v>#REF!</v>
      </c>
      <c r="U25" s="65" t="e">
        <f>IF(AND('Mapa final'!#REF!="Alta",'Mapa final'!#REF!="Menor"),CONCATENATE("R10C",'Mapa final'!#REF!),"")</f>
        <v>#REF!</v>
      </c>
      <c r="V25" s="51" t="e">
        <f>IF(AND('Mapa final'!#REF!="Alta",'Mapa final'!#REF!="Moderado"),CONCATENATE("R10C",'Mapa final'!#REF!),"")</f>
        <v>#REF!</v>
      </c>
      <c r="W25" s="52" t="e">
        <f>IF(AND('Mapa final'!#REF!="Alta",'Mapa final'!#REF!="Moderado"),CONCATENATE("R10C",'Mapa final'!#REF!),"")</f>
        <v>#REF!</v>
      </c>
      <c r="X25" s="52" t="e">
        <f>IF(AND('Mapa final'!#REF!="Alta",'Mapa final'!#REF!="Moderado"),CONCATENATE("R10C",'Mapa final'!#REF!),"")</f>
        <v>#REF!</v>
      </c>
      <c r="Y25" s="52" t="e">
        <f>IF(AND('Mapa final'!#REF!="Alta",'Mapa final'!#REF!="Moderado"),CONCATENATE("R10C",'Mapa final'!#REF!),"")</f>
        <v>#REF!</v>
      </c>
      <c r="Z25" s="52" t="e">
        <f>IF(AND('Mapa final'!#REF!="Alta",'Mapa final'!#REF!="Moderado"),CONCATENATE("R10C",'Mapa final'!#REF!),"")</f>
        <v>#REF!</v>
      </c>
      <c r="AA25" s="53" t="e">
        <f>IF(AND('Mapa final'!#REF!="Alta",'Mapa final'!#REF!="Moderado"),CONCATENATE("R10C",'Mapa final'!#REF!),"")</f>
        <v>#REF!</v>
      </c>
      <c r="AB25" s="51" t="e">
        <f>IF(AND('Mapa final'!#REF!="Alta",'Mapa final'!#REF!="Mayor"),CONCATENATE("R10C",'Mapa final'!#REF!),"")</f>
        <v>#REF!</v>
      </c>
      <c r="AC25" s="52" t="e">
        <f>IF(AND('Mapa final'!#REF!="Alta",'Mapa final'!#REF!="Mayor"),CONCATENATE("R10C",'Mapa final'!#REF!),"")</f>
        <v>#REF!</v>
      </c>
      <c r="AD25" s="52" t="e">
        <f>IF(AND('Mapa final'!#REF!="Alta",'Mapa final'!#REF!="Mayor"),CONCATENATE("R10C",'Mapa final'!#REF!),"")</f>
        <v>#REF!</v>
      </c>
      <c r="AE25" s="52" t="e">
        <f>IF(AND('Mapa final'!#REF!="Alta",'Mapa final'!#REF!="Mayor"),CONCATENATE("R10C",'Mapa final'!#REF!),"")</f>
        <v>#REF!</v>
      </c>
      <c r="AF25" s="52" t="e">
        <f>IF(AND('Mapa final'!#REF!="Alta",'Mapa final'!#REF!="Mayor"),CONCATENATE("R10C",'Mapa final'!#REF!),"")</f>
        <v>#REF!</v>
      </c>
      <c r="AG25" s="53" t="e">
        <f>IF(AND('Mapa final'!#REF!="Alta",'Mapa final'!#REF!="Mayor"),CONCATENATE("R10C",'Mapa final'!#REF!),"")</f>
        <v>#REF!</v>
      </c>
      <c r="AH25" s="54" t="e">
        <f>IF(AND('Mapa final'!#REF!="Alta",'Mapa final'!#REF!="Catastrófico"),CONCATENATE("R10C",'Mapa final'!#REF!),"")</f>
        <v>#REF!</v>
      </c>
      <c r="AI25" s="55" t="e">
        <f>IF(AND('Mapa final'!#REF!="Alta",'Mapa final'!#REF!="Catastrófico"),CONCATENATE("R10C",'Mapa final'!#REF!),"")</f>
        <v>#REF!</v>
      </c>
      <c r="AJ25" s="55" t="e">
        <f>IF(AND('Mapa final'!#REF!="Alta",'Mapa final'!#REF!="Catastrófico"),CONCATENATE("R10C",'Mapa final'!#REF!),"")</f>
        <v>#REF!</v>
      </c>
      <c r="AK25" s="55" t="e">
        <f>IF(AND('Mapa final'!#REF!="Alta",'Mapa final'!#REF!="Catastrófico"),CONCATENATE("R10C",'Mapa final'!#REF!),"")</f>
        <v>#REF!</v>
      </c>
      <c r="AL25" s="55" t="e">
        <f>IF(AND('Mapa final'!#REF!="Alta",'Mapa final'!#REF!="Catastrófico"),CONCATENATE("R10C",'Mapa final'!#REF!),"")</f>
        <v>#REF!</v>
      </c>
      <c r="AM25" s="56" t="e">
        <f>IF(AND('Mapa final'!#REF!="Alta",'Mapa final'!#REF!="Catastrófico"),CONCATENATE("R10C",'Mapa final'!#REF!),"")</f>
        <v>#REF!</v>
      </c>
      <c r="AN25" s="76"/>
      <c r="AO25" s="354"/>
      <c r="AP25" s="355"/>
      <c r="AQ25" s="355"/>
      <c r="AR25" s="355"/>
      <c r="AS25" s="355"/>
      <c r="AT25" s="35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row>
    <row r="26" spans="1:76" ht="15" customHeight="1" x14ac:dyDescent="0.25">
      <c r="A26" s="76"/>
      <c r="B26" s="260"/>
      <c r="C26" s="260"/>
      <c r="D26" s="261"/>
      <c r="E26" s="357" t="s">
        <v>116</v>
      </c>
      <c r="F26" s="358"/>
      <c r="G26" s="358"/>
      <c r="H26" s="358"/>
      <c r="I26" s="376"/>
      <c r="J26" s="57" t="e">
        <f>IF(AND('Mapa final'!#REF!="Media",'Mapa final'!#REF!="Leve"),CONCATENATE("R1C",'Mapa final'!#REF!),"")</f>
        <v>#REF!</v>
      </c>
      <c r="K26" s="58" t="e">
        <f>IF(AND('Mapa final'!#REF!="Media",'Mapa final'!#REF!="Leve"),CONCATENATE("R1C",'Mapa final'!#REF!),"")</f>
        <v>#REF!</v>
      </c>
      <c r="L26" s="58" t="e">
        <f>IF(AND('Mapa final'!#REF!="Media",'Mapa final'!#REF!="Leve"),CONCATENATE("R1C",'Mapa final'!#REF!),"")</f>
        <v>#REF!</v>
      </c>
      <c r="M26" s="58" t="e">
        <f>IF(AND('Mapa final'!#REF!="Media",'Mapa final'!#REF!="Leve"),CONCATENATE("R1C",'Mapa final'!#REF!),"")</f>
        <v>#REF!</v>
      </c>
      <c r="N26" s="58" t="e">
        <f>IF(AND('Mapa final'!#REF!="Media",'Mapa final'!#REF!="Leve"),CONCATENATE("R1C",'Mapa final'!#REF!),"")</f>
        <v>#REF!</v>
      </c>
      <c r="O26" s="59" t="e">
        <f>IF(AND('Mapa final'!#REF!="Media",'Mapa final'!#REF!="Leve"),CONCATENATE("R1C",'Mapa final'!#REF!),"")</f>
        <v>#REF!</v>
      </c>
      <c r="P26" s="57" t="e">
        <f>IF(AND('Mapa final'!#REF!="Media",'Mapa final'!#REF!="Menor"),CONCATENATE("R1C",'Mapa final'!#REF!),"")</f>
        <v>#REF!</v>
      </c>
      <c r="Q26" s="58" t="e">
        <f>IF(AND('Mapa final'!#REF!="Media",'Mapa final'!#REF!="Menor"),CONCATENATE("R1C",'Mapa final'!#REF!),"")</f>
        <v>#REF!</v>
      </c>
      <c r="R26" s="58" t="e">
        <f>IF(AND('Mapa final'!#REF!="Media",'Mapa final'!#REF!="Menor"),CONCATENATE("R1C",'Mapa final'!#REF!),"")</f>
        <v>#REF!</v>
      </c>
      <c r="S26" s="58" t="e">
        <f>IF(AND('Mapa final'!#REF!="Media",'Mapa final'!#REF!="Menor"),CONCATENATE("R1C",'Mapa final'!#REF!),"")</f>
        <v>#REF!</v>
      </c>
      <c r="T26" s="58" t="e">
        <f>IF(AND('Mapa final'!#REF!="Media",'Mapa final'!#REF!="Menor"),CONCATENATE("R1C",'Mapa final'!#REF!),"")</f>
        <v>#REF!</v>
      </c>
      <c r="U26" s="59" t="e">
        <f>IF(AND('Mapa final'!#REF!="Media",'Mapa final'!#REF!="Menor"),CONCATENATE("R1C",'Mapa final'!#REF!),"")</f>
        <v>#REF!</v>
      </c>
      <c r="V26" s="57" t="e">
        <f>IF(AND('Mapa final'!#REF!="Media",'Mapa final'!#REF!="Moderado"),CONCATENATE("R1C",'Mapa final'!#REF!),"")</f>
        <v>#REF!</v>
      </c>
      <c r="W26" s="58" t="e">
        <f>IF(AND('Mapa final'!#REF!="Media",'Mapa final'!#REF!="Moderado"),CONCATENATE("R1C",'Mapa final'!#REF!),"")</f>
        <v>#REF!</v>
      </c>
      <c r="X26" s="58" t="e">
        <f>IF(AND('Mapa final'!#REF!="Media",'Mapa final'!#REF!="Moderado"),CONCATENATE("R1C",'Mapa final'!#REF!),"")</f>
        <v>#REF!</v>
      </c>
      <c r="Y26" s="58" t="e">
        <f>IF(AND('Mapa final'!#REF!="Media",'Mapa final'!#REF!="Moderado"),CONCATENATE("R1C",'Mapa final'!#REF!),"")</f>
        <v>#REF!</v>
      </c>
      <c r="Z26" s="58" t="e">
        <f>IF(AND('Mapa final'!#REF!="Media",'Mapa final'!#REF!="Moderado"),CONCATENATE("R1C",'Mapa final'!#REF!),"")</f>
        <v>#REF!</v>
      </c>
      <c r="AA26" s="59"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6"/>
      <c r="AO26" s="388" t="s">
        <v>80</v>
      </c>
      <c r="AP26" s="389"/>
      <c r="AQ26" s="389"/>
      <c r="AR26" s="389"/>
      <c r="AS26" s="389"/>
      <c r="AT26" s="390"/>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row>
    <row r="27" spans="1:76" ht="15" customHeight="1" x14ac:dyDescent="0.25">
      <c r="A27" s="76"/>
      <c r="B27" s="260"/>
      <c r="C27" s="260"/>
      <c r="D27" s="261"/>
      <c r="E27" s="359"/>
      <c r="F27" s="360"/>
      <c r="G27" s="360"/>
      <c r="H27" s="360"/>
      <c r="I27" s="377"/>
      <c r="J27" s="60" t="str">
        <f>IF(AND('Mapa final'!$AD$14="Media",'Mapa final'!$AF$14="Leve"),CONCATENATE("R2C",'Mapa final'!$S$14),"")</f>
        <v/>
      </c>
      <c r="K27" s="61" t="str">
        <f>IF(AND('Mapa final'!$AD$21="Media",'Mapa final'!$AF$21="Leve"),CONCATENATE("R2C",'Mapa final'!$S$21),"")</f>
        <v/>
      </c>
      <c r="L27" s="61" t="e">
        <f>IF(AND('Mapa final'!#REF!="Media",'Mapa final'!#REF!="Leve"),CONCATENATE("R2C",'Mapa final'!#REF!),"")</f>
        <v>#REF!</v>
      </c>
      <c r="M27" s="61" t="e">
        <f>IF(AND('Mapa final'!#REF!="Media",'Mapa final'!#REF!="Leve"),CONCATENATE("R2C",'Mapa final'!#REF!),"")</f>
        <v>#REF!</v>
      </c>
      <c r="N27" s="61" t="e">
        <f>IF(AND('Mapa final'!#REF!="Media",'Mapa final'!#REF!="Leve"),CONCATENATE("R2C",'Mapa final'!#REF!),"")</f>
        <v>#REF!</v>
      </c>
      <c r="O27" s="62" t="e">
        <f>IF(AND('Mapa final'!#REF!="Media",'Mapa final'!#REF!="Leve"),CONCATENATE("R2C",'Mapa final'!#REF!),"")</f>
        <v>#REF!</v>
      </c>
      <c r="P27" s="60" t="str">
        <f>IF(AND('Mapa final'!$AD$14="Media",'Mapa final'!$AF$14="Menor"),CONCATENATE("R2C",'Mapa final'!$S$14),"")</f>
        <v>R2C2</v>
      </c>
      <c r="Q27" s="61" t="str">
        <f>IF(AND('Mapa final'!$AD$21="Media",'Mapa final'!$AF$21="Menor"),CONCATENATE("R2C",'Mapa final'!$S$21),"")</f>
        <v/>
      </c>
      <c r="R27" s="61" t="e">
        <f>IF(AND('Mapa final'!#REF!="Media",'Mapa final'!#REF!="Menor"),CONCATENATE("R2C",'Mapa final'!#REF!),"")</f>
        <v>#REF!</v>
      </c>
      <c r="S27" s="61" t="e">
        <f>IF(AND('Mapa final'!#REF!="Media",'Mapa final'!#REF!="Menor"),CONCATENATE("R2C",'Mapa final'!#REF!),"")</f>
        <v>#REF!</v>
      </c>
      <c r="T27" s="61" t="e">
        <f>IF(AND('Mapa final'!#REF!="Media",'Mapa final'!#REF!="Menor"),CONCATENATE("R2C",'Mapa final'!#REF!),"")</f>
        <v>#REF!</v>
      </c>
      <c r="U27" s="62" t="e">
        <f>IF(AND('Mapa final'!#REF!="Media",'Mapa final'!#REF!="Menor"),CONCATENATE("R2C",'Mapa final'!#REF!),"")</f>
        <v>#REF!</v>
      </c>
      <c r="V27" s="60" t="str">
        <f>IF(AND('Mapa final'!$AD$14="Media",'Mapa final'!$AF$14="Moderado"),CONCATENATE("R2C",'Mapa final'!$S$14),"")</f>
        <v/>
      </c>
      <c r="W27" s="61" t="str">
        <f>IF(AND('Mapa final'!$AD$21="Media",'Mapa final'!$AF$21="Moderado"),CONCATENATE("R2C",'Mapa final'!$S$21),"")</f>
        <v/>
      </c>
      <c r="X27" s="61" t="e">
        <f>IF(AND('Mapa final'!#REF!="Media",'Mapa final'!#REF!="Moderado"),CONCATENATE("R2C",'Mapa final'!#REF!),"")</f>
        <v>#REF!</v>
      </c>
      <c r="Y27" s="61" t="e">
        <f>IF(AND('Mapa final'!#REF!="Media",'Mapa final'!#REF!="Moderado"),CONCATENATE("R2C",'Mapa final'!#REF!),"")</f>
        <v>#REF!</v>
      </c>
      <c r="Z27" s="61" t="e">
        <f>IF(AND('Mapa final'!#REF!="Media",'Mapa final'!#REF!="Moderado"),CONCATENATE("R2C",'Mapa final'!#REF!),"")</f>
        <v>#REF!</v>
      </c>
      <c r="AA27" s="62" t="e">
        <f>IF(AND('Mapa final'!#REF!="Media",'Mapa final'!#REF!="Moderado"),CONCATENATE("R2C",'Mapa final'!#REF!),"")</f>
        <v>#REF!</v>
      </c>
      <c r="AB27" s="44" t="str">
        <f>IF(AND('Mapa final'!$AD$14="Media",'Mapa final'!$AF$14="Mayor"),CONCATENATE("R2C",'Mapa final'!$S$14),"")</f>
        <v/>
      </c>
      <c r="AC27" s="45" t="str">
        <f>IF(AND('Mapa final'!$AD$21="Media",'Mapa final'!$AF$21="Mayor"),CONCATENATE("R2C",'Mapa final'!$S$21),"")</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final'!$AD$14="Media",'Mapa final'!$AF$14="Catastrófico"),CONCATENATE("R2C",'Mapa final'!$S$14),"")</f>
        <v/>
      </c>
      <c r="AI27" s="48" t="str">
        <f>IF(AND('Mapa final'!$AD$21="Media",'Mapa final'!$AF$21="Catastrófico"),CONCATENATE("R2C",'Mapa final'!$S$21),"")</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6"/>
      <c r="AO27" s="391"/>
      <c r="AP27" s="392"/>
      <c r="AQ27" s="392"/>
      <c r="AR27" s="392"/>
      <c r="AS27" s="392"/>
      <c r="AT27" s="393"/>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row>
    <row r="28" spans="1:76" ht="15" customHeight="1" x14ac:dyDescent="0.25">
      <c r="A28" s="76"/>
      <c r="B28" s="260"/>
      <c r="C28" s="260"/>
      <c r="D28" s="261"/>
      <c r="E28" s="361"/>
      <c r="F28" s="362"/>
      <c r="G28" s="362"/>
      <c r="H28" s="362"/>
      <c r="I28" s="377"/>
      <c r="J28" s="60" t="e">
        <f>IF(AND('Mapa final'!#REF!="Media",'Mapa final'!#REF!="Leve"),CONCATENATE("R3C",'Mapa final'!#REF!),"")</f>
        <v>#REF!</v>
      </c>
      <c r="K28" s="61" t="e">
        <f>IF(AND('Mapa final'!#REF!="Media",'Mapa final'!#REF!="Leve"),CONCATENATE("R3C",'Mapa final'!#REF!),"")</f>
        <v>#REF!</v>
      </c>
      <c r="L28" s="61" t="e">
        <f>IF(AND('Mapa final'!#REF!="Media",'Mapa final'!#REF!="Leve"),CONCATENATE("R3C",'Mapa final'!#REF!),"")</f>
        <v>#REF!</v>
      </c>
      <c r="M28" s="61" t="e">
        <f>IF(AND('Mapa final'!#REF!="Media",'Mapa final'!#REF!="Leve"),CONCATENATE("R3C",'Mapa final'!#REF!),"")</f>
        <v>#REF!</v>
      </c>
      <c r="N28" s="61" t="e">
        <f>IF(AND('Mapa final'!#REF!="Media",'Mapa final'!#REF!="Leve"),CONCATENATE("R3C",'Mapa final'!#REF!),"")</f>
        <v>#REF!</v>
      </c>
      <c r="O28" s="62" t="e">
        <f>IF(AND('Mapa final'!#REF!="Media",'Mapa final'!#REF!="Leve"),CONCATENATE("R3C",'Mapa final'!#REF!),"")</f>
        <v>#REF!</v>
      </c>
      <c r="P28" s="60" t="e">
        <f>IF(AND('Mapa final'!#REF!="Media",'Mapa final'!#REF!="Menor"),CONCATENATE("R3C",'Mapa final'!#REF!),"")</f>
        <v>#REF!</v>
      </c>
      <c r="Q28" s="61" t="e">
        <f>IF(AND('Mapa final'!#REF!="Media",'Mapa final'!#REF!="Menor"),CONCATENATE("R3C",'Mapa final'!#REF!),"")</f>
        <v>#REF!</v>
      </c>
      <c r="R28" s="61" t="e">
        <f>IF(AND('Mapa final'!#REF!="Media",'Mapa final'!#REF!="Menor"),CONCATENATE("R3C",'Mapa final'!#REF!),"")</f>
        <v>#REF!</v>
      </c>
      <c r="S28" s="61" t="e">
        <f>IF(AND('Mapa final'!#REF!="Media",'Mapa final'!#REF!="Menor"),CONCATENATE("R3C",'Mapa final'!#REF!),"")</f>
        <v>#REF!</v>
      </c>
      <c r="T28" s="61" t="e">
        <f>IF(AND('Mapa final'!#REF!="Media",'Mapa final'!#REF!="Menor"),CONCATENATE("R3C",'Mapa final'!#REF!),"")</f>
        <v>#REF!</v>
      </c>
      <c r="U28" s="62" t="e">
        <f>IF(AND('Mapa final'!#REF!="Media",'Mapa final'!#REF!="Menor"),CONCATENATE("R3C",'Mapa final'!#REF!),"")</f>
        <v>#REF!</v>
      </c>
      <c r="V28" s="60" t="e">
        <f>IF(AND('Mapa final'!#REF!="Media",'Mapa final'!#REF!="Moderado"),CONCATENATE("R3C",'Mapa final'!#REF!),"")</f>
        <v>#REF!</v>
      </c>
      <c r="W28" s="61" t="e">
        <f>IF(AND('Mapa final'!#REF!="Media",'Mapa final'!#REF!="Moderado"),CONCATENATE("R3C",'Mapa final'!#REF!),"")</f>
        <v>#REF!</v>
      </c>
      <c r="X28" s="61" t="e">
        <f>IF(AND('Mapa final'!#REF!="Media",'Mapa final'!#REF!="Moderado"),CONCATENATE("R3C",'Mapa final'!#REF!),"")</f>
        <v>#REF!</v>
      </c>
      <c r="Y28" s="61" t="e">
        <f>IF(AND('Mapa final'!#REF!="Media",'Mapa final'!#REF!="Moderado"),CONCATENATE("R3C",'Mapa final'!#REF!),"")</f>
        <v>#REF!</v>
      </c>
      <c r="Z28" s="61" t="e">
        <f>IF(AND('Mapa final'!#REF!="Media",'Mapa final'!#REF!="Moderado"),CONCATENATE("R3C",'Mapa final'!#REF!),"")</f>
        <v>#REF!</v>
      </c>
      <c r="AA28" s="62"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6"/>
      <c r="AO28" s="391"/>
      <c r="AP28" s="392"/>
      <c r="AQ28" s="392"/>
      <c r="AR28" s="392"/>
      <c r="AS28" s="392"/>
      <c r="AT28" s="393"/>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row>
    <row r="29" spans="1:76" ht="15" customHeight="1" x14ac:dyDescent="0.25">
      <c r="A29" s="76"/>
      <c r="B29" s="260"/>
      <c r="C29" s="260"/>
      <c r="D29" s="261"/>
      <c r="E29" s="361"/>
      <c r="F29" s="362"/>
      <c r="G29" s="362"/>
      <c r="H29" s="362"/>
      <c r="I29" s="377"/>
      <c r="J29" s="60" t="e">
        <f>IF(AND('Mapa final'!#REF!="Media",'Mapa final'!#REF!="Leve"),CONCATENATE("R4C",'Mapa final'!#REF!),"")</f>
        <v>#REF!</v>
      </c>
      <c r="K29" s="61" t="e">
        <f>IF(AND('Mapa final'!#REF!="Media",'Mapa final'!#REF!="Leve"),CONCATENATE("R4C",'Mapa final'!#REF!),"")</f>
        <v>#REF!</v>
      </c>
      <c r="L29" s="61" t="e">
        <f>IF(AND('Mapa final'!#REF!="Media",'Mapa final'!#REF!="Leve"),CONCATENATE("R4C",'Mapa final'!#REF!),"")</f>
        <v>#REF!</v>
      </c>
      <c r="M29" s="61" t="e">
        <f>IF(AND('Mapa final'!#REF!="Media",'Mapa final'!#REF!="Leve"),CONCATENATE("R4C",'Mapa final'!#REF!),"")</f>
        <v>#REF!</v>
      </c>
      <c r="N29" s="61" t="e">
        <f>IF(AND('Mapa final'!#REF!="Media",'Mapa final'!#REF!="Leve"),CONCATENATE("R4C",'Mapa final'!#REF!),"")</f>
        <v>#REF!</v>
      </c>
      <c r="O29" s="62" t="e">
        <f>IF(AND('Mapa final'!#REF!="Media",'Mapa final'!#REF!="Leve"),CONCATENATE("R4C",'Mapa final'!#REF!),"")</f>
        <v>#REF!</v>
      </c>
      <c r="P29" s="60" t="e">
        <f>IF(AND('Mapa final'!#REF!="Media",'Mapa final'!#REF!="Menor"),CONCATENATE("R4C",'Mapa final'!#REF!),"")</f>
        <v>#REF!</v>
      </c>
      <c r="Q29" s="61" t="e">
        <f>IF(AND('Mapa final'!#REF!="Media",'Mapa final'!#REF!="Menor"),CONCATENATE("R4C",'Mapa final'!#REF!),"")</f>
        <v>#REF!</v>
      </c>
      <c r="R29" s="61" t="e">
        <f>IF(AND('Mapa final'!#REF!="Media",'Mapa final'!#REF!="Menor"),CONCATENATE("R4C",'Mapa final'!#REF!),"")</f>
        <v>#REF!</v>
      </c>
      <c r="S29" s="61" t="e">
        <f>IF(AND('Mapa final'!#REF!="Media",'Mapa final'!#REF!="Menor"),CONCATENATE("R4C",'Mapa final'!#REF!),"")</f>
        <v>#REF!</v>
      </c>
      <c r="T29" s="61" t="e">
        <f>IF(AND('Mapa final'!#REF!="Media",'Mapa final'!#REF!="Menor"),CONCATENATE("R4C",'Mapa final'!#REF!),"")</f>
        <v>#REF!</v>
      </c>
      <c r="U29" s="62" t="e">
        <f>IF(AND('Mapa final'!#REF!="Media",'Mapa final'!#REF!="Menor"),CONCATENATE("R4C",'Mapa final'!#REF!),"")</f>
        <v>#REF!</v>
      </c>
      <c r="V29" s="60" t="e">
        <f>IF(AND('Mapa final'!#REF!="Media",'Mapa final'!#REF!="Moderado"),CONCATENATE("R4C",'Mapa final'!#REF!),"")</f>
        <v>#REF!</v>
      </c>
      <c r="W29" s="61" t="e">
        <f>IF(AND('Mapa final'!#REF!="Media",'Mapa final'!#REF!="Moderado"),CONCATENATE("R4C",'Mapa final'!#REF!),"")</f>
        <v>#REF!</v>
      </c>
      <c r="X29" s="61" t="e">
        <f>IF(AND('Mapa final'!#REF!="Media",'Mapa final'!#REF!="Moderado"),CONCATENATE("R4C",'Mapa final'!#REF!),"")</f>
        <v>#REF!</v>
      </c>
      <c r="Y29" s="61" t="e">
        <f>IF(AND('Mapa final'!#REF!="Media",'Mapa final'!#REF!="Moderado"),CONCATENATE("R4C",'Mapa final'!#REF!),"")</f>
        <v>#REF!</v>
      </c>
      <c r="Z29" s="61" t="e">
        <f>IF(AND('Mapa final'!#REF!="Media",'Mapa final'!#REF!="Moderado"),CONCATENATE("R4C",'Mapa final'!#REF!),"")</f>
        <v>#REF!</v>
      </c>
      <c r="AA29" s="62"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50" t="e">
        <f>IF(AND('Mapa final'!#REF!="Media",'Mapa final'!#REF!="Mayor"),CONCATENATE("R4C",'Mapa final'!#REF!),"")</f>
        <v>#REF!</v>
      </c>
      <c r="AE29" s="50" t="e">
        <f>IF(AND('Mapa final'!#REF!="Media",'Mapa final'!#REF!="Mayor"),CONCATENATE("R4C",'Mapa final'!#REF!),"")</f>
        <v>#REF!</v>
      </c>
      <c r="AF29" s="50"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6"/>
      <c r="AO29" s="391"/>
      <c r="AP29" s="392"/>
      <c r="AQ29" s="392"/>
      <c r="AR29" s="392"/>
      <c r="AS29" s="392"/>
      <c r="AT29" s="393"/>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row>
    <row r="30" spans="1:76" ht="15" customHeight="1" x14ac:dyDescent="0.25">
      <c r="A30" s="76"/>
      <c r="B30" s="260"/>
      <c r="C30" s="260"/>
      <c r="D30" s="261"/>
      <c r="E30" s="361"/>
      <c r="F30" s="362"/>
      <c r="G30" s="362"/>
      <c r="H30" s="362"/>
      <c r="I30" s="377"/>
      <c r="J30" s="60" t="e">
        <f>IF(AND('Mapa final'!#REF!="Media",'Mapa final'!#REF!="Leve"),CONCATENATE("R5C",'Mapa final'!#REF!),"")</f>
        <v>#REF!</v>
      </c>
      <c r="K30" s="61" t="e">
        <f>IF(AND('Mapa final'!#REF!="Media",'Mapa final'!#REF!="Leve"),CONCATENATE("R5C",'Mapa final'!#REF!),"")</f>
        <v>#REF!</v>
      </c>
      <c r="L30" s="61" t="e">
        <f>IF(AND('Mapa final'!#REF!="Media",'Mapa final'!#REF!="Leve"),CONCATENATE("R5C",'Mapa final'!#REF!),"")</f>
        <v>#REF!</v>
      </c>
      <c r="M30" s="61" t="e">
        <f>IF(AND('Mapa final'!#REF!="Media",'Mapa final'!#REF!="Leve"),CONCATENATE("R5C",'Mapa final'!#REF!),"")</f>
        <v>#REF!</v>
      </c>
      <c r="N30" s="61" t="e">
        <f>IF(AND('Mapa final'!#REF!="Media",'Mapa final'!#REF!="Leve"),CONCATENATE("R5C",'Mapa final'!#REF!),"")</f>
        <v>#REF!</v>
      </c>
      <c r="O30" s="62" t="e">
        <f>IF(AND('Mapa final'!#REF!="Media",'Mapa final'!#REF!="Leve"),CONCATENATE("R5C",'Mapa final'!#REF!),"")</f>
        <v>#REF!</v>
      </c>
      <c r="P30" s="60" t="e">
        <f>IF(AND('Mapa final'!#REF!="Media",'Mapa final'!#REF!="Menor"),CONCATENATE("R5C",'Mapa final'!#REF!),"")</f>
        <v>#REF!</v>
      </c>
      <c r="Q30" s="61" t="e">
        <f>IF(AND('Mapa final'!#REF!="Media",'Mapa final'!#REF!="Menor"),CONCATENATE("R5C",'Mapa final'!#REF!),"")</f>
        <v>#REF!</v>
      </c>
      <c r="R30" s="61" t="e">
        <f>IF(AND('Mapa final'!#REF!="Media",'Mapa final'!#REF!="Menor"),CONCATENATE("R5C",'Mapa final'!#REF!),"")</f>
        <v>#REF!</v>
      </c>
      <c r="S30" s="61" t="e">
        <f>IF(AND('Mapa final'!#REF!="Media",'Mapa final'!#REF!="Menor"),CONCATENATE("R5C",'Mapa final'!#REF!),"")</f>
        <v>#REF!</v>
      </c>
      <c r="T30" s="61" t="e">
        <f>IF(AND('Mapa final'!#REF!="Media",'Mapa final'!#REF!="Menor"),CONCATENATE("R5C",'Mapa final'!#REF!),"")</f>
        <v>#REF!</v>
      </c>
      <c r="U30" s="62" t="e">
        <f>IF(AND('Mapa final'!#REF!="Media",'Mapa final'!#REF!="Menor"),CONCATENATE("R5C",'Mapa final'!#REF!),"")</f>
        <v>#REF!</v>
      </c>
      <c r="V30" s="60" t="e">
        <f>IF(AND('Mapa final'!#REF!="Media",'Mapa final'!#REF!="Moderado"),CONCATENATE("R5C",'Mapa final'!#REF!),"")</f>
        <v>#REF!</v>
      </c>
      <c r="W30" s="61" t="e">
        <f>IF(AND('Mapa final'!#REF!="Media",'Mapa final'!#REF!="Moderado"),CONCATENATE("R5C",'Mapa final'!#REF!),"")</f>
        <v>#REF!</v>
      </c>
      <c r="X30" s="61" t="e">
        <f>IF(AND('Mapa final'!#REF!="Media",'Mapa final'!#REF!="Moderado"),CONCATENATE("R5C",'Mapa final'!#REF!),"")</f>
        <v>#REF!</v>
      </c>
      <c r="Y30" s="61" t="e">
        <f>IF(AND('Mapa final'!#REF!="Media",'Mapa final'!#REF!="Moderado"),CONCATENATE("R5C",'Mapa final'!#REF!),"")</f>
        <v>#REF!</v>
      </c>
      <c r="Z30" s="61" t="e">
        <f>IF(AND('Mapa final'!#REF!="Media",'Mapa final'!#REF!="Moderado"),CONCATENATE("R5C",'Mapa final'!#REF!),"")</f>
        <v>#REF!</v>
      </c>
      <c r="AA30" s="62"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50" t="e">
        <f>IF(AND('Mapa final'!#REF!="Media",'Mapa final'!#REF!="Mayor"),CONCATENATE("R5C",'Mapa final'!#REF!),"")</f>
        <v>#REF!</v>
      </c>
      <c r="AE30" s="50" t="e">
        <f>IF(AND('Mapa final'!#REF!="Media",'Mapa final'!#REF!="Mayor"),CONCATENATE("R5C",'Mapa final'!#REF!),"")</f>
        <v>#REF!</v>
      </c>
      <c r="AF30" s="50"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6"/>
      <c r="AO30" s="391"/>
      <c r="AP30" s="392"/>
      <c r="AQ30" s="392"/>
      <c r="AR30" s="392"/>
      <c r="AS30" s="392"/>
      <c r="AT30" s="393"/>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row>
    <row r="31" spans="1:76" ht="15" customHeight="1" x14ac:dyDescent="0.25">
      <c r="A31" s="76"/>
      <c r="B31" s="260"/>
      <c r="C31" s="260"/>
      <c r="D31" s="261"/>
      <c r="E31" s="361"/>
      <c r="F31" s="362"/>
      <c r="G31" s="362"/>
      <c r="H31" s="362"/>
      <c r="I31" s="377"/>
      <c r="J31" s="60" t="e">
        <f>IF(AND('Mapa final'!#REF!="Media",'Mapa final'!#REF!="Leve"),CONCATENATE("R6C",'Mapa final'!#REF!),"")</f>
        <v>#REF!</v>
      </c>
      <c r="K31" s="61" t="e">
        <f>IF(AND('Mapa final'!#REF!="Media",'Mapa final'!#REF!="Leve"),CONCATENATE("R6C",'Mapa final'!#REF!),"")</f>
        <v>#REF!</v>
      </c>
      <c r="L31" s="61" t="e">
        <f>IF(AND('Mapa final'!#REF!="Media",'Mapa final'!#REF!="Leve"),CONCATENATE("R6C",'Mapa final'!#REF!),"")</f>
        <v>#REF!</v>
      </c>
      <c r="M31" s="61" t="e">
        <f>IF(AND('Mapa final'!#REF!="Media",'Mapa final'!#REF!="Leve"),CONCATENATE("R6C",'Mapa final'!#REF!),"")</f>
        <v>#REF!</v>
      </c>
      <c r="N31" s="61" t="e">
        <f>IF(AND('Mapa final'!#REF!="Media",'Mapa final'!#REF!="Leve"),CONCATENATE("R6C",'Mapa final'!#REF!),"")</f>
        <v>#REF!</v>
      </c>
      <c r="O31" s="62" t="e">
        <f>IF(AND('Mapa final'!#REF!="Media",'Mapa final'!#REF!="Leve"),CONCATENATE("R6C",'Mapa final'!#REF!),"")</f>
        <v>#REF!</v>
      </c>
      <c r="P31" s="60" t="e">
        <f>IF(AND('Mapa final'!#REF!="Media",'Mapa final'!#REF!="Menor"),CONCATENATE("R6C",'Mapa final'!#REF!),"")</f>
        <v>#REF!</v>
      </c>
      <c r="Q31" s="61" t="e">
        <f>IF(AND('Mapa final'!#REF!="Media",'Mapa final'!#REF!="Menor"),CONCATENATE("R6C",'Mapa final'!#REF!),"")</f>
        <v>#REF!</v>
      </c>
      <c r="R31" s="61" t="e">
        <f>IF(AND('Mapa final'!#REF!="Media",'Mapa final'!#REF!="Menor"),CONCATENATE("R6C",'Mapa final'!#REF!),"")</f>
        <v>#REF!</v>
      </c>
      <c r="S31" s="61" t="e">
        <f>IF(AND('Mapa final'!#REF!="Media",'Mapa final'!#REF!="Menor"),CONCATENATE("R6C",'Mapa final'!#REF!),"")</f>
        <v>#REF!</v>
      </c>
      <c r="T31" s="61" t="e">
        <f>IF(AND('Mapa final'!#REF!="Media",'Mapa final'!#REF!="Menor"),CONCATENATE("R6C",'Mapa final'!#REF!),"")</f>
        <v>#REF!</v>
      </c>
      <c r="U31" s="62" t="e">
        <f>IF(AND('Mapa final'!#REF!="Media",'Mapa final'!#REF!="Menor"),CONCATENATE("R6C",'Mapa final'!#REF!),"")</f>
        <v>#REF!</v>
      </c>
      <c r="V31" s="60" t="e">
        <f>IF(AND('Mapa final'!#REF!="Media",'Mapa final'!#REF!="Moderado"),CONCATENATE("R6C",'Mapa final'!#REF!),"")</f>
        <v>#REF!</v>
      </c>
      <c r="W31" s="61" t="e">
        <f>IF(AND('Mapa final'!#REF!="Media",'Mapa final'!#REF!="Moderado"),CONCATENATE("R6C",'Mapa final'!#REF!),"")</f>
        <v>#REF!</v>
      </c>
      <c r="X31" s="61" t="e">
        <f>IF(AND('Mapa final'!#REF!="Media",'Mapa final'!#REF!="Moderado"),CONCATENATE("R6C",'Mapa final'!#REF!),"")</f>
        <v>#REF!</v>
      </c>
      <c r="Y31" s="61" t="e">
        <f>IF(AND('Mapa final'!#REF!="Media",'Mapa final'!#REF!="Moderado"),CONCATENATE("R6C",'Mapa final'!#REF!),"")</f>
        <v>#REF!</v>
      </c>
      <c r="Z31" s="61" t="e">
        <f>IF(AND('Mapa final'!#REF!="Media",'Mapa final'!#REF!="Moderado"),CONCATENATE("R6C",'Mapa final'!#REF!),"")</f>
        <v>#REF!</v>
      </c>
      <c r="AA31" s="62"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50" t="e">
        <f>IF(AND('Mapa final'!#REF!="Media",'Mapa final'!#REF!="Mayor"),CONCATENATE("R6C",'Mapa final'!#REF!),"")</f>
        <v>#REF!</v>
      </c>
      <c r="AE31" s="50" t="e">
        <f>IF(AND('Mapa final'!#REF!="Media",'Mapa final'!#REF!="Mayor"),CONCATENATE("R6C",'Mapa final'!#REF!),"")</f>
        <v>#REF!</v>
      </c>
      <c r="AF31" s="50"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6"/>
      <c r="AO31" s="391"/>
      <c r="AP31" s="392"/>
      <c r="AQ31" s="392"/>
      <c r="AR31" s="392"/>
      <c r="AS31" s="392"/>
      <c r="AT31" s="393"/>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row>
    <row r="32" spans="1:76" ht="15" customHeight="1" x14ac:dyDescent="0.25">
      <c r="A32" s="76"/>
      <c r="B32" s="260"/>
      <c r="C32" s="260"/>
      <c r="D32" s="261"/>
      <c r="E32" s="361"/>
      <c r="F32" s="362"/>
      <c r="G32" s="362"/>
      <c r="H32" s="362"/>
      <c r="I32" s="377"/>
      <c r="J32" s="60" t="e">
        <f>IF(AND('Mapa final'!#REF!="Media",'Mapa final'!#REF!="Leve"),CONCATENATE("R7C",'Mapa final'!#REF!),"")</f>
        <v>#REF!</v>
      </c>
      <c r="K32" s="61" t="e">
        <f>IF(AND('Mapa final'!#REF!="Media",'Mapa final'!#REF!="Leve"),CONCATENATE("R7C",'Mapa final'!#REF!),"")</f>
        <v>#REF!</v>
      </c>
      <c r="L32" s="61" t="e">
        <f>IF(AND('Mapa final'!#REF!="Media",'Mapa final'!#REF!="Leve"),CONCATENATE("R7C",'Mapa final'!#REF!),"")</f>
        <v>#REF!</v>
      </c>
      <c r="M32" s="61" t="e">
        <f>IF(AND('Mapa final'!#REF!="Media",'Mapa final'!#REF!="Leve"),CONCATENATE("R7C",'Mapa final'!#REF!),"")</f>
        <v>#REF!</v>
      </c>
      <c r="N32" s="61" t="e">
        <f>IF(AND('Mapa final'!#REF!="Media",'Mapa final'!#REF!="Leve"),CONCATENATE("R7C",'Mapa final'!#REF!),"")</f>
        <v>#REF!</v>
      </c>
      <c r="O32" s="62" t="e">
        <f>IF(AND('Mapa final'!#REF!="Media",'Mapa final'!#REF!="Leve"),CONCATENATE("R7C",'Mapa final'!#REF!),"")</f>
        <v>#REF!</v>
      </c>
      <c r="P32" s="60" t="e">
        <f>IF(AND('Mapa final'!#REF!="Media",'Mapa final'!#REF!="Menor"),CONCATENATE("R7C",'Mapa final'!#REF!),"")</f>
        <v>#REF!</v>
      </c>
      <c r="Q32" s="61" t="e">
        <f>IF(AND('Mapa final'!#REF!="Media",'Mapa final'!#REF!="Menor"),CONCATENATE("R7C",'Mapa final'!#REF!),"")</f>
        <v>#REF!</v>
      </c>
      <c r="R32" s="61" t="e">
        <f>IF(AND('Mapa final'!#REF!="Media",'Mapa final'!#REF!="Menor"),CONCATENATE("R7C",'Mapa final'!#REF!),"")</f>
        <v>#REF!</v>
      </c>
      <c r="S32" s="61" t="e">
        <f>IF(AND('Mapa final'!#REF!="Media",'Mapa final'!#REF!="Menor"),CONCATENATE("R7C",'Mapa final'!#REF!),"")</f>
        <v>#REF!</v>
      </c>
      <c r="T32" s="61" t="e">
        <f>IF(AND('Mapa final'!#REF!="Media",'Mapa final'!#REF!="Menor"),CONCATENATE("R7C",'Mapa final'!#REF!),"")</f>
        <v>#REF!</v>
      </c>
      <c r="U32" s="62" t="e">
        <f>IF(AND('Mapa final'!#REF!="Media",'Mapa final'!#REF!="Menor"),CONCATENATE("R7C",'Mapa final'!#REF!),"")</f>
        <v>#REF!</v>
      </c>
      <c r="V32" s="60" t="e">
        <f>IF(AND('Mapa final'!#REF!="Media",'Mapa final'!#REF!="Moderado"),CONCATENATE("R7C",'Mapa final'!#REF!),"")</f>
        <v>#REF!</v>
      </c>
      <c r="W32" s="61" t="e">
        <f>IF(AND('Mapa final'!#REF!="Media",'Mapa final'!#REF!="Moderado"),CONCATENATE("R7C",'Mapa final'!#REF!),"")</f>
        <v>#REF!</v>
      </c>
      <c r="X32" s="61" t="e">
        <f>IF(AND('Mapa final'!#REF!="Media",'Mapa final'!#REF!="Moderado"),CONCATENATE("R7C",'Mapa final'!#REF!),"")</f>
        <v>#REF!</v>
      </c>
      <c r="Y32" s="61" t="e">
        <f>IF(AND('Mapa final'!#REF!="Media",'Mapa final'!#REF!="Moderado"),CONCATENATE("R7C",'Mapa final'!#REF!),"")</f>
        <v>#REF!</v>
      </c>
      <c r="Z32" s="61" t="e">
        <f>IF(AND('Mapa final'!#REF!="Media",'Mapa final'!#REF!="Moderado"),CONCATENATE("R7C",'Mapa final'!#REF!),"")</f>
        <v>#REF!</v>
      </c>
      <c r="AA32" s="62"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50" t="e">
        <f>IF(AND('Mapa final'!#REF!="Media",'Mapa final'!#REF!="Mayor"),CONCATENATE("R7C",'Mapa final'!#REF!),"")</f>
        <v>#REF!</v>
      </c>
      <c r="AE32" s="50" t="e">
        <f>IF(AND('Mapa final'!#REF!="Media",'Mapa final'!#REF!="Mayor"),CONCATENATE("R7C",'Mapa final'!#REF!),"")</f>
        <v>#REF!</v>
      </c>
      <c r="AF32" s="50"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6"/>
      <c r="AO32" s="391"/>
      <c r="AP32" s="392"/>
      <c r="AQ32" s="392"/>
      <c r="AR32" s="392"/>
      <c r="AS32" s="392"/>
      <c r="AT32" s="393"/>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row>
    <row r="33" spans="1:80" ht="15" customHeight="1" x14ac:dyDescent="0.25">
      <c r="A33" s="76"/>
      <c r="B33" s="260"/>
      <c r="C33" s="260"/>
      <c r="D33" s="261"/>
      <c r="E33" s="361"/>
      <c r="F33" s="362"/>
      <c r="G33" s="362"/>
      <c r="H33" s="362"/>
      <c r="I33" s="377"/>
      <c r="J33" s="60" t="e">
        <f>IF(AND('Mapa final'!#REF!="Media",'Mapa final'!#REF!="Leve"),CONCATENATE("R8C",'Mapa final'!#REF!),"")</f>
        <v>#REF!</v>
      </c>
      <c r="K33" s="61" t="e">
        <f>IF(AND('Mapa final'!#REF!="Media",'Mapa final'!#REF!="Leve"),CONCATENATE("R8C",'Mapa final'!#REF!),"")</f>
        <v>#REF!</v>
      </c>
      <c r="L33" s="61" t="e">
        <f>IF(AND('Mapa final'!#REF!="Media",'Mapa final'!#REF!="Leve"),CONCATENATE("R8C",'Mapa final'!#REF!),"")</f>
        <v>#REF!</v>
      </c>
      <c r="M33" s="61" t="e">
        <f>IF(AND('Mapa final'!#REF!="Media",'Mapa final'!#REF!="Leve"),CONCATENATE("R8C",'Mapa final'!#REF!),"")</f>
        <v>#REF!</v>
      </c>
      <c r="N33" s="61" t="e">
        <f>IF(AND('Mapa final'!#REF!="Media",'Mapa final'!#REF!="Leve"),CONCATENATE("R8C",'Mapa final'!#REF!),"")</f>
        <v>#REF!</v>
      </c>
      <c r="O33" s="62" t="e">
        <f>IF(AND('Mapa final'!#REF!="Media",'Mapa final'!#REF!="Leve"),CONCATENATE("R8C",'Mapa final'!#REF!),"")</f>
        <v>#REF!</v>
      </c>
      <c r="P33" s="60" t="e">
        <f>IF(AND('Mapa final'!#REF!="Media",'Mapa final'!#REF!="Menor"),CONCATENATE("R8C",'Mapa final'!#REF!),"")</f>
        <v>#REF!</v>
      </c>
      <c r="Q33" s="61" t="e">
        <f>IF(AND('Mapa final'!#REF!="Media",'Mapa final'!#REF!="Menor"),CONCATENATE("R8C",'Mapa final'!#REF!),"")</f>
        <v>#REF!</v>
      </c>
      <c r="R33" s="61" t="e">
        <f>IF(AND('Mapa final'!#REF!="Media",'Mapa final'!#REF!="Menor"),CONCATENATE("R8C",'Mapa final'!#REF!),"")</f>
        <v>#REF!</v>
      </c>
      <c r="S33" s="61" t="e">
        <f>IF(AND('Mapa final'!#REF!="Media",'Mapa final'!#REF!="Menor"),CONCATENATE("R8C",'Mapa final'!#REF!),"")</f>
        <v>#REF!</v>
      </c>
      <c r="T33" s="61" t="e">
        <f>IF(AND('Mapa final'!#REF!="Media",'Mapa final'!#REF!="Menor"),CONCATENATE("R8C",'Mapa final'!#REF!),"")</f>
        <v>#REF!</v>
      </c>
      <c r="U33" s="62" t="e">
        <f>IF(AND('Mapa final'!#REF!="Media",'Mapa final'!#REF!="Menor"),CONCATENATE("R8C",'Mapa final'!#REF!),"")</f>
        <v>#REF!</v>
      </c>
      <c r="V33" s="60" t="e">
        <f>IF(AND('Mapa final'!#REF!="Media",'Mapa final'!#REF!="Moderado"),CONCATENATE("R8C",'Mapa final'!#REF!),"")</f>
        <v>#REF!</v>
      </c>
      <c r="W33" s="61" t="e">
        <f>IF(AND('Mapa final'!#REF!="Media",'Mapa final'!#REF!="Moderado"),CONCATENATE("R8C",'Mapa final'!#REF!),"")</f>
        <v>#REF!</v>
      </c>
      <c r="X33" s="61" t="e">
        <f>IF(AND('Mapa final'!#REF!="Media",'Mapa final'!#REF!="Moderado"),CONCATENATE("R8C",'Mapa final'!#REF!),"")</f>
        <v>#REF!</v>
      </c>
      <c r="Y33" s="61" t="e">
        <f>IF(AND('Mapa final'!#REF!="Media",'Mapa final'!#REF!="Moderado"),CONCATENATE("R8C",'Mapa final'!#REF!),"")</f>
        <v>#REF!</v>
      </c>
      <c r="Z33" s="61" t="e">
        <f>IF(AND('Mapa final'!#REF!="Media",'Mapa final'!#REF!="Moderado"),CONCATENATE("R8C",'Mapa final'!#REF!),"")</f>
        <v>#REF!</v>
      </c>
      <c r="AA33" s="62"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50" t="e">
        <f>IF(AND('Mapa final'!#REF!="Media",'Mapa final'!#REF!="Mayor"),CONCATENATE("R8C",'Mapa final'!#REF!),"")</f>
        <v>#REF!</v>
      </c>
      <c r="AE33" s="50" t="e">
        <f>IF(AND('Mapa final'!#REF!="Media",'Mapa final'!#REF!="Mayor"),CONCATENATE("R8C",'Mapa final'!#REF!),"")</f>
        <v>#REF!</v>
      </c>
      <c r="AF33" s="50"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6"/>
      <c r="AO33" s="391"/>
      <c r="AP33" s="392"/>
      <c r="AQ33" s="392"/>
      <c r="AR33" s="392"/>
      <c r="AS33" s="392"/>
      <c r="AT33" s="393"/>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row>
    <row r="34" spans="1:80" ht="15" customHeight="1" x14ac:dyDescent="0.25">
      <c r="A34" s="76"/>
      <c r="B34" s="260"/>
      <c r="C34" s="260"/>
      <c r="D34" s="261"/>
      <c r="E34" s="361"/>
      <c r="F34" s="362"/>
      <c r="G34" s="362"/>
      <c r="H34" s="362"/>
      <c r="I34" s="377"/>
      <c r="J34" s="60" t="e">
        <f>IF(AND('Mapa final'!#REF!="Media",'Mapa final'!#REF!="Leve"),CONCATENATE("R9C",'Mapa final'!#REF!),"")</f>
        <v>#REF!</v>
      </c>
      <c r="K34" s="61" t="e">
        <f>IF(AND('Mapa final'!#REF!="Media",'Mapa final'!#REF!="Leve"),CONCATENATE("R9C",'Mapa final'!#REF!),"")</f>
        <v>#REF!</v>
      </c>
      <c r="L34" s="61" t="e">
        <f>IF(AND('Mapa final'!#REF!="Media",'Mapa final'!#REF!="Leve"),CONCATENATE("R9C",'Mapa final'!#REF!),"")</f>
        <v>#REF!</v>
      </c>
      <c r="M34" s="61" t="e">
        <f>IF(AND('Mapa final'!#REF!="Media",'Mapa final'!#REF!="Leve"),CONCATENATE("R9C",'Mapa final'!#REF!),"")</f>
        <v>#REF!</v>
      </c>
      <c r="N34" s="61" t="e">
        <f>IF(AND('Mapa final'!#REF!="Media",'Mapa final'!#REF!="Leve"),CONCATENATE("R9C",'Mapa final'!#REF!),"")</f>
        <v>#REF!</v>
      </c>
      <c r="O34" s="62" t="e">
        <f>IF(AND('Mapa final'!#REF!="Media",'Mapa final'!#REF!="Leve"),CONCATENATE("R9C",'Mapa final'!#REF!),"")</f>
        <v>#REF!</v>
      </c>
      <c r="P34" s="60" t="e">
        <f>IF(AND('Mapa final'!#REF!="Media",'Mapa final'!#REF!="Menor"),CONCATENATE("R9C",'Mapa final'!#REF!),"")</f>
        <v>#REF!</v>
      </c>
      <c r="Q34" s="61" t="e">
        <f>IF(AND('Mapa final'!#REF!="Media",'Mapa final'!#REF!="Menor"),CONCATENATE("R9C",'Mapa final'!#REF!),"")</f>
        <v>#REF!</v>
      </c>
      <c r="R34" s="61" t="e">
        <f>IF(AND('Mapa final'!#REF!="Media",'Mapa final'!#REF!="Menor"),CONCATENATE("R9C",'Mapa final'!#REF!),"")</f>
        <v>#REF!</v>
      </c>
      <c r="S34" s="61" t="e">
        <f>IF(AND('Mapa final'!#REF!="Media",'Mapa final'!#REF!="Menor"),CONCATENATE("R9C",'Mapa final'!#REF!),"")</f>
        <v>#REF!</v>
      </c>
      <c r="T34" s="61" t="e">
        <f>IF(AND('Mapa final'!#REF!="Media",'Mapa final'!#REF!="Menor"),CONCATENATE("R9C",'Mapa final'!#REF!),"")</f>
        <v>#REF!</v>
      </c>
      <c r="U34" s="62" t="e">
        <f>IF(AND('Mapa final'!#REF!="Media",'Mapa final'!#REF!="Menor"),CONCATENATE("R9C",'Mapa final'!#REF!),"")</f>
        <v>#REF!</v>
      </c>
      <c r="V34" s="60" t="e">
        <f>IF(AND('Mapa final'!#REF!="Media",'Mapa final'!#REF!="Moderado"),CONCATENATE("R9C",'Mapa final'!#REF!),"")</f>
        <v>#REF!</v>
      </c>
      <c r="W34" s="61" t="e">
        <f>IF(AND('Mapa final'!#REF!="Media",'Mapa final'!#REF!="Moderado"),CONCATENATE("R9C",'Mapa final'!#REF!),"")</f>
        <v>#REF!</v>
      </c>
      <c r="X34" s="61" t="e">
        <f>IF(AND('Mapa final'!#REF!="Media",'Mapa final'!#REF!="Moderado"),CONCATENATE("R9C",'Mapa final'!#REF!),"")</f>
        <v>#REF!</v>
      </c>
      <c r="Y34" s="61" t="e">
        <f>IF(AND('Mapa final'!#REF!="Media",'Mapa final'!#REF!="Moderado"),CONCATENATE("R9C",'Mapa final'!#REF!),"")</f>
        <v>#REF!</v>
      </c>
      <c r="Z34" s="61" t="e">
        <f>IF(AND('Mapa final'!#REF!="Media",'Mapa final'!#REF!="Moderado"),CONCATENATE("R9C",'Mapa final'!#REF!),"")</f>
        <v>#REF!</v>
      </c>
      <c r="AA34" s="62"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50" t="e">
        <f>IF(AND('Mapa final'!#REF!="Media",'Mapa final'!#REF!="Mayor"),CONCATENATE("R9C",'Mapa final'!#REF!),"")</f>
        <v>#REF!</v>
      </c>
      <c r="AE34" s="50" t="e">
        <f>IF(AND('Mapa final'!#REF!="Media",'Mapa final'!#REF!="Mayor"),CONCATENATE("R9C",'Mapa final'!#REF!),"")</f>
        <v>#REF!</v>
      </c>
      <c r="AF34" s="50"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6"/>
      <c r="AO34" s="391"/>
      <c r="AP34" s="392"/>
      <c r="AQ34" s="392"/>
      <c r="AR34" s="392"/>
      <c r="AS34" s="392"/>
      <c r="AT34" s="393"/>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row>
    <row r="35" spans="1:80" ht="15.75" customHeight="1" thickBot="1" x14ac:dyDescent="0.3">
      <c r="A35" s="76"/>
      <c r="B35" s="260"/>
      <c r="C35" s="260"/>
      <c r="D35" s="261"/>
      <c r="E35" s="363"/>
      <c r="F35" s="364"/>
      <c r="G35" s="364"/>
      <c r="H35" s="364"/>
      <c r="I35" s="378"/>
      <c r="J35" s="60" t="e">
        <f>IF(AND('Mapa final'!#REF!="Media",'Mapa final'!#REF!="Leve"),CONCATENATE("R10C",'Mapa final'!#REF!),"")</f>
        <v>#REF!</v>
      </c>
      <c r="K35" s="61" t="e">
        <f>IF(AND('Mapa final'!#REF!="Media",'Mapa final'!#REF!="Leve"),CONCATENATE("R10C",'Mapa final'!#REF!),"")</f>
        <v>#REF!</v>
      </c>
      <c r="L35" s="61" t="e">
        <f>IF(AND('Mapa final'!#REF!="Media",'Mapa final'!#REF!="Leve"),CONCATENATE("R10C",'Mapa final'!#REF!),"")</f>
        <v>#REF!</v>
      </c>
      <c r="M35" s="61" t="e">
        <f>IF(AND('Mapa final'!#REF!="Media",'Mapa final'!#REF!="Leve"),CONCATENATE("R10C",'Mapa final'!#REF!),"")</f>
        <v>#REF!</v>
      </c>
      <c r="N35" s="61" t="e">
        <f>IF(AND('Mapa final'!#REF!="Media",'Mapa final'!#REF!="Leve"),CONCATENATE("R10C",'Mapa final'!#REF!),"")</f>
        <v>#REF!</v>
      </c>
      <c r="O35" s="62" t="e">
        <f>IF(AND('Mapa final'!#REF!="Media",'Mapa final'!#REF!="Leve"),CONCATENATE("R10C",'Mapa final'!#REF!),"")</f>
        <v>#REF!</v>
      </c>
      <c r="P35" s="60" t="e">
        <f>IF(AND('Mapa final'!#REF!="Media",'Mapa final'!#REF!="Menor"),CONCATENATE("R10C",'Mapa final'!#REF!),"")</f>
        <v>#REF!</v>
      </c>
      <c r="Q35" s="61" t="e">
        <f>IF(AND('Mapa final'!#REF!="Media",'Mapa final'!#REF!="Menor"),CONCATENATE("R10C",'Mapa final'!#REF!),"")</f>
        <v>#REF!</v>
      </c>
      <c r="R35" s="61" t="e">
        <f>IF(AND('Mapa final'!#REF!="Media",'Mapa final'!#REF!="Menor"),CONCATENATE("R10C",'Mapa final'!#REF!),"")</f>
        <v>#REF!</v>
      </c>
      <c r="S35" s="61" t="e">
        <f>IF(AND('Mapa final'!#REF!="Media",'Mapa final'!#REF!="Menor"),CONCATENATE("R10C",'Mapa final'!#REF!),"")</f>
        <v>#REF!</v>
      </c>
      <c r="T35" s="61" t="e">
        <f>IF(AND('Mapa final'!#REF!="Media",'Mapa final'!#REF!="Menor"),CONCATENATE("R10C",'Mapa final'!#REF!),"")</f>
        <v>#REF!</v>
      </c>
      <c r="U35" s="62" t="e">
        <f>IF(AND('Mapa final'!#REF!="Media",'Mapa final'!#REF!="Menor"),CONCATENATE("R10C",'Mapa final'!#REF!),"")</f>
        <v>#REF!</v>
      </c>
      <c r="V35" s="60" t="e">
        <f>IF(AND('Mapa final'!#REF!="Media",'Mapa final'!#REF!="Moderado"),CONCATENATE("R10C",'Mapa final'!#REF!),"")</f>
        <v>#REF!</v>
      </c>
      <c r="W35" s="61" t="e">
        <f>IF(AND('Mapa final'!#REF!="Media",'Mapa final'!#REF!="Moderado"),CONCATENATE("R10C",'Mapa final'!#REF!),"")</f>
        <v>#REF!</v>
      </c>
      <c r="X35" s="61" t="e">
        <f>IF(AND('Mapa final'!#REF!="Media",'Mapa final'!#REF!="Moderado"),CONCATENATE("R10C",'Mapa final'!#REF!),"")</f>
        <v>#REF!</v>
      </c>
      <c r="Y35" s="61" t="e">
        <f>IF(AND('Mapa final'!#REF!="Media",'Mapa final'!#REF!="Moderado"),CONCATENATE("R10C",'Mapa final'!#REF!),"")</f>
        <v>#REF!</v>
      </c>
      <c r="Z35" s="61" t="e">
        <f>IF(AND('Mapa final'!#REF!="Media",'Mapa final'!#REF!="Moderado"),CONCATENATE("R10C",'Mapa final'!#REF!),"")</f>
        <v>#REF!</v>
      </c>
      <c r="AA35" s="62" t="e">
        <f>IF(AND('Mapa final'!#REF!="Media",'Mapa final'!#REF!="Moderado"),CONCATENATE("R10C",'Mapa final'!#REF!),"")</f>
        <v>#REF!</v>
      </c>
      <c r="AB35" s="51" t="e">
        <f>IF(AND('Mapa final'!#REF!="Media",'Mapa final'!#REF!="Mayor"),CONCATENATE("R10C",'Mapa final'!#REF!),"")</f>
        <v>#REF!</v>
      </c>
      <c r="AC35" s="52" t="e">
        <f>IF(AND('Mapa final'!#REF!="Media",'Mapa final'!#REF!="Mayor"),CONCATENATE("R10C",'Mapa final'!#REF!),"")</f>
        <v>#REF!</v>
      </c>
      <c r="AD35" s="52" t="e">
        <f>IF(AND('Mapa final'!#REF!="Media",'Mapa final'!#REF!="Mayor"),CONCATENATE("R10C",'Mapa final'!#REF!),"")</f>
        <v>#REF!</v>
      </c>
      <c r="AE35" s="52" t="e">
        <f>IF(AND('Mapa final'!#REF!="Media",'Mapa final'!#REF!="Mayor"),CONCATENATE("R10C",'Mapa final'!#REF!),"")</f>
        <v>#REF!</v>
      </c>
      <c r="AF35" s="52" t="e">
        <f>IF(AND('Mapa final'!#REF!="Media",'Mapa final'!#REF!="Mayor"),CONCATENATE("R10C",'Mapa final'!#REF!),"")</f>
        <v>#REF!</v>
      </c>
      <c r="AG35" s="53" t="e">
        <f>IF(AND('Mapa final'!#REF!="Media",'Mapa final'!#REF!="Mayor"),CONCATENATE("R10C",'Mapa final'!#REF!),"")</f>
        <v>#REF!</v>
      </c>
      <c r="AH35" s="54" t="e">
        <f>IF(AND('Mapa final'!#REF!="Media",'Mapa final'!#REF!="Catastrófico"),CONCATENATE("R10C",'Mapa final'!#REF!),"")</f>
        <v>#REF!</v>
      </c>
      <c r="AI35" s="55" t="e">
        <f>IF(AND('Mapa final'!#REF!="Media",'Mapa final'!#REF!="Catastrófico"),CONCATENATE("R10C",'Mapa final'!#REF!),"")</f>
        <v>#REF!</v>
      </c>
      <c r="AJ35" s="55" t="e">
        <f>IF(AND('Mapa final'!#REF!="Media",'Mapa final'!#REF!="Catastrófico"),CONCATENATE("R10C",'Mapa final'!#REF!),"")</f>
        <v>#REF!</v>
      </c>
      <c r="AK35" s="55" t="e">
        <f>IF(AND('Mapa final'!#REF!="Media",'Mapa final'!#REF!="Catastrófico"),CONCATENATE("R10C",'Mapa final'!#REF!),"")</f>
        <v>#REF!</v>
      </c>
      <c r="AL35" s="55" t="e">
        <f>IF(AND('Mapa final'!#REF!="Media",'Mapa final'!#REF!="Catastrófico"),CONCATENATE("R10C",'Mapa final'!#REF!),"")</f>
        <v>#REF!</v>
      </c>
      <c r="AM35" s="56" t="e">
        <f>IF(AND('Mapa final'!#REF!="Media",'Mapa final'!#REF!="Catastrófico"),CONCATENATE("R10C",'Mapa final'!#REF!),"")</f>
        <v>#REF!</v>
      </c>
      <c r="AN35" s="76"/>
      <c r="AO35" s="394"/>
      <c r="AP35" s="395"/>
      <c r="AQ35" s="395"/>
      <c r="AR35" s="395"/>
      <c r="AS35" s="395"/>
      <c r="AT35" s="39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row>
    <row r="36" spans="1:80" ht="15" customHeight="1" x14ac:dyDescent="0.25">
      <c r="A36" s="76"/>
      <c r="B36" s="260"/>
      <c r="C36" s="260"/>
      <c r="D36" s="261"/>
      <c r="E36" s="357" t="s">
        <v>113</v>
      </c>
      <c r="F36" s="358"/>
      <c r="G36" s="358"/>
      <c r="H36" s="358"/>
      <c r="I36" s="358"/>
      <c r="J36" s="66" t="e">
        <f>IF(AND('Mapa final'!#REF!="Baja",'Mapa final'!#REF!="Leve"),CONCATENATE("R1C",'Mapa final'!#REF!),"")</f>
        <v>#REF!</v>
      </c>
      <c r="K36" s="67" t="e">
        <f>IF(AND('Mapa final'!#REF!="Baja",'Mapa final'!#REF!="Leve"),CONCATENATE("R1C",'Mapa final'!#REF!),"")</f>
        <v>#REF!</v>
      </c>
      <c r="L36" s="67" t="e">
        <f>IF(AND('Mapa final'!#REF!="Baja",'Mapa final'!#REF!="Leve"),CONCATENATE("R1C",'Mapa final'!#REF!),"")</f>
        <v>#REF!</v>
      </c>
      <c r="M36" s="67" t="e">
        <f>IF(AND('Mapa final'!#REF!="Baja",'Mapa final'!#REF!="Leve"),CONCATENATE("R1C",'Mapa final'!#REF!),"")</f>
        <v>#REF!</v>
      </c>
      <c r="N36" s="67" t="e">
        <f>IF(AND('Mapa final'!#REF!="Baja",'Mapa final'!#REF!="Leve"),CONCATENATE("R1C",'Mapa final'!#REF!),"")</f>
        <v>#REF!</v>
      </c>
      <c r="O36" s="68" t="e">
        <f>IF(AND('Mapa final'!#REF!="Baja",'Mapa final'!#REF!="Leve"),CONCATENATE("R1C",'Mapa final'!#REF!),"")</f>
        <v>#REF!</v>
      </c>
      <c r="P36" s="57" t="e">
        <f>IF(AND('Mapa final'!#REF!="Baja",'Mapa final'!#REF!="Menor"),CONCATENATE("R1C",'Mapa final'!#REF!),"")</f>
        <v>#REF!</v>
      </c>
      <c r="Q36" s="58" t="e">
        <f>IF(AND('Mapa final'!#REF!="Baja",'Mapa final'!#REF!="Menor"),CONCATENATE("R1C",'Mapa final'!#REF!),"")</f>
        <v>#REF!</v>
      </c>
      <c r="R36" s="58" t="e">
        <f>IF(AND('Mapa final'!#REF!="Baja",'Mapa final'!#REF!="Menor"),CONCATENATE("R1C",'Mapa final'!#REF!),"")</f>
        <v>#REF!</v>
      </c>
      <c r="S36" s="58" t="e">
        <f>IF(AND('Mapa final'!#REF!="Baja",'Mapa final'!#REF!="Menor"),CONCATENATE("R1C",'Mapa final'!#REF!),"")</f>
        <v>#REF!</v>
      </c>
      <c r="T36" s="58" t="e">
        <f>IF(AND('Mapa final'!#REF!="Baja",'Mapa final'!#REF!="Menor"),CONCATENATE("R1C",'Mapa final'!#REF!),"")</f>
        <v>#REF!</v>
      </c>
      <c r="U36" s="59" t="e">
        <f>IF(AND('Mapa final'!#REF!="Baja",'Mapa final'!#REF!="Menor"),CONCATENATE("R1C",'Mapa final'!#REF!),"")</f>
        <v>#REF!</v>
      </c>
      <c r="V36" s="57" t="e">
        <f>IF(AND('Mapa final'!#REF!="Baja",'Mapa final'!#REF!="Moderado"),CONCATENATE("R1C",'Mapa final'!#REF!),"")</f>
        <v>#REF!</v>
      </c>
      <c r="W36" s="58" t="e">
        <f>IF(AND('Mapa final'!#REF!="Baja",'Mapa final'!#REF!="Moderado"),CONCATENATE("R1C",'Mapa final'!#REF!),"")</f>
        <v>#REF!</v>
      </c>
      <c r="X36" s="58" t="e">
        <f>IF(AND('Mapa final'!#REF!="Baja",'Mapa final'!#REF!="Moderado"),CONCATENATE("R1C",'Mapa final'!#REF!),"")</f>
        <v>#REF!</v>
      </c>
      <c r="Y36" s="58" t="e">
        <f>IF(AND('Mapa final'!#REF!="Baja",'Mapa final'!#REF!="Moderado"),CONCATENATE("R1C",'Mapa final'!#REF!),"")</f>
        <v>#REF!</v>
      </c>
      <c r="Z36" s="58" t="e">
        <f>IF(AND('Mapa final'!#REF!="Baja",'Mapa final'!#REF!="Moderado"),CONCATENATE("R1C",'Mapa final'!#REF!),"")</f>
        <v>#REF!</v>
      </c>
      <c r="AA36" s="59"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6"/>
      <c r="AO36" s="379" t="s">
        <v>81</v>
      </c>
      <c r="AP36" s="380"/>
      <c r="AQ36" s="380"/>
      <c r="AR36" s="380"/>
      <c r="AS36" s="380"/>
      <c r="AT36" s="381"/>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row>
    <row r="37" spans="1:80" ht="15" customHeight="1" x14ac:dyDescent="0.25">
      <c r="A37" s="76"/>
      <c r="B37" s="260"/>
      <c r="C37" s="260"/>
      <c r="D37" s="261"/>
      <c r="E37" s="359"/>
      <c r="F37" s="360"/>
      <c r="G37" s="360"/>
      <c r="H37" s="360"/>
      <c r="I37" s="360"/>
      <c r="J37" s="69" t="str">
        <f>IF(AND('Mapa final'!$AD$14="Baja",'Mapa final'!$AF$14="Leve"),CONCATENATE("R2C",'Mapa final'!$S$14),"")</f>
        <v/>
      </c>
      <c r="K37" s="70" t="str">
        <f>IF(AND('Mapa final'!$AD$21="Baja",'Mapa final'!$AF$21="Leve"),CONCATENATE("R2C",'Mapa final'!$S$21),"")</f>
        <v/>
      </c>
      <c r="L37" s="70" t="e">
        <f>IF(AND('Mapa final'!#REF!="Baja",'Mapa final'!#REF!="Leve"),CONCATENATE("R2C",'Mapa final'!#REF!),"")</f>
        <v>#REF!</v>
      </c>
      <c r="M37" s="70" t="e">
        <f>IF(AND('Mapa final'!#REF!="Baja",'Mapa final'!#REF!="Leve"),CONCATENATE("R2C",'Mapa final'!#REF!),"")</f>
        <v>#REF!</v>
      </c>
      <c r="N37" s="70" t="e">
        <f>IF(AND('Mapa final'!#REF!="Baja",'Mapa final'!#REF!="Leve"),CONCATENATE("R2C",'Mapa final'!#REF!),"")</f>
        <v>#REF!</v>
      </c>
      <c r="O37" s="71" t="e">
        <f>IF(AND('Mapa final'!#REF!="Baja",'Mapa final'!#REF!="Leve"),CONCATENATE("R2C",'Mapa final'!#REF!),"")</f>
        <v>#REF!</v>
      </c>
      <c r="P37" s="60" t="str">
        <f>IF(AND('Mapa final'!$AD$14="Baja",'Mapa final'!$AF$14="Menor"),CONCATENATE("R2C",'Mapa final'!$S$14),"")</f>
        <v/>
      </c>
      <c r="Q37" s="61" t="str">
        <f>IF(AND('Mapa final'!$AD$21="Baja",'Mapa final'!$AF$21="Menor"),CONCATENATE("R2C",'Mapa final'!$S$21),"")</f>
        <v/>
      </c>
      <c r="R37" s="61" t="e">
        <f>IF(AND('Mapa final'!#REF!="Baja",'Mapa final'!#REF!="Menor"),CONCATENATE("R2C",'Mapa final'!#REF!),"")</f>
        <v>#REF!</v>
      </c>
      <c r="S37" s="61" t="e">
        <f>IF(AND('Mapa final'!#REF!="Baja",'Mapa final'!#REF!="Menor"),CONCATENATE("R2C",'Mapa final'!#REF!),"")</f>
        <v>#REF!</v>
      </c>
      <c r="T37" s="61" t="e">
        <f>IF(AND('Mapa final'!#REF!="Baja",'Mapa final'!#REF!="Menor"),CONCATENATE("R2C",'Mapa final'!#REF!),"")</f>
        <v>#REF!</v>
      </c>
      <c r="U37" s="62" t="e">
        <f>IF(AND('Mapa final'!#REF!="Baja",'Mapa final'!#REF!="Menor"),CONCATENATE("R2C",'Mapa final'!#REF!),"")</f>
        <v>#REF!</v>
      </c>
      <c r="V37" s="60" t="str">
        <f>IF(AND('Mapa final'!$AD$14="Baja",'Mapa final'!$AF$14="Moderado"),CONCATENATE("R2C",'Mapa final'!$S$14),"")</f>
        <v/>
      </c>
      <c r="W37" s="61" t="str">
        <f>IF(AND('Mapa final'!$AD$21="Baja",'Mapa final'!$AF$21="Moderado"),CONCATENATE("R2C",'Mapa final'!$S$21),"")</f>
        <v>R2C2</v>
      </c>
      <c r="X37" s="61" t="e">
        <f>IF(AND('Mapa final'!#REF!="Baja",'Mapa final'!#REF!="Moderado"),CONCATENATE("R2C",'Mapa final'!#REF!),"")</f>
        <v>#REF!</v>
      </c>
      <c r="Y37" s="61" t="e">
        <f>IF(AND('Mapa final'!#REF!="Baja",'Mapa final'!#REF!="Moderado"),CONCATENATE("R2C",'Mapa final'!#REF!),"")</f>
        <v>#REF!</v>
      </c>
      <c r="Z37" s="61" t="e">
        <f>IF(AND('Mapa final'!#REF!="Baja",'Mapa final'!#REF!="Moderado"),CONCATENATE("R2C",'Mapa final'!#REF!),"")</f>
        <v>#REF!</v>
      </c>
      <c r="AA37" s="62" t="e">
        <f>IF(AND('Mapa final'!#REF!="Baja",'Mapa final'!#REF!="Moderado"),CONCATENATE("R2C",'Mapa final'!#REF!),"")</f>
        <v>#REF!</v>
      </c>
      <c r="AB37" s="44" t="str">
        <f>IF(AND('Mapa final'!$AD$14="Baja",'Mapa final'!$AF$14="Mayor"),CONCATENATE("R2C",'Mapa final'!$S$14),"")</f>
        <v/>
      </c>
      <c r="AC37" s="45" t="str">
        <f>IF(AND('Mapa final'!$AD$21="Baja",'Mapa final'!$AF$21="Mayor"),CONCATENATE("R2C",'Mapa final'!$S$21),"")</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final'!$AD$14="Baja",'Mapa final'!$AF$14="Catastrófico"),CONCATENATE("R2C",'Mapa final'!$S$14),"")</f>
        <v/>
      </c>
      <c r="AI37" s="48" t="str">
        <f>IF(AND('Mapa final'!$AD$21="Baja",'Mapa final'!$AF$21="Catastrófico"),CONCATENATE("R2C",'Mapa final'!$S$21),"")</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6"/>
      <c r="AO37" s="382"/>
      <c r="AP37" s="383"/>
      <c r="AQ37" s="383"/>
      <c r="AR37" s="383"/>
      <c r="AS37" s="383"/>
      <c r="AT37" s="384"/>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row>
    <row r="38" spans="1:80" ht="15" customHeight="1" x14ac:dyDescent="0.25">
      <c r="A38" s="76"/>
      <c r="B38" s="260"/>
      <c r="C38" s="260"/>
      <c r="D38" s="261"/>
      <c r="E38" s="361"/>
      <c r="F38" s="362"/>
      <c r="G38" s="362"/>
      <c r="H38" s="362"/>
      <c r="I38" s="360"/>
      <c r="J38" s="69" t="e">
        <f>IF(AND('Mapa final'!#REF!="Baja",'Mapa final'!#REF!="Leve"),CONCATENATE("R3C",'Mapa final'!#REF!),"")</f>
        <v>#REF!</v>
      </c>
      <c r="K38" s="70" t="e">
        <f>IF(AND('Mapa final'!#REF!="Baja",'Mapa final'!#REF!="Leve"),CONCATENATE("R3C",'Mapa final'!#REF!),"")</f>
        <v>#REF!</v>
      </c>
      <c r="L38" s="70" t="e">
        <f>IF(AND('Mapa final'!#REF!="Baja",'Mapa final'!#REF!="Leve"),CONCATENATE("R3C",'Mapa final'!#REF!),"")</f>
        <v>#REF!</v>
      </c>
      <c r="M38" s="70" t="e">
        <f>IF(AND('Mapa final'!#REF!="Baja",'Mapa final'!#REF!="Leve"),CONCATENATE("R3C",'Mapa final'!#REF!),"")</f>
        <v>#REF!</v>
      </c>
      <c r="N38" s="70" t="e">
        <f>IF(AND('Mapa final'!#REF!="Baja",'Mapa final'!#REF!="Leve"),CONCATENATE("R3C",'Mapa final'!#REF!),"")</f>
        <v>#REF!</v>
      </c>
      <c r="O38" s="71" t="e">
        <f>IF(AND('Mapa final'!#REF!="Baja",'Mapa final'!#REF!="Leve"),CONCATENATE("R3C",'Mapa final'!#REF!),"")</f>
        <v>#REF!</v>
      </c>
      <c r="P38" s="60" t="e">
        <f>IF(AND('Mapa final'!#REF!="Baja",'Mapa final'!#REF!="Menor"),CONCATENATE("R3C",'Mapa final'!#REF!),"")</f>
        <v>#REF!</v>
      </c>
      <c r="Q38" s="61" t="e">
        <f>IF(AND('Mapa final'!#REF!="Baja",'Mapa final'!#REF!="Menor"),CONCATENATE("R3C",'Mapa final'!#REF!),"")</f>
        <v>#REF!</v>
      </c>
      <c r="R38" s="61" t="e">
        <f>IF(AND('Mapa final'!#REF!="Baja",'Mapa final'!#REF!="Menor"),CONCATENATE("R3C",'Mapa final'!#REF!),"")</f>
        <v>#REF!</v>
      </c>
      <c r="S38" s="61" t="e">
        <f>IF(AND('Mapa final'!#REF!="Baja",'Mapa final'!#REF!="Menor"),CONCATENATE("R3C",'Mapa final'!#REF!),"")</f>
        <v>#REF!</v>
      </c>
      <c r="T38" s="61" t="e">
        <f>IF(AND('Mapa final'!#REF!="Baja",'Mapa final'!#REF!="Menor"),CONCATENATE("R3C",'Mapa final'!#REF!),"")</f>
        <v>#REF!</v>
      </c>
      <c r="U38" s="62" t="e">
        <f>IF(AND('Mapa final'!#REF!="Baja",'Mapa final'!#REF!="Menor"),CONCATENATE("R3C",'Mapa final'!#REF!),"")</f>
        <v>#REF!</v>
      </c>
      <c r="V38" s="60" t="e">
        <f>IF(AND('Mapa final'!#REF!="Baja",'Mapa final'!#REF!="Moderado"),CONCATENATE("R3C",'Mapa final'!#REF!),"")</f>
        <v>#REF!</v>
      </c>
      <c r="W38" s="61" t="e">
        <f>IF(AND('Mapa final'!#REF!="Baja",'Mapa final'!#REF!="Moderado"),CONCATENATE("R3C",'Mapa final'!#REF!),"")</f>
        <v>#REF!</v>
      </c>
      <c r="X38" s="61" t="e">
        <f>IF(AND('Mapa final'!#REF!="Baja",'Mapa final'!#REF!="Moderado"),CONCATENATE("R3C",'Mapa final'!#REF!),"")</f>
        <v>#REF!</v>
      </c>
      <c r="Y38" s="61" t="e">
        <f>IF(AND('Mapa final'!#REF!="Baja",'Mapa final'!#REF!="Moderado"),CONCATENATE("R3C",'Mapa final'!#REF!),"")</f>
        <v>#REF!</v>
      </c>
      <c r="Z38" s="61" t="e">
        <f>IF(AND('Mapa final'!#REF!="Baja",'Mapa final'!#REF!="Moderado"),CONCATENATE("R3C",'Mapa final'!#REF!),"")</f>
        <v>#REF!</v>
      </c>
      <c r="AA38" s="62"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6"/>
      <c r="AO38" s="382"/>
      <c r="AP38" s="383"/>
      <c r="AQ38" s="383"/>
      <c r="AR38" s="383"/>
      <c r="AS38" s="383"/>
      <c r="AT38" s="384"/>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row>
    <row r="39" spans="1:80" ht="15" customHeight="1" x14ac:dyDescent="0.25">
      <c r="A39" s="76"/>
      <c r="B39" s="260"/>
      <c r="C39" s="260"/>
      <c r="D39" s="261"/>
      <c r="E39" s="361"/>
      <c r="F39" s="362"/>
      <c r="G39" s="362"/>
      <c r="H39" s="362"/>
      <c r="I39" s="360"/>
      <c r="J39" s="69" t="e">
        <f>IF(AND('Mapa final'!#REF!="Baja",'Mapa final'!#REF!="Leve"),CONCATENATE("R4C",'Mapa final'!#REF!),"")</f>
        <v>#REF!</v>
      </c>
      <c r="K39" s="70" t="e">
        <f>IF(AND('Mapa final'!#REF!="Baja",'Mapa final'!#REF!="Leve"),CONCATENATE("R4C",'Mapa final'!#REF!),"")</f>
        <v>#REF!</v>
      </c>
      <c r="L39" s="70" t="e">
        <f>IF(AND('Mapa final'!#REF!="Baja",'Mapa final'!#REF!="Leve"),CONCATENATE("R4C",'Mapa final'!#REF!),"")</f>
        <v>#REF!</v>
      </c>
      <c r="M39" s="70" t="e">
        <f>IF(AND('Mapa final'!#REF!="Baja",'Mapa final'!#REF!="Leve"),CONCATENATE("R4C",'Mapa final'!#REF!),"")</f>
        <v>#REF!</v>
      </c>
      <c r="N39" s="70" t="e">
        <f>IF(AND('Mapa final'!#REF!="Baja",'Mapa final'!#REF!="Leve"),CONCATENATE("R4C",'Mapa final'!#REF!),"")</f>
        <v>#REF!</v>
      </c>
      <c r="O39" s="71" t="e">
        <f>IF(AND('Mapa final'!#REF!="Baja",'Mapa final'!#REF!="Leve"),CONCATENATE("R4C",'Mapa final'!#REF!),"")</f>
        <v>#REF!</v>
      </c>
      <c r="P39" s="60" t="e">
        <f>IF(AND('Mapa final'!#REF!="Baja",'Mapa final'!#REF!="Menor"),CONCATENATE("R4C",'Mapa final'!#REF!),"")</f>
        <v>#REF!</v>
      </c>
      <c r="Q39" s="61" t="e">
        <f>IF(AND('Mapa final'!#REF!="Baja",'Mapa final'!#REF!="Menor"),CONCATENATE("R4C",'Mapa final'!#REF!),"")</f>
        <v>#REF!</v>
      </c>
      <c r="R39" s="61" t="e">
        <f>IF(AND('Mapa final'!#REF!="Baja",'Mapa final'!#REF!="Menor"),CONCATENATE("R4C",'Mapa final'!#REF!),"")</f>
        <v>#REF!</v>
      </c>
      <c r="S39" s="61" t="e">
        <f>IF(AND('Mapa final'!#REF!="Baja",'Mapa final'!#REF!="Menor"),CONCATENATE("R4C",'Mapa final'!#REF!),"")</f>
        <v>#REF!</v>
      </c>
      <c r="T39" s="61" t="e">
        <f>IF(AND('Mapa final'!#REF!="Baja",'Mapa final'!#REF!="Menor"),CONCATENATE("R4C",'Mapa final'!#REF!),"")</f>
        <v>#REF!</v>
      </c>
      <c r="U39" s="62" t="e">
        <f>IF(AND('Mapa final'!#REF!="Baja",'Mapa final'!#REF!="Menor"),CONCATENATE("R4C",'Mapa final'!#REF!),"")</f>
        <v>#REF!</v>
      </c>
      <c r="V39" s="60" t="e">
        <f>IF(AND('Mapa final'!#REF!="Baja",'Mapa final'!#REF!="Moderado"),CONCATENATE("R4C",'Mapa final'!#REF!),"")</f>
        <v>#REF!</v>
      </c>
      <c r="W39" s="61" t="e">
        <f>IF(AND('Mapa final'!#REF!="Baja",'Mapa final'!#REF!="Moderado"),CONCATENATE("R4C",'Mapa final'!#REF!),"")</f>
        <v>#REF!</v>
      </c>
      <c r="X39" s="61" t="e">
        <f>IF(AND('Mapa final'!#REF!="Baja",'Mapa final'!#REF!="Moderado"),CONCATENATE("R4C",'Mapa final'!#REF!),"")</f>
        <v>#REF!</v>
      </c>
      <c r="Y39" s="61" t="e">
        <f>IF(AND('Mapa final'!#REF!="Baja",'Mapa final'!#REF!="Moderado"),CONCATENATE("R4C",'Mapa final'!#REF!),"")</f>
        <v>#REF!</v>
      </c>
      <c r="Z39" s="61" t="e">
        <f>IF(AND('Mapa final'!#REF!="Baja",'Mapa final'!#REF!="Moderado"),CONCATENATE("R4C",'Mapa final'!#REF!),"")</f>
        <v>#REF!</v>
      </c>
      <c r="AA39" s="62"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6"/>
      <c r="AO39" s="382"/>
      <c r="AP39" s="383"/>
      <c r="AQ39" s="383"/>
      <c r="AR39" s="383"/>
      <c r="AS39" s="383"/>
      <c r="AT39" s="384"/>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row>
    <row r="40" spans="1:80" ht="15" customHeight="1" x14ac:dyDescent="0.25">
      <c r="A40" s="76"/>
      <c r="B40" s="260"/>
      <c r="C40" s="260"/>
      <c r="D40" s="261"/>
      <c r="E40" s="361"/>
      <c r="F40" s="362"/>
      <c r="G40" s="362"/>
      <c r="H40" s="362"/>
      <c r="I40" s="360"/>
      <c r="J40" s="69" t="e">
        <f>IF(AND('Mapa final'!#REF!="Baja",'Mapa final'!#REF!="Leve"),CONCATENATE("R5C",'Mapa final'!#REF!),"")</f>
        <v>#REF!</v>
      </c>
      <c r="K40" s="70" t="e">
        <f>IF(AND('Mapa final'!#REF!="Baja",'Mapa final'!#REF!="Leve"),CONCATENATE("R5C",'Mapa final'!#REF!),"")</f>
        <v>#REF!</v>
      </c>
      <c r="L40" s="70" t="e">
        <f>IF(AND('Mapa final'!#REF!="Baja",'Mapa final'!#REF!="Leve"),CONCATENATE("R5C",'Mapa final'!#REF!),"")</f>
        <v>#REF!</v>
      </c>
      <c r="M40" s="70" t="e">
        <f>IF(AND('Mapa final'!#REF!="Baja",'Mapa final'!#REF!="Leve"),CONCATENATE("R5C",'Mapa final'!#REF!),"")</f>
        <v>#REF!</v>
      </c>
      <c r="N40" s="70" t="e">
        <f>IF(AND('Mapa final'!#REF!="Baja",'Mapa final'!#REF!="Leve"),CONCATENATE("R5C",'Mapa final'!#REF!),"")</f>
        <v>#REF!</v>
      </c>
      <c r="O40" s="71" t="e">
        <f>IF(AND('Mapa final'!#REF!="Baja",'Mapa final'!#REF!="Leve"),CONCATENATE("R5C",'Mapa final'!#REF!),"")</f>
        <v>#REF!</v>
      </c>
      <c r="P40" s="60" t="e">
        <f>IF(AND('Mapa final'!#REF!="Baja",'Mapa final'!#REF!="Menor"),CONCATENATE("R5C",'Mapa final'!#REF!),"")</f>
        <v>#REF!</v>
      </c>
      <c r="Q40" s="61" t="e">
        <f>IF(AND('Mapa final'!#REF!="Baja",'Mapa final'!#REF!="Menor"),CONCATENATE("R5C",'Mapa final'!#REF!),"")</f>
        <v>#REF!</v>
      </c>
      <c r="R40" s="61" t="e">
        <f>IF(AND('Mapa final'!#REF!="Baja",'Mapa final'!#REF!="Menor"),CONCATENATE("R5C",'Mapa final'!#REF!),"")</f>
        <v>#REF!</v>
      </c>
      <c r="S40" s="61" t="e">
        <f>IF(AND('Mapa final'!#REF!="Baja",'Mapa final'!#REF!="Menor"),CONCATENATE("R5C",'Mapa final'!#REF!),"")</f>
        <v>#REF!</v>
      </c>
      <c r="T40" s="61" t="e">
        <f>IF(AND('Mapa final'!#REF!="Baja",'Mapa final'!#REF!="Menor"),CONCATENATE("R5C",'Mapa final'!#REF!),"")</f>
        <v>#REF!</v>
      </c>
      <c r="U40" s="62" t="e">
        <f>IF(AND('Mapa final'!#REF!="Baja",'Mapa final'!#REF!="Menor"),CONCATENATE("R5C",'Mapa final'!#REF!),"")</f>
        <v>#REF!</v>
      </c>
      <c r="V40" s="60" t="e">
        <f>IF(AND('Mapa final'!#REF!="Baja",'Mapa final'!#REF!="Moderado"),CONCATENATE("R5C",'Mapa final'!#REF!),"")</f>
        <v>#REF!</v>
      </c>
      <c r="W40" s="61" t="e">
        <f>IF(AND('Mapa final'!#REF!="Baja",'Mapa final'!#REF!="Moderado"),CONCATENATE("R5C",'Mapa final'!#REF!),"")</f>
        <v>#REF!</v>
      </c>
      <c r="X40" s="61" t="e">
        <f>IF(AND('Mapa final'!#REF!="Baja",'Mapa final'!#REF!="Moderado"),CONCATENATE("R5C",'Mapa final'!#REF!),"")</f>
        <v>#REF!</v>
      </c>
      <c r="Y40" s="61" t="e">
        <f>IF(AND('Mapa final'!#REF!="Baja",'Mapa final'!#REF!="Moderado"),CONCATENATE("R5C",'Mapa final'!#REF!),"")</f>
        <v>#REF!</v>
      </c>
      <c r="Z40" s="61" t="e">
        <f>IF(AND('Mapa final'!#REF!="Baja",'Mapa final'!#REF!="Moderado"),CONCATENATE("R5C",'Mapa final'!#REF!),"")</f>
        <v>#REF!</v>
      </c>
      <c r="AA40" s="62"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50" t="e">
        <f>IF(AND('Mapa final'!#REF!="Baja",'Mapa final'!#REF!="Mayor"),CONCATENATE("R5C",'Mapa final'!#REF!),"")</f>
        <v>#REF!</v>
      </c>
      <c r="AE40" s="50" t="e">
        <f>IF(AND('Mapa final'!#REF!="Baja",'Mapa final'!#REF!="Mayor"),CONCATENATE("R5C",'Mapa final'!#REF!),"")</f>
        <v>#REF!</v>
      </c>
      <c r="AF40" s="50"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6"/>
      <c r="AO40" s="382"/>
      <c r="AP40" s="383"/>
      <c r="AQ40" s="383"/>
      <c r="AR40" s="383"/>
      <c r="AS40" s="383"/>
      <c r="AT40" s="384"/>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row>
    <row r="41" spans="1:80" ht="15" customHeight="1" x14ac:dyDescent="0.25">
      <c r="A41" s="76"/>
      <c r="B41" s="260"/>
      <c r="C41" s="260"/>
      <c r="D41" s="261"/>
      <c r="E41" s="361"/>
      <c r="F41" s="362"/>
      <c r="G41" s="362"/>
      <c r="H41" s="362"/>
      <c r="I41" s="360"/>
      <c r="J41" s="69" t="e">
        <f>IF(AND('Mapa final'!#REF!="Baja",'Mapa final'!#REF!="Leve"),CONCATENATE("R6C",'Mapa final'!#REF!),"")</f>
        <v>#REF!</v>
      </c>
      <c r="K41" s="70" t="e">
        <f>IF(AND('Mapa final'!#REF!="Baja",'Mapa final'!#REF!="Leve"),CONCATENATE("R6C",'Mapa final'!#REF!),"")</f>
        <v>#REF!</v>
      </c>
      <c r="L41" s="70" t="e">
        <f>IF(AND('Mapa final'!#REF!="Baja",'Mapa final'!#REF!="Leve"),CONCATENATE("R6C",'Mapa final'!#REF!),"")</f>
        <v>#REF!</v>
      </c>
      <c r="M41" s="70" t="e">
        <f>IF(AND('Mapa final'!#REF!="Baja",'Mapa final'!#REF!="Leve"),CONCATENATE("R6C",'Mapa final'!#REF!),"")</f>
        <v>#REF!</v>
      </c>
      <c r="N41" s="70" t="e">
        <f>IF(AND('Mapa final'!#REF!="Baja",'Mapa final'!#REF!="Leve"),CONCATENATE("R6C",'Mapa final'!#REF!),"")</f>
        <v>#REF!</v>
      </c>
      <c r="O41" s="71" t="e">
        <f>IF(AND('Mapa final'!#REF!="Baja",'Mapa final'!#REF!="Leve"),CONCATENATE("R6C",'Mapa final'!#REF!),"")</f>
        <v>#REF!</v>
      </c>
      <c r="P41" s="60" t="e">
        <f>IF(AND('Mapa final'!#REF!="Baja",'Mapa final'!#REF!="Menor"),CONCATENATE("R6C",'Mapa final'!#REF!),"")</f>
        <v>#REF!</v>
      </c>
      <c r="Q41" s="61" t="e">
        <f>IF(AND('Mapa final'!#REF!="Baja",'Mapa final'!#REF!="Menor"),CONCATENATE("R6C",'Mapa final'!#REF!),"")</f>
        <v>#REF!</v>
      </c>
      <c r="R41" s="61" t="e">
        <f>IF(AND('Mapa final'!#REF!="Baja",'Mapa final'!#REF!="Menor"),CONCATENATE("R6C",'Mapa final'!#REF!),"")</f>
        <v>#REF!</v>
      </c>
      <c r="S41" s="61" t="e">
        <f>IF(AND('Mapa final'!#REF!="Baja",'Mapa final'!#REF!="Menor"),CONCATENATE("R6C",'Mapa final'!#REF!),"")</f>
        <v>#REF!</v>
      </c>
      <c r="T41" s="61" t="e">
        <f>IF(AND('Mapa final'!#REF!="Baja",'Mapa final'!#REF!="Menor"),CONCATENATE("R6C",'Mapa final'!#REF!),"")</f>
        <v>#REF!</v>
      </c>
      <c r="U41" s="62" t="e">
        <f>IF(AND('Mapa final'!#REF!="Baja",'Mapa final'!#REF!="Menor"),CONCATENATE("R6C",'Mapa final'!#REF!),"")</f>
        <v>#REF!</v>
      </c>
      <c r="V41" s="60" t="e">
        <f>IF(AND('Mapa final'!#REF!="Baja",'Mapa final'!#REF!="Moderado"),CONCATENATE("R6C",'Mapa final'!#REF!),"")</f>
        <v>#REF!</v>
      </c>
      <c r="W41" s="61" t="e">
        <f>IF(AND('Mapa final'!#REF!="Baja",'Mapa final'!#REF!="Moderado"),CONCATENATE("R6C",'Mapa final'!#REF!),"")</f>
        <v>#REF!</v>
      </c>
      <c r="X41" s="61" t="e">
        <f>IF(AND('Mapa final'!#REF!="Baja",'Mapa final'!#REF!="Moderado"),CONCATENATE("R6C",'Mapa final'!#REF!),"")</f>
        <v>#REF!</v>
      </c>
      <c r="Y41" s="61" t="e">
        <f>IF(AND('Mapa final'!#REF!="Baja",'Mapa final'!#REF!="Moderado"),CONCATENATE("R6C",'Mapa final'!#REF!),"")</f>
        <v>#REF!</v>
      </c>
      <c r="Z41" s="61" t="e">
        <f>IF(AND('Mapa final'!#REF!="Baja",'Mapa final'!#REF!="Moderado"),CONCATENATE("R6C",'Mapa final'!#REF!),"")</f>
        <v>#REF!</v>
      </c>
      <c r="AA41" s="62"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50" t="e">
        <f>IF(AND('Mapa final'!#REF!="Baja",'Mapa final'!#REF!="Mayor"),CONCATENATE("R6C",'Mapa final'!#REF!),"")</f>
        <v>#REF!</v>
      </c>
      <c r="AE41" s="50" t="e">
        <f>IF(AND('Mapa final'!#REF!="Baja",'Mapa final'!#REF!="Mayor"),CONCATENATE("R6C",'Mapa final'!#REF!),"")</f>
        <v>#REF!</v>
      </c>
      <c r="AF41" s="50"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6"/>
      <c r="AO41" s="382"/>
      <c r="AP41" s="383"/>
      <c r="AQ41" s="383"/>
      <c r="AR41" s="383"/>
      <c r="AS41" s="383"/>
      <c r="AT41" s="384"/>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row>
    <row r="42" spans="1:80" ht="15" customHeight="1" x14ac:dyDescent="0.25">
      <c r="A42" s="76"/>
      <c r="B42" s="260"/>
      <c r="C42" s="260"/>
      <c r="D42" s="261"/>
      <c r="E42" s="361"/>
      <c r="F42" s="362"/>
      <c r="G42" s="362"/>
      <c r="H42" s="362"/>
      <c r="I42" s="360"/>
      <c r="J42" s="69" t="e">
        <f>IF(AND('Mapa final'!#REF!="Baja",'Mapa final'!#REF!="Leve"),CONCATENATE("R7C",'Mapa final'!#REF!),"")</f>
        <v>#REF!</v>
      </c>
      <c r="K42" s="70" t="e">
        <f>IF(AND('Mapa final'!#REF!="Baja",'Mapa final'!#REF!="Leve"),CONCATENATE("R7C",'Mapa final'!#REF!),"")</f>
        <v>#REF!</v>
      </c>
      <c r="L42" s="70" t="e">
        <f>IF(AND('Mapa final'!#REF!="Baja",'Mapa final'!#REF!="Leve"),CONCATENATE("R7C",'Mapa final'!#REF!),"")</f>
        <v>#REF!</v>
      </c>
      <c r="M42" s="70" t="e">
        <f>IF(AND('Mapa final'!#REF!="Baja",'Mapa final'!#REF!="Leve"),CONCATENATE("R7C",'Mapa final'!#REF!),"")</f>
        <v>#REF!</v>
      </c>
      <c r="N42" s="70" t="e">
        <f>IF(AND('Mapa final'!#REF!="Baja",'Mapa final'!#REF!="Leve"),CONCATENATE("R7C",'Mapa final'!#REF!),"")</f>
        <v>#REF!</v>
      </c>
      <c r="O42" s="71" t="e">
        <f>IF(AND('Mapa final'!#REF!="Baja",'Mapa final'!#REF!="Leve"),CONCATENATE("R7C",'Mapa final'!#REF!),"")</f>
        <v>#REF!</v>
      </c>
      <c r="P42" s="60" t="e">
        <f>IF(AND('Mapa final'!#REF!="Baja",'Mapa final'!#REF!="Menor"),CONCATENATE("R7C",'Mapa final'!#REF!),"")</f>
        <v>#REF!</v>
      </c>
      <c r="Q42" s="61" t="e">
        <f>IF(AND('Mapa final'!#REF!="Baja",'Mapa final'!#REF!="Menor"),CONCATENATE("R7C",'Mapa final'!#REF!),"")</f>
        <v>#REF!</v>
      </c>
      <c r="R42" s="61" t="e">
        <f>IF(AND('Mapa final'!#REF!="Baja",'Mapa final'!#REF!="Menor"),CONCATENATE("R7C",'Mapa final'!#REF!),"")</f>
        <v>#REF!</v>
      </c>
      <c r="S42" s="61" t="e">
        <f>IF(AND('Mapa final'!#REF!="Baja",'Mapa final'!#REF!="Menor"),CONCATENATE("R7C",'Mapa final'!#REF!),"")</f>
        <v>#REF!</v>
      </c>
      <c r="T42" s="61" t="e">
        <f>IF(AND('Mapa final'!#REF!="Baja",'Mapa final'!#REF!="Menor"),CONCATENATE("R7C",'Mapa final'!#REF!),"")</f>
        <v>#REF!</v>
      </c>
      <c r="U42" s="62" t="e">
        <f>IF(AND('Mapa final'!#REF!="Baja",'Mapa final'!#REF!="Menor"),CONCATENATE("R7C",'Mapa final'!#REF!),"")</f>
        <v>#REF!</v>
      </c>
      <c r="V42" s="60" t="e">
        <f>IF(AND('Mapa final'!#REF!="Baja",'Mapa final'!#REF!="Moderado"),CONCATENATE("R7C",'Mapa final'!#REF!),"")</f>
        <v>#REF!</v>
      </c>
      <c r="W42" s="61" t="e">
        <f>IF(AND('Mapa final'!#REF!="Baja",'Mapa final'!#REF!="Moderado"),CONCATENATE("R7C",'Mapa final'!#REF!),"")</f>
        <v>#REF!</v>
      </c>
      <c r="X42" s="61" t="e">
        <f>IF(AND('Mapa final'!#REF!="Baja",'Mapa final'!#REF!="Moderado"),CONCATENATE("R7C",'Mapa final'!#REF!),"")</f>
        <v>#REF!</v>
      </c>
      <c r="Y42" s="61" t="e">
        <f>IF(AND('Mapa final'!#REF!="Baja",'Mapa final'!#REF!="Moderado"),CONCATENATE("R7C",'Mapa final'!#REF!),"")</f>
        <v>#REF!</v>
      </c>
      <c r="Z42" s="61" t="e">
        <f>IF(AND('Mapa final'!#REF!="Baja",'Mapa final'!#REF!="Moderado"),CONCATENATE("R7C",'Mapa final'!#REF!),"")</f>
        <v>#REF!</v>
      </c>
      <c r="AA42" s="62"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50" t="e">
        <f>IF(AND('Mapa final'!#REF!="Baja",'Mapa final'!#REF!="Mayor"),CONCATENATE("R7C",'Mapa final'!#REF!),"")</f>
        <v>#REF!</v>
      </c>
      <c r="AE42" s="50" t="e">
        <f>IF(AND('Mapa final'!#REF!="Baja",'Mapa final'!#REF!="Mayor"),CONCATENATE("R7C",'Mapa final'!#REF!),"")</f>
        <v>#REF!</v>
      </c>
      <c r="AF42" s="50"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6"/>
      <c r="AO42" s="382"/>
      <c r="AP42" s="383"/>
      <c r="AQ42" s="383"/>
      <c r="AR42" s="383"/>
      <c r="AS42" s="383"/>
      <c r="AT42" s="384"/>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row>
    <row r="43" spans="1:80" ht="15" customHeight="1" x14ac:dyDescent="0.25">
      <c r="A43" s="76"/>
      <c r="B43" s="260"/>
      <c r="C43" s="260"/>
      <c r="D43" s="261"/>
      <c r="E43" s="361"/>
      <c r="F43" s="362"/>
      <c r="G43" s="362"/>
      <c r="H43" s="362"/>
      <c r="I43" s="360"/>
      <c r="J43" s="69" t="e">
        <f>IF(AND('Mapa final'!#REF!="Baja",'Mapa final'!#REF!="Leve"),CONCATENATE("R8C",'Mapa final'!#REF!),"")</f>
        <v>#REF!</v>
      </c>
      <c r="K43" s="70" t="e">
        <f>IF(AND('Mapa final'!#REF!="Baja",'Mapa final'!#REF!="Leve"),CONCATENATE("R8C",'Mapa final'!#REF!),"")</f>
        <v>#REF!</v>
      </c>
      <c r="L43" s="70" t="e">
        <f>IF(AND('Mapa final'!#REF!="Baja",'Mapa final'!#REF!="Leve"),CONCATENATE("R8C",'Mapa final'!#REF!),"")</f>
        <v>#REF!</v>
      </c>
      <c r="M43" s="70" t="e">
        <f>IF(AND('Mapa final'!#REF!="Baja",'Mapa final'!#REF!="Leve"),CONCATENATE("R8C",'Mapa final'!#REF!),"")</f>
        <v>#REF!</v>
      </c>
      <c r="N43" s="70" t="e">
        <f>IF(AND('Mapa final'!#REF!="Baja",'Mapa final'!#REF!="Leve"),CONCATENATE("R8C",'Mapa final'!#REF!),"")</f>
        <v>#REF!</v>
      </c>
      <c r="O43" s="71" t="e">
        <f>IF(AND('Mapa final'!#REF!="Baja",'Mapa final'!#REF!="Leve"),CONCATENATE("R8C",'Mapa final'!#REF!),"")</f>
        <v>#REF!</v>
      </c>
      <c r="P43" s="60" t="e">
        <f>IF(AND('Mapa final'!#REF!="Baja",'Mapa final'!#REF!="Menor"),CONCATENATE("R8C",'Mapa final'!#REF!),"")</f>
        <v>#REF!</v>
      </c>
      <c r="Q43" s="61" t="e">
        <f>IF(AND('Mapa final'!#REF!="Baja",'Mapa final'!#REF!="Menor"),CONCATENATE("R8C",'Mapa final'!#REF!),"")</f>
        <v>#REF!</v>
      </c>
      <c r="R43" s="61" t="e">
        <f>IF(AND('Mapa final'!#REF!="Baja",'Mapa final'!#REF!="Menor"),CONCATENATE("R8C",'Mapa final'!#REF!),"")</f>
        <v>#REF!</v>
      </c>
      <c r="S43" s="61" t="e">
        <f>IF(AND('Mapa final'!#REF!="Baja",'Mapa final'!#REF!="Menor"),CONCATENATE("R8C",'Mapa final'!#REF!),"")</f>
        <v>#REF!</v>
      </c>
      <c r="T43" s="61" t="e">
        <f>IF(AND('Mapa final'!#REF!="Baja",'Mapa final'!#REF!="Menor"),CONCATENATE("R8C",'Mapa final'!#REF!),"")</f>
        <v>#REF!</v>
      </c>
      <c r="U43" s="62" t="e">
        <f>IF(AND('Mapa final'!#REF!="Baja",'Mapa final'!#REF!="Menor"),CONCATENATE("R8C",'Mapa final'!#REF!),"")</f>
        <v>#REF!</v>
      </c>
      <c r="V43" s="60" t="e">
        <f>IF(AND('Mapa final'!#REF!="Baja",'Mapa final'!#REF!="Moderado"),CONCATENATE("R8C",'Mapa final'!#REF!),"")</f>
        <v>#REF!</v>
      </c>
      <c r="W43" s="61" t="e">
        <f>IF(AND('Mapa final'!#REF!="Baja",'Mapa final'!#REF!="Moderado"),CONCATENATE("R8C",'Mapa final'!#REF!),"")</f>
        <v>#REF!</v>
      </c>
      <c r="X43" s="61" t="e">
        <f>IF(AND('Mapa final'!#REF!="Baja",'Mapa final'!#REF!="Moderado"),CONCATENATE("R8C",'Mapa final'!#REF!),"")</f>
        <v>#REF!</v>
      </c>
      <c r="Y43" s="61" t="e">
        <f>IF(AND('Mapa final'!#REF!="Baja",'Mapa final'!#REF!="Moderado"),CONCATENATE("R8C",'Mapa final'!#REF!),"")</f>
        <v>#REF!</v>
      </c>
      <c r="Z43" s="61" t="e">
        <f>IF(AND('Mapa final'!#REF!="Baja",'Mapa final'!#REF!="Moderado"),CONCATENATE("R8C",'Mapa final'!#REF!),"")</f>
        <v>#REF!</v>
      </c>
      <c r="AA43" s="62"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50" t="e">
        <f>IF(AND('Mapa final'!#REF!="Baja",'Mapa final'!#REF!="Mayor"),CONCATENATE("R8C",'Mapa final'!#REF!),"")</f>
        <v>#REF!</v>
      </c>
      <c r="AE43" s="50" t="e">
        <f>IF(AND('Mapa final'!#REF!="Baja",'Mapa final'!#REF!="Mayor"),CONCATENATE("R8C",'Mapa final'!#REF!),"")</f>
        <v>#REF!</v>
      </c>
      <c r="AF43" s="50"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6"/>
      <c r="AO43" s="382"/>
      <c r="AP43" s="383"/>
      <c r="AQ43" s="383"/>
      <c r="AR43" s="383"/>
      <c r="AS43" s="383"/>
      <c r="AT43" s="384"/>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row>
    <row r="44" spans="1:80" ht="15" customHeight="1" x14ac:dyDescent="0.25">
      <c r="A44" s="76"/>
      <c r="B44" s="260"/>
      <c r="C44" s="260"/>
      <c r="D44" s="261"/>
      <c r="E44" s="361"/>
      <c r="F44" s="362"/>
      <c r="G44" s="362"/>
      <c r="H44" s="362"/>
      <c r="I44" s="360"/>
      <c r="J44" s="69" t="e">
        <f>IF(AND('Mapa final'!#REF!="Baja",'Mapa final'!#REF!="Leve"),CONCATENATE("R9C",'Mapa final'!#REF!),"")</f>
        <v>#REF!</v>
      </c>
      <c r="K44" s="70" t="e">
        <f>IF(AND('Mapa final'!#REF!="Baja",'Mapa final'!#REF!="Leve"),CONCATENATE("R9C",'Mapa final'!#REF!),"")</f>
        <v>#REF!</v>
      </c>
      <c r="L44" s="70" t="e">
        <f>IF(AND('Mapa final'!#REF!="Baja",'Mapa final'!#REF!="Leve"),CONCATENATE("R9C",'Mapa final'!#REF!),"")</f>
        <v>#REF!</v>
      </c>
      <c r="M44" s="70" t="e">
        <f>IF(AND('Mapa final'!#REF!="Baja",'Mapa final'!#REF!="Leve"),CONCATENATE("R9C",'Mapa final'!#REF!),"")</f>
        <v>#REF!</v>
      </c>
      <c r="N44" s="70" t="e">
        <f>IF(AND('Mapa final'!#REF!="Baja",'Mapa final'!#REF!="Leve"),CONCATENATE("R9C",'Mapa final'!#REF!),"")</f>
        <v>#REF!</v>
      </c>
      <c r="O44" s="71" t="e">
        <f>IF(AND('Mapa final'!#REF!="Baja",'Mapa final'!#REF!="Leve"),CONCATENATE("R9C",'Mapa final'!#REF!),"")</f>
        <v>#REF!</v>
      </c>
      <c r="P44" s="60" t="e">
        <f>IF(AND('Mapa final'!#REF!="Baja",'Mapa final'!#REF!="Menor"),CONCATENATE("R9C",'Mapa final'!#REF!),"")</f>
        <v>#REF!</v>
      </c>
      <c r="Q44" s="61" t="e">
        <f>IF(AND('Mapa final'!#REF!="Baja",'Mapa final'!#REF!="Menor"),CONCATENATE("R9C",'Mapa final'!#REF!),"")</f>
        <v>#REF!</v>
      </c>
      <c r="R44" s="61" t="e">
        <f>IF(AND('Mapa final'!#REF!="Baja",'Mapa final'!#REF!="Menor"),CONCATENATE("R9C",'Mapa final'!#REF!),"")</f>
        <v>#REF!</v>
      </c>
      <c r="S44" s="61" t="e">
        <f>IF(AND('Mapa final'!#REF!="Baja",'Mapa final'!#REF!="Menor"),CONCATENATE("R9C",'Mapa final'!#REF!),"")</f>
        <v>#REF!</v>
      </c>
      <c r="T44" s="61" t="e">
        <f>IF(AND('Mapa final'!#REF!="Baja",'Mapa final'!#REF!="Menor"),CONCATENATE("R9C",'Mapa final'!#REF!),"")</f>
        <v>#REF!</v>
      </c>
      <c r="U44" s="62" t="e">
        <f>IF(AND('Mapa final'!#REF!="Baja",'Mapa final'!#REF!="Menor"),CONCATENATE("R9C",'Mapa final'!#REF!),"")</f>
        <v>#REF!</v>
      </c>
      <c r="V44" s="60" t="e">
        <f>IF(AND('Mapa final'!#REF!="Baja",'Mapa final'!#REF!="Moderado"),CONCATENATE("R9C",'Mapa final'!#REF!),"")</f>
        <v>#REF!</v>
      </c>
      <c r="W44" s="61" t="e">
        <f>IF(AND('Mapa final'!#REF!="Baja",'Mapa final'!#REF!="Moderado"),CONCATENATE("R9C",'Mapa final'!#REF!),"")</f>
        <v>#REF!</v>
      </c>
      <c r="X44" s="61" t="e">
        <f>IF(AND('Mapa final'!#REF!="Baja",'Mapa final'!#REF!="Moderado"),CONCATENATE("R9C",'Mapa final'!#REF!),"")</f>
        <v>#REF!</v>
      </c>
      <c r="Y44" s="61" t="e">
        <f>IF(AND('Mapa final'!#REF!="Baja",'Mapa final'!#REF!="Moderado"),CONCATENATE("R9C",'Mapa final'!#REF!),"")</f>
        <v>#REF!</v>
      </c>
      <c r="Z44" s="61" t="e">
        <f>IF(AND('Mapa final'!#REF!="Baja",'Mapa final'!#REF!="Moderado"),CONCATENATE("R9C",'Mapa final'!#REF!),"")</f>
        <v>#REF!</v>
      </c>
      <c r="AA44" s="62"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50" t="e">
        <f>IF(AND('Mapa final'!#REF!="Baja",'Mapa final'!#REF!="Mayor"),CONCATENATE("R9C",'Mapa final'!#REF!),"")</f>
        <v>#REF!</v>
      </c>
      <c r="AE44" s="50" t="e">
        <f>IF(AND('Mapa final'!#REF!="Baja",'Mapa final'!#REF!="Mayor"),CONCATENATE("R9C",'Mapa final'!#REF!),"")</f>
        <v>#REF!</v>
      </c>
      <c r="AF44" s="50"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6"/>
      <c r="AO44" s="382"/>
      <c r="AP44" s="383"/>
      <c r="AQ44" s="383"/>
      <c r="AR44" s="383"/>
      <c r="AS44" s="383"/>
      <c r="AT44" s="384"/>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row>
    <row r="45" spans="1:80" ht="15.75" customHeight="1" thickBot="1" x14ac:dyDescent="0.3">
      <c r="A45" s="76"/>
      <c r="B45" s="260"/>
      <c r="C45" s="260"/>
      <c r="D45" s="261"/>
      <c r="E45" s="363"/>
      <c r="F45" s="364"/>
      <c r="G45" s="364"/>
      <c r="H45" s="364"/>
      <c r="I45" s="364"/>
      <c r="J45" s="72" t="e">
        <f>IF(AND('Mapa final'!#REF!="Baja",'Mapa final'!#REF!="Leve"),CONCATENATE("R10C",'Mapa final'!#REF!),"")</f>
        <v>#REF!</v>
      </c>
      <c r="K45" s="73" t="e">
        <f>IF(AND('Mapa final'!#REF!="Baja",'Mapa final'!#REF!="Leve"),CONCATENATE("R10C",'Mapa final'!#REF!),"")</f>
        <v>#REF!</v>
      </c>
      <c r="L45" s="73" t="e">
        <f>IF(AND('Mapa final'!#REF!="Baja",'Mapa final'!#REF!="Leve"),CONCATENATE("R10C",'Mapa final'!#REF!),"")</f>
        <v>#REF!</v>
      </c>
      <c r="M45" s="73" t="e">
        <f>IF(AND('Mapa final'!#REF!="Baja",'Mapa final'!#REF!="Leve"),CONCATENATE("R10C",'Mapa final'!#REF!),"")</f>
        <v>#REF!</v>
      </c>
      <c r="N45" s="73" t="e">
        <f>IF(AND('Mapa final'!#REF!="Baja",'Mapa final'!#REF!="Leve"),CONCATENATE("R10C",'Mapa final'!#REF!),"")</f>
        <v>#REF!</v>
      </c>
      <c r="O45" s="74" t="e">
        <f>IF(AND('Mapa final'!#REF!="Baja",'Mapa final'!#REF!="Leve"),CONCATENATE("R10C",'Mapa final'!#REF!),"")</f>
        <v>#REF!</v>
      </c>
      <c r="P45" s="60" t="e">
        <f>IF(AND('Mapa final'!#REF!="Baja",'Mapa final'!#REF!="Menor"),CONCATENATE("R10C",'Mapa final'!#REF!),"")</f>
        <v>#REF!</v>
      </c>
      <c r="Q45" s="61" t="e">
        <f>IF(AND('Mapa final'!#REF!="Baja",'Mapa final'!#REF!="Menor"),CONCATENATE("R10C",'Mapa final'!#REF!),"")</f>
        <v>#REF!</v>
      </c>
      <c r="R45" s="61" t="e">
        <f>IF(AND('Mapa final'!#REF!="Baja",'Mapa final'!#REF!="Menor"),CONCATENATE("R10C",'Mapa final'!#REF!),"")</f>
        <v>#REF!</v>
      </c>
      <c r="S45" s="61" t="e">
        <f>IF(AND('Mapa final'!#REF!="Baja",'Mapa final'!#REF!="Menor"),CONCATENATE("R10C",'Mapa final'!#REF!),"")</f>
        <v>#REF!</v>
      </c>
      <c r="T45" s="61" t="e">
        <f>IF(AND('Mapa final'!#REF!="Baja",'Mapa final'!#REF!="Menor"),CONCATENATE("R10C",'Mapa final'!#REF!),"")</f>
        <v>#REF!</v>
      </c>
      <c r="U45" s="62" t="e">
        <f>IF(AND('Mapa final'!#REF!="Baja",'Mapa final'!#REF!="Menor"),CONCATENATE("R10C",'Mapa final'!#REF!),"")</f>
        <v>#REF!</v>
      </c>
      <c r="V45" s="63" t="e">
        <f>IF(AND('Mapa final'!#REF!="Baja",'Mapa final'!#REF!="Moderado"),CONCATENATE("R10C",'Mapa final'!#REF!),"")</f>
        <v>#REF!</v>
      </c>
      <c r="W45" s="64" t="e">
        <f>IF(AND('Mapa final'!#REF!="Baja",'Mapa final'!#REF!="Moderado"),CONCATENATE("R10C",'Mapa final'!#REF!),"")</f>
        <v>#REF!</v>
      </c>
      <c r="X45" s="64" t="e">
        <f>IF(AND('Mapa final'!#REF!="Baja",'Mapa final'!#REF!="Moderado"),CONCATENATE("R10C",'Mapa final'!#REF!),"")</f>
        <v>#REF!</v>
      </c>
      <c r="Y45" s="64" t="e">
        <f>IF(AND('Mapa final'!#REF!="Baja",'Mapa final'!#REF!="Moderado"),CONCATENATE("R10C",'Mapa final'!#REF!),"")</f>
        <v>#REF!</v>
      </c>
      <c r="Z45" s="64" t="e">
        <f>IF(AND('Mapa final'!#REF!="Baja",'Mapa final'!#REF!="Moderado"),CONCATENATE("R10C",'Mapa final'!#REF!),"")</f>
        <v>#REF!</v>
      </c>
      <c r="AA45" s="65" t="e">
        <f>IF(AND('Mapa final'!#REF!="Baja",'Mapa final'!#REF!="Moderado"),CONCATENATE("R10C",'Mapa final'!#REF!),"")</f>
        <v>#REF!</v>
      </c>
      <c r="AB45" s="51" t="e">
        <f>IF(AND('Mapa final'!#REF!="Baja",'Mapa final'!#REF!="Mayor"),CONCATENATE("R10C",'Mapa final'!#REF!),"")</f>
        <v>#REF!</v>
      </c>
      <c r="AC45" s="52" t="e">
        <f>IF(AND('Mapa final'!#REF!="Baja",'Mapa final'!#REF!="Mayor"),CONCATENATE("R10C",'Mapa final'!#REF!),"")</f>
        <v>#REF!</v>
      </c>
      <c r="AD45" s="52" t="e">
        <f>IF(AND('Mapa final'!#REF!="Baja",'Mapa final'!#REF!="Mayor"),CONCATENATE("R10C",'Mapa final'!#REF!),"")</f>
        <v>#REF!</v>
      </c>
      <c r="AE45" s="52" t="e">
        <f>IF(AND('Mapa final'!#REF!="Baja",'Mapa final'!#REF!="Mayor"),CONCATENATE("R10C",'Mapa final'!#REF!),"")</f>
        <v>#REF!</v>
      </c>
      <c r="AF45" s="52" t="e">
        <f>IF(AND('Mapa final'!#REF!="Baja",'Mapa final'!#REF!="Mayor"),CONCATENATE("R10C",'Mapa final'!#REF!),"")</f>
        <v>#REF!</v>
      </c>
      <c r="AG45" s="53" t="e">
        <f>IF(AND('Mapa final'!#REF!="Baja",'Mapa final'!#REF!="Mayor"),CONCATENATE("R10C",'Mapa final'!#REF!),"")</f>
        <v>#REF!</v>
      </c>
      <c r="AH45" s="54" t="e">
        <f>IF(AND('Mapa final'!#REF!="Baja",'Mapa final'!#REF!="Catastrófico"),CONCATENATE("R10C",'Mapa final'!#REF!),"")</f>
        <v>#REF!</v>
      </c>
      <c r="AI45" s="55" t="e">
        <f>IF(AND('Mapa final'!#REF!="Baja",'Mapa final'!#REF!="Catastrófico"),CONCATENATE("R10C",'Mapa final'!#REF!),"")</f>
        <v>#REF!</v>
      </c>
      <c r="AJ45" s="55" t="e">
        <f>IF(AND('Mapa final'!#REF!="Baja",'Mapa final'!#REF!="Catastrófico"),CONCATENATE("R10C",'Mapa final'!#REF!),"")</f>
        <v>#REF!</v>
      </c>
      <c r="AK45" s="55" t="e">
        <f>IF(AND('Mapa final'!#REF!="Baja",'Mapa final'!#REF!="Catastrófico"),CONCATENATE("R10C",'Mapa final'!#REF!),"")</f>
        <v>#REF!</v>
      </c>
      <c r="AL45" s="55" t="e">
        <f>IF(AND('Mapa final'!#REF!="Baja",'Mapa final'!#REF!="Catastrófico"),CONCATENATE("R10C",'Mapa final'!#REF!),"")</f>
        <v>#REF!</v>
      </c>
      <c r="AM45" s="56" t="e">
        <f>IF(AND('Mapa final'!#REF!="Baja",'Mapa final'!#REF!="Catastrófico"),CONCATENATE("R10C",'Mapa final'!#REF!),"")</f>
        <v>#REF!</v>
      </c>
      <c r="AN45" s="76"/>
      <c r="AO45" s="385"/>
      <c r="AP45" s="386"/>
      <c r="AQ45" s="386"/>
      <c r="AR45" s="386"/>
      <c r="AS45" s="386"/>
      <c r="AT45" s="387"/>
    </row>
    <row r="46" spans="1:80" ht="46.5" customHeight="1" x14ac:dyDescent="0.35">
      <c r="A46" s="76"/>
      <c r="B46" s="260"/>
      <c r="C46" s="260"/>
      <c r="D46" s="261"/>
      <c r="E46" s="357" t="s">
        <v>112</v>
      </c>
      <c r="F46" s="358"/>
      <c r="G46" s="358"/>
      <c r="H46" s="358"/>
      <c r="I46" s="376"/>
      <c r="J46" s="66" t="e">
        <f>IF(AND('Mapa final'!#REF!="Muy Baja",'Mapa final'!#REF!="Leve"),CONCATENATE("R1C",'Mapa final'!#REF!),"")</f>
        <v>#REF!</v>
      </c>
      <c r="K46" s="67" t="e">
        <f>IF(AND('Mapa final'!#REF!="Muy Baja",'Mapa final'!#REF!="Leve"),CONCATENATE("R1C",'Mapa final'!#REF!),"")</f>
        <v>#REF!</v>
      </c>
      <c r="L46" s="67" t="e">
        <f>IF(AND('Mapa final'!#REF!="Muy Baja",'Mapa final'!#REF!="Leve"),CONCATENATE("R1C",'Mapa final'!#REF!),"")</f>
        <v>#REF!</v>
      </c>
      <c r="M46" s="67" t="e">
        <f>IF(AND('Mapa final'!#REF!="Muy Baja",'Mapa final'!#REF!="Leve"),CONCATENATE("R1C",'Mapa final'!#REF!),"")</f>
        <v>#REF!</v>
      </c>
      <c r="N46" s="67" t="e">
        <f>IF(AND('Mapa final'!#REF!="Muy Baja",'Mapa final'!#REF!="Leve"),CONCATENATE("R1C",'Mapa final'!#REF!),"")</f>
        <v>#REF!</v>
      </c>
      <c r="O46" s="68" t="e">
        <f>IF(AND('Mapa final'!#REF!="Muy Baja",'Mapa final'!#REF!="Leve"),CONCATENATE("R1C",'Mapa final'!#REF!),"")</f>
        <v>#REF!</v>
      </c>
      <c r="P46" s="66" t="e">
        <f>IF(AND('Mapa final'!#REF!="Muy Baja",'Mapa final'!#REF!="Menor"),CONCATENATE("R1C",'Mapa final'!#REF!),"")</f>
        <v>#REF!</v>
      </c>
      <c r="Q46" s="67" t="e">
        <f>IF(AND('Mapa final'!#REF!="Muy Baja",'Mapa final'!#REF!="Menor"),CONCATENATE("R1C",'Mapa final'!#REF!),"")</f>
        <v>#REF!</v>
      </c>
      <c r="R46" s="67" t="e">
        <f>IF(AND('Mapa final'!#REF!="Muy Baja",'Mapa final'!#REF!="Menor"),CONCATENATE("R1C",'Mapa final'!#REF!),"")</f>
        <v>#REF!</v>
      </c>
      <c r="S46" s="67" t="e">
        <f>IF(AND('Mapa final'!#REF!="Muy Baja",'Mapa final'!#REF!="Menor"),CONCATENATE("R1C",'Mapa final'!#REF!),"")</f>
        <v>#REF!</v>
      </c>
      <c r="T46" s="67" t="e">
        <f>IF(AND('Mapa final'!#REF!="Muy Baja",'Mapa final'!#REF!="Menor"),CONCATENATE("R1C",'Mapa final'!#REF!),"")</f>
        <v>#REF!</v>
      </c>
      <c r="U46" s="68" t="e">
        <f>IF(AND('Mapa final'!#REF!="Muy Baja",'Mapa final'!#REF!="Menor"),CONCATENATE("R1C",'Mapa final'!#REF!),"")</f>
        <v>#REF!</v>
      </c>
      <c r="V46" s="57" t="e">
        <f>IF(AND('Mapa final'!#REF!="Muy Baja",'Mapa final'!#REF!="Moderado"),CONCATENATE("R1C",'Mapa final'!#REF!),"")</f>
        <v>#REF!</v>
      </c>
      <c r="W46" s="75" t="e">
        <f>IF(AND('Mapa final'!#REF!="Muy Baja",'Mapa final'!#REF!="Moderado"),CONCATENATE("R1C",'Mapa final'!#REF!),"")</f>
        <v>#REF!</v>
      </c>
      <c r="X46" s="58" t="e">
        <f>IF(AND('Mapa final'!#REF!="Muy Baja",'Mapa final'!#REF!="Moderado"),CONCATENATE("R1C",'Mapa final'!#REF!),"")</f>
        <v>#REF!</v>
      </c>
      <c r="Y46" s="58" t="e">
        <f>IF(AND('Mapa final'!#REF!="Muy Baja",'Mapa final'!#REF!="Moderado"),CONCATENATE("R1C",'Mapa final'!#REF!),"")</f>
        <v>#REF!</v>
      </c>
      <c r="Z46" s="58" t="e">
        <f>IF(AND('Mapa final'!#REF!="Muy Baja",'Mapa final'!#REF!="Moderado"),CONCATENATE("R1C",'Mapa final'!#REF!),"")</f>
        <v>#REF!</v>
      </c>
      <c r="AA46" s="59"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row>
    <row r="47" spans="1:80" ht="46.5" customHeight="1" x14ac:dyDescent="0.25">
      <c r="A47" s="76"/>
      <c r="B47" s="260"/>
      <c r="C47" s="260"/>
      <c r="D47" s="261"/>
      <c r="E47" s="359"/>
      <c r="F47" s="360"/>
      <c r="G47" s="360"/>
      <c r="H47" s="360"/>
      <c r="I47" s="377"/>
      <c r="J47" s="69" t="str">
        <f>IF(AND('Mapa final'!$AD$14="Muy Baja",'Mapa final'!$AF$14="Leve"),CONCATENATE("R2C",'Mapa final'!$S$14),"")</f>
        <v/>
      </c>
      <c r="K47" s="70" t="str">
        <f>IF(AND('Mapa final'!$AD$21="Muy Baja",'Mapa final'!$AF$21="Leve"),CONCATENATE("R2C",'Mapa final'!$S$21),"")</f>
        <v/>
      </c>
      <c r="L47" s="70" t="e">
        <f>IF(AND('Mapa final'!#REF!="Muy Baja",'Mapa final'!#REF!="Leve"),CONCATENATE("R2C",'Mapa final'!#REF!),"")</f>
        <v>#REF!</v>
      </c>
      <c r="M47" s="70" t="e">
        <f>IF(AND('Mapa final'!#REF!="Muy Baja",'Mapa final'!#REF!="Leve"),CONCATENATE("R2C",'Mapa final'!#REF!),"")</f>
        <v>#REF!</v>
      </c>
      <c r="N47" s="70" t="e">
        <f>IF(AND('Mapa final'!#REF!="Muy Baja",'Mapa final'!#REF!="Leve"),CONCATENATE("R2C",'Mapa final'!#REF!),"")</f>
        <v>#REF!</v>
      </c>
      <c r="O47" s="71" t="e">
        <f>IF(AND('Mapa final'!#REF!="Muy Baja",'Mapa final'!#REF!="Leve"),CONCATENATE("R2C",'Mapa final'!#REF!),"")</f>
        <v>#REF!</v>
      </c>
      <c r="P47" s="69" t="str">
        <f>IF(AND('Mapa final'!$AD$14="Muy Baja",'Mapa final'!$AF$14="Menor"),CONCATENATE("R2C",'Mapa final'!$S$14),"")</f>
        <v/>
      </c>
      <c r="Q47" s="70" t="str">
        <f>IF(AND('Mapa final'!$AD$21="Muy Baja",'Mapa final'!$AF$21="Menor"),CONCATENATE("R2C",'Mapa final'!$S$21),"")</f>
        <v/>
      </c>
      <c r="R47" s="70" t="e">
        <f>IF(AND('Mapa final'!#REF!="Muy Baja",'Mapa final'!#REF!="Menor"),CONCATENATE("R2C",'Mapa final'!#REF!),"")</f>
        <v>#REF!</v>
      </c>
      <c r="S47" s="70" t="e">
        <f>IF(AND('Mapa final'!#REF!="Muy Baja",'Mapa final'!#REF!="Menor"),CONCATENATE("R2C",'Mapa final'!#REF!),"")</f>
        <v>#REF!</v>
      </c>
      <c r="T47" s="70" t="e">
        <f>IF(AND('Mapa final'!#REF!="Muy Baja",'Mapa final'!#REF!="Menor"),CONCATENATE("R2C",'Mapa final'!#REF!),"")</f>
        <v>#REF!</v>
      </c>
      <c r="U47" s="71" t="e">
        <f>IF(AND('Mapa final'!#REF!="Muy Baja",'Mapa final'!#REF!="Menor"),CONCATENATE("R2C",'Mapa final'!#REF!),"")</f>
        <v>#REF!</v>
      </c>
      <c r="V47" s="60" t="str">
        <f>IF(AND('Mapa final'!$AD$14="Muy Baja",'Mapa final'!$AF$14="Moderado"),CONCATENATE("R2C",'Mapa final'!$S$14),"")</f>
        <v/>
      </c>
      <c r="W47" s="61" t="str">
        <f>IF(AND('Mapa final'!$AD$21="Muy Baja",'Mapa final'!$AF$21="Moderado"),CONCATENATE("R2C",'Mapa final'!$S$21),"")</f>
        <v/>
      </c>
      <c r="X47" s="61" t="e">
        <f>IF(AND('Mapa final'!#REF!="Muy Baja",'Mapa final'!#REF!="Moderado"),CONCATENATE("R2C",'Mapa final'!#REF!),"")</f>
        <v>#REF!</v>
      </c>
      <c r="Y47" s="61" t="e">
        <f>IF(AND('Mapa final'!#REF!="Muy Baja",'Mapa final'!#REF!="Moderado"),CONCATENATE("R2C",'Mapa final'!#REF!),"")</f>
        <v>#REF!</v>
      </c>
      <c r="Z47" s="61" t="e">
        <f>IF(AND('Mapa final'!#REF!="Muy Baja",'Mapa final'!#REF!="Moderado"),CONCATENATE("R2C",'Mapa final'!#REF!),"")</f>
        <v>#REF!</v>
      </c>
      <c r="AA47" s="62" t="e">
        <f>IF(AND('Mapa final'!#REF!="Muy Baja",'Mapa final'!#REF!="Moderado"),CONCATENATE("R2C",'Mapa final'!#REF!),"")</f>
        <v>#REF!</v>
      </c>
      <c r="AB47" s="44" t="str">
        <f>IF(AND('Mapa final'!$AD$14="Muy Baja",'Mapa final'!$AF$14="Mayor"),CONCATENATE("R2C",'Mapa final'!$S$14),"")</f>
        <v/>
      </c>
      <c r="AC47" s="45" t="str">
        <f>IF(AND('Mapa final'!$AD$21="Muy Baja",'Mapa final'!$AF$21="Mayor"),CONCATENATE("R2C",'Mapa final'!$S$21),"")</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final'!$AD$14="Muy Baja",'Mapa final'!$AF$14="Catastrófico"),CONCATENATE("R2C",'Mapa final'!$S$14),"")</f>
        <v/>
      </c>
      <c r="AI47" s="48" t="str">
        <f>IF(AND('Mapa final'!$AD$21="Muy Baja",'Mapa final'!$AF$21="Catastrófico"),CONCATENATE("R2C",'Mapa final'!$S$21),"")</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row>
    <row r="48" spans="1:80" ht="15" customHeight="1" x14ac:dyDescent="0.25">
      <c r="A48" s="76"/>
      <c r="B48" s="260"/>
      <c r="C48" s="260"/>
      <c r="D48" s="261"/>
      <c r="E48" s="359"/>
      <c r="F48" s="360"/>
      <c r="G48" s="360"/>
      <c r="H48" s="360"/>
      <c r="I48" s="377"/>
      <c r="J48" s="69" t="e">
        <f>IF(AND('Mapa final'!#REF!="Muy Baja",'Mapa final'!#REF!="Leve"),CONCATENATE("R3C",'Mapa final'!#REF!),"")</f>
        <v>#REF!</v>
      </c>
      <c r="K48" s="70" t="e">
        <f>IF(AND('Mapa final'!#REF!="Muy Baja",'Mapa final'!#REF!="Leve"),CONCATENATE("R3C",'Mapa final'!#REF!),"")</f>
        <v>#REF!</v>
      </c>
      <c r="L48" s="70" t="e">
        <f>IF(AND('Mapa final'!#REF!="Muy Baja",'Mapa final'!#REF!="Leve"),CONCATENATE("R3C",'Mapa final'!#REF!),"")</f>
        <v>#REF!</v>
      </c>
      <c r="M48" s="70" t="e">
        <f>IF(AND('Mapa final'!#REF!="Muy Baja",'Mapa final'!#REF!="Leve"),CONCATENATE("R3C",'Mapa final'!#REF!),"")</f>
        <v>#REF!</v>
      </c>
      <c r="N48" s="70" t="e">
        <f>IF(AND('Mapa final'!#REF!="Muy Baja",'Mapa final'!#REF!="Leve"),CONCATENATE("R3C",'Mapa final'!#REF!),"")</f>
        <v>#REF!</v>
      </c>
      <c r="O48" s="71" t="e">
        <f>IF(AND('Mapa final'!#REF!="Muy Baja",'Mapa final'!#REF!="Leve"),CONCATENATE("R3C",'Mapa final'!#REF!),"")</f>
        <v>#REF!</v>
      </c>
      <c r="P48" s="69" t="e">
        <f>IF(AND('Mapa final'!#REF!="Muy Baja",'Mapa final'!#REF!="Menor"),CONCATENATE("R3C",'Mapa final'!#REF!),"")</f>
        <v>#REF!</v>
      </c>
      <c r="Q48" s="70" t="e">
        <f>IF(AND('Mapa final'!#REF!="Muy Baja",'Mapa final'!#REF!="Menor"),CONCATENATE("R3C",'Mapa final'!#REF!),"")</f>
        <v>#REF!</v>
      </c>
      <c r="R48" s="70" t="e">
        <f>IF(AND('Mapa final'!#REF!="Muy Baja",'Mapa final'!#REF!="Menor"),CONCATENATE("R3C",'Mapa final'!#REF!),"")</f>
        <v>#REF!</v>
      </c>
      <c r="S48" s="70" t="e">
        <f>IF(AND('Mapa final'!#REF!="Muy Baja",'Mapa final'!#REF!="Menor"),CONCATENATE("R3C",'Mapa final'!#REF!),"")</f>
        <v>#REF!</v>
      </c>
      <c r="T48" s="70" t="e">
        <f>IF(AND('Mapa final'!#REF!="Muy Baja",'Mapa final'!#REF!="Menor"),CONCATENATE("R3C",'Mapa final'!#REF!),"")</f>
        <v>#REF!</v>
      </c>
      <c r="U48" s="71" t="e">
        <f>IF(AND('Mapa final'!#REF!="Muy Baja",'Mapa final'!#REF!="Menor"),CONCATENATE("R3C",'Mapa final'!#REF!),"")</f>
        <v>#REF!</v>
      </c>
      <c r="V48" s="60" t="e">
        <f>IF(AND('Mapa final'!#REF!="Muy Baja",'Mapa final'!#REF!="Moderado"),CONCATENATE("R3C",'Mapa final'!#REF!),"")</f>
        <v>#REF!</v>
      </c>
      <c r="W48" s="61" t="e">
        <f>IF(AND('Mapa final'!#REF!="Muy Baja",'Mapa final'!#REF!="Moderado"),CONCATENATE("R3C",'Mapa final'!#REF!),"")</f>
        <v>#REF!</v>
      </c>
      <c r="X48" s="61" t="e">
        <f>IF(AND('Mapa final'!#REF!="Muy Baja",'Mapa final'!#REF!="Moderado"),CONCATENATE("R3C",'Mapa final'!#REF!),"")</f>
        <v>#REF!</v>
      </c>
      <c r="Y48" s="61" t="e">
        <f>IF(AND('Mapa final'!#REF!="Muy Baja",'Mapa final'!#REF!="Moderado"),CONCATENATE("R3C",'Mapa final'!#REF!),"")</f>
        <v>#REF!</v>
      </c>
      <c r="Z48" s="61" t="e">
        <f>IF(AND('Mapa final'!#REF!="Muy Baja",'Mapa final'!#REF!="Moderado"),CONCATENATE("R3C",'Mapa final'!#REF!),"")</f>
        <v>#REF!</v>
      </c>
      <c r="AA48" s="62"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row>
    <row r="49" spans="1:80" ht="15" customHeight="1" x14ac:dyDescent="0.25">
      <c r="A49" s="76"/>
      <c r="B49" s="260"/>
      <c r="C49" s="260"/>
      <c r="D49" s="261"/>
      <c r="E49" s="361"/>
      <c r="F49" s="362"/>
      <c r="G49" s="362"/>
      <c r="H49" s="362"/>
      <c r="I49" s="377"/>
      <c r="J49" s="69" t="e">
        <f>IF(AND('Mapa final'!#REF!="Muy Baja",'Mapa final'!#REF!="Leve"),CONCATENATE("R4C",'Mapa final'!#REF!),"")</f>
        <v>#REF!</v>
      </c>
      <c r="K49" s="70" t="e">
        <f>IF(AND('Mapa final'!#REF!="Muy Baja",'Mapa final'!#REF!="Leve"),CONCATENATE("R4C",'Mapa final'!#REF!),"")</f>
        <v>#REF!</v>
      </c>
      <c r="L49" s="70" t="e">
        <f>IF(AND('Mapa final'!#REF!="Muy Baja",'Mapa final'!#REF!="Leve"),CONCATENATE("R4C",'Mapa final'!#REF!),"")</f>
        <v>#REF!</v>
      </c>
      <c r="M49" s="70" t="e">
        <f>IF(AND('Mapa final'!#REF!="Muy Baja",'Mapa final'!#REF!="Leve"),CONCATENATE("R4C",'Mapa final'!#REF!),"")</f>
        <v>#REF!</v>
      </c>
      <c r="N49" s="70" t="e">
        <f>IF(AND('Mapa final'!#REF!="Muy Baja",'Mapa final'!#REF!="Leve"),CONCATENATE("R4C",'Mapa final'!#REF!),"")</f>
        <v>#REF!</v>
      </c>
      <c r="O49" s="71" t="e">
        <f>IF(AND('Mapa final'!#REF!="Muy Baja",'Mapa final'!#REF!="Leve"),CONCATENATE("R4C",'Mapa final'!#REF!),"")</f>
        <v>#REF!</v>
      </c>
      <c r="P49" s="69" t="e">
        <f>IF(AND('Mapa final'!#REF!="Muy Baja",'Mapa final'!#REF!="Menor"),CONCATENATE("R4C",'Mapa final'!#REF!),"")</f>
        <v>#REF!</v>
      </c>
      <c r="Q49" s="70" t="e">
        <f>IF(AND('Mapa final'!#REF!="Muy Baja",'Mapa final'!#REF!="Menor"),CONCATENATE("R4C",'Mapa final'!#REF!),"")</f>
        <v>#REF!</v>
      </c>
      <c r="R49" s="70" t="e">
        <f>IF(AND('Mapa final'!#REF!="Muy Baja",'Mapa final'!#REF!="Menor"),CONCATENATE("R4C",'Mapa final'!#REF!),"")</f>
        <v>#REF!</v>
      </c>
      <c r="S49" s="70" t="e">
        <f>IF(AND('Mapa final'!#REF!="Muy Baja",'Mapa final'!#REF!="Menor"),CONCATENATE("R4C",'Mapa final'!#REF!),"")</f>
        <v>#REF!</v>
      </c>
      <c r="T49" s="70" t="e">
        <f>IF(AND('Mapa final'!#REF!="Muy Baja",'Mapa final'!#REF!="Menor"),CONCATENATE("R4C",'Mapa final'!#REF!),"")</f>
        <v>#REF!</v>
      </c>
      <c r="U49" s="71" t="e">
        <f>IF(AND('Mapa final'!#REF!="Muy Baja",'Mapa final'!#REF!="Menor"),CONCATENATE("R4C",'Mapa final'!#REF!),"")</f>
        <v>#REF!</v>
      </c>
      <c r="V49" s="60" t="e">
        <f>IF(AND('Mapa final'!#REF!="Muy Baja",'Mapa final'!#REF!="Moderado"),CONCATENATE("R4C",'Mapa final'!#REF!),"")</f>
        <v>#REF!</v>
      </c>
      <c r="W49" s="61" t="e">
        <f>IF(AND('Mapa final'!#REF!="Muy Baja",'Mapa final'!#REF!="Moderado"),CONCATENATE("R4C",'Mapa final'!#REF!),"")</f>
        <v>#REF!</v>
      </c>
      <c r="X49" s="61" t="e">
        <f>IF(AND('Mapa final'!#REF!="Muy Baja",'Mapa final'!#REF!="Moderado"),CONCATENATE("R4C",'Mapa final'!#REF!),"")</f>
        <v>#REF!</v>
      </c>
      <c r="Y49" s="61" t="e">
        <f>IF(AND('Mapa final'!#REF!="Muy Baja",'Mapa final'!#REF!="Moderado"),CONCATENATE("R4C",'Mapa final'!#REF!),"")</f>
        <v>#REF!</v>
      </c>
      <c r="Z49" s="61" t="e">
        <f>IF(AND('Mapa final'!#REF!="Muy Baja",'Mapa final'!#REF!="Moderado"),CONCATENATE("R4C",'Mapa final'!#REF!),"")</f>
        <v>#REF!</v>
      </c>
      <c r="AA49" s="62"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row>
    <row r="50" spans="1:80" ht="15" customHeight="1" x14ac:dyDescent="0.25">
      <c r="A50" s="76"/>
      <c r="B50" s="260"/>
      <c r="C50" s="260"/>
      <c r="D50" s="261"/>
      <c r="E50" s="361"/>
      <c r="F50" s="362"/>
      <c r="G50" s="362"/>
      <c r="H50" s="362"/>
      <c r="I50" s="377"/>
      <c r="J50" s="69" t="e">
        <f>IF(AND('Mapa final'!#REF!="Muy Baja",'Mapa final'!#REF!="Leve"),CONCATENATE("R5C",'Mapa final'!#REF!),"")</f>
        <v>#REF!</v>
      </c>
      <c r="K50" s="70" t="e">
        <f>IF(AND('Mapa final'!#REF!="Muy Baja",'Mapa final'!#REF!="Leve"),CONCATENATE("R5C",'Mapa final'!#REF!),"")</f>
        <v>#REF!</v>
      </c>
      <c r="L50" s="70" t="e">
        <f>IF(AND('Mapa final'!#REF!="Muy Baja",'Mapa final'!#REF!="Leve"),CONCATENATE("R5C",'Mapa final'!#REF!),"")</f>
        <v>#REF!</v>
      </c>
      <c r="M50" s="70" t="e">
        <f>IF(AND('Mapa final'!#REF!="Muy Baja",'Mapa final'!#REF!="Leve"),CONCATENATE("R5C",'Mapa final'!#REF!),"")</f>
        <v>#REF!</v>
      </c>
      <c r="N50" s="70" t="e">
        <f>IF(AND('Mapa final'!#REF!="Muy Baja",'Mapa final'!#REF!="Leve"),CONCATENATE("R5C",'Mapa final'!#REF!),"")</f>
        <v>#REF!</v>
      </c>
      <c r="O50" s="71" t="e">
        <f>IF(AND('Mapa final'!#REF!="Muy Baja",'Mapa final'!#REF!="Leve"),CONCATENATE("R5C",'Mapa final'!#REF!),"")</f>
        <v>#REF!</v>
      </c>
      <c r="P50" s="69" t="e">
        <f>IF(AND('Mapa final'!#REF!="Muy Baja",'Mapa final'!#REF!="Menor"),CONCATENATE("R5C",'Mapa final'!#REF!),"")</f>
        <v>#REF!</v>
      </c>
      <c r="Q50" s="70" t="e">
        <f>IF(AND('Mapa final'!#REF!="Muy Baja",'Mapa final'!#REF!="Menor"),CONCATENATE("R5C",'Mapa final'!#REF!),"")</f>
        <v>#REF!</v>
      </c>
      <c r="R50" s="70" t="e">
        <f>IF(AND('Mapa final'!#REF!="Muy Baja",'Mapa final'!#REF!="Menor"),CONCATENATE("R5C",'Mapa final'!#REF!),"")</f>
        <v>#REF!</v>
      </c>
      <c r="S50" s="70" t="e">
        <f>IF(AND('Mapa final'!#REF!="Muy Baja",'Mapa final'!#REF!="Menor"),CONCATENATE("R5C",'Mapa final'!#REF!),"")</f>
        <v>#REF!</v>
      </c>
      <c r="T50" s="70" t="e">
        <f>IF(AND('Mapa final'!#REF!="Muy Baja",'Mapa final'!#REF!="Menor"),CONCATENATE("R5C",'Mapa final'!#REF!),"")</f>
        <v>#REF!</v>
      </c>
      <c r="U50" s="71" t="e">
        <f>IF(AND('Mapa final'!#REF!="Muy Baja",'Mapa final'!#REF!="Menor"),CONCATENATE("R5C",'Mapa final'!#REF!),"")</f>
        <v>#REF!</v>
      </c>
      <c r="V50" s="60" t="e">
        <f>IF(AND('Mapa final'!#REF!="Muy Baja",'Mapa final'!#REF!="Moderado"),CONCATENATE("R5C",'Mapa final'!#REF!),"")</f>
        <v>#REF!</v>
      </c>
      <c r="W50" s="61" t="e">
        <f>IF(AND('Mapa final'!#REF!="Muy Baja",'Mapa final'!#REF!="Moderado"),CONCATENATE("R5C",'Mapa final'!#REF!),"")</f>
        <v>#REF!</v>
      </c>
      <c r="X50" s="61" t="e">
        <f>IF(AND('Mapa final'!#REF!="Muy Baja",'Mapa final'!#REF!="Moderado"),CONCATENATE("R5C",'Mapa final'!#REF!),"")</f>
        <v>#REF!</v>
      </c>
      <c r="Y50" s="61" t="e">
        <f>IF(AND('Mapa final'!#REF!="Muy Baja",'Mapa final'!#REF!="Moderado"),CONCATENATE("R5C",'Mapa final'!#REF!),"")</f>
        <v>#REF!</v>
      </c>
      <c r="Z50" s="61" t="e">
        <f>IF(AND('Mapa final'!#REF!="Muy Baja",'Mapa final'!#REF!="Moderado"),CONCATENATE("R5C",'Mapa final'!#REF!),"")</f>
        <v>#REF!</v>
      </c>
      <c r="AA50" s="62"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50" t="e">
        <f>IF(AND('Mapa final'!#REF!="Muy Baja",'Mapa final'!#REF!="Mayor"),CONCATENATE("R5C",'Mapa final'!#REF!),"")</f>
        <v>#REF!</v>
      </c>
      <c r="AE50" s="50" t="e">
        <f>IF(AND('Mapa final'!#REF!="Muy Baja",'Mapa final'!#REF!="Mayor"),CONCATENATE("R5C",'Mapa final'!#REF!),"")</f>
        <v>#REF!</v>
      </c>
      <c r="AF50" s="50"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row>
    <row r="51" spans="1:80" ht="15" customHeight="1" x14ac:dyDescent="0.25">
      <c r="A51" s="76"/>
      <c r="B51" s="260"/>
      <c r="C51" s="260"/>
      <c r="D51" s="261"/>
      <c r="E51" s="361"/>
      <c r="F51" s="362"/>
      <c r="G51" s="362"/>
      <c r="H51" s="362"/>
      <c r="I51" s="377"/>
      <c r="J51" s="69" t="e">
        <f>IF(AND('Mapa final'!#REF!="Muy Baja",'Mapa final'!#REF!="Leve"),CONCATENATE("R6C",'Mapa final'!#REF!),"")</f>
        <v>#REF!</v>
      </c>
      <c r="K51" s="70" t="e">
        <f>IF(AND('Mapa final'!#REF!="Muy Baja",'Mapa final'!#REF!="Leve"),CONCATENATE("R6C",'Mapa final'!#REF!),"")</f>
        <v>#REF!</v>
      </c>
      <c r="L51" s="70" t="e">
        <f>IF(AND('Mapa final'!#REF!="Muy Baja",'Mapa final'!#REF!="Leve"),CONCATENATE("R6C",'Mapa final'!#REF!),"")</f>
        <v>#REF!</v>
      </c>
      <c r="M51" s="70" t="e">
        <f>IF(AND('Mapa final'!#REF!="Muy Baja",'Mapa final'!#REF!="Leve"),CONCATENATE("R6C",'Mapa final'!#REF!),"")</f>
        <v>#REF!</v>
      </c>
      <c r="N51" s="70" t="e">
        <f>IF(AND('Mapa final'!#REF!="Muy Baja",'Mapa final'!#REF!="Leve"),CONCATENATE("R6C",'Mapa final'!#REF!),"")</f>
        <v>#REF!</v>
      </c>
      <c r="O51" s="71" t="e">
        <f>IF(AND('Mapa final'!#REF!="Muy Baja",'Mapa final'!#REF!="Leve"),CONCATENATE("R6C",'Mapa final'!#REF!),"")</f>
        <v>#REF!</v>
      </c>
      <c r="P51" s="69" t="e">
        <f>IF(AND('Mapa final'!#REF!="Muy Baja",'Mapa final'!#REF!="Menor"),CONCATENATE("R6C",'Mapa final'!#REF!),"")</f>
        <v>#REF!</v>
      </c>
      <c r="Q51" s="70" t="e">
        <f>IF(AND('Mapa final'!#REF!="Muy Baja",'Mapa final'!#REF!="Menor"),CONCATENATE("R6C",'Mapa final'!#REF!),"")</f>
        <v>#REF!</v>
      </c>
      <c r="R51" s="70" t="e">
        <f>IF(AND('Mapa final'!#REF!="Muy Baja",'Mapa final'!#REF!="Menor"),CONCATENATE("R6C",'Mapa final'!#REF!),"")</f>
        <v>#REF!</v>
      </c>
      <c r="S51" s="70" t="e">
        <f>IF(AND('Mapa final'!#REF!="Muy Baja",'Mapa final'!#REF!="Menor"),CONCATENATE("R6C",'Mapa final'!#REF!),"")</f>
        <v>#REF!</v>
      </c>
      <c r="T51" s="70" t="e">
        <f>IF(AND('Mapa final'!#REF!="Muy Baja",'Mapa final'!#REF!="Menor"),CONCATENATE("R6C",'Mapa final'!#REF!),"")</f>
        <v>#REF!</v>
      </c>
      <c r="U51" s="71" t="e">
        <f>IF(AND('Mapa final'!#REF!="Muy Baja",'Mapa final'!#REF!="Menor"),CONCATENATE("R6C",'Mapa final'!#REF!),"")</f>
        <v>#REF!</v>
      </c>
      <c r="V51" s="60" t="e">
        <f>IF(AND('Mapa final'!#REF!="Muy Baja",'Mapa final'!#REF!="Moderado"),CONCATENATE("R6C",'Mapa final'!#REF!),"")</f>
        <v>#REF!</v>
      </c>
      <c r="W51" s="61" t="e">
        <f>IF(AND('Mapa final'!#REF!="Muy Baja",'Mapa final'!#REF!="Moderado"),CONCATENATE("R6C",'Mapa final'!#REF!),"")</f>
        <v>#REF!</v>
      </c>
      <c r="X51" s="61" t="e">
        <f>IF(AND('Mapa final'!#REF!="Muy Baja",'Mapa final'!#REF!="Moderado"),CONCATENATE("R6C",'Mapa final'!#REF!),"")</f>
        <v>#REF!</v>
      </c>
      <c r="Y51" s="61" t="e">
        <f>IF(AND('Mapa final'!#REF!="Muy Baja",'Mapa final'!#REF!="Moderado"),CONCATENATE("R6C",'Mapa final'!#REF!),"")</f>
        <v>#REF!</v>
      </c>
      <c r="Z51" s="61" t="e">
        <f>IF(AND('Mapa final'!#REF!="Muy Baja",'Mapa final'!#REF!="Moderado"),CONCATENATE("R6C",'Mapa final'!#REF!),"")</f>
        <v>#REF!</v>
      </c>
      <c r="AA51" s="62"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50" t="e">
        <f>IF(AND('Mapa final'!#REF!="Muy Baja",'Mapa final'!#REF!="Mayor"),CONCATENATE("R6C",'Mapa final'!#REF!),"")</f>
        <v>#REF!</v>
      </c>
      <c r="AE51" s="50" t="e">
        <f>IF(AND('Mapa final'!#REF!="Muy Baja",'Mapa final'!#REF!="Mayor"),CONCATENATE("R6C",'Mapa final'!#REF!),"")</f>
        <v>#REF!</v>
      </c>
      <c r="AF51" s="50"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row>
    <row r="52" spans="1:80" ht="15" customHeight="1" x14ac:dyDescent="0.25">
      <c r="A52" s="76"/>
      <c r="B52" s="260"/>
      <c r="C52" s="260"/>
      <c r="D52" s="261"/>
      <c r="E52" s="361"/>
      <c r="F52" s="362"/>
      <c r="G52" s="362"/>
      <c r="H52" s="362"/>
      <c r="I52" s="377"/>
      <c r="J52" s="69" t="e">
        <f>IF(AND('Mapa final'!#REF!="Muy Baja",'Mapa final'!#REF!="Leve"),CONCATENATE("R7C",'Mapa final'!#REF!),"")</f>
        <v>#REF!</v>
      </c>
      <c r="K52" s="70" t="e">
        <f>IF(AND('Mapa final'!#REF!="Muy Baja",'Mapa final'!#REF!="Leve"),CONCATENATE("R7C",'Mapa final'!#REF!),"")</f>
        <v>#REF!</v>
      </c>
      <c r="L52" s="70" t="e">
        <f>IF(AND('Mapa final'!#REF!="Muy Baja",'Mapa final'!#REF!="Leve"),CONCATENATE("R7C",'Mapa final'!#REF!),"")</f>
        <v>#REF!</v>
      </c>
      <c r="M52" s="70" t="e">
        <f>IF(AND('Mapa final'!#REF!="Muy Baja",'Mapa final'!#REF!="Leve"),CONCATENATE("R7C",'Mapa final'!#REF!),"")</f>
        <v>#REF!</v>
      </c>
      <c r="N52" s="70" t="e">
        <f>IF(AND('Mapa final'!#REF!="Muy Baja",'Mapa final'!#REF!="Leve"),CONCATENATE("R7C",'Mapa final'!#REF!),"")</f>
        <v>#REF!</v>
      </c>
      <c r="O52" s="71" t="e">
        <f>IF(AND('Mapa final'!#REF!="Muy Baja",'Mapa final'!#REF!="Leve"),CONCATENATE("R7C",'Mapa final'!#REF!),"")</f>
        <v>#REF!</v>
      </c>
      <c r="P52" s="69" t="e">
        <f>IF(AND('Mapa final'!#REF!="Muy Baja",'Mapa final'!#REF!="Menor"),CONCATENATE("R7C",'Mapa final'!#REF!),"")</f>
        <v>#REF!</v>
      </c>
      <c r="Q52" s="70" t="e">
        <f>IF(AND('Mapa final'!#REF!="Muy Baja",'Mapa final'!#REF!="Menor"),CONCATENATE("R7C",'Mapa final'!#REF!),"")</f>
        <v>#REF!</v>
      </c>
      <c r="R52" s="70" t="e">
        <f>IF(AND('Mapa final'!#REF!="Muy Baja",'Mapa final'!#REF!="Menor"),CONCATENATE("R7C",'Mapa final'!#REF!),"")</f>
        <v>#REF!</v>
      </c>
      <c r="S52" s="70" t="e">
        <f>IF(AND('Mapa final'!#REF!="Muy Baja",'Mapa final'!#REF!="Menor"),CONCATENATE("R7C",'Mapa final'!#REF!),"")</f>
        <v>#REF!</v>
      </c>
      <c r="T52" s="70" t="e">
        <f>IF(AND('Mapa final'!#REF!="Muy Baja",'Mapa final'!#REF!="Menor"),CONCATENATE("R7C",'Mapa final'!#REF!),"")</f>
        <v>#REF!</v>
      </c>
      <c r="U52" s="71" t="e">
        <f>IF(AND('Mapa final'!#REF!="Muy Baja",'Mapa final'!#REF!="Menor"),CONCATENATE("R7C",'Mapa final'!#REF!),"")</f>
        <v>#REF!</v>
      </c>
      <c r="V52" s="60" t="e">
        <f>IF(AND('Mapa final'!#REF!="Muy Baja",'Mapa final'!#REF!="Moderado"),CONCATENATE("R7C",'Mapa final'!#REF!),"")</f>
        <v>#REF!</v>
      </c>
      <c r="W52" s="61" t="e">
        <f>IF(AND('Mapa final'!#REF!="Muy Baja",'Mapa final'!#REF!="Moderado"),CONCATENATE("R7C",'Mapa final'!#REF!),"")</f>
        <v>#REF!</v>
      </c>
      <c r="X52" s="61" t="e">
        <f>IF(AND('Mapa final'!#REF!="Muy Baja",'Mapa final'!#REF!="Moderado"),CONCATENATE("R7C",'Mapa final'!#REF!),"")</f>
        <v>#REF!</v>
      </c>
      <c r="Y52" s="61" t="e">
        <f>IF(AND('Mapa final'!#REF!="Muy Baja",'Mapa final'!#REF!="Moderado"),CONCATENATE("R7C",'Mapa final'!#REF!),"")</f>
        <v>#REF!</v>
      </c>
      <c r="Z52" s="61" t="e">
        <f>IF(AND('Mapa final'!#REF!="Muy Baja",'Mapa final'!#REF!="Moderado"),CONCATENATE("R7C",'Mapa final'!#REF!),"")</f>
        <v>#REF!</v>
      </c>
      <c r="AA52" s="62"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50" t="e">
        <f>IF(AND('Mapa final'!#REF!="Muy Baja",'Mapa final'!#REF!="Mayor"),CONCATENATE("R7C",'Mapa final'!#REF!),"")</f>
        <v>#REF!</v>
      </c>
      <c r="AE52" s="50" t="e">
        <f>IF(AND('Mapa final'!#REF!="Muy Baja",'Mapa final'!#REF!="Mayor"),CONCATENATE("R7C",'Mapa final'!#REF!),"")</f>
        <v>#REF!</v>
      </c>
      <c r="AF52" s="50"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row>
    <row r="53" spans="1:80" ht="15" customHeight="1" x14ac:dyDescent="0.25">
      <c r="A53" s="76"/>
      <c r="B53" s="260"/>
      <c r="C53" s="260"/>
      <c r="D53" s="261"/>
      <c r="E53" s="361"/>
      <c r="F53" s="362"/>
      <c r="G53" s="362"/>
      <c r="H53" s="362"/>
      <c r="I53" s="377"/>
      <c r="J53" s="69" t="e">
        <f>IF(AND('Mapa final'!#REF!="Muy Baja",'Mapa final'!#REF!="Leve"),CONCATENATE("R8C",'Mapa final'!#REF!),"")</f>
        <v>#REF!</v>
      </c>
      <c r="K53" s="70" t="e">
        <f>IF(AND('Mapa final'!#REF!="Muy Baja",'Mapa final'!#REF!="Leve"),CONCATENATE("R8C",'Mapa final'!#REF!),"")</f>
        <v>#REF!</v>
      </c>
      <c r="L53" s="70" t="e">
        <f>IF(AND('Mapa final'!#REF!="Muy Baja",'Mapa final'!#REF!="Leve"),CONCATENATE("R8C",'Mapa final'!#REF!),"")</f>
        <v>#REF!</v>
      </c>
      <c r="M53" s="70" t="e">
        <f>IF(AND('Mapa final'!#REF!="Muy Baja",'Mapa final'!#REF!="Leve"),CONCATENATE("R8C",'Mapa final'!#REF!),"")</f>
        <v>#REF!</v>
      </c>
      <c r="N53" s="70" t="e">
        <f>IF(AND('Mapa final'!#REF!="Muy Baja",'Mapa final'!#REF!="Leve"),CONCATENATE("R8C",'Mapa final'!#REF!),"")</f>
        <v>#REF!</v>
      </c>
      <c r="O53" s="71" t="e">
        <f>IF(AND('Mapa final'!#REF!="Muy Baja",'Mapa final'!#REF!="Leve"),CONCATENATE("R8C",'Mapa final'!#REF!),"")</f>
        <v>#REF!</v>
      </c>
      <c r="P53" s="69" t="e">
        <f>IF(AND('Mapa final'!#REF!="Muy Baja",'Mapa final'!#REF!="Menor"),CONCATENATE("R8C",'Mapa final'!#REF!),"")</f>
        <v>#REF!</v>
      </c>
      <c r="Q53" s="70" t="e">
        <f>IF(AND('Mapa final'!#REF!="Muy Baja",'Mapa final'!#REF!="Menor"),CONCATENATE("R8C",'Mapa final'!#REF!),"")</f>
        <v>#REF!</v>
      </c>
      <c r="R53" s="70" t="e">
        <f>IF(AND('Mapa final'!#REF!="Muy Baja",'Mapa final'!#REF!="Menor"),CONCATENATE("R8C",'Mapa final'!#REF!),"")</f>
        <v>#REF!</v>
      </c>
      <c r="S53" s="70" t="e">
        <f>IF(AND('Mapa final'!#REF!="Muy Baja",'Mapa final'!#REF!="Menor"),CONCATENATE("R8C",'Mapa final'!#REF!),"")</f>
        <v>#REF!</v>
      </c>
      <c r="T53" s="70" t="e">
        <f>IF(AND('Mapa final'!#REF!="Muy Baja",'Mapa final'!#REF!="Menor"),CONCATENATE("R8C",'Mapa final'!#REF!),"")</f>
        <v>#REF!</v>
      </c>
      <c r="U53" s="71" t="e">
        <f>IF(AND('Mapa final'!#REF!="Muy Baja",'Mapa final'!#REF!="Menor"),CONCATENATE("R8C",'Mapa final'!#REF!),"")</f>
        <v>#REF!</v>
      </c>
      <c r="V53" s="60" t="e">
        <f>IF(AND('Mapa final'!#REF!="Muy Baja",'Mapa final'!#REF!="Moderado"),CONCATENATE("R8C",'Mapa final'!#REF!),"")</f>
        <v>#REF!</v>
      </c>
      <c r="W53" s="61" t="e">
        <f>IF(AND('Mapa final'!#REF!="Muy Baja",'Mapa final'!#REF!="Moderado"),CONCATENATE("R8C",'Mapa final'!#REF!),"")</f>
        <v>#REF!</v>
      </c>
      <c r="X53" s="61" t="e">
        <f>IF(AND('Mapa final'!#REF!="Muy Baja",'Mapa final'!#REF!="Moderado"),CONCATENATE("R8C",'Mapa final'!#REF!),"")</f>
        <v>#REF!</v>
      </c>
      <c r="Y53" s="61" t="e">
        <f>IF(AND('Mapa final'!#REF!="Muy Baja",'Mapa final'!#REF!="Moderado"),CONCATENATE("R8C",'Mapa final'!#REF!),"")</f>
        <v>#REF!</v>
      </c>
      <c r="Z53" s="61" t="e">
        <f>IF(AND('Mapa final'!#REF!="Muy Baja",'Mapa final'!#REF!="Moderado"),CONCATENATE("R8C",'Mapa final'!#REF!),"")</f>
        <v>#REF!</v>
      </c>
      <c r="AA53" s="62"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50" t="e">
        <f>IF(AND('Mapa final'!#REF!="Muy Baja",'Mapa final'!#REF!="Mayor"),CONCATENATE("R8C",'Mapa final'!#REF!),"")</f>
        <v>#REF!</v>
      </c>
      <c r="AE53" s="50" t="e">
        <f>IF(AND('Mapa final'!#REF!="Muy Baja",'Mapa final'!#REF!="Mayor"),CONCATENATE("R8C",'Mapa final'!#REF!),"")</f>
        <v>#REF!</v>
      </c>
      <c r="AF53" s="50"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row>
    <row r="54" spans="1:80" ht="15" customHeight="1" x14ac:dyDescent="0.25">
      <c r="A54" s="76"/>
      <c r="B54" s="260"/>
      <c r="C54" s="260"/>
      <c r="D54" s="261"/>
      <c r="E54" s="361"/>
      <c r="F54" s="362"/>
      <c r="G54" s="362"/>
      <c r="H54" s="362"/>
      <c r="I54" s="377"/>
      <c r="J54" s="69" t="e">
        <f>IF(AND('Mapa final'!#REF!="Muy Baja",'Mapa final'!#REF!="Leve"),CONCATENATE("R9C",'Mapa final'!#REF!),"")</f>
        <v>#REF!</v>
      </c>
      <c r="K54" s="70" t="e">
        <f>IF(AND('Mapa final'!#REF!="Muy Baja",'Mapa final'!#REF!="Leve"),CONCATENATE("R9C",'Mapa final'!#REF!),"")</f>
        <v>#REF!</v>
      </c>
      <c r="L54" s="70" t="e">
        <f>IF(AND('Mapa final'!#REF!="Muy Baja",'Mapa final'!#REF!="Leve"),CONCATENATE("R9C",'Mapa final'!#REF!),"")</f>
        <v>#REF!</v>
      </c>
      <c r="M54" s="70" t="e">
        <f>IF(AND('Mapa final'!#REF!="Muy Baja",'Mapa final'!#REF!="Leve"),CONCATENATE("R9C",'Mapa final'!#REF!),"")</f>
        <v>#REF!</v>
      </c>
      <c r="N54" s="70" t="e">
        <f>IF(AND('Mapa final'!#REF!="Muy Baja",'Mapa final'!#REF!="Leve"),CONCATENATE("R9C",'Mapa final'!#REF!),"")</f>
        <v>#REF!</v>
      </c>
      <c r="O54" s="71" t="e">
        <f>IF(AND('Mapa final'!#REF!="Muy Baja",'Mapa final'!#REF!="Leve"),CONCATENATE("R9C",'Mapa final'!#REF!),"")</f>
        <v>#REF!</v>
      </c>
      <c r="P54" s="69" t="e">
        <f>IF(AND('Mapa final'!#REF!="Muy Baja",'Mapa final'!#REF!="Menor"),CONCATENATE("R9C",'Mapa final'!#REF!),"")</f>
        <v>#REF!</v>
      </c>
      <c r="Q54" s="70" t="e">
        <f>IF(AND('Mapa final'!#REF!="Muy Baja",'Mapa final'!#REF!="Menor"),CONCATENATE("R9C",'Mapa final'!#REF!),"")</f>
        <v>#REF!</v>
      </c>
      <c r="R54" s="70" t="e">
        <f>IF(AND('Mapa final'!#REF!="Muy Baja",'Mapa final'!#REF!="Menor"),CONCATENATE("R9C",'Mapa final'!#REF!),"")</f>
        <v>#REF!</v>
      </c>
      <c r="S54" s="70" t="e">
        <f>IF(AND('Mapa final'!#REF!="Muy Baja",'Mapa final'!#REF!="Menor"),CONCATENATE("R9C",'Mapa final'!#REF!),"")</f>
        <v>#REF!</v>
      </c>
      <c r="T54" s="70" t="e">
        <f>IF(AND('Mapa final'!#REF!="Muy Baja",'Mapa final'!#REF!="Menor"),CONCATENATE("R9C",'Mapa final'!#REF!),"")</f>
        <v>#REF!</v>
      </c>
      <c r="U54" s="71" t="e">
        <f>IF(AND('Mapa final'!#REF!="Muy Baja",'Mapa final'!#REF!="Menor"),CONCATENATE("R9C",'Mapa final'!#REF!),"")</f>
        <v>#REF!</v>
      </c>
      <c r="V54" s="60" t="e">
        <f>IF(AND('Mapa final'!#REF!="Muy Baja",'Mapa final'!#REF!="Moderado"),CONCATENATE("R9C",'Mapa final'!#REF!),"")</f>
        <v>#REF!</v>
      </c>
      <c r="W54" s="61" t="e">
        <f>IF(AND('Mapa final'!#REF!="Muy Baja",'Mapa final'!#REF!="Moderado"),CONCATENATE("R9C",'Mapa final'!#REF!),"")</f>
        <v>#REF!</v>
      </c>
      <c r="X54" s="61" t="e">
        <f>IF(AND('Mapa final'!#REF!="Muy Baja",'Mapa final'!#REF!="Moderado"),CONCATENATE("R9C",'Mapa final'!#REF!),"")</f>
        <v>#REF!</v>
      </c>
      <c r="Y54" s="61" t="e">
        <f>IF(AND('Mapa final'!#REF!="Muy Baja",'Mapa final'!#REF!="Moderado"),CONCATENATE("R9C",'Mapa final'!#REF!),"")</f>
        <v>#REF!</v>
      </c>
      <c r="Z54" s="61" t="e">
        <f>IF(AND('Mapa final'!#REF!="Muy Baja",'Mapa final'!#REF!="Moderado"),CONCATENATE("R9C",'Mapa final'!#REF!),"")</f>
        <v>#REF!</v>
      </c>
      <c r="AA54" s="62"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50" t="e">
        <f>IF(AND('Mapa final'!#REF!="Muy Baja",'Mapa final'!#REF!="Mayor"),CONCATENATE("R9C",'Mapa final'!#REF!),"")</f>
        <v>#REF!</v>
      </c>
      <c r="AE54" s="50" t="e">
        <f>IF(AND('Mapa final'!#REF!="Muy Baja",'Mapa final'!#REF!="Mayor"),CONCATENATE("R9C",'Mapa final'!#REF!),"")</f>
        <v>#REF!</v>
      </c>
      <c r="AF54" s="50"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row>
    <row r="55" spans="1:80" ht="15.75" customHeight="1" thickBot="1" x14ac:dyDescent="0.3">
      <c r="A55" s="76"/>
      <c r="B55" s="260"/>
      <c r="C55" s="260"/>
      <c r="D55" s="261"/>
      <c r="E55" s="363"/>
      <c r="F55" s="364"/>
      <c r="G55" s="364"/>
      <c r="H55" s="364"/>
      <c r="I55" s="378"/>
      <c r="J55" s="72" t="e">
        <f>IF(AND('Mapa final'!#REF!="Muy Baja",'Mapa final'!#REF!="Leve"),CONCATENATE("R10C",'Mapa final'!#REF!),"")</f>
        <v>#REF!</v>
      </c>
      <c r="K55" s="73" t="e">
        <f>IF(AND('Mapa final'!#REF!="Muy Baja",'Mapa final'!#REF!="Leve"),CONCATENATE("R10C",'Mapa final'!#REF!),"")</f>
        <v>#REF!</v>
      </c>
      <c r="L55" s="73" t="e">
        <f>IF(AND('Mapa final'!#REF!="Muy Baja",'Mapa final'!#REF!="Leve"),CONCATENATE("R10C",'Mapa final'!#REF!),"")</f>
        <v>#REF!</v>
      </c>
      <c r="M55" s="73" t="e">
        <f>IF(AND('Mapa final'!#REF!="Muy Baja",'Mapa final'!#REF!="Leve"),CONCATENATE("R10C",'Mapa final'!#REF!),"")</f>
        <v>#REF!</v>
      </c>
      <c r="N55" s="73" t="e">
        <f>IF(AND('Mapa final'!#REF!="Muy Baja",'Mapa final'!#REF!="Leve"),CONCATENATE("R10C",'Mapa final'!#REF!),"")</f>
        <v>#REF!</v>
      </c>
      <c r="O55" s="74" t="e">
        <f>IF(AND('Mapa final'!#REF!="Muy Baja",'Mapa final'!#REF!="Leve"),CONCATENATE("R10C",'Mapa final'!#REF!),"")</f>
        <v>#REF!</v>
      </c>
      <c r="P55" s="72" t="e">
        <f>IF(AND('Mapa final'!#REF!="Muy Baja",'Mapa final'!#REF!="Menor"),CONCATENATE("R10C",'Mapa final'!#REF!),"")</f>
        <v>#REF!</v>
      </c>
      <c r="Q55" s="73" t="e">
        <f>IF(AND('Mapa final'!#REF!="Muy Baja",'Mapa final'!#REF!="Menor"),CONCATENATE("R10C",'Mapa final'!#REF!),"")</f>
        <v>#REF!</v>
      </c>
      <c r="R55" s="73" t="e">
        <f>IF(AND('Mapa final'!#REF!="Muy Baja",'Mapa final'!#REF!="Menor"),CONCATENATE("R10C",'Mapa final'!#REF!),"")</f>
        <v>#REF!</v>
      </c>
      <c r="S55" s="73" t="e">
        <f>IF(AND('Mapa final'!#REF!="Muy Baja",'Mapa final'!#REF!="Menor"),CONCATENATE("R10C",'Mapa final'!#REF!),"")</f>
        <v>#REF!</v>
      </c>
      <c r="T55" s="73" t="e">
        <f>IF(AND('Mapa final'!#REF!="Muy Baja",'Mapa final'!#REF!="Menor"),CONCATENATE("R10C",'Mapa final'!#REF!),"")</f>
        <v>#REF!</v>
      </c>
      <c r="U55" s="74" t="e">
        <f>IF(AND('Mapa final'!#REF!="Muy Baja",'Mapa final'!#REF!="Menor"),CONCATENATE("R10C",'Mapa final'!#REF!),"")</f>
        <v>#REF!</v>
      </c>
      <c r="V55" s="63" t="e">
        <f>IF(AND('Mapa final'!#REF!="Muy Baja",'Mapa final'!#REF!="Moderado"),CONCATENATE("R10C",'Mapa final'!#REF!),"")</f>
        <v>#REF!</v>
      </c>
      <c r="W55" s="64" t="e">
        <f>IF(AND('Mapa final'!#REF!="Muy Baja",'Mapa final'!#REF!="Moderado"),CONCATENATE("R10C",'Mapa final'!#REF!),"")</f>
        <v>#REF!</v>
      </c>
      <c r="X55" s="64" t="e">
        <f>IF(AND('Mapa final'!#REF!="Muy Baja",'Mapa final'!#REF!="Moderado"),CONCATENATE("R10C",'Mapa final'!#REF!),"")</f>
        <v>#REF!</v>
      </c>
      <c r="Y55" s="64" t="e">
        <f>IF(AND('Mapa final'!#REF!="Muy Baja",'Mapa final'!#REF!="Moderado"),CONCATENATE("R10C",'Mapa final'!#REF!),"")</f>
        <v>#REF!</v>
      </c>
      <c r="Z55" s="64" t="e">
        <f>IF(AND('Mapa final'!#REF!="Muy Baja",'Mapa final'!#REF!="Moderado"),CONCATENATE("R10C",'Mapa final'!#REF!),"")</f>
        <v>#REF!</v>
      </c>
      <c r="AA55" s="65" t="e">
        <f>IF(AND('Mapa final'!#REF!="Muy Baja",'Mapa final'!#REF!="Moderado"),CONCATENATE("R10C",'Mapa final'!#REF!),"")</f>
        <v>#REF!</v>
      </c>
      <c r="AB55" s="51" t="e">
        <f>IF(AND('Mapa final'!#REF!="Muy Baja",'Mapa final'!#REF!="Mayor"),CONCATENATE("R10C",'Mapa final'!#REF!),"")</f>
        <v>#REF!</v>
      </c>
      <c r="AC55" s="52" t="e">
        <f>IF(AND('Mapa final'!#REF!="Muy Baja",'Mapa final'!#REF!="Mayor"),CONCATENATE("R10C",'Mapa final'!#REF!),"")</f>
        <v>#REF!</v>
      </c>
      <c r="AD55" s="52" t="e">
        <f>IF(AND('Mapa final'!#REF!="Muy Baja",'Mapa final'!#REF!="Mayor"),CONCATENATE("R10C",'Mapa final'!#REF!),"")</f>
        <v>#REF!</v>
      </c>
      <c r="AE55" s="52" t="e">
        <f>IF(AND('Mapa final'!#REF!="Muy Baja",'Mapa final'!#REF!="Mayor"),CONCATENATE("R10C",'Mapa final'!#REF!),"")</f>
        <v>#REF!</v>
      </c>
      <c r="AF55" s="52" t="e">
        <f>IF(AND('Mapa final'!#REF!="Muy Baja",'Mapa final'!#REF!="Mayor"),CONCATENATE("R10C",'Mapa final'!#REF!),"")</f>
        <v>#REF!</v>
      </c>
      <c r="AG55" s="53" t="e">
        <f>IF(AND('Mapa final'!#REF!="Muy Baja",'Mapa final'!#REF!="Mayor"),CONCATENATE("R10C",'Mapa final'!#REF!),"")</f>
        <v>#REF!</v>
      </c>
      <c r="AH55" s="54" t="e">
        <f>IF(AND('Mapa final'!#REF!="Muy Baja",'Mapa final'!#REF!="Catastrófico"),CONCATENATE("R10C",'Mapa final'!#REF!),"")</f>
        <v>#REF!</v>
      </c>
      <c r="AI55" s="55" t="e">
        <f>IF(AND('Mapa final'!#REF!="Muy Baja",'Mapa final'!#REF!="Catastrófico"),CONCATENATE("R10C",'Mapa final'!#REF!),"")</f>
        <v>#REF!</v>
      </c>
      <c r="AJ55" s="55" t="e">
        <f>IF(AND('Mapa final'!#REF!="Muy Baja",'Mapa final'!#REF!="Catastrófico"),CONCATENATE("R10C",'Mapa final'!#REF!),"")</f>
        <v>#REF!</v>
      </c>
      <c r="AK55" s="55" t="e">
        <f>IF(AND('Mapa final'!#REF!="Muy Baja",'Mapa final'!#REF!="Catastrófico"),CONCATENATE("R10C",'Mapa final'!#REF!),"")</f>
        <v>#REF!</v>
      </c>
      <c r="AL55" s="55" t="e">
        <f>IF(AND('Mapa final'!#REF!="Muy Baja",'Mapa final'!#REF!="Catastrófico"),CONCATENATE("R10C",'Mapa final'!#REF!),"")</f>
        <v>#REF!</v>
      </c>
      <c r="AM55" s="56" t="e">
        <f>IF(AND('Mapa final'!#REF!="Muy Baja",'Mapa final'!#REF!="Catastrófico"),CONCATENATE("R10C",'Mapa final'!#REF!),"")</f>
        <v>#REF!</v>
      </c>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row>
    <row r="56" spans="1:80" x14ac:dyDescent="0.25">
      <c r="A56" s="76"/>
      <c r="B56" s="76"/>
      <c r="C56" s="76"/>
      <c r="D56" s="76"/>
      <c r="E56" s="76"/>
      <c r="F56" s="76"/>
      <c r="G56" s="76"/>
      <c r="H56" s="76"/>
      <c r="I56" s="76"/>
      <c r="J56" s="357" t="s">
        <v>111</v>
      </c>
      <c r="K56" s="358"/>
      <c r="L56" s="358"/>
      <c r="M56" s="358"/>
      <c r="N56" s="358"/>
      <c r="O56" s="376"/>
      <c r="P56" s="357" t="s">
        <v>110</v>
      </c>
      <c r="Q56" s="358"/>
      <c r="R56" s="358"/>
      <c r="S56" s="358"/>
      <c r="T56" s="358"/>
      <c r="U56" s="376"/>
      <c r="V56" s="357" t="s">
        <v>109</v>
      </c>
      <c r="W56" s="358"/>
      <c r="X56" s="358"/>
      <c r="Y56" s="358"/>
      <c r="Z56" s="358"/>
      <c r="AA56" s="376"/>
      <c r="AB56" s="357" t="s">
        <v>108</v>
      </c>
      <c r="AC56" s="397"/>
      <c r="AD56" s="358"/>
      <c r="AE56" s="358"/>
      <c r="AF56" s="358"/>
      <c r="AG56" s="376"/>
      <c r="AH56" s="357" t="s">
        <v>107</v>
      </c>
      <c r="AI56" s="358"/>
      <c r="AJ56" s="358"/>
      <c r="AK56" s="358"/>
      <c r="AL56" s="358"/>
      <c r="AM56" s="3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row>
    <row r="57" spans="1:80" x14ac:dyDescent="0.25">
      <c r="A57" s="76"/>
      <c r="B57" s="76"/>
      <c r="C57" s="76"/>
      <c r="D57" s="76"/>
      <c r="E57" s="76"/>
      <c r="F57" s="76"/>
      <c r="G57" s="76"/>
      <c r="H57" s="76"/>
      <c r="I57" s="76"/>
      <c r="J57" s="361"/>
      <c r="K57" s="362"/>
      <c r="L57" s="362"/>
      <c r="M57" s="362"/>
      <c r="N57" s="362"/>
      <c r="O57" s="377"/>
      <c r="P57" s="361"/>
      <c r="Q57" s="362"/>
      <c r="R57" s="362"/>
      <c r="S57" s="362"/>
      <c r="T57" s="362"/>
      <c r="U57" s="377"/>
      <c r="V57" s="361"/>
      <c r="W57" s="362"/>
      <c r="X57" s="362"/>
      <c r="Y57" s="362"/>
      <c r="Z57" s="362"/>
      <c r="AA57" s="377"/>
      <c r="AB57" s="361"/>
      <c r="AC57" s="362"/>
      <c r="AD57" s="362"/>
      <c r="AE57" s="362"/>
      <c r="AF57" s="362"/>
      <c r="AG57" s="377"/>
      <c r="AH57" s="361"/>
      <c r="AI57" s="362"/>
      <c r="AJ57" s="362"/>
      <c r="AK57" s="362"/>
      <c r="AL57" s="362"/>
      <c r="AM57" s="377"/>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row>
    <row r="58" spans="1:80" x14ac:dyDescent="0.25">
      <c r="A58" s="76"/>
      <c r="B58" s="76"/>
      <c r="C58" s="76"/>
      <c r="D58" s="76"/>
      <c r="E58" s="76"/>
      <c r="F58" s="76"/>
      <c r="G58" s="76"/>
      <c r="H58" s="76"/>
      <c r="I58" s="76"/>
      <c r="J58" s="361"/>
      <c r="K58" s="362"/>
      <c r="L58" s="362"/>
      <c r="M58" s="362"/>
      <c r="N58" s="362"/>
      <c r="O58" s="377"/>
      <c r="P58" s="361"/>
      <c r="Q58" s="362"/>
      <c r="R58" s="362"/>
      <c r="S58" s="362"/>
      <c r="T58" s="362"/>
      <c r="U58" s="377"/>
      <c r="V58" s="361"/>
      <c r="W58" s="362"/>
      <c r="X58" s="362"/>
      <c r="Y58" s="362"/>
      <c r="Z58" s="362"/>
      <c r="AA58" s="377"/>
      <c r="AB58" s="361"/>
      <c r="AC58" s="362"/>
      <c r="AD58" s="362"/>
      <c r="AE58" s="362"/>
      <c r="AF58" s="362"/>
      <c r="AG58" s="377"/>
      <c r="AH58" s="361"/>
      <c r="AI58" s="362"/>
      <c r="AJ58" s="362"/>
      <c r="AK58" s="362"/>
      <c r="AL58" s="362"/>
      <c r="AM58" s="377"/>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row>
    <row r="59" spans="1:80" x14ac:dyDescent="0.25">
      <c r="A59" s="76"/>
      <c r="B59" s="76"/>
      <c r="C59" s="76"/>
      <c r="D59" s="76"/>
      <c r="E59" s="76"/>
      <c r="F59" s="76"/>
      <c r="G59" s="76"/>
      <c r="H59" s="76"/>
      <c r="I59" s="76"/>
      <c r="J59" s="361"/>
      <c r="K59" s="362"/>
      <c r="L59" s="362"/>
      <c r="M59" s="362"/>
      <c r="N59" s="362"/>
      <c r="O59" s="377"/>
      <c r="P59" s="361"/>
      <c r="Q59" s="362"/>
      <c r="R59" s="362"/>
      <c r="S59" s="362"/>
      <c r="T59" s="362"/>
      <c r="U59" s="377"/>
      <c r="V59" s="361"/>
      <c r="W59" s="362"/>
      <c r="X59" s="362"/>
      <c r="Y59" s="362"/>
      <c r="Z59" s="362"/>
      <c r="AA59" s="377"/>
      <c r="AB59" s="361"/>
      <c r="AC59" s="362"/>
      <c r="AD59" s="362"/>
      <c r="AE59" s="362"/>
      <c r="AF59" s="362"/>
      <c r="AG59" s="377"/>
      <c r="AH59" s="361"/>
      <c r="AI59" s="362"/>
      <c r="AJ59" s="362"/>
      <c r="AK59" s="362"/>
      <c r="AL59" s="362"/>
      <c r="AM59" s="377"/>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row>
    <row r="60" spans="1:80" x14ac:dyDescent="0.25">
      <c r="A60" s="76"/>
      <c r="B60" s="76"/>
      <c r="C60" s="76"/>
      <c r="D60" s="76"/>
      <c r="E60" s="76"/>
      <c r="F60" s="76"/>
      <c r="G60" s="76"/>
      <c r="H60" s="76"/>
      <c r="I60" s="76"/>
      <c r="J60" s="361"/>
      <c r="K60" s="362"/>
      <c r="L60" s="362"/>
      <c r="M60" s="362"/>
      <c r="N60" s="362"/>
      <c r="O60" s="377"/>
      <c r="P60" s="361"/>
      <c r="Q60" s="362"/>
      <c r="R60" s="362"/>
      <c r="S60" s="362"/>
      <c r="T60" s="362"/>
      <c r="U60" s="377"/>
      <c r="V60" s="361"/>
      <c r="W60" s="362"/>
      <c r="X60" s="362"/>
      <c r="Y60" s="362"/>
      <c r="Z60" s="362"/>
      <c r="AA60" s="377"/>
      <c r="AB60" s="361"/>
      <c r="AC60" s="362"/>
      <c r="AD60" s="362"/>
      <c r="AE60" s="362"/>
      <c r="AF60" s="362"/>
      <c r="AG60" s="377"/>
      <c r="AH60" s="361"/>
      <c r="AI60" s="362"/>
      <c r="AJ60" s="362"/>
      <c r="AK60" s="362"/>
      <c r="AL60" s="362"/>
      <c r="AM60" s="377"/>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row>
    <row r="61" spans="1:80" ht="15.75" thickBot="1" x14ac:dyDescent="0.3">
      <c r="A61" s="76"/>
      <c r="B61" s="76"/>
      <c r="C61" s="76"/>
      <c r="D61" s="76"/>
      <c r="E61" s="76"/>
      <c r="F61" s="76"/>
      <c r="G61" s="76"/>
      <c r="H61" s="76"/>
      <c r="I61" s="76"/>
      <c r="J61" s="363"/>
      <c r="K61" s="364"/>
      <c r="L61" s="364"/>
      <c r="M61" s="364"/>
      <c r="N61" s="364"/>
      <c r="O61" s="378"/>
      <c r="P61" s="363"/>
      <c r="Q61" s="364"/>
      <c r="R61" s="364"/>
      <c r="S61" s="364"/>
      <c r="T61" s="364"/>
      <c r="U61" s="378"/>
      <c r="V61" s="363"/>
      <c r="W61" s="364"/>
      <c r="X61" s="364"/>
      <c r="Y61" s="364"/>
      <c r="Z61" s="364"/>
      <c r="AA61" s="378"/>
      <c r="AB61" s="363"/>
      <c r="AC61" s="364"/>
      <c r="AD61" s="364"/>
      <c r="AE61" s="364"/>
      <c r="AF61" s="364"/>
      <c r="AG61" s="378"/>
      <c r="AH61" s="363"/>
      <c r="AI61" s="364"/>
      <c r="AJ61" s="364"/>
      <c r="AK61" s="364"/>
      <c r="AL61" s="364"/>
      <c r="AM61" s="378"/>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row>
    <row r="62" spans="1:80"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row>
    <row r="63" spans="1:80" ht="15" customHeight="1" x14ac:dyDescent="0.25">
      <c r="A63" s="76"/>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76"/>
      <c r="AV63" s="76"/>
      <c r="AW63" s="76"/>
      <c r="AX63" s="76"/>
      <c r="AY63" s="76"/>
      <c r="AZ63" s="76"/>
      <c r="BA63" s="76"/>
      <c r="BB63" s="76"/>
      <c r="BC63" s="76"/>
      <c r="BD63" s="76"/>
      <c r="BE63" s="76"/>
      <c r="BF63" s="76"/>
      <c r="BG63" s="76"/>
      <c r="BH63" s="76"/>
    </row>
    <row r="64" spans="1:80" ht="15" customHeight="1" x14ac:dyDescent="0.25">
      <c r="A64" s="76"/>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76"/>
      <c r="AV64" s="76"/>
      <c r="AW64" s="76"/>
      <c r="AX64" s="76"/>
      <c r="AY64" s="76"/>
      <c r="AZ64" s="76"/>
      <c r="BA64" s="76"/>
      <c r="BB64" s="76"/>
      <c r="BC64" s="76"/>
      <c r="BD64" s="76"/>
      <c r="BE64" s="76"/>
      <c r="BF64" s="76"/>
      <c r="BG64" s="76"/>
      <c r="BH64" s="76"/>
    </row>
    <row r="65" spans="1:60"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row>
    <row r="66" spans="1:60"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row>
    <row r="67" spans="1:60"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row>
    <row r="68" spans="1:60"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row>
    <row r="69" spans="1:60"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row>
    <row r="70" spans="1:60"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row>
    <row r="71" spans="1:60"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row>
    <row r="72" spans="1:60"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row>
    <row r="73" spans="1:60"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row>
    <row r="74" spans="1:60"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row>
    <row r="75" spans="1:60"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row>
    <row r="76" spans="1:60"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row>
    <row r="77" spans="1:60"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row>
    <row r="78" spans="1:60"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row>
    <row r="79" spans="1:60"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row>
    <row r="80" spans="1:60"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row>
    <row r="81" spans="1:60"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row>
    <row r="82" spans="1:60"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row>
    <row r="83" spans="1:60"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row>
    <row r="84" spans="1:60"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row>
    <row r="85" spans="1:60"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row>
    <row r="86" spans="1:60"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row>
    <row r="87" spans="1:60"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row>
    <row r="88" spans="1:60"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row>
    <row r="89" spans="1:60"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row>
    <row r="90" spans="1:60"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row>
    <row r="91" spans="1:60"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row>
    <row r="92" spans="1:60"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row>
    <row r="93" spans="1:60"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row>
    <row r="94" spans="1:60"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row>
    <row r="95" spans="1:60"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row>
    <row r="96" spans="1:60"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row>
    <row r="97" spans="1:60"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row>
    <row r="98" spans="1:60"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row>
    <row r="99" spans="1:60"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row>
    <row r="100" spans="1:60"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row>
    <row r="101" spans="1:60"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row>
    <row r="102" spans="1:60"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row>
    <row r="103" spans="1:60"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row>
    <row r="104" spans="1:60"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row>
    <row r="105" spans="1:60"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row>
    <row r="106" spans="1:60"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row>
    <row r="107" spans="1:60"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row>
    <row r="108" spans="1:60"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row>
    <row r="109" spans="1:60"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row>
    <row r="110" spans="1:60"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row>
    <row r="111" spans="1:60"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row>
    <row r="112" spans="1:60"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row>
    <row r="113" spans="1:60"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row>
    <row r="114" spans="1:60"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row>
    <row r="115" spans="1:60"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row>
    <row r="116" spans="1:60"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row>
    <row r="117" spans="1:60"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row>
    <row r="118" spans="1:60"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row>
    <row r="119" spans="1:60"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row>
    <row r="120" spans="1:60"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row>
    <row r="121" spans="1:60"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row>
    <row r="122" spans="1:60" x14ac:dyDescent="0.2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row>
    <row r="123" spans="1:60" x14ac:dyDescent="0.2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row>
    <row r="124" spans="1:60" x14ac:dyDescent="0.2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row>
    <row r="125" spans="1:60" x14ac:dyDescent="0.2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row>
    <row r="126" spans="1:60" x14ac:dyDescent="0.2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row>
    <row r="127" spans="1:60" x14ac:dyDescent="0.2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row>
    <row r="128" spans="1:60" x14ac:dyDescent="0.2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row>
    <row r="129" spans="1:60" x14ac:dyDescent="0.2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row>
    <row r="130" spans="1:60" x14ac:dyDescent="0.2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row>
    <row r="131" spans="1:60" x14ac:dyDescent="0.2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row>
    <row r="132" spans="1:60" x14ac:dyDescent="0.2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row>
    <row r="133" spans="1:60" x14ac:dyDescent="0.2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row>
    <row r="134" spans="1:60" x14ac:dyDescent="0.2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row>
    <row r="135" spans="1:60" x14ac:dyDescent="0.2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row>
    <row r="136" spans="1:60" x14ac:dyDescent="0.2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row>
    <row r="137" spans="1:60" x14ac:dyDescent="0.2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76"/>
    </row>
    <row r="138" spans="1:60" x14ac:dyDescent="0.2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6"/>
      <c r="BF138" s="76"/>
      <c r="BG138" s="76"/>
      <c r="BH138" s="76"/>
    </row>
    <row r="139" spans="1:60" x14ac:dyDescent="0.2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row>
    <row r="140" spans="1:60" x14ac:dyDescent="0.2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row>
    <row r="141" spans="1:60" x14ac:dyDescent="0.2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row>
    <row r="142" spans="1:60" x14ac:dyDescent="0.2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row>
    <row r="143" spans="1:60" x14ac:dyDescent="0.2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row>
    <row r="144" spans="1:60" x14ac:dyDescent="0.2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row>
    <row r="145" spans="1:60" x14ac:dyDescent="0.2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row>
    <row r="146" spans="1:60" x14ac:dyDescent="0.2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row>
    <row r="147" spans="1:60" x14ac:dyDescent="0.2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row>
    <row r="148" spans="1:60" x14ac:dyDescent="0.2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row>
    <row r="149" spans="1:60" x14ac:dyDescent="0.2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row>
    <row r="150" spans="1:60" x14ac:dyDescent="0.2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row>
    <row r="151" spans="1:60" x14ac:dyDescent="0.2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row>
    <row r="152" spans="1:60" x14ac:dyDescent="0.2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row>
    <row r="153" spans="1:60" x14ac:dyDescent="0.2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row>
    <row r="154" spans="1:60" x14ac:dyDescent="0.2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row>
    <row r="155" spans="1:60" x14ac:dyDescent="0.2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row>
    <row r="156" spans="1:60" x14ac:dyDescent="0.2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row>
    <row r="157" spans="1:60" x14ac:dyDescent="0.2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row>
    <row r="158" spans="1:60" x14ac:dyDescent="0.2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row>
    <row r="159" spans="1:60" x14ac:dyDescent="0.2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row>
    <row r="160" spans="1:60" x14ac:dyDescent="0.2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row>
    <row r="161" spans="1:60" x14ac:dyDescent="0.2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row>
    <row r="162" spans="1:60" x14ac:dyDescent="0.2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row>
    <row r="163" spans="1:60" x14ac:dyDescent="0.2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row>
    <row r="164" spans="1:60" x14ac:dyDescent="0.2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row>
    <row r="165" spans="1:60" x14ac:dyDescent="0.2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row>
    <row r="166" spans="1:60" x14ac:dyDescent="0.2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row>
    <row r="167" spans="1:60" x14ac:dyDescent="0.2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row>
    <row r="168" spans="1:60" x14ac:dyDescent="0.2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row>
    <row r="169" spans="1:60" x14ac:dyDescent="0.2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row>
    <row r="170" spans="1:60" x14ac:dyDescent="0.2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c r="BH170" s="76"/>
    </row>
    <row r="171" spans="1:60" x14ac:dyDescent="0.2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c r="AV171" s="76"/>
      <c r="AW171" s="76"/>
      <c r="AX171" s="76"/>
      <c r="AY171" s="76"/>
      <c r="AZ171" s="76"/>
      <c r="BA171" s="76"/>
      <c r="BB171" s="76"/>
      <c r="BC171" s="76"/>
      <c r="BD171" s="76"/>
      <c r="BE171" s="76"/>
      <c r="BF171" s="76"/>
      <c r="BG171" s="76"/>
      <c r="BH171" s="76"/>
    </row>
    <row r="172" spans="1:60" x14ac:dyDescent="0.2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row>
    <row r="173" spans="1:60" x14ac:dyDescent="0.2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row>
    <row r="174" spans="1:60" x14ac:dyDescent="0.2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H174" s="76"/>
    </row>
    <row r="175" spans="1:60" x14ac:dyDescent="0.2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row>
    <row r="176" spans="1:60" x14ac:dyDescent="0.2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row>
    <row r="177" spans="1:60" x14ac:dyDescent="0.2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c r="BH177" s="76"/>
    </row>
    <row r="178" spans="1:60" x14ac:dyDescent="0.2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c r="BH178" s="76"/>
    </row>
    <row r="179" spans="1:60" x14ac:dyDescent="0.2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c r="BE179" s="76"/>
      <c r="BF179" s="76"/>
      <c r="BG179" s="76"/>
      <c r="BH179" s="76"/>
    </row>
    <row r="180" spans="1:60" x14ac:dyDescent="0.2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row>
    <row r="181" spans="1:60" x14ac:dyDescent="0.2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row>
    <row r="182" spans="1:60" x14ac:dyDescent="0.2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row>
    <row r="183" spans="1:60" x14ac:dyDescent="0.2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c r="BH183" s="76"/>
    </row>
    <row r="184" spans="1:60" x14ac:dyDescent="0.2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c r="AV184" s="76"/>
      <c r="AW184" s="76"/>
      <c r="AX184" s="76"/>
      <c r="AY184" s="76"/>
      <c r="AZ184" s="76"/>
      <c r="BA184" s="76"/>
      <c r="BB184" s="76"/>
      <c r="BC184" s="76"/>
      <c r="BD184" s="76"/>
      <c r="BE184" s="76"/>
      <c r="BF184" s="76"/>
      <c r="BG184" s="76"/>
      <c r="BH184" s="76"/>
    </row>
    <row r="185" spans="1:60" x14ac:dyDescent="0.2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76"/>
      <c r="BA185" s="76"/>
      <c r="BB185" s="76"/>
      <c r="BC185" s="76"/>
      <c r="BD185" s="76"/>
      <c r="BE185" s="76"/>
      <c r="BF185" s="76"/>
      <c r="BG185" s="76"/>
      <c r="BH185" s="76"/>
    </row>
    <row r="186" spans="1:60" x14ac:dyDescent="0.2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c r="AV186" s="76"/>
      <c r="AW186" s="76"/>
      <c r="AX186" s="76"/>
      <c r="AY186" s="76"/>
      <c r="AZ186" s="76"/>
      <c r="BA186" s="76"/>
      <c r="BB186" s="76"/>
      <c r="BC186" s="76"/>
      <c r="BD186" s="76"/>
      <c r="BE186" s="76"/>
      <c r="BF186" s="76"/>
      <c r="BG186" s="76"/>
      <c r="BH186" s="76"/>
    </row>
    <row r="187" spans="1:60" x14ac:dyDescent="0.2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c r="BE187" s="76"/>
      <c r="BF187" s="76"/>
      <c r="BG187" s="76"/>
      <c r="BH187" s="76"/>
    </row>
    <row r="188" spans="1:60" x14ac:dyDescent="0.2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c r="BH188" s="76"/>
    </row>
    <row r="189" spans="1:60" x14ac:dyDescent="0.2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6"/>
      <c r="BA189" s="76"/>
      <c r="BB189" s="76"/>
      <c r="BC189" s="76"/>
      <c r="BD189" s="76"/>
      <c r="BE189" s="76"/>
      <c r="BF189" s="76"/>
      <c r="BG189" s="76"/>
      <c r="BH189" s="76"/>
    </row>
    <row r="190" spans="1:60" x14ac:dyDescent="0.2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row>
    <row r="191" spans="1:60" x14ac:dyDescent="0.25">
      <c r="A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c r="AV191" s="76"/>
      <c r="AW191" s="76"/>
      <c r="AX191" s="76"/>
      <c r="AY191" s="76"/>
      <c r="AZ191" s="76"/>
      <c r="BA191" s="76"/>
      <c r="BB191" s="76"/>
      <c r="BC191" s="76"/>
      <c r="BD191" s="76"/>
      <c r="BE191" s="76"/>
      <c r="BF191" s="76"/>
      <c r="BG191" s="76"/>
      <c r="BH191" s="76"/>
    </row>
    <row r="192" spans="1:60" x14ac:dyDescent="0.25">
      <c r="A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c r="BH192" s="76"/>
    </row>
    <row r="193" spans="1:60" x14ac:dyDescent="0.25">
      <c r="A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76"/>
      <c r="BG193" s="76"/>
      <c r="BH193" s="76"/>
    </row>
    <row r="194" spans="1:60" x14ac:dyDescent="0.25">
      <c r="A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c r="AV194" s="76"/>
      <c r="AW194" s="76"/>
      <c r="AX194" s="76"/>
      <c r="AY194" s="76"/>
      <c r="AZ194" s="76"/>
      <c r="BA194" s="76"/>
      <c r="BB194" s="76"/>
      <c r="BC194" s="76"/>
      <c r="BD194" s="76"/>
      <c r="BE194" s="76"/>
      <c r="BF194" s="76"/>
      <c r="BG194" s="76"/>
      <c r="BH194" s="76"/>
    </row>
    <row r="195" spans="1:60" x14ac:dyDescent="0.25">
      <c r="A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c r="AV195" s="76"/>
      <c r="AW195" s="76"/>
      <c r="AX195" s="76"/>
      <c r="AY195" s="76"/>
      <c r="AZ195" s="76"/>
      <c r="BA195" s="76"/>
      <c r="BB195" s="76"/>
      <c r="BC195" s="76"/>
      <c r="BD195" s="76"/>
      <c r="BE195" s="76"/>
      <c r="BF195" s="76"/>
      <c r="BG195" s="76"/>
      <c r="BH195" s="76"/>
    </row>
    <row r="196" spans="1:60" x14ac:dyDescent="0.25">
      <c r="A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c r="AV196" s="76"/>
      <c r="AW196" s="76"/>
      <c r="AX196" s="76"/>
      <c r="AY196" s="76"/>
      <c r="AZ196" s="76"/>
      <c r="BA196" s="76"/>
      <c r="BB196" s="76"/>
      <c r="BC196" s="76"/>
      <c r="BD196" s="76"/>
      <c r="BE196" s="76"/>
      <c r="BF196" s="76"/>
      <c r="BG196" s="76"/>
      <c r="BH196" s="76"/>
    </row>
    <row r="197" spans="1:60" x14ac:dyDescent="0.25">
      <c r="A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6"/>
      <c r="BA197" s="76"/>
      <c r="BB197" s="76"/>
      <c r="BC197" s="76"/>
      <c r="BD197" s="76"/>
      <c r="BE197" s="76"/>
      <c r="BF197" s="76"/>
      <c r="BG197" s="76"/>
      <c r="BH197" s="76"/>
    </row>
    <row r="198" spans="1:60" x14ac:dyDescent="0.25">
      <c r="A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c r="AV198" s="76"/>
      <c r="AW198" s="76"/>
      <c r="AX198" s="76"/>
      <c r="AY198" s="76"/>
      <c r="AZ198" s="76"/>
      <c r="BA198" s="76"/>
      <c r="BB198" s="76"/>
      <c r="BC198" s="76"/>
      <c r="BD198" s="76"/>
      <c r="BE198" s="76"/>
      <c r="BF198" s="76"/>
      <c r="BG198" s="76"/>
      <c r="BH198" s="76"/>
    </row>
    <row r="199" spans="1:60" x14ac:dyDescent="0.25">
      <c r="A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c r="AV199" s="76"/>
      <c r="AW199" s="76"/>
      <c r="AX199" s="76"/>
      <c r="AY199" s="76"/>
      <c r="AZ199" s="76"/>
      <c r="BA199" s="76"/>
      <c r="BB199" s="76"/>
      <c r="BC199" s="76"/>
      <c r="BD199" s="76"/>
      <c r="BE199" s="76"/>
      <c r="BF199" s="76"/>
      <c r="BG199" s="76"/>
      <c r="BH199" s="76"/>
    </row>
    <row r="200" spans="1:60" x14ac:dyDescent="0.25">
      <c r="A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c r="BE200" s="76"/>
      <c r="BF200" s="76"/>
      <c r="BG200" s="76"/>
      <c r="BH200" s="76"/>
    </row>
    <row r="201" spans="1:60" x14ac:dyDescent="0.25">
      <c r="A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c r="BH201" s="76"/>
    </row>
    <row r="202" spans="1:60" x14ac:dyDescent="0.25">
      <c r="A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76"/>
    </row>
    <row r="203" spans="1:60" x14ac:dyDescent="0.25">
      <c r="A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c r="AV203" s="76"/>
      <c r="AW203" s="76"/>
      <c r="AX203" s="76"/>
      <c r="AY203" s="76"/>
      <c r="AZ203" s="76"/>
      <c r="BA203" s="76"/>
      <c r="BB203" s="76"/>
      <c r="BC203" s="76"/>
      <c r="BD203" s="76"/>
      <c r="BE203" s="76"/>
      <c r="BF203" s="76"/>
      <c r="BG203" s="76"/>
      <c r="BH203" s="76"/>
    </row>
    <row r="204" spans="1:60" x14ac:dyDescent="0.25">
      <c r="A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c r="AL204" s="76"/>
      <c r="AM204" s="76"/>
      <c r="AN204" s="76"/>
      <c r="AO204" s="76"/>
      <c r="AP204" s="76"/>
      <c r="AQ204" s="76"/>
      <c r="AR204" s="76"/>
      <c r="AS204" s="76"/>
      <c r="AT204" s="76"/>
      <c r="AU204" s="76"/>
      <c r="AV204" s="76"/>
      <c r="AW204" s="76"/>
      <c r="AX204" s="76"/>
      <c r="AY204" s="76"/>
      <c r="AZ204" s="76"/>
      <c r="BA204" s="76"/>
      <c r="BB204" s="76"/>
      <c r="BC204" s="76"/>
      <c r="BD204" s="76"/>
      <c r="BE204" s="76"/>
      <c r="BF204" s="76"/>
      <c r="BG204" s="76"/>
      <c r="BH204" s="76"/>
    </row>
    <row r="205" spans="1:60" x14ac:dyDescent="0.25">
      <c r="A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c r="BE205" s="76"/>
      <c r="BF205" s="76"/>
      <c r="BG205" s="76"/>
      <c r="BH205" s="76"/>
    </row>
    <row r="206" spans="1:60" x14ac:dyDescent="0.25">
      <c r="A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row>
    <row r="207" spans="1:60" x14ac:dyDescent="0.25">
      <c r="A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76"/>
    </row>
    <row r="208" spans="1:60" x14ac:dyDescent="0.25">
      <c r="A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c r="AV208" s="76"/>
      <c r="AW208" s="76"/>
      <c r="AX208" s="76"/>
      <c r="AY208" s="76"/>
      <c r="AZ208" s="76"/>
      <c r="BA208" s="76"/>
      <c r="BB208" s="76"/>
      <c r="BC208" s="76"/>
      <c r="BD208" s="76"/>
      <c r="BE208" s="76"/>
      <c r="BF208" s="76"/>
      <c r="BG208" s="76"/>
      <c r="BH208" s="76"/>
    </row>
    <row r="209" spans="1:60" x14ac:dyDescent="0.25">
      <c r="A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c r="AV209" s="76"/>
      <c r="AW209" s="76"/>
      <c r="AX209" s="76"/>
      <c r="AY209" s="76"/>
      <c r="AZ209" s="76"/>
      <c r="BA209" s="76"/>
      <c r="BB209" s="76"/>
      <c r="BC209" s="76"/>
      <c r="BD209" s="76"/>
      <c r="BE209" s="76"/>
      <c r="BF209" s="76"/>
      <c r="BG209" s="76"/>
      <c r="BH209" s="76"/>
    </row>
    <row r="210" spans="1:60" x14ac:dyDescent="0.25">
      <c r="A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row>
    <row r="211" spans="1:60" x14ac:dyDescent="0.25">
      <c r="A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row>
    <row r="212" spans="1:60" x14ac:dyDescent="0.25">
      <c r="A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row>
    <row r="213" spans="1:60" x14ac:dyDescent="0.25">
      <c r="A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row>
    <row r="214" spans="1:60" x14ac:dyDescent="0.25">
      <c r="A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row>
    <row r="215" spans="1:60" x14ac:dyDescent="0.25">
      <c r="A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row>
    <row r="216" spans="1:60" x14ac:dyDescent="0.25">
      <c r="A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row>
    <row r="217" spans="1:60" x14ac:dyDescent="0.25">
      <c r="A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row>
    <row r="218" spans="1:60" x14ac:dyDescent="0.25">
      <c r="A218" s="76"/>
      <c r="J218" s="76"/>
      <c r="K218" s="76"/>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c r="BH218" s="76"/>
    </row>
    <row r="219" spans="1:60" x14ac:dyDescent="0.25">
      <c r="A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row>
    <row r="220" spans="1:60" x14ac:dyDescent="0.25">
      <c r="A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row>
    <row r="221" spans="1:60" x14ac:dyDescent="0.25">
      <c r="A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c r="BH221" s="76"/>
    </row>
    <row r="222" spans="1:60" x14ac:dyDescent="0.25">
      <c r="A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c r="AN222" s="76"/>
      <c r="AO222" s="76"/>
      <c r="AP222" s="76"/>
      <c r="AQ222" s="76"/>
      <c r="AR222" s="76"/>
      <c r="AS222" s="76"/>
      <c r="AT222" s="76"/>
      <c r="AU222" s="76"/>
      <c r="AV222" s="76"/>
      <c r="AW222" s="76"/>
      <c r="AX222" s="76"/>
      <c r="AY222" s="76"/>
      <c r="AZ222" s="76"/>
      <c r="BA222" s="76"/>
      <c r="BB222" s="76"/>
      <c r="BC222" s="76"/>
      <c r="BD222" s="76"/>
      <c r="BE222" s="76"/>
      <c r="BF222" s="76"/>
      <c r="BG222" s="76"/>
      <c r="BH222" s="76"/>
    </row>
    <row r="223" spans="1:60" x14ac:dyDescent="0.25">
      <c r="A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c r="AN223" s="76"/>
      <c r="AO223" s="76"/>
      <c r="AP223" s="76"/>
      <c r="AQ223" s="76"/>
      <c r="AR223" s="76"/>
      <c r="AS223" s="76"/>
      <c r="AT223" s="76"/>
      <c r="AU223" s="76"/>
      <c r="AV223" s="76"/>
      <c r="AW223" s="76"/>
      <c r="AX223" s="76"/>
      <c r="AY223" s="76"/>
      <c r="AZ223" s="76"/>
      <c r="BA223" s="76"/>
      <c r="BB223" s="76"/>
      <c r="BC223" s="76"/>
      <c r="BD223" s="76"/>
      <c r="BE223" s="76"/>
      <c r="BF223" s="76"/>
      <c r="BG223" s="76"/>
      <c r="BH223" s="76"/>
    </row>
    <row r="224" spans="1:60" x14ac:dyDescent="0.25">
      <c r="A224" s="76"/>
      <c r="J224" s="76"/>
      <c r="K224" s="76"/>
      <c r="L224" s="76"/>
      <c r="M224" s="76"/>
      <c r="N224" s="76"/>
      <c r="O224" s="76"/>
      <c r="P224" s="76"/>
      <c r="Q224" s="76"/>
      <c r="R224" s="76"/>
      <c r="S224" s="76"/>
      <c r="T224" s="76"/>
      <c r="U224" s="76"/>
      <c r="V224" s="76"/>
      <c r="W224" s="76"/>
      <c r="X224" s="76"/>
      <c r="Y224" s="76"/>
      <c r="Z224" s="76"/>
      <c r="AA224" s="76"/>
      <c r="AB224" s="76"/>
      <c r="AC224" s="76"/>
      <c r="AD224" s="76"/>
      <c r="AE224" s="76"/>
      <c r="AF224" s="76"/>
      <c r="AG224" s="76"/>
      <c r="AH224" s="76"/>
      <c r="AI224" s="76"/>
      <c r="AJ224" s="76"/>
      <c r="AK224" s="76"/>
      <c r="AL224" s="76"/>
      <c r="AM224" s="76"/>
      <c r="AN224" s="76"/>
      <c r="AO224" s="76"/>
      <c r="AP224" s="76"/>
      <c r="AQ224" s="76"/>
      <c r="AR224" s="76"/>
      <c r="AS224" s="76"/>
      <c r="AT224" s="76"/>
      <c r="AU224" s="76"/>
      <c r="AV224" s="76"/>
      <c r="AW224" s="76"/>
      <c r="AX224" s="76"/>
      <c r="AY224" s="76"/>
      <c r="AZ224" s="76"/>
      <c r="BA224" s="76"/>
      <c r="BB224" s="76"/>
      <c r="BC224" s="76"/>
      <c r="BD224" s="76"/>
      <c r="BE224" s="76"/>
      <c r="BF224" s="76"/>
      <c r="BG224" s="76"/>
      <c r="BH224" s="76"/>
    </row>
    <row r="225" spans="1:60" x14ac:dyDescent="0.25">
      <c r="A225" s="76"/>
      <c r="J225" s="76"/>
      <c r="K225" s="76"/>
      <c r="L225" s="76"/>
      <c r="M225" s="76"/>
      <c r="N225" s="76"/>
      <c r="O225" s="76"/>
      <c r="P225" s="76"/>
      <c r="Q225" s="76"/>
      <c r="R225" s="76"/>
      <c r="S225" s="76"/>
      <c r="T225" s="76"/>
      <c r="U225" s="76"/>
      <c r="V225" s="76"/>
      <c r="W225" s="76"/>
      <c r="X225" s="76"/>
      <c r="Y225" s="76"/>
      <c r="Z225" s="76"/>
      <c r="AA225" s="76"/>
      <c r="AB225" s="76"/>
      <c r="AC225" s="76"/>
      <c r="AD225" s="76"/>
      <c r="AE225" s="76"/>
      <c r="AF225" s="76"/>
      <c r="AG225" s="76"/>
      <c r="AH225" s="76"/>
      <c r="AI225" s="76"/>
      <c r="AJ225" s="76"/>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c r="BH225" s="76"/>
    </row>
    <row r="226" spans="1:60" x14ac:dyDescent="0.25">
      <c r="A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6"/>
      <c r="AL226" s="76"/>
      <c r="AM226" s="76"/>
      <c r="AN226" s="76"/>
      <c r="AO226" s="76"/>
      <c r="AP226" s="76"/>
      <c r="AQ226" s="76"/>
      <c r="AR226" s="76"/>
      <c r="AS226" s="76"/>
      <c r="AT226" s="76"/>
      <c r="AU226" s="76"/>
      <c r="AV226" s="76"/>
      <c r="AW226" s="76"/>
      <c r="AX226" s="76"/>
      <c r="AY226" s="76"/>
      <c r="AZ226" s="76"/>
      <c r="BA226" s="76"/>
      <c r="BB226" s="76"/>
      <c r="BC226" s="76"/>
      <c r="BD226" s="76"/>
      <c r="BE226" s="76"/>
      <c r="BF226" s="76"/>
      <c r="BG226" s="76"/>
      <c r="BH226" s="76"/>
    </row>
    <row r="227" spans="1:60" x14ac:dyDescent="0.25">
      <c r="A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6"/>
      <c r="AL227" s="76"/>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row>
    <row r="228" spans="1:60" x14ac:dyDescent="0.25">
      <c r="A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c r="AG228" s="76"/>
      <c r="AH228" s="76"/>
      <c r="AI228" s="76"/>
      <c r="AJ228" s="76"/>
      <c r="AK228" s="76"/>
      <c r="AL228" s="76"/>
      <c r="AM228" s="76"/>
      <c r="AN228" s="76"/>
      <c r="AO228" s="76"/>
      <c r="AP228" s="76"/>
      <c r="AQ228" s="76"/>
      <c r="AR228" s="76"/>
      <c r="AS228" s="76"/>
      <c r="AT228" s="76"/>
      <c r="AU228" s="76"/>
      <c r="AV228" s="76"/>
      <c r="AW228" s="76"/>
      <c r="AX228" s="76"/>
      <c r="AY228" s="76"/>
      <c r="AZ228" s="76"/>
      <c r="BA228" s="76"/>
      <c r="BB228" s="76"/>
      <c r="BC228" s="76"/>
      <c r="BD228" s="76"/>
      <c r="BE228" s="76"/>
      <c r="BF228" s="76"/>
      <c r="BG228" s="76"/>
      <c r="BH228" s="76"/>
    </row>
    <row r="229" spans="1:60" x14ac:dyDescent="0.25">
      <c r="A229" s="76"/>
      <c r="J229" s="76"/>
      <c r="K229" s="76"/>
      <c r="L229" s="76"/>
      <c r="M229" s="76"/>
      <c r="N229" s="76"/>
      <c r="O229" s="76"/>
      <c r="P229" s="76"/>
      <c r="Q229" s="76"/>
      <c r="R229" s="76"/>
      <c r="S229" s="76"/>
      <c r="T229" s="76"/>
      <c r="U229" s="76"/>
      <c r="V229" s="76"/>
      <c r="W229" s="76"/>
      <c r="X229" s="76"/>
      <c r="Y229" s="76"/>
      <c r="Z229" s="76"/>
      <c r="AA229" s="76"/>
      <c r="AB229" s="76"/>
      <c r="AC229" s="76"/>
      <c r="AD229" s="76"/>
      <c r="AE229" s="76"/>
      <c r="AF229" s="76"/>
      <c r="AG229" s="76"/>
      <c r="AH229" s="76"/>
      <c r="AI229" s="76"/>
      <c r="AJ229" s="76"/>
      <c r="AK229" s="76"/>
      <c r="AL229" s="76"/>
      <c r="AM229" s="76"/>
      <c r="AN229" s="76"/>
      <c r="AO229" s="76"/>
      <c r="AP229" s="76"/>
      <c r="AQ229" s="76"/>
      <c r="AR229" s="76"/>
      <c r="AS229" s="76"/>
      <c r="AT229" s="76"/>
      <c r="AU229" s="76"/>
      <c r="AV229" s="76"/>
      <c r="AW229" s="76"/>
      <c r="AX229" s="76"/>
      <c r="AY229" s="76"/>
      <c r="AZ229" s="76"/>
      <c r="BA229" s="76"/>
      <c r="BB229" s="76"/>
      <c r="BC229" s="76"/>
      <c r="BD229" s="76"/>
      <c r="BE229" s="76"/>
      <c r="BF229" s="76"/>
      <c r="BG229" s="76"/>
      <c r="BH229" s="76"/>
    </row>
    <row r="230" spans="1:60" x14ac:dyDescent="0.25">
      <c r="A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c r="BF230" s="76"/>
      <c r="BG230" s="76"/>
      <c r="BH230" s="76"/>
    </row>
    <row r="231" spans="1:60" x14ac:dyDescent="0.25">
      <c r="A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c r="BF231" s="76"/>
      <c r="BG231" s="76"/>
      <c r="BH231" s="76"/>
    </row>
    <row r="232" spans="1:60" x14ac:dyDescent="0.25">
      <c r="A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c r="BH232" s="76"/>
    </row>
    <row r="233" spans="1:60" x14ac:dyDescent="0.25">
      <c r="A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c r="AV233" s="76"/>
      <c r="AW233" s="76"/>
      <c r="AX233" s="76"/>
      <c r="AY233" s="76"/>
      <c r="AZ233" s="76"/>
      <c r="BA233" s="76"/>
      <c r="BB233" s="76"/>
      <c r="BC233" s="76"/>
      <c r="BD233" s="76"/>
      <c r="BE233" s="76"/>
      <c r="BF233" s="76"/>
      <c r="BG233" s="76"/>
      <c r="BH233" s="76"/>
    </row>
    <row r="234" spans="1:60" x14ac:dyDescent="0.25">
      <c r="A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c r="AG234" s="76"/>
      <c r="AH234" s="76"/>
      <c r="AI234" s="76"/>
      <c r="AJ234" s="76"/>
      <c r="AK234" s="76"/>
      <c r="AL234" s="76"/>
      <c r="AM234" s="76"/>
      <c r="AN234" s="76"/>
      <c r="AO234" s="76"/>
      <c r="AP234" s="76"/>
      <c r="AQ234" s="76"/>
      <c r="AR234" s="76"/>
      <c r="AS234" s="76"/>
      <c r="AT234" s="76"/>
      <c r="AU234" s="76"/>
      <c r="AV234" s="76"/>
      <c r="AW234" s="76"/>
      <c r="AX234" s="76"/>
      <c r="AY234" s="76"/>
      <c r="AZ234" s="76"/>
      <c r="BA234" s="76"/>
      <c r="BB234" s="76"/>
      <c r="BC234" s="76"/>
      <c r="BD234" s="76"/>
      <c r="BE234" s="76"/>
      <c r="BF234" s="76"/>
      <c r="BG234" s="76"/>
      <c r="BH234" s="76"/>
    </row>
    <row r="235" spans="1:60" x14ac:dyDescent="0.25">
      <c r="A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c r="AI235" s="76"/>
      <c r="AJ235" s="76"/>
      <c r="AK235" s="76"/>
      <c r="AL235" s="76"/>
      <c r="AM235" s="76"/>
      <c r="AN235" s="76"/>
      <c r="AO235" s="76"/>
      <c r="AP235" s="76"/>
      <c r="AQ235" s="76"/>
      <c r="AR235" s="76"/>
      <c r="AS235" s="76"/>
      <c r="AT235" s="76"/>
      <c r="AU235" s="76"/>
      <c r="AV235" s="76"/>
      <c r="AW235" s="76"/>
      <c r="AX235" s="76"/>
      <c r="AY235" s="76"/>
      <c r="AZ235" s="76"/>
      <c r="BA235" s="76"/>
      <c r="BB235" s="76"/>
      <c r="BC235" s="76"/>
      <c r="BD235" s="76"/>
      <c r="BE235" s="76"/>
      <c r="BF235" s="76"/>
      <c r="BG235" s="76"/>
      <c r="BH235" s="76"/>
    </row>
    <row r="236" spans="1:60" x14ac:dyDescent="0.25">
      <c r="A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c r="AG236" s="76"/>
      <c r="AH236" s="76"/>
      <c r="AI236" s="76"/>
      <c r="AJ236" s="76"/>
      <c r="AK236" s="76"/>
      <c r="AL236" s="76"/>
      <c r="AM236" s="76"/>
      <c r="AN236" s="76"/>
      <c r="AO236" s="76"/>
      <c r="AP236" s="76"/>
      <c r="AQ236" s="76"/>
      <c r="AR236" s="76"/>
      <c r="AS236" s="76"/>
      <c r="AT236" s="76"/>
      <c r="AU236" s="76"/>
      <c r="AV236" s="76"/>
      <c r="AW236" s="76"/>
      <c r="AX236" s="76"/>
      <c r="AY236" s="76"/>
      <c r="AZ236" s="76"/>
      <c r="BA236" s="76"/>
      <c r="BB236" s="76"/>
      <c r="BC236" s="76"/>
      <c r="BD236" s="76"/>
      <c r="BE236" s="76"/>
      <c r="BF236" s="76"/>
      <c r="BG236" s="76"/>
      <c r="BH236" s="76"/>
    </row>
    <row r="237" spans="1:60" x14ac:dyDescent="0.25">
      <c r="A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c r="AI237" s="76"/>
      <c r="AJ237" s="76"/>
      <c r="AK237" s="76"/>
      <c r="AL237" s="76"/>
      <c r="AM237" s="76"/>
      <c r="AN237" s="76"/>
      <c r="AO237" s="76"/>
      <c r="AP237" s="76"/>
      <c r="AQ237" s="76"/>
      <c r="AR237" s="76"/>
      <c r="AS237" s="76"/>
      <c r="AT237" s="76"/>
      <c r="AU237" s="76"/>
      <c r="AV237" s="76"/>
      <c r="AW237" s="76"/>
      <c r="AX237" s="76"/>
      <c r="AY237" s="76"/>
      <c r="AZ237" s="76"/>
      <c r="BA237" s="76"/>
      <c r="BB237" s="76"/>
      <c r="BC237" s="76"/>
      <c r="BD237" s="76"/>
      <c r="BE237" s="76"/>
      <c r="BF237" s="76"/>
      <c r="BG237" s="76"/>
      <c r="BH237" s="76"/>
    </row>
    <row r="238" spans="1:60" x14ac:dyDescent="0.25">
      <c r="A238" s="76"/>
      <c r="J238" s="76"/>
      <c r="K238" s="76"/>
      <c r="L238" s="76"/>
      <c r="M238" s="76"/>
      <c r="N238" s="76"/>
      <c r="O238" s="76"/>
      <c r="P238" s="76"/>
      <c r="Q238" s="76"/>
      <c r="R238" s="76"/>
      <c r="S238" s="76"/>
      <c r="T238" s="76"/>
      <c r="U238" s="76"/>
      <c r="V238" s="76"/>
      <c r="W238" s="76"/>
      <c r="X238" s="76"/>
      <c r="Y238" s="76"/>
      <c r="Z238" s="76"/>
      <c r="AA238" s="76"/>
      <c r="AB238" s="76"/>
      <c r="AC238" s="76"/>
      <c r="AD238" s="76"/>
      <c r="AE238" s="76"/>
      <c r="AF238" s="76"/>
      <c r="AG238" s="76"/>
      <c r="AH238" s="76"/>
      <c r="AI238" s="76"/>
      <c r="AJ238" s="76"/>
      <c r="AK238" s="76"/>
      <c r="AL238" s="76"/>
      <c r="AM238" s="76"/>
      <c r="AN238" s="76"/>
      <c r="AO238" s="76"/>
      <c r="AP238" s="76"/>
      <c r="AQ238" s="76"/>
      <c r="AR238" s="76"/>
      <c r="AS238" s="76"/>
      <c r="AT238" s="76"/>
      <c r="AU238" s="76"/>
      <c r="AV238" s="76"/>
      <c r="AW238" s="76"/>
      <c r="AX238" s="76"/>
      <c r="AY238" s="76"/>
      <c r="AZ238" s="76"/>
      <c r="BA238" s="76"/>
      <c r="BB238" s="76"/>
      <c r="BC238" s="76"/>
      <c r="BD238" s="76"/>
      <c r="BE238" s="76"/>
      <c r="BF238" s="76"/>
      <c r="BG238" s="76"/>
      <c r="BH238" s="76"/>
    </row>
    <row r="239" spans="1:60" x14ac:dyDescent="0.25">
      <c r="A239" s="76"/>
      <c r="J239" s="76"/>
      <c r="K239" s="76"/>
      <c r="L239" s="76"/>
      <c r="M239" s="76"/>
      <c r="N239" s="76"/>
      <c r="O239" s="76"/>
      <c r="P239" s="76"/>
      <c r="Q239" s="76"/>
      <c r="R239" s="76"/>
      <c r="S239" s="76"/>
      <c r="T239" s="76"/>
      <c r="U239" s="76"/>
      <c r="V239" s="76"/>
      <c r="W239" s="76"/>
      <c r="X239" s="76"/>
      <c r="Y239" s="76"/>
      <c r="Z239" s="76"/>
      <c r="AA239" s="76"/>
      <c r="AB239" s="76"/>
      <c r="AC239" s="76"/>
      <c r="AD239" s="76"/>
      <c r="AE239" s="76"/>
      <c r="AF239" s="76"/>
      <c r="AG239" s="76"/>
      <c r="AH239" s="76"/>
      <c r="AI239" s="76"/>
      <c r="AJ239" s="76"/>
      <c r="AK239" s="76"/>
      <c r="AL239" s="76"/>
      <c r="AM239" s="76"/>
      <c r="AN239" s="76"/>
      <c r="AO239" s="76"/>
      <c r="AP239" s="76"/>
      <c r="AQ239" s="76"/>
      <c r="AR239" s="76"/>
      <c r="AS239" s="76"/>
      <c r="AT239" s="76"/>
      <c r="AU239" s="76"/>
      <c r="AV239" s="76"/>
      <c r="AW239" s="76"/>
      <c r="AX239" s="76"/>
      <c r="AY239" s="76"/>
      <c r="AZ239" s="76"/>
      <c r="BA239" s="76"/>
      <c r="BB239" s="76"/>
      <c r="BC239" s="76"/>
      <c r="BD239" s="76"/>
      <c r="BE239" s="76"/>
      <c r="BF239" s="76"/>
      <c r="BG239" s="76"/>
      <c r="BH239" s="76"/>
    </row>
    <row r="240" spans="1:60" x14ac:dyDescent="0.25">
      <c r="A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row>
    <row r="241" spans="1:60" x14ac:dyDescent="0.25">
      <c r="A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c r="AG241" s="76"/>
      <c r="AH241" s="76"/>
      <c r="AI241" s="76"/>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row>
    <row r="242" spans="1:60" x14ac:dyDescent="0.25">
      <c r="A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c r="AG242" s="76"/>
      <c r="AH242" s="76"/>
      <c r="AI242" s="76"/>
      <c r="AJ242" s="76"/>
      <c r="AK242" s="76"/>
      <c r="AL242" s="76"/>
      <c r="AM242" s="76"/>
      <c r="AN242" s="76"/>
      <c r="AO242" s="76"/>
      <c r="AP242" s="76"/>
      <c r="AQ242" s="76"/>
      <c r="AR242" s="76"/>
      <c r="AS242" s="76"/>
      <c r="AT242" s="76"/>
      <c r="AU242" s="76"/>
      <c r="AV242" s="76"/>
      <c r="AW242" s="76"/>
      <c r="AX242" s="76"/>
      <c r="AY242" s="76"/>
      <c r="AZ242" s="76"/>
      <c r="BA242" s="76"/>
      <c r="BB242" s="76"/>
      <c r="BC242" s="76"/>
      <c r="BD242" s="76"/>
      <c r="BE242" s="76"/>
      <c r="BF242" s="76"/>
      <c r="BG242" s="76"/>
      <c r="BH242" s="76"/>
    </row>
    <row r="243" spans="1:60" x14ac:dyDescent="0.25">
      <c r="A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6"/>
      <c r="AL243" s="76"/>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row>
    <row r="244" spans="1:60" x14ac:dyDescent="0.25">
      <c r="A244" s="76"/>
      <c r="J244" s="76"/>
      <c r="K244" s="76"/>
      <c r="L244" s="76"/>
      <c r="M244" s="76"/>
      <c r="N244" s="76"/>
      <c r="O244" s="76"/>
      <c r="P244" s="76"/>
      <c r="Q244" s="76"/>
      <c r="R244" s="76"/>
      <c r="S244" s="76"/>
      <c r="T244" s="76"/>
      <c r="U244" s="76"/>
      <c r="V244" s="76"/>
      <c r="W244" s="76"/>
      <c r="X244" s="76"/>
      <c r="Y244" s="76"/>
      <c r="Z244" s="76"/>
      <c r="AA244" s="76"/>
      <c r="AB244" s="76"/>
      <c r="AC244" s="76"/>
      <c r="AD244" s="76"/>
      <c r="AE244" s="76"/>
      <c r="AF244" s="76"/>
      <c r="AG244" s="76"/>
      <c r="AH244" s="76"/>
      <c r="AI244" s="76"/>
      <c r="AJ244" s="76"/>
      <c r="AK244" s="76"/>
      <c r="AL244" s="76"/>
      <c r="AM244" s="76"/>
      <c r="AN244" s="76"/>
      <c r="AO244" s="76"/>
      <c r="AP244" s="76"/>
      <c r="AQ244" s="76"/>
      <c r="AR244" s="76"/>
      <c r="AS244" s="76"/>
      <c r="AT244" s="76"/>
      <c r="AU244" s="76"/>
      <c r="AV244" s="76"/>
      <c r="AW244" s="76"/>
      <c r="AX244" s="76"/>
      <c r="AY244" s="76"/>
      <c r="AZ244" s="76"/>
      <c r="BA244" s="76"/>
      <c r="BB244" s="76"/>
      <c r="BC244" s="76"/>
      <c r="BD244" s="76"/>
      <c r="BE244" s="76"/>
      <c r="BF244" s="76"/>
      <c r="BG244" s="76"/>
      <c r="BH244" s="76"/>
    </row>
    <row r="245" spans="1:60" x14ac:dyDescent="0.25">
      <c r="A245" s="76"/>
    </row>
    <row r="246" spans="1:60" x14ac:dyDescent="0.25">
      <c r="A246" s="76"/>
    </row>
    <row r="247" spans="1:60" x14ac:dyDescent="0.25">
      <c r="A247" s="76"/>
    </row>
    <row r="248" spans="1:60" x14ac:dyDescent="0.25">
      <c r="A248" s="76"/>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6"/>
      <c r="B1" s="398" t="s">
        <v>54</v>
      </c>
      <c r="C1" s="398"/>
      <c r="D1" s="398"/>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spans="1:37" x14ac:dyDescent="0.2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7" ht="25.5" x14ac:dyDescent="0.25">
      <c r="A3" s="76"/>
      <c r="B3" s="8"/>
      <c r="C3" s="9" t="s">
        <v>51</v>
      </c>
      <c r="D3" s="9" t="s">
        <v>4</v>
      </c>
      <c r="E3" s="76"/>
      <c r="F3" s="76"/>
      <c r="G3" s="76"/>
      <c r="H3" s="76"/>
      <c r="I3" s="76"/>
      <c r="J3" s="76"/>
      <c r="K3" s="76"/>
      <c r="L3" s="76"/>
      <c r="M3" s="76"/>
      <c r="N3" s="76"/>
      <c r="O3" s="76"/>
      <c r="P3" s="76"/>
      <c r="Q3" s="76"/>
      <c r="R3" s="76"/>
      <c r="S3" s="76"/>
      <c r="T3" s="76"/>
      <c r="U3" s="76"/>
      <c r="V3" s="76"/>
      <c r="W3" s="76"/>
      <c r="X3" s="76"/>
      <c r="Y3" s="76"/>
      <c r="Z3" s="76"/>
      <c r="AA3" s="76"/>
      <c r="AB3" s="76"/>
      <c r="AC3" s="76"/>
      <c r="AD3" s="76"/>
      <c r="AE3" s="76"/>
    </row>
    <row r="4" spans="1:37" ht="51" x14ac:dyDescent="0.25">
      <c r="A4" s="76"/>
      <c r="B4" s="10" t="s">
        <v>50</v>
      </c>
      <c r="C4" s="11" t="s">
        <v>101</v>
      </c>
      <c r="D4" s="12">
        <v>0.2</v>
      </c>
      <c r="E4" s="76"/>
      <c r="F4" s="76"/>
      <c r="G4" s="76"/>
      <c r="H4" s="76"/>
      <c r="I4" s="76"/>
      <c r="J4" s="76"/>
      <c r="K4" s="76"/>
      <c r="L4" s="76"/>
      <c r="M4" s="76"/>
      <c r="N4" s="76"/>
      <c r="O4" s="76"/>
      <c r="P4" s="76"/>
      <c r="Q4" s="76"/>
      <c r="R4" s="76"/>
      <c r="S4" s="76"/>
      <c r="T4" s="76"/>
      <c r="U4" s="76"/>
      <c r="V4" s="76"/>
      <c r="W4" s="76"/>
      <c r="X4" s="76"/>
      <c r="Y4" s="76"/>
      <c r="Z4" s="76"/>
      <c r="AA4" s="76"/>
      <c r="AB4" s="76"/>
      <c r="AC4" s="76"/>
      <c r="AD4" s="76"/>
      <c r="AE4" s="76"/>
    </row>
    <row r="5" spans="1:37" ht="51" x14ac:dyDescent="0.25">
      <c r="A5" s="76"/>
      <c r="B5" s="13" t="s">
        <v>52</v>
      </c>
      <c r="C5" s="14" t="s">
        <v>102</v>
      </c>
      <c r="D5" s="15">
        <v>0.4</v>
      </c>
      <c r="E5" s="76"/>
      <c r="F5" s="76"/>
      <c r="G5" s="76"/>
      <c r="H5" s="76"/>
      <c r="I5" s="76"/>
      <c r="J5" s="76"/>
      <c r="K5" s="76"/>
      <c r="L5" s="76"/>
      <c r="M5" s="76"/>
      <c r="N5" s="76"/>
      <c r="O5" s="76"/>
      <c r="P5" s="76"/>
      <c r="Q5" s="76"/>
      <c r="R5" s="76"/>
      <c r="S5" s="76"/>
      <c r="T5" s="76"/>
      <c r="U5" s="76"/>
      <c r="V5" s="76"/>
      <c r="W5" s="76"/>
      <c r="X5" s="76"/>
      <c r="Y5" s="76"/>
      <c r="Z5" s="76"/>
      <c r="AA5" s="76"/>
      <c r="AB5" s="76"/>
      <c r="AC5" s="76"/>
      <c r="AD5" s="76"/>
      <c r="AE5" s="76"/>
    </row>
    <row r="6" spans="1:37" ht="51" x14ac:dyDescent="0.25">
      <c r="A6" s="76"/>
      <c r="B6" s="16" t="s">
        <v>106</v>
      </c>
      <c r="C6" s="14" t="s">
        <v>103</v>
      </c>
      <c r="D6" s="15">
        <v>0.6</v>
      </c>
      <c r="E6" s="76"/>
      <c r="F6" s="76"/>
      <c r="G6" s="76"/>
      <c r="H6" s="76"/>
      <c r="I6" s="76"/>
      <c r="J6" s="76"/>
      <c r="K6" s="76"/>
      <c r="L6" s="76"/>
      <c r="M6" s="76"/>
      <c r="N6" s="76"/>
      <c r="O6" s="76"/>
      <c r="P6" s="76"/>
      <c r="Q6" s="76"/>
      <c r="R6" s="76"/>
      <c r="S6" s="76"/>
      <c r="T6" s="76"/>
      <c r="U6" s="76"/>
      <c r="V6" s="76"/>
      <c r="W6" s="76"/>
      <c r="X6" s="76"/>
      <c r="Y6" s="76"/>
      <c r="Z6" s="76"/>
      <c r="AA6" s="76"/>
      <c r="AB6" s="76"/>
      <c r="AC6" s="76"/>
      <c r="AD6" s="76"/>
      <c r="AE6" s="76"/>
    </row>
    <row r="7" spans="1:37" ht="76.5" x14ac:dyDescent="0.25">
      <c r="A7" s="76"/>
      <c r="B7" s="17" t="s">
        <v>6</v>
      </c>
      <c r="C7" s="14" t="s">
        <v>104</v>
      </c>
      <c r="D7" s="15">
        <v>0.8</v>
      </c>
      <c r="E7" s="76"/>
      <c r="F7" s="76"/>
      <c r="G7" s="76"/>
      <c r="H7" s="76"/>
      <c r="I7" s="76"/>
      <c r="J7" s="76"/>
      <c r="K7" s="76"/>
      <c r="L7" s="76"/>
      <c r="M7" s="76"/>
      <c r="N7" s="76"/>
      <c r="O7" s="76"/>
      <c r="P7" s="76"/>
      <c r="Q7" s="76"/>
      <c r="R7" s="76"/>
      <c r="S7" s="76"/>
      <c r="T7" s="76"/>
      <c r="U7" s="76"/>
      <c r="V7" s="76"/>
      <c r="W7" s="76"/>
      <c r="X7" s="76"/>
      <c r="Y7" s="76"/>
      <c r="Z7" s="76"/>
      <c r="AA7" s="76"/>
      <c r="AB7" s="76"/>
      <c r="AC7" s="76"/>
      <c r="AD7" s="76"/>
      <c r="AE7" s="76"/>
    </row>
    <row r="8" spans="1:37" ht="51" x14ac:dyDescent="0.25">
      <c r="A8" s="76"/>
      <c r="B8" s="18" t="s">
        <v>53</v>
      </c>
      <c r="C8" s="14" t="s">
        <v>105</v>
      </c>
      <c r="D8" s="15">
        <v>1</v>
      </c>
      <c r="E8" s="76"/>
      <c r="F8" s="76"/>
      <c r="G8" s="76"/>
      <c r="H8" s="76"/>
      <c r="I8" s="76"/>
      <c r="J8" s="76"/>
      <c r="K8" s="76"/>
      <c r="L8" s="76"/>
      <c r="M8" s="76"/>
      <c r="N8" s="76"/>
      <c r="O8" s="76"/>
      <c r="P8" s="76"/>
      <c r="Q8" s="76"/>
      <c r="R8" s="76"/>
      <c r="S8" s="76"/>
      <c r="T8" s="76"/>
      <c r="U8" s="76"/>
      <c r="V8" s="76"/>
      <c r="W8" s="76"/>
      <c r="X8" s="76"/>
      <c r="Y8" s="76"/>
      <c r="Z8" s="76"/>
      <c r="AA8" s="76"/>
      <c r="AB8" s="76"/>
      <c r="AC8" s="76"/>
      <c r="AD8" s="76"/>
      <c r="AE8" s="76"/>
    </row>
    <row r="9" spans="1:37" x14ac:dyDescent="0.25">
      <c r="A9" s="76"/>
      <c r="B9" s="100"/>
      <c r="C9" s="100"/>
      <c r="D9" s="100"/>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row>
    <row r="10" spans="1:37" ht="16.5" x14ac:dyDescent="0.25">
      <c r="A10" s="76"/>
      <c r="B10" s="101"/>
      <c r="C10" s="100"/>
      <c r="D10" s="100"/>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row>
    <row r="11" spans="1:37" x14ac:dyDescent="0.25">
      <c r="A11" s="76"/>
      <c r="B11" s="100"/>
      <c r="C11" s="100"/>
      <c r="D11" s="100"/>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row>
    <row r="12" spans="1:37" x14ac:dyDescent="0.25">
      <c r="A12" s="76"/>
      <c r="B12" s="100"/>
      <c r="C12" s="100"/>
      <c r="D12" s="100"/>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row>
    <row r="13" spans="1:37" x14ac:dyDescent="0.25">
      <c r="A13" s="76"/>
      <c r="B13" s="100"/>
      <c r="C13" s="100"/>
      <c r="D13" s="100"/>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row>
    <row r="14" spans="1:37" x14ac:dyDescent="0.25">
      <c r="A14" s="76"/>
      <c r="B14" s="100"/>
      <c r="C14" s="100"/>
      <c r="D14" s="100"/>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row>
    <row r="15" spans="1:37" x14ac:dyDescent="0.25">
      <c r="A15" s="76"/>
      <c r="B15" s="100"/>
      <c r="C15" s="100"/>
      <c r="D15" s="100"/>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row>
    <row r="16" spans="1:37" x14ac:dyDescent="0.25">
      <c r="A16" s="76"/>
      <c r="B16" s="100"/>
      <c r="C16" s="100"/>
      <c r="D16" s="100"/>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row>
    <row r="17" spans="1:37" x14ac:dyDescent="0.25">
      <c r="A17" s="76"/>
      <c r="B17" s="100"/>
      <c r="C17" s="100"/>
      <c r="D17" s="100"/>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row>
    <row r="18" spans="1:37" x14ac:dyDescent="0.25">
      <c r="A18" s="76"/>
      <c r="B18" s="100"/>
      <c r="C18" s="100"/>
      <c r="D18" s="100"/>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row>
    <row r="19" spans="1:37" x14ac:dyDescent="0.25">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row>
    <row r="20" spans="1:37" x14ac:dyDescent="0.25">
      <c r="A20" s="76"/>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row>
    <row r="21" spans="1:37" x14ac:dyDescent="0.25">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row>
    <row r="22" spans="1:37" x14ac:dyDescent="0.25">
      <c r="A22" s="76"/>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row>
    <row r="23" spans="1:37" x14ac:dyDescent="0.25">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row>
    <row r="24" spans="1:37" x14ac:dyDescent="0.2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row>
    <row r="25" spans="1:37" x14ac:dyDescent="0.25">
      <c r="A25" s="76"/>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row>
    <row r="26" spans="1:37" x14ac:dyDescent="0.2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row>
    <row r="27" spans="1:37" x14ac:dyDescent="0.2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row>
    <row r="28" spans="1:37" x14ac:dyDescent="0.25">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row>
    <row r="29" spans="1:37" x14ac:dyDescent="0.25">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row>
    <row r="30" spans="1:37" x14ac:dyDescent="0.25">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row>
    <row r="31" spans="1:37" x14ac:dyDescent="0.25">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row>
    <row r="32" spans="1:37" x14ac:dyDescent="0.2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row>
    <row r="33" spans="1:31" x14ac:dyDescent="0.25">
      <c r="A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row r="34" spans="1:31" x14ac:dyDescent="0.25">
      <c r="A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row>
    <row r="35" spans="1:31" x14ac:dyDescent="0.25">
      <c r="A35" s="76"/>
    </row>
    <row r="36" spans="1:31" x14ac:dyDescent="0.25">
      <c r="A36" s="76"/>
    </row>
    <row r="37" spans="1:31" x14ac:dyDescent="0.25">
      <c r="A37" s="76"/>
    </row>
    <row r="38" spans="1:31" x14ac:dyDescent="0.25">
      <c r="A38" s="76"/>
    </row>
    <row r="39" spans="1:31" x14ac:dyDescent="0.25">
      <c r="A39" s="76"/>
    </row>
    <row r="40" spans="1:31" x14ac:dyDescent="0.25">
      <c r="A40" s="76"/>
    </row>
    <row r="41" spans="1:31" x14ac:dyDescent="0.25">
      <c r="A41" s="76"/>
    </row>
    <row r="42" spans="1:31" x14ac:dyDescent="0.25">
      <c r="A42" s="76"/>
    </row>
    <row r="43" spans="1:31" x14ac:dyDescent="0.25">
      <c r="A43" s="76"/>
    </row>
    <row r="44" spans="1:31" x14ac:dyDescent="0.25">
      <c r="A44" s="76"/>
    </row>
    <row r="45" spans="1:31" x14ac:dyDescent="0.25">
      <c r="A45" s="76"/>
    </row>
    <row r="46" spans="1:31" x14ac:dyDescent="0.25">
      <c r="A46" s="76"/>
    </row>
    <row r="47" spans="1:31" x14ac:dyDescent="0.25">
      <c r="A47" s="76"/>
    </row>
    <row r="48" spans="1:31" x14ac:dyDescent="0.25">
      <c r="A48" s="76"/>
    </row>
    <row r="49" spans="1:1" x14ac:dyDescent="0.25">
      <c r="A49" s="76"/>
    </row>
    <row r="50" spans="1:1" x14ac:dyDescent="0.25">
      <c r="A50" s="76"/>
    </row>
    <row r="51" spans="1:1" x14ac:dyDescent="0.25">
      <c r="A51" s="76"/>
    </row>
    <row r="52" spans="1:1" x14ac:dyDescent="0.25">
      <c r="A52" s="76"/>
    </row>
    <row r="53" spans="1:1" x14ac:dyDescent="0.25">
      <c r="A53" s="76"/>
    </row>
    <row r="54" spans="1:1" x14ac:dyDescent="0.25">
      <c r="A54" s="76"/>
    </row>
    <row r="55" spans="1:1" x14ac:dyDescent="0.25">
      <c r="A55" s="76"/>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6"/>
      <c r="B1" s="399" t="s">
        <v>62</v>
      </c>
      <c r="C1" s="399"/>
      <c r="D1" s="399"/>
      <c r="E1" s="76"/>
      <c r="F1" s="76"/>
      <c r="G1" s="76"/>
      <c r="H1" s="76"/>
      <c r="I1" s="76"/>
      <c r="J1" s="76"/>
      <c r="K1" s="76"/>
      <c r="L1" s="76"/>
      <c r="M1" s="76"/>
      <c r="N1" s="76"/>
      <c r="O1" s="76"/>
      <c r="P1" s="76"/>
      <c r="Q1" s="76"/>
      <c r="R1" s="76"/>
      <c r="S1" s="76"/>
      <c r="T1" s="76"/>
      <c r="U1" s="76"/>
    </row>
    <row r="2" spans="1:21" x14ac:dyDescent="0.25">
      <c r="A2" s="76"/>
      <c r="B2" s="76"/>
      <c r="C2" s="76"/>
      <c r="D2" s="76"/>
      <c r="E2" s="76"/>
      <c r="F2" s="76"/>
      <c r="G2" s="76"/>
      <c r="H2" s="76"/>
      <c r="I2" s="76"/>
      <c r="J2" s="76"/>
      <c r="K2" s="76"/>
      <c r="L2" s="76"/>
      <c r="M2" s="76"/>
      <c r="N2" s="76"/>
      <c r="O2" s="76"/>
      <c r="P2" s="76"/>
      <c r="Q2" s="76"/>
      <c r="R2" s="76"/>
      <c r="S2" s="76"/>
      <c r="T2" s="76"/>
      <c r="U2" s="76"/>
    </row>
    <row r="3" spans="1:21" ht="30" x14ac:dyDescent="0.25">
      <c r="A3" s="76"/>
      <c r="B3" s="97"/>
      <c r="C3" s="28" t="s">
        <v>55</v>
      </c>
      <c r="D3" s="28" t="s">
        <v>56</v>
      </c>
      <c r="E3" s="76"/>
      <c r="F3" s="76"/>
      <c r="G3" s="76"/>
      <c r="H3" s="76"/>
      <c r="I3" s="76"/>
      <c r="J3" s="76"/>
      <c r="K3" s="76"/>
      <c r="L3" s="76"/>
      <c r="M3" s="76"/>
      <c r="N3" s="76"/>
      <c r="O3" s="76"/>
      <c r="P3" s="76"/>
      <c r="Q3" s="76"/>
      <c r="R3" s="76"/>
      <c r="S3" s="76"/>
      <c r="T3" s="76"/>
      <c r="U3" s="76"/>
    </row>
    <row r="4" spans="1:21" ht="33.75" x14ac:dyDescent="0.25">
      <c r="A4" s="96" t="s">
        <v>82</v>
      </c>
      <c r="B4" s="31" t="s">
        <v>100</v>
      </c>
      <c r="C4" s="36" t="s">
        <v>155</v>
      </c>
      <c r="D4" s="29" t="s">
        <v>96</v>
      </c>
      <c r="E4" s="76"/>
      <c r="F4" s="76"/>
      <c r="G4" s="76"/>
      <c r="H4" s="76"/>
      <c r="I4" s="76"/>
      <c r="J4" s="76"/>
      <c r="K4" s="76"/>
      <c r="L4" s="76"/>
      <c r="M4" s="76"/>
      <c r="N4" s="76"/>
      <c r="O4" s="76"/>
      <c r="P4" s="76"/>
      <c r="Q4" s="76"/>
      <c r="R4" s="76"/>
      <c r="S4" s="76"/>
      <c r="T4" s="76"/>
      <c r="U4" s="76"/>
    </row>
    <row r="5" spans="1:21" ht="67.5" x14ac:dyDescent="0.25">
      <c r="A5" s="96" t="s">
        <v>83</v>
      </c>
      <c r="B5" s="32" t="s">
        <v>58</v>
      </c>
      <c r="C5" s="37" t="s">
        <v>92</v>
      </c>
      <c r="D5" s="30" t="s">
        <v>97</v>
      </c>
      <c r="E5" s="76"/>
      <c r="F5" s="76"/>
      <c r="G5" s="76"/>
      <c r="H5" s="76"/>
      <c r="I5" s="76"/>
      <c r="J5" s="76"/>
      <c r="K5" s="76"/>
      <c r="L5" s="76"/>
      <c r="M5" s="76"/>
      <c r="N5" s="76"/>
      <c r="O5" s="76"/>
      <c r="P5" s="76"/>
      <c r="Q5" s="76"/>
      <c r="R5" s="76"/>
      <c r="S5" s="76"/>
      <c r="T5" s="76"/>
      <c r="U5" s="76"/>
    </row>
    <row r="6" spans="1:21" ht="67.5" x14ac:dyDescent="0.25">
      <c r="A6" s="96" t="s">
        <v>80</v>
      </c>
      <c r="B6" s="33" t="s">
        <v>59</v>
      </c>
      <c r="C6" s="37" t="s">
        <v>93</v>
      </c>
      <c r="D6" s="30" t="s">
        <v>99</v>
      </c>
      <c r="E6" s="76"/>
      <c r="F6" s="76"/>
      <c r="G6" s="76"/>
      <c r="H6" s="76"/>
      <c r="I6" s="76"/>
      <c r="J6" s="76"/>
      <c r="K6" s="76"/>
      <c r="L6" s="76"/>
      <c r="M6" s="76"/>
      <c r="N6" s="76"/>
      <c r="O6" s="76"/>
      <c r="P6" s="76"/>
      <c r="Q6" s="76"/>
      <c r="R6" s="76"/>
      <c r="S6" s="76"/>
      <c r="T6" s="76"/>
      <c r="U6" s="76"/>
    </row>
    <row r="7" spans="1:21" ht="101.25" x14ac:dyDescent="0.25">
      <c r="A7" s="96" t="s">
        <v>7</v>
      </c>
      <c r="B7" s="34" t="s">
        <v>60</v>
      </c>
      <c r="C7" s="37" t="s">
        <v>94</v>
      </c>
      <c r="D7" s="30" t="s">
        <v>211</v>
      </c>
      <c r="E7" s="76"/>
      <c r="F7" s="76"/>
      <c r="G7" s="76"/>
      <c r="H7" s="76"/>
      <c r="I7" s="76"/>
      <c r="J7" s="76"/>
      <c r="K7" s="76"/>
      <c r="L7" s="76"/>
      <c r="M7" s="76"/>
      <c r="N7" s="76"/>
      <c r="O7" s="76"/>
      <c r="P7" s="76"/>
      <c r="Q7" s="76"/>
      <c r="R7" s="76"/>
      <c r="S7" s="76"/>
      <c r="T7" s="76"/>
      <c r="U7" s="76"/>
    </row>
    <row r="8" spans="1:21" ht="67.5" x14ac:dyDescent="0.25">
      <c r="A8" s="96" t="s">
        <v>84</v>
      </c>
      <c r="B8" s="35" t="s">
        <v>61</v>
      </c>
      <c r="C8" s="37" t="s">
        <v>95</v>
      </c>
      <c r="D8" s="30" t="s">
        <v>117</v>
      </c>
      <c r="E8" s="76"/>
      <c r="F8" s="76"/>
      <c r="G8" s="76"/>
      <c r="H8" s="76"/>
      <c r="I8" s="76"/>
      <c r="J8" s="76"/>
      <c r="K8" s="76"/>
      <c r="L8" s="76"/>
      <c r="M8" s="76"/>
      <c r="N8" s="76"/>
      <c r="O8" s="76"/>
      <c r="P8" s="76"/>
      <c r="Q8" s="76"/>
      <c r="R8" s="76"/>
      <c r="S8" s="76"/>
      <c r="T8" s="76"/>
      <c r="U8" s="76"/>
    </row>
    <row r="9" spans="1:21" ht="20.25" x14ac:dyDescent="0.25">
      <c r="A9" s="96"/>
      <c r="B9" s="96"/>
      <c r="C9" s="98"/>
      <c r="D9" s="98"/>
      <c r="E9" s="76"/>
      <c r="F9" s="76"/>
      <c r="G9" s="76"/>
      <c r="H9" s="76"/>
      <c r="I9" s="76"/>
      <c r="J9" s="76"/>
      <c r="K9" s="76"/>
      <c r="L9" s="76"/>
      <c r="M9" s="76"/>
      <c r="N9" s="76"/>
      <c r="O9" s="76"/>
      <c r="P9" s="76"/>
      <c r="Q9" s="76"/>
      <c r="R9" s="76"/>
      <c r="S9" s="76"/>
      <c r="T9" s="76"/>
      <c r="U9" s="76"/>
    </row>
    <row r="10" spans="1:21" ht="16.5" x14ac:dyDescent="0.25">
      <c r="A10" s="96"/>
      <c r="B10" s="99"/>
      <c r="C10" s="99"/>
      <c r="D10" s="99"/>
      <c r="E10" s="76"/>
      <c r="F10" s="76"/>
      <c r="G10" s="76"/>
      <c r="H10" s="76"/>
      <c r="I10" s="76"/>
      <c r="J10" s="76"/>
      <c r="K10" s="76"/>
      <c r="L10" s="76"/>
      <c r="M10" s="76"/>
      <c r="N10" s="76"/>
      <c r="O10" s="76"/>
      <c r="P10" s="76"/>
      <c r="Q10" s="76"/>
      <c r="R10" s="76"/>
      <c r="S10" s="76"/>
      <c r="T10" s="76"/>
      <c r="U10" s="76"/>
    </row>
    <row r="11" spans="1:21" x14ac:dyDescent="0.25">
      <c r="A11" s="96"/>
      <c r="B11" s="96" t="s">
        <v>90</v>
      </c>
      <c r="C11" s="96" t="s">
        <v>143</v>
      </c>
      <c r="D11" s="96" t="s">
        <v>150</v>
      </c>
      <c r="E11" s="76"/>
      <c r="F11" s="76"/>
      <c r="G11" s="76"/>
      <c r="H11" s="76"/>
      <c r="I11" s="76"/>
      <c r="J11" s="76"/>
      <c r="K11" s="76"/>
      <c r="L11" s="76"/>
      <c r="M11" s="76"/>
      <c r="N11" s="76"/>
      <c r="O11" s="76"/>
      <c r="P11" s="76"/>
      <c r="Q11" s="76"/>
      <c r="R11" s="76"/>
      <c r="S11" s="76"/>
      <c r="T11" s="76"/>
      <c r="U11" s="76"/>
    </row>
    <row r="12" spans="1:21" x14ac:dyDescent="0.25">
      <c r="A12" s="96"/>
      <c r="B12" s="96" t="s">
        <v>88</v>
      </c>
      <c r="C12" s="96" t="s">
        <v>147</v>
      </c>
      <c r="D12" s="96" t="s">
        <v>151</v>
      </c>
      <c r="E12" s="76"/>
      <c r="F12" s="76"/>
      <c r="G12" s="76"/>
      <c r="H12" s="76"/>
      <c r="I12" s="76"/>
      <c r="J12" s="76"/>
      <c r="K12" s="76"/>
      <c r="L12" s="76"/>
      <c r="M12" s="76"/>
      <c r="N12" s="76"/>
      <c r="O12" s="76"/>
      <c r="P12" s="76"/>
      <c r="Q12" s="76"/>
      <c r="R12" s="76"/>
      <c r="S12" s="76"/>
      <c r="T12" s="76"/>
      <c r="U12" s="76"/>
    </row>
    <row r="13" spans="1:21" x14ac:dyDescent="0.25">
      <c r="A13" s="96"/>
      <c r="B13" s="96"/>
      <c r="C13" s="96" t="s">
        <v>146</v>
      </c>
      <c r="D13" s="96" t="s">
        <v>152</v>
      </c>
      <c r="E13" s="76"/>
      <c r="F13" s="76"/>
      <c r="G13" s="76"/>
      <c r="H13" s="76"/>
      <c r="I13" s="76"/>
      <c r="J13" s="76"/>
      <c r="K13" s="76"/>
      <c r="L13" s="76"/>
      <c r="M13" s="76"/>
      <c r="N13" s="76"/>
      <c r="O13" s="76"/>
      <c r="P13" s="76"/>
      <c r="Q13" s="76"/>
      <c r="R13" s="76"/>
      <c r="S13" s="76"/>
      <c r="T13" s="76"/>
      <c r="U13" s="76"/>
    </row>
    <row r="14" spans="1:21" x14ac:dyDescent="0.25">
      <c r="A14" s="96"/>
      <c r="B14" s="96"/>
      <c r="C14" s="96" t="s">
        <v>148</v>
      </c>
      <c r="D14" s="96" t="s">
        <v>153</v>
      </c>
      <c r="E14" s="76"/>
      <c r="F14" s="76"/>
      <c r="G14" s="76"/>
      <c r="H14" s="76"/>
      <c r="I14" s="76"/>
      <c r="J14" s="76"/>
      <c r="K14" s="76"/>
      <c r="L14" s="76"/>
      <c r="M14" s="76"/>
      <c r="N14" s="76"/>
      <c r="O14" s="76"/>
      <c r="P14" s="76"/>
      <c r="Q14" s="76"/>
      <c r="R14" s="76"/>
      <c r="S14" s="76"/>
      <c r="T14" s="76"/>
      <c r="U14" s="76"/>
    </row>
    <row r="15" spans="1:21" x14ac:dyDescent="0.25">
      <c r="A15" s="96"/>
      <c r="B15" s="96"/>
      <c r="C15" s="96" t="s">
        <v>149</v>
      </c>
      <c r="D15" s="96" t="s">
        <v>154</v>
      </c>
      <c r="E15" s="76"/>
      <c r="F15" s="76"/>
      <c r="G15" s="76"/>
      <c r="H15" s="76"/>
      <c r="I15" s="76"/>
      <c r="J15" s="76"/>
      <c r="K15" s="76"/>
      <c r="L15" s="76"/>
      <c r="M15" s="76"/>
      <c r="N15" s="76"/>
      <c r="O15" s="76"/>
      <c r="P15" s="76"/>
      <c r="Q15" s="76"/>
      <c r="R15" s="76"/>
      <c r="S15" s="76"/>
      <c r="T15" s="76"/>
      <c r="U15" s="76"/>
    </row>
    <row r="16" spans="1:21" x14ac:dyDescent="0.25">
      <c r="A16" s="96"/>
      <c r="B16" s="96"/>
      <c r="C16" s="96"/>
      <c r="D16" s="96"/>
      <c r="E16" s="76"/>
      <c r="F16" s="76"/>
      <c r="G16" s="76"/>
      <c r="H16" s="76"/>
      <c r="I16" s="76"/>
      <c r="J16" s="76"/>
      <c r="K16" s="76"/>
      <c r="L16" s="76"/>
      <c r="M16" s="76"/>
      <c r="N16" s="76"/>
      <c r="O16" s="76"/>
    </row>
    <row r="17" spans="1:15" x14ac:dyDescent="0.25">
      <c r="A17" s="96"/>
      <c r="B17" s="96"/>
      <c r="C17" s="96"/>
      <c r="D17" s="96"/>
      <c r="E17" s="76"/>
      <c r="F17" s="76"/>
      <c r="G17" s="76"/>
      <c r="H17" s="76"/>
      <c r="I17" s="76"/>
      <c r="J17" s="76"/>
      <c r="K17" s="76"/>
      <c r="L17" s="76"/>
      <c r="M17" s="76"/>
      <c r="N17" s="76"/>
      <c r="O17" s="76"/>
    </row>
    <row r="18" spans="1:15" x14ac:dyDescent="0.25">
      <c r="A18" s="96"/>
      <c r="B18" s="100"/>
      <c r="C18" s="100"/>
      <c r="D18" s="100"/>
      <c r="E18" s="76"/>
      <c r="F18" s="76"/>
      <c r="G18" s="76"/>
      <c r="H18" s="76"/>
      <c r="I18" s="76"/>
      <c r="J18" s="76"/>
      <c r="K18" s="76"/>
      <c r="L18" s="76"/>
      <c r="M18" s="76"/>
      <c r="N18" s="76"/>
      <c r="O18" s="76"/>
    </row>
    <row r="19" spans="1:15" x14ac:dyDescent="0.25">
      <c r="A19" s="96"/>
      <c r="B19" s="100"/>
      <c r="C19" s="100"/>
      <c r="D19" s="100"/>
      <c r="E19" s="76"/>
      <c r="F19" s="76"/>
      <c r="G19" s="76"/>
      <c r="H19" s="76"/>
      <c r="I19" s="76"/>
      <c r="J19" s="76"/>
      <c r="K19" s="76"/>
      <c r="L19" s="76"/>
      <c r="M19" s="76"/>
      <c r="N19" s="76"/>
      <c r="O19" s="76"/>
    </row>
    <row r="20" spans="1:15" x14ac:dyDescent="0.25">
      <c r="A20" s="96"/>
      <c r="B20" s="100"/>
      <c r="C20" s="100"/>
      <c r="D20" s="100"/>
      <c r="E20" s="76"/>
      <c r="F20" s="76"/>
      <c r="G20" s="76"/>
      <c r="H20" s="76"/>
      <c r="I20" s="76"/>
      <c r="J20" s="76"/>
      <c r="K20" s="76"/>
      <c r="L20" s="76"/>
      <c r="M20" s="76"/>
      <c r="N20" s="76"/>
      <c r="O20" s="76"/>
    </row>
    <row r="21" spans="1:15" x14ac:dyDescent="0.25">
      <c r="A21" s="96"/>
      <c r="B21" s="100"/>
      <c r="C21" s="100"/>
      <c r="D21" s="100"/>
      <c r="E21" s="76"/>
      <c r="F21" s="76"/>
      <c r="G21" s="76"/>
      <c r="H21" s="76"/>
      <c r="I21" s="76"/>
      <c r="J21" s="76"/>
      <c r="K21" s="76"/>
      <c r="L21" s="76"/>
      <c r="M21" s="76"/>
      <c r="N21" s="76"/>
      <c r="O21" s="76"/>
    </row>
    <row r="22" spans="1:15" ht="20.25" x14ac:dyDescent="0.25">
      <c r="A22" s="96"/>
      <c r="B22" s="96"/>
      <c r="C22" s="98"/>
      <c r="D22" s="98"/>
      <c r="E22" s="76"/>
      <c r="F22" s="76"/>
      <c r="G22" s="76"/>
      <c r="H22" s="76"/>
      <c r="I22" s="76"/>
      <c r="J22" s="76"/>
      <c r="K22" s="76"/>
      <c r="L22" s="76"/>
      <c r="M22" s="76"/>
      <c r="N22" s="76"/>
      <c r="O22" s="76"/>
    </row>
    <row r="23" spans="1:15" ht="20.25" x14ac:dyDescent="0.25">
      <c r="A23" s="96"/>
      <c r="B23" s="96"/>
      <c r="C23" s="98"/>
      <c r="D23" s="98"/>
      <c r="E23" s="76"/>
      <c r="F23" s="76"/>
      <c r="G23" s="76"/>
      <c r="H23" s="76"/>
      <c r="I23" s="76"/>
      <c r="J23" s="76"/>
      <c r="K23" s="76"/>
      <c r="L23" s="76"/>
      <c r="M23" s="76"/>
      <c r="N23" s="76"/>
      <c r="O23" s="76"/>
    </row>
    <row r="24" spans="1:15" ht="20.25" x14ac:dyDescent="0.25">
      <c r="A24" s="96"/>
      <c r="B24" s="96"/>
      <c r="C24" s="98"/>
      <c r="D24" s="98"/>
      <c r="E24" s="76"/>
      <c r="F24" s="76"/>
      <c r="G24" s="76"/>
      <c r="H24" s="76"/>
      <c r="I24" s="76"/>
      <c r="J24" s="76"/>
      <c r="K24" s="76"/>
      <c r="L24" s="76"/>
      <c r="M24" s="76"/>
      <c r="N24" s="76"/>
      <c r="O24" s="76"/>
    </row>
    <row r="25" spans="1:15" ht="20.25" x14ac:dyDescent="0.25">
      <c r="A25" s="96"/>
      <c r="B25" s="96"/>
      <c r="C25" s="98"/>
      <c r="D25" s="98"/>
      <c r="E25" s="76"/>
      <c r="F25" s="76"/>
      <c r="G25" s="76"/>
      <c r="H25" s="76"/>
      <c r="I25" s="76"/>
      <c r="J25" s="76"/>
      <c r="K25" s="76"/>
      <c r="L25" s="76"/>
      <c r="M25" s="76"/>
      <c r="N25" s="76"/>
      <c r="O25" s="76"/>
    </row>
    <row r="26" spans="1:15" ht="20.25" x14ac:dyDescent="0.25">
      <c r="A26" s="96"/>
      <c r="B26" s="96"/>
      <c r="C26" s="98"/>
      <c r="D26" s="98"/>
      <c r="E26" s="76"/>
      <c r="F26" s="76"/>
      <c r="G26" s="76"/>
      <c r="H26" s="76"/>
      <c r="I26" s="76"/>
      <c r="J26" s="76"/>
      <c r="K26" s="76"/>
      <c r="L26" s="76"/>
      <c r="M26" s="76"/>
      <c r="N26" s="76"/>
      <c r="O26" s="76"/>
    </row>
    <row r="27" spans="1:15" ht="20.25" x14ac:dyDescent="0.25">
      <c r="A27" s="96"/>
      <c r="B27" s="96"/>
      <c r="C27" s="98"/>
      <c r="D27" s="98"/>
      <c r="E27" s="76"/>
      <c r="F27" s="76"/>
      <c r="G27" s="76"/>
      <c r="H27" s="76"/>
      <c r="I27" s="76"/>
      <c r="J27" s="76"/>
      <c r="K27" s="76"/>
      <c r="L27" s="76"/>
      <c r="M27" s="76"/>
      <c r="N27" s="76"/>
      <c r="O27" s="76"/>
    </row>
    <row r="28" spans="1:15" ht="20.25" x14ac:dyDescent="0.25">
      <c r="A28" s="96"/>
      <c r="B28" s="96"/>
      <c r="C28" s="98"/>
      <c r="D28" s="98"/>
      <c r="E28" s="76"/>
      <c r="F28" s="76"/>
      <c r="G28" s="76"/>
      <c r="H28" s="76"/>
      <c r="I28" s="76"/>
      <c r="J28" s="76"/>
      <c r="K28" s="76"/>
      <c r="L28" s="76"/>
      <c r="M28" s="76"/>
      <c r="N28" s="76"/>
      <c r="O28" s="76"/>
    </row>
    <row r="29" spans="1:15" ht="20.25" x14ac:dyDescent="0.25">
      <c r="A29" s="96"/>
      <c r="B29" s="96"/>
      <c r="C29" s="98"/>
      <c r="D29" s="98"/>
      <c r="E29" s="76"/>
      <c r="F29" s="76"/>
      <c r="G29" s="76"/>
      <c r="H29" s="76"/>
      <c r="I29" s="76"/>
      <c r="J29" s="76"/>
      <c r="K29" s="76"/>
      <c r="L29" s="76"/>
      <c r="M29" s="76"/>
      <c r="N29" s="76"/>
      <c r="O29" s="76"/>
    </row>
    <row r="30" spans="1:15" ht="20.25" x14ac:dyDescent="0.25">
      <c r="A30" s="96"/>
      <c r="B30" s="96"/>
      <c r="C30" s="98"/>
      <c r="D30" s="98"/>
      <c r="E30" s="76"/>
      <c r="F30" s="76"/>
      <c r="G30" s="76"/>
      <c r="H30" s="76"/>
      <c r="I30" s="76"/>
      <c r="J30" s="76"/>
      <c r="K30" s="76"/>
      <c r="L30" s="76"/>
      <c r="M30" s="76"/>
      <c r="N30" s="76"/>
      <c r="O30" s="76"/>
    </row>
    <row r="31" spans="1:15" ht="20.25" x14ac:dyDescent="0.25">
      <c r="A31" s="96"/>
      <c r="B31" s="96"/>
      <c r="C31" s="98"/>
      <c r="D31" s="98"/>
      <c r="E31" s="76"/>
      <c r="F31" s="76"/>
      <c r="G31" s="76"/>
      <c r="H31" s="76"/>
      <c r="I31" s="76"/>
      <c r="J31" s="76"/>
      <c r="K31" s="76"/>
      <c r="L31" s="76"/>
      <c r="M31" s="76"/>
      <c r="N31" s="76"/>
      <c r="O31" s="76"/>
    </row>
    <row r="32" spans="1:15" ht="20.25" x14ac:dyDescent="0.25">
      <c r="A32" s="96"/>
      <c r="B32" s="96"/>
      <c r="C32" s="98"/>
      <c r="D32" s="98"/>
      <c r="E32" s="76"/>
      <c r="F32" s="76"/>
      <c r="G32" s="76"/>
      <c r="H32" s="76"/>
      <c r="I32" s="76"/>
      <c r="J32" s="76"/>
      <c r="K32" s="76"/>
      <c r="L32" s="76"/>
      <c r="M32" s="76"/>
      <c r="N32" s="76"/>
      <c r="O32" s="76"/>
    </row>
    <row r="33" spans="1:15" ht="20.25" x14ac:dyDescent="0.25">
      <c r="A33" s="96"/>
      <c r="B33" s="96"/>
      <c r="C33" s="98"/>
      <c r="D33" s="98"/>
      <c r="E33" s="76"/>
      <c r="F33" s="76"/>
      <c r="G33" s="76"/>
      <c r="H33" s="76"/>
      <c r="I33" s="76"/>
      <c r="J33" s="76"/>
      <c r="K33" s="76"/>
      <c r="L33" s="76"/>
      <c r="M33" s="76"/>
      <c r="N33" s="76"/>
      <c r="O33" s="76"/>
    </row>
    <row r="34" spans="1:15" ht="20.25" x14ac:dyDescent="0.25">
      <c r="A34" s="96"/>
      <c r="B34" s="96"/>
      <c r="C34" s="98"/>
      <c r="D34" s="98"/>
      <c r="E34" s="76"/>
      <c r="F34" s="76"/>
      <c r="G34" s="76"/>
      <c r="H34" s="76"/>
      <c r="I34" s="76"/>
      <c r="J34" s="76"/>
      <c r="K34" s="76"/>
      <c r="L34" s="76"/>
      <c r="M34" s="76"/>
      <c r="N34" s="76"/>
      <c r="O34" s="76"/>
    </row>
    <row r="35" spans="1:15" ht="20.25" x14ac:dyDescent="0.25">
      <c r="A35" s="96"/>
      <c r="B35" s="96"/>
      <c r="C35" s="98"/>
      <c r="D35" s="98"/>
      <c r="E35" s="76"/>
      <c r="F35" s="76"/>
      <c r="G35" s="76"/>
      <c r="H35" s="76"/>
      <c r="I35" s="76"/>
      <c r="J35" s="76"/>
      <c r="K35" s="76"/>
      <c r="L35" s="76"/>
      <c r="M35" s="76"/>
      <c r="N35" s="76"/>
      <c r="O35" s="76"/>
    </row>
    <row r="36" spans="1:15" ht="20.25" x14ac:dyDescent="0.25">
      <c r="A36" s="96"/>
      <c r="B36" s="96"/>
      <c r="C36" s="98"/>
      <c r="D36" s="98"/>
      <c r="E36" s="76"/>
      <c r="F36" s="76"/>
      <c r="G36" s="76"/>
      <c r="H36" s="76"/>
      <c r="I36" s="76"/>
      <c r="J36" s="76"/>
      <c r="K36" s="76"/>
      <c r="L36" s="76"/>
      <c r="M36" s="76"/>
      <c r="N36" s="76"/>
      <c r="O36" s="76"/>
    </row>
    <row r="37" spans="1:15" ht="20.25" x14ac:dyDescent="0.25">
      <c r="A37" s="96"/>
      <c r="B37" s="96"/>
      <c r="C37" s="98"/>
      <c r="D37" s="98"/>
      <c r="E37" s="76"/>
      <c r="F37" s="76"/>
      <c r="G37" s="76"/>
      <c r="H37" s="76"/>
      <c r="I37" s="76"/>
      <c r="J37" s="76"/>
      <c r="K37" s="76"/>
      <c r="L37" s="76"/>
      <c r="M37" s="76"/>
      <c r="N37" s="76"/>
      <c r="O37" s="76"/>
    </row>
    <row r="38" spans="1:15" ht="20.25" x14ac:dyDescent="0.25">
      <c r="A38" s="96"/>
      <c r="B38" s="96"/>
      <c r="C38" s="98"/>
      <c r="D38" s="98"/>
      <c r="E38" s="76"/>
      <c r="F38" s="76"/>
      <c r="G38" s="76"/>
      <c r="H38" s="76"/>
      <c r="I38" s="76"/>
      <c r="J38" s="76"/>
      <c r="K38" s="76"/>
      <c r="L38" s="76"/>
      <c r="M38" s="76"/>
      <c r="N38" s="76"/>
      <c r="O38" s="76"/>
    </row>
    <row r="39" spans="1:15" ht="20.25" x14ac:dyDescent="0.25">
      <c r="A39" s="96"/>
      <c r="B39" s="96"/>
      <c r="C39" s="98"/>
      <c r="D39" s="98"/>
      <c r="E39" s="76"/>
      <c r="F39" s="76"/>
      <c r="G39" s="76"/>
      <c r="H39" s="76"/>
      <c r="I39" s="76"/>
      <c r="J39" s="76"/>
      <c r="K39" s="76"/>
      <c r="L39" s="76"/>
      <c r="M39" s="76"/>
      <c r="N39" s="76"/>
      <c r="O39" s="76"/>
    </row>
    <row r="40" spans="1:15" ht="20.25" x14ac:dyDescent="0.25">
      <c r="A40" s="96"/>
      <c r="B40" s="96"/>
      <c r="C40" s="98"/>
      <c r="D40" s="98"/>
      <c r="E40" s="76"/>
      <c r="F40" s="76"/>
      <c r="G40" s="76"/>
      <c r="H40" s="76"/>
      <c r="I40" s="76"/>
      <c r="J40" s="76"/>
      <c r="K40" s="76"/>
      <c r="L40" s="76"/>
      <c r="M40" s="76"/>
      <c r="N40" s="76"/>
      <c r="O40" s="76"/>
    </row>
    <row r="41" spans="1:15" ht="20.25" x14ac:dyDescent="0.25">
      <c r="A41" s="96"/>
      <c r="B41" s="96"/>
      <c r="C41" s="98"/>
      <c r="D41" s="98"/>
      <c r="E41" s="76"/>
      <c r="F41" s="76"/>
      <c r="G41" s="76"/>
      <c r="H41" s="76"/>
      <c r="I41" s="76"/>
      <c r="J41" s="76"/>
      <c r="K41" s="76"/>
      <c r="L41" s="76"/>
      <c r="M41" s="76"/>
      <c r="N41" s="76"/>
      <c r="O41" s="76"/>
    </row>
    <row r="42" spans="1:15" ht="20.25" x14ac:dyDescent="0.25">
      <c r="A42" s="96"/>
      <c r="B42" s="96"/>
      <c r="C42" s="98"/>
      <c r="D42" s="98"/>
      <c r="E42" s="76"/>
      <c r="F42" s="76"/>
      <c r="G42" s="76"/>
      <c r="H42" s="76"/>
      <c r="I42" s="76"/>
      <c r="J42" s="76"/>
      <c r="K42" s="76"/>
      <c r="L42" s="76"/>
      <c r="M42" s="76"/>
      <c r="N42" s="76"/>
      <c r="O42" s="76"/>
    </row>
    <row r="43" spans="1:15" ht="20.25" x14ac:dyDescent="0.25">
      <c r="A43" s="96"/>
      <c r="B43" s="96"/>
      <c r="C43" s="98"/>
      <c r="D43" s="98"/>
      <c r="E43" s="76"/>
      <c r="F43" s="76"/>
      <c r="G43" s="76"/>
      <c r="H43" s="76"/>
      <c r="I43" s="76"/>
      <c r="J43" s="76"/>
      <c r="K43" s="76"/>
      <c r="L43" s="76"/>
      <c r="M43" s="76"/>
      <c r="N43" s="76"/>
      <c r="O43" s="76"/>
    </row>
    <row r="44" spans="1:15" ht="20.25" x14ac:dyDescent="0.25">
      <c r="A44" s="96"/>
      <c r="B44" s="96"/>
      <c r="C44" s="98"/>
      <c r="D44" s="98"/>
      <c r="E44" s="76"/>
      <c r="F44" s="76"/>
      <c r="G44" s="76"/>
      <c r="H44" s="76"/>
      <c r="I44" s="76"/>
      <c r="J44" s="76"/>
      <c r="K44" s="76"/>
      <c r="L44" s="76"/>
      <c r="M44" s="76"/>
      <c r="N44" s="76"/>
      <c r="O44" s="76"/>
    </row>
    <row r="45" spans="1:15" ht="20.25" x14ac:dyDescent="0.25">
      <c r="A45" s="96"/>
      <c r="B45" s="96"/>
      <c r="C45" s="98"/>
      <c r="D45" s="98"/>
      <c r="E45" s="76"/>
      <c r="F45" s="76"/>
      <c r="G45" s="76"/>
      <c r="H45" s="76"/>
      <c r="I45" s="76"/>
      <c r="J45" s="76"/>
      <c r="K45" s="76"/>
      <c r="L45" s="76"/>
      <c r="M45" s="76"/>
      <c r="N45" s="76"/>
      <c r="O45" s="76"/>
    </row>
    <row r="46" spans="1:15" ht="20.25" x14ac:dyDescent="0.25">
      <c r="A46" s="96"/>
      <c r="B46" s="96"/>
      <c r="C46" s="98"/>
      <c r="D46" s="98"/>
      <c r="E46" s="76"/>
      <c r="F46" s="76"/>
      <c r="G46" s="76"/>
      <c r="H46" s="76"/>
      <c r="I46" s="76"/>
      <c r="J46" s="76"/>
      <c r="K46" s="76"/>
      <c r="L46" s="76"/>
      <c r="M46" s="76"/>
      <c r="N46" s="76"/>
      <c r="O46" s="76"/>
    </row>
    <row r="47" spans="1:15" ht="20.25" x14ac:dyDescent="0.25">
      <c r="A47" s="96"/>
      <c r="B47" s="96"/>
      <c r="C47" s="98"/>
      <c r="D47" s="98"/>
      <c r="E47" s="76"/>
      <c r="F47" s="76"/>
      <c r="G47" s="76"/>
      <c r="H47" s="76"/>
      <c r="I47" s="76"/>
      <c r="J47" s="76"/>
      <c r="K47" s="76"/>
      <c r="L47" s="76"/>
      <c r="M47" s="76"/>
      <c r="N47" s="76"/>
      <c r="O47" s="76"/>
    </row>
    <row r="48" spans="1:15" ht="20.25" x14ac:dyDescent="0.25">
      <c r="A48" s="96"/>
      <c r="B48" s="96"/>
      <c r="C48" s="98"/>
      <c r="D48" s="98"/>
      <c r="E48" s="76"/>
      <c r="F48" s="76"/>
      <c r="G48" s="76"/>
      <c r="H48" s="76"/>
      <c r="I48" s="76"/>
      <c r="J48" s="76"/>
      <c r="K48" s="76"/>
      <c r="L48" s="76"/>
      <c r="M48" s="76"/>
      <c r="N48" s="76"/>
      <c r="O48" s="76"/>
    </row>
    <row r="49" spans="1:15" ht="20.25" x14ac:dyDescent="0.25">
      <c r="A49" s="96"/>
      <c r="B49" s="96"/>
      <c r="C49" s="98"/>
      <c r="D49" s="98"/>
      <c r="E49" s="76"/>
      <c r="F49" s="76"/>
      <c r="G49" s="76"/>
      <c r="H49" s="76"/>
      <c r="I49" s="76"/>
      <c r="J49" s="76"/>
      <c r="K49" s="76"/>
      <c r="L49" s="76"/>
      <c r="M49" s="76"/>
      <c r="N49" s="76"/>
      <c r="O49" s="76"/>
    </row>
    <row r="50" spans="1:15" ht="20.25" x14ac:dyDescent="0.25">
      <c r="A50" s="96"/>
      <c r="B50" s="96"/>
      <c r="C50" s="98"/>
      <c r="D50" s="98"/>
      <c r="E50" s="76"/>
      <c r="F50" s="76"/>
      <c r="G50" s="76"/>
      <c r="H50" s="76"/>
      <c r="I50" s="76"/>
      <c r="J50" s="76"/>
      <c r="K50" s="76"/>
      <c r="L50" s="76"/>
      <c r="M50" s="76"/>
      <c r="N50" s="76"/>
      <c r="O50" s="76"/>
    </row>
    <row r="51" spans="1:15" ht="20.25" x14ac:dyDescent="0.25">
      <c r="A51" s="96"/>
      <c r="B51" s="96"/>
      <c r="C51" s="98"/>
      <c r="D51" s="98"/>
      <c r="E51" s="76"/>
      <c r="F51" s="76"/>
      <c r="G51" s="76"/>
      <c r="H51" s="76"/>
      <c r="I51" s="76"/>
      <c r="J51" s="76"/>
      <c r="K51" s="76"/>
      <c r="L51" s="76"/>
      <c r="M51" s="76"/>
      <c r="N51" s="76"/>
      <c r="O51" s="76"/>
    </row>
    <row r="52" spans="1:15" ht="20.25" x14ac:dyDescent="0.25">
      <c r="A52" s="96"/>
      <c r="B52" s="20"/>
      <c r="C52" s="26"/>
      <c r="D52" s="26"/>
    </row>
    <row r="53" spans="1:15" ht="20.25" x14ac:dyDescent="0.25">
      <c r="A53" s="96"/>
      <c r="B53" s="20"/>
      <c r="C53" s="26"/>
      <c r="D53" s="26"/>
    </row>
    <row r="54" spans="1:15" ht="20.25" x14ac:dyDescent="0.25">
      <c r="A54" s="96"/>
      <c r="B54" s="20"/>
      <c r="C54" s="26"/>
      <c r="D54" s="26"/>
    </row>
    <row r="55" spans="1:15" ht="20.25" x14ac:dyDescent="0.25">
      <c r="A55" s="96"/>
      <c r="B55" s="20"/>
      <c r="C55" s="26"/>
      <c r="D55" s="26"/>
    </row>
    <row r="56" spans="1:15" ht="20.25" x14ac:dyDescent="0.25">
      <c r="A56" s="96"/>
      <c r="B56" s="20"/>
      <c r="C56" s="26"/>
      <c r="D56" s="26"/>
    </row>
    <row r="57" spans="1:15" ht="20.25" x14ac:dyDescent="0.25">
      <c r="A57" s="96"/>
      <c r="B57" s="20"/>
      <c r="C57" s="26"/>
      <c r="D57" s="26"/>
    </row>
    <row r="58" spans="1:15" ht="20.25" x14ac:dyDescent="0.25">
      <c r="A58" s="96"/>
      <c r="B58" s="20"/>
      <c r="C58" s="26"/>
      <c r="D58" s="26"/>
    </row>
    <row r="59" spans="1:15" ht="20.25" x14ac:dyDescent="0.25">
      <c r="A59" s="96"/>
      <c r="B59" s="20"/>
      <c r="C59" s="26"/>
      <c r="D59" s="26"/>
    </row>
    <row r="60" spans="1:15" ht="20.25" x14ac:dyDescent="0.25">
      <c r="A60" s="96"/>
      <c r="B60" s="20"/>
      <c r="C60" s="26"/>
      <c r="D60" s="26"/>
    </row>
    <row r="61" spans="1:15" ht="20.25" x14ac:dyDescent="0.25">
      <c r="A61" s="96"/>
      <c r="B61" s="20"/>
      <c r="C61" s="26"/>
      <c r="D61" s="26"/>
    </row>
    <row r="62" spans="1:15" ht="20.25" x14ac:dyDescent="0.25">
      <c r="A62" s="96"/>
      <c r="B62" s="20"/>
      <c r="C62" s="26"/>
      <c r="D62" s="26"/>
    </row>
    <row r="63" spans="1:15" ht="20.25" x14ac:dyDescent="0.25">
      <c r="A63" s="96"/>
      <c r="B63" s="20"/>
      <c r="C63" s="26"/>
      <c r="D63" s="26"/>
    </row>
    <row r="64" spans="1:15" ht="20.25" x14ac:dyDescent="0.25">
      <c r="A64" s="96"/>
      <c r="B64" s="20"/>
      <c r="C64" s="26"/>
      <c r="D64" s="26"/>
    </row>
    <row r="65" spans="1:4" ht="20.25" x14ac:dyDescent="0.25">
      <c r="A65" s="96"/>
      <c r="B65" s="20"/>
      <c r="C65" s="26"/>
      <c r="D65" s="26"/>
    </row>
    <row r="66" spans="1:4" ht="20.25" x14ac:dyDescent="0.25">
      <c r="A66" s="96"/>
      <c r="B66" s="20"/>
      <c r="C66" s="26"/>
      <c r="D66" s="26"/>
    </row>
    <row r="67" spans="1:4" ht="20.25" x14ac:dyDescent="0.25">
      <c r="A67" s="96"/>
      <c r="B67" s="20"/>
      <c r="C67" s="26"/>
      <c r="D67" s="26"/>
    </row>
    <row r="68" spans="1:4" ht="20.25" x14ac:dyDescent="0.25">
      <c r="A68" s="96"/>
      <c r="B68" s="20"/>
      <c r="C68" s="26"/>
      <c r="D68" s="26"/>
    </row>
    <row r="69" spans="1:4" ht="20.25" x14ac:dyDescent="0.25">
      <c r="A69" s="96"/>
      <c r="B69" s="20"/>
      <c r="C69" s="26"/>
      <c r="D69" s="26"/>
    </row>
    <row r="70" spans="1:4" ht="20.25" x14ac:dyDescent="0.25">
      <c r="A70" s="96"/>
      <c r="B70" s="20"/>
      <c r="C70" s="26"/>
      <c r="D70" s="26"/>
    </row>
    <row r="71" spans="1:4" ht="20.25" x14ac:dyDescent="0.25">
      <c r="A71" s="96"/>
      <c r="B71" s="20"/>
      <c r="C71" s="26"/>
      <c r="D71" s="26"/>
    </row>
    <row r="72" spans="1:4" ht="20.25" x14ac:dyDescent="0.25">
      <c r="A72" s="96"/>
      <c r="B72" s="20"/>
      <c r="C72" s="26"/>
      <c r="D72" s="26"/>
    </row>
    <row r="73" spans="1:4" ht="20.25" x14ac:dyDescent="0.25">
      <c r="A73" s="96"/>
      <c r="B73" s="20"/>
      <c r="C73" s="26"/>
      <c r="D73" s="26"/>
    </row>
    <row r="74" spans="1:4" ht="20.25" x14ac:dyDescent="0.25">
      <c r="A74" s="96"/>
      <c r="B74" s="20"/>
      <c r="C74" s="26"/>
      <c r="D74" s="26"/>
    </row>
    <row r="75" spans="1:4" ht="20.25" x14ac:dyDescent="0.25">
      <c r="A75" s="96"/>
      <c r="B75" s="20"/>
      <c r="C75" s="26"/>
      <c r="D75" s="26"/>
    </row>
    <row r="76" spans="1:4" ht="20.25" x14ac:dyDescent="0.25">
      <c r="A76" s="96"/>
      <c r="B76" s="20"/>
      <c r="C76" s="26"/>
      <c r="D76" s="26"/>
    </row>
    <row r="77" spans="1:4" ht="20.25" x14ac:dyDescent="0.25">
      <c r="A77" s="96"/>
      <c r="B77" s="20"/>
      <c r="C77" s="26"/>
      <c r="D77" s="26"/>
    </row>
    <row r="78" spans="1:4" ht="20.25" x14ac:dyDescent="0.25">
      <c r="A78" s="96"/>
      <c r="B78" s="20"/>
      <c r="C78" s="26"/>
      <c r="D78" s="26"/>
    </row>
    <row r="79" spans="1:4" ht="20.25" x14ac:dyDescent="0.25">
      <c r="A79" s="96"/>
      <c r="B79" s="20"/>
      <c r="C79" s="26"/>
      <c r="D79" s="26"/>
    </row>
    <row r="80" spans="1:4" ht="20.25" x14ac:dyDescent="0.25">
      <c r="A80" s="96"/>
      <c r="B80" s="20"/>
      <c r="C80" s="26"/>
      <c r="D80" s="26"/>
    </row>
    <row r="81" spans="1:4" ht="20.25" x14ac:dyDescent="0.25">
      <c r="A81" s="96"/>
      <c r="B81" s="20"/>
      <c r="C81" s="26"/>
      <c r="D81" s="26"/>
    </row>
    <row r="82" spans="1:4" ht="20.25" x14ac:dyDescent="0.25">
      <c r="A82" s="96"/>
      <c r="B82" s="20"/>
      <c r="C82" s="26"/>
      <c r="D82" s="26"/>
    </row>
    <row r="83" spans="1:4" ht="20.25" x14ac:dyDescent="0.25">
      <c r="A83" s="96"/>
      <c r="B83" s="20"/>
      <c r="C83" s="26"/>
      <c r="D83" s="26"/>
    </row>
    <row r="84" spans="1:4" ht="20.25" x14ac:dyDescent="0.25">
      <c r="A84" s="96"/>
      <c r="B84" s="20"/>
      <c r="C84" s="26"/>
      <c r="D84" s="26"/>
    </row>
    <row r="85" spans="1:4" ht="20.25" x14ac:dyDescent="0.25">
      <c r="A85" s="96"/>
      <c r="B85" s="20"/>
      <c r="C85" s="26"/>
      <c r="D85" s="26"/>
    </row>
    <row r="86" spans="1:4" ht="20.25" x14ac:dyDescent="0.25">
      <c r="A86" s="96"/>
      <c r="B86" s="20"/>
      <c r="C86" s="26"/>
      <c r="D86" s="26"/>
    </row>
    <row r="87" spans="1:4" ht="20.25" x14ac:dyDescent="0.25">
      <c r="A87" s="96"/>
      <c r="B87" s="20"/>
      <c r="C87" s="26"/>
      <c r="D87" s="26"/>
    </row>
    <row r="88" spans="1:4" ht="20.25" x14ac:dyDescent="0.25">
      <c r="A88" s="96"/>
      <c r="B88" s="20"/>
      <c r="C88" s="26"/>
      <c r="D88" s="26"/>
    </row>
    <row r="89" spans="1:4" ht="20.25" x14ac:dyDescent="0.25">
      <c r="A89" s="96"/>
      <c r="B89" s="20"/>
      <c r="C89" s="26"/>
      <c r="D89" s="26"/>
    </row>
    <row r="90" spans="1:4" ht="20.25" x14ac:dyDescent="0.25">
      <c r="A90" s="96"/>
      <c r="B90" s="20"/>
      <c r="C90" s="26"/>
      <c r="D90" s="26"/>
    </row>
    <row r="91" spans="1:4" ht="20.25" x14ac:dyDescent="0.25">
      <c r="A91" s="96"/>
      <c r="B91" s="20"/>
      <c r="C91" s="26"/>
      <c r="D91" s="26"/>
    </row>
    <row r="92" spans="1:4" ht="20.25" x14ac:dyDescent="0.25">
      <c r="A92" s="96"/>
      <c r="B92" s="20"/>
      <c r="C92" s="26"/>
      <c r="D92" s="26"/>
    </row>
    <row r="93" spans="1:4" ht="20.25" x14ac:dyDescent="0.25">
      <c r="A93" s="96"/>
      <c r="B93" s="20"/>
      <c r="C93" s="26"/>
      <c r="D93" s="26"/>
    </row>
    <row r="94" spans="1:4" ht="20.25" x14ac:dyDescent="0.25">
      <c r="A94" s="96"/>
      <c r="B94" s="20"/>
      <c r="C94" s="26"/>
      <c r="D94" s="26"/>
    </row>
    <row r="95" spans="1:4" ht="20.25" x14ac:dyDescent="0.25">
      <c r="A95" s="96"/>
      <c r="B95" s="20"/>
      <c r="C95" s="26"/>
      <c r="D95" s="26"/>
    </row>
    <row r="96" spans="1:4" ht="20.25" x14ac:dyDescent="0.25">
      <c r="A96" s="96"/>
      <c r="B96" s="20"/>
      <c r="C96" s="26"/>
      <c r="D96" s="26"/>
    </row>
    <row r="97" spans="1:4" ht="20.25" x14ac:dyDescent="0.25">
      <c r="A97" s="96"/>
      <c r="B97" s="20"/>
      <c r="C97" s="26"/>
      <c r="D97" s="26"/>
    </row>
    <row r="98" spans="1:4" ht="20.25" x14ac:dyDescent="0.25">
      <c r="A98" s="96"/>
      <c r="B98" s="20"/>
      <c r="C98" s="26"/>
      <c r="D98" s="26"/>
    </row>
    <row r="99" spans="1:4" ht="20.25" x14ac:dyDescent="0.25">
      <c r="A99" s="96"/>
      <c r="B99" s="20"/>
      <c r="C99" s="26"/>
      <c r="D99" s="26"/>
    </row>
    <row r="100" spans="1:4" ht="20.25" x14ac:dyDescent="0.25">
      <c r="A100" s="96"/>
      <c r="B100" s="20"/>
      <c r="C100" s="26"/>
      <c r="D100" s="26"/>
    </row>
    <row r="101" spans="1:4" ht="20.25" x14ac:dyDescent="0.25">
      <c r="A101" s="96"/>
      <c r="B101" s="20"/>
      <c r="C101" s="26"/>
      <c r="D101" s="26"/>
    </row>
    <row r="102" spans="1:4" ht="20.25" x14ac:dyDescent="0.25">
      <c r="A102" s="96"/>
      <c r="B102" s="20"/>
      <c r="C102" s="26"/>
      <c r="D102" s="26"/>
    </row>
    <row r="103" spans="1:4" ht="20.25" x14ac:dyDescent="0.25">
      <c r="A103" s="96"/>
      <c r="B103" s="20"/>
      <c r="C103" s="26"/>
      <c r="D103" s="26"/>
    </row>
    <row r="104" spans="1:4" ht="20.25" x14ac:dyDescent="0.25">
      <c r="A104" s="96"/>
      <c r="B104" s="20"/>
      <c r="C104" s="26"/>
      <c r="D104" s="26"/>
    </row>
    <row r="105" spans="1:4" ht="20.25" x14ac:dyDescent="0.25">
      <c r="A105" s="96"/>
      <c r="B105" s="20"/>
      <c r="C105" s="26"/>
      <c r="D105" s="26"/>
    </row>
    <row r="106" spans="1:4" ht="20.25" x14ac:dyDescent="0.25">
      <c r="A106" s="96"/>
      <c r="B106" s="20"/>
      <c r="C106" s="26"/>
      <c r="D106" s="26"/>
    </row>
    <row r="107" spans="1:4" ht="20.25" x14ac:dyDescent="0.25">
      <c r="A107" s="96"/>
      <c r="B107" s="20"/>
      <c r="C107" s="26"/>
      <c r="D107" s="26"/>
    </row>
    <row r="108" spans="1:4" ht="20.25" x14ac:dyDescent="0.25">
      <c r="A108" s="96"/>
      <c r="B108" s="20"/>
      <c r="C108" s="26"/>
      <c r="D108" s="26"/>
    </row>
    <row r="109" spans="1:4" ht="20.25" x14ac:dyDescent="0.25">
      <c r="A109" s="96"/>
      <c r="B109" s="20"/>
      <c r="C109" s="26"/>
      <c r="D109" s="26"/>
    </row>
    <row r="110" spans="1:4" ht="20.25" x14ac:dyDescent="0.25">
      <c r="A110" s="96"/>
      <c r="B110" s="20"/>
      <c r="C110" s="26"/>
      <c r="D110" s="26"/>
    </row>
    <row r="111" spans="1:4" ht="20.25" x14ac:dyDescent="0.25">
      <c r="A111" s="96"/>
      <c r="B111" s="20"/>
      <c r="C111" s="26"/>
      <c r="D111" s="26"/>
    </row>
    <row r="112" spans="1:4" ht="20.25" x14ac:dyDescent="0.25">
      <c r="A112" s="96"/>
      <c r="B112" s="20"/>
      <c r="C112" s="26"/>
      <c r="D112" s="26"/>
    </row>
    <row r="113" spans="1:4" ht="20.25" x14ac:dyDescent="0.25">
      <c r="A113" s="96"/>
      <c r="B113" s="20"/>
      <c r="C113" s="26"/>
      <c r="D113" s="26"/>
    </row>
    <row r="114" spans="1:4" ht="20.25" x14ac:dyDescent="0.25">
      <c r="A114" s="96"/>
      <c r="B114" s="20"/>
      <c r="C114" s="26"/>
      <c r="D114" s="26"/>
    </row>
    <row r="115" spans="1:4" ht="20.25" x14ac:dyDescent="0.25">
      <c r="A115" s="96"/>
      <c r="B115" s="20"/>
      <c r="C115" s="26"/>
      <c r="D115" s="26"/>
    </row>
    <row r="116" spans="1:4" ht="20.25" x14ac:dyDescent="0.25">
      <c r="A116" s="96"/>
      <c r="B116" s="20"/>
      <c r="C116" s="26"/>
      <c r="D116" s="26"/>
    </row>
    <row r="117" spans="1:4" ht="20.25" x14ac:dyDescent="0.25">
      <c r="A117" s="96"/>
      <c r="B117" s="20"/>
      <c r="C117" s="26"/>
      <c r="D117" s="26"/>
    </row>
    <row r="118" spans="1:4" ht="20.25" x14ac:dyDescent="0.25">
      <c r="A118" s="96"/>
      <c r="B118" s="20"/>
      <c r="C118" s="26"/>
      <c r="D118" s="26"/>
    </row>
    <row r="119" spans="1:4" ht="20.25" x14ac:dyDescent="0.25">
      <c r="A119" s="96"/>
      <c r="B119" s="20"/>
      <c r="C119" s="26"/>
      <c r="D119" s="26"/>
    </row>
    <row r="120" spans="1:4" ht="20.25" x14ac:dyDescent="0.25">
      <c r="A120" s="96"/>
      <c r="B120" s="20"/>
      <c r="C120" s="26"/>
      <c r="D120" s="26"/>
    </row>
    <row r="121" spans="1:4" ht="20.25" x14ac:dyDescent="0.25">
      <c r="A121" s="96"/>
      <c r="B121" s="20"/>
      <c r="C121" s="26"/>
      <c r="D121" s="26"/>
    </row>
    <row r="122" spans="1:4" ht="20.25" x14ac:dyDescent="0.25">
      <c r="A122" s="96"/>
      <c r="B122" s="20"/>
      <c r="C122" s="26"/>
      <c r="D122" s="26"/>
    </row>
    <row r="123" spans="1:4" ht="20.25" x14ac:dyDescent="0.25">
      <c r="A123" s="96"/>
      <c r="B123" s="20"/>
      <c r="C123" s="26"/>
      <c r="D123" s="26"/>
    </row>
    <row r="124" spans="1:4" ht="20.25" x14ac:dyDescent="0.25">
      <c r="A124" s="96"/>
      <c r="B124" s="20"/>
      <c r="C124" s="26"/>
      <c r="D124" s="26"/>
    </row>
    <row r="125" spans="1:4" ht="20.25" x14ac:dyDescent="0.25">
      <c r="A125" s="96"/>
      <c r="B125" s="20"/>
      <c r="C125" s="26"/>
      <c r="D125" s="26"/>
    </row>
    <row r="126" spans="1:4" ht="20.25" x14ac:dyDescent="0.25">
      <c r="A126" s="96"/>
      <c r="B126" s="20"/>
      <c r="C126" s="26"/>
      <c r="D126" s="26"/>
    </row>
    <row r="127" spans="1:4" ht="20.25" x14ac:dyDescent="0.25">
      <c r="A127" s="96"/>
      <c r="B127" s="20"/>
      <c r="C127" s="26"/>
      <c r="D127" s="26"/>
    </row>
    <row r="128" spans="1:4" ht="20.25" x14ac:dyDescent="0.25">
      <c r="A128" s="96"/>
      <c r="B128" s="20"/>
      <c r="C128" s="26"/>
      <c r="D128" s="26"/>
    </row>
    <row r="129" spans="1:4" ht="20.25" x14ac:dyDescent="0.25">
      <c r="A129" s="96"/>
      <c r="B129" s="20"/>
      <c r="C129" s="26"/>
      <c r="D129" s="26"/>
    </row>
    <row r="130" spans="1:4" ht="20.25" x14ac:dyDescent="0.25">
      <c r="A130" s="96"/>
      <c r="B130" s="20"/>
      <c r="C130" s="26"/>
      <c r="D130" s="26"/>
    </row>
    <row r="131" spans="1:4" ht="20.25" x14ac:dyDescent="0.25">
      <c r="A131" s="96"/>
      <c r="B131" s="20"/>
      <c r="C131" s="26"/>
      <c r="D131" s="26"/>
    </row>
    <row r="132" spans="1:4" ht="20.25" x14ac:dyDescent="0.25">
      <c r="A132" s="96"/>
      <c r="B132" s="20"/>
      <c r="C132" s="26"/>
      <c r="D132" s="26"/>
    </row>
    <row r="133" spans="1:4" ht="20.25" x14ac:dyDescent="0.25">
      <c r="A133" s="96"/>
      <c r="B133" s="20"/>
      <c r="C133" s="26"/>
      <c r="D133" s="26"/>
    </row>
    <row r="134" spans="1:4" ht="20.25" x14ac:dyDescent="0.25">
      <c r="A134" s="96"/>
      <c r="B134" s="20"/>
      <c r="C134" s="26"/>
      <c r="D134" s="26"/>
    </row>
    <row r="135" spans="1:4" ht="20.25" x14ac:dyDescent="0.25">
      <c r="A135" s="96"/>
      <c r="B135" s="20"/>
      <c r="C135" s="26"/>
      <c r="D135" s="26"/>
    </row>
    <row r="136" spans="1:4" ht="20.25" x14ac:dyDescent="0.25">
      <c r="A136" s="96"/>
      <c r="B136" s="20"/>
      <c r="C136" s="26"/>
      <c r="D136" s="26"/>
    </row>
    <row r="137" spans="1:4" ht="20.25" x14ac:dyDescent="0.25">
      <c r="A137" s="96"/>
      <c r="B137" s="20"/>
      <c r="C137" s="26"/>
      <c r="D137" s="26"/>
    </row>
    <row r="138" spans="1:4" ht="20.25" x14ac:dyDescent="0.25">
      <c r="A138" s="96"/>
      <c r="B138" s="20"/>
      <c r="C138" s="26"/>
      <c r="D138" s="26"/>
    </row>
    <row r="139" spans="1:4" ht="20.25" x14ac:dyDescent="0.25">
      <c r="A139" s="96"/>
      <c r="B139" s="20"/>
      <c r="C139" s="26"/>
      <c r="D139" s="26"/>
    </row>
    <row r="140" spans="1:4" ht="20.25" x14ac:dyDescent="0.25">
      <c r="A140" s="96"/>
      <c r="B140" s="20"/>
      <c r="C140" s="26"/>
      <c r="D140" s="26"/>
    </row>
    <row r="141" spans="1:4" ht="20.25" x14ac:dyDescent="0.25">
      <c r="A141" s="96"/>
      <c r="B141" s="20"/>
      <c r="C141" s="26"/>
      <c r="D141" s="26"/>
    </row>
    <row r="142" spans="1:4" ht="20.25" x14ac:dyDescent="0.25">
      <c r="A142" s="96"/>
      <c r="B142" s="20"/>
      <c r="C142" s="26"/>
      <c r="D142" s="26"/>
    </row>
    <row r="143" spans="1:4" ht="20.25" x14ac:dyDescent="0.25">
      <c r="A143" s="96"/>
      <c r="B143" s="20"/>
      <c r="C143" s="26"/>
      <c r="D143" s="26"/>
    </row>
    <row r="144" spans="1:4" ht="20.25" x14ac:dyDescent="0.25">
      <c r="A144" s="96"/>
      <c r="B144" s="20"/>
      <c r="C144" s="26"/>
      <c r="D144" s="26"/>
    </row>
    <row r="145" spans="1:4" ht="20.25" x14ac:dyDescent="0.25">
      <c r="A145" s="96"/>
      <c r="B145" s="20"/>
      <c r="C145" s="26"/>
      <c r="D145" s="26"/>
    </row>
    <row r="146" spans="1:4" ht="20.25" x14ac:dyDescent="0.25">
      <c r="A146" s="96"/>
      <c r="B146" s="20"/>
      <c r="C146" s="26"/>
      <c r="D146" s="26"/>
    </row>
    <row r="147" spans="1:4" ht="20.25" x14ac:dyDescent="0.25">
      <c r="A147" s="96"/>
      <c r="B147" s="20"/>
      <c r="C147" s="26"/>
      <c r="D147" s="26"/>
    </row>
    <row r="148" spans="1:4" ht="20.25" x14ac:dyDescent="0.25">
      <c r="A148" s="96"/>
      <c r="B148" s="20"/>
      <c r="C148" s="26"/>
      <c r="D148" s="26"/>
    </row>
    <row r="149" spans="1:4" ht="20.25" x14ac:dyDescent="0.25">
      <c r="A149" s="96"/>
      <c r="B149" s="20"/>
      <c r="C149" s="26"/>
      <c r="D149" s="26"/>
    </row>
    <row r="150" spans="1:4" ht="20.25" x14ac:dyDescent="0.25">
      <c r="A150" s="96"/>
      <c r="B150" s="20"/>
      <c r="C150" s="26"/>
      <c r="D150" s="26"/>
    </row>
    <row r="151" spans="1:4" ht="20.25" x14ac:dyDescent="0.25">
      <c r="A151" s="96"/>
      <c r="B151" s="20"/>
      <c r="C151" s="26"/>
      <c r="D151" s="26"/>
    </row>
    <row r="152" spans="1:4" ht="20.25" x14ac:dyDescent="0.25">
      <c r="A152" s="96"/>
      <c r="B152" s="20"/>
      <c r="C152" s="26"/>
      <c r="D152" s="26"/>
    </row>
    <row r="153" spans="1:4" ht="20.25" x14ac:dyDescent="0.25">
      <c r="A153" s="96"/>
      <c r="B153" s="20"/>
      <c r="C153" s="26"/>
      <c r="D153" s="26"/>
    </row>
    <row r="154" spans="1:4" ht="20.25" x14ac:dyDescent="0.25">
      <c r="A154" s="96"/>
      <c r="B154" s="20"/>
      <c r="C154" s="26"/>
      <c r="D154" s="26"/>
    </row>
    <row r="155" spans="1:4" ht="20.25" x14ac:dyDescent="0.25">
      <c r="A155" s="96"/>
      <c r="B155" s="20"/>
      <c r="C155" s="26"/>
      <c r="D155" s="26"/>
    </row>
    <row r="156" spans="1:4" ht="20.25" x14ac:dyDescent="0.25">
      <c r="A156" s="96"/>
      <c r="B156" s="20"/>
      <c r="C156" s="26"/>
      <c r="D156" s="26"/>
    </row>
    <row r="157" spans="1:4" ht="20.25" x14ac:dyDescent="0.25">
      <c r="A157" s="96"/>
      <c r="B157" s="20"/>
      <c r="C157" s="26"/>
      <c r="D157" s="26"/>
    </row>
    <row r="158" spans="1:4" ht="20.25" x14ac:dyDescent="0.25">
      <c r="A158" s="96"/>
      <c r="B158" s="20"/>
      <c r="C158" s="26"/>
      <c r="D158" s="26"/>
    </row>
    <row r="159" spans="1:4" ht="20.25" x14ac:dyDescent="0.25">
      <c r="A159" s="96"/>
      <c r="B159" s="20"/>
      <c r="C159" s="26"/>
      <c r="D159" s="26"/>
    </row>
    <row r="160" spans="1:4" ht="20.25" x14ac:dyDescent="0.25">
      <c r="A160" s="96"/>
      <c r="B160" s="20"/>
      <c r="C160" s="26"/>
      <c r="D160" s="26"/>
    </row>
    <row r="161" spans="1:4" ht="20.25" x14ac:dyDescent="0.25">
      <c r="A161" s="96"/>
      <c r="B161" s="20"/>
      <c r="C161" s="26"/>
      <c r="D161" s="26"/>
    </row>
    <row r="162" spans="1:4" ht="20.25" x14ac:dyDescent="0.25">
      <c r="A162" s="96"/>
      <c r="B162" s="20"/>
      <c r="C162" s="26"/>
      <c r="D162" s="26"/>
    </row>
    <row r="163" spans="1:4" ht="20.25" x14ac:dyDescent="0.25">
      <c r="A163" s="96"/>
      <c r="B163" s="20"/>
      <c r="C163" s="26"/>
      <c r="D163" s="26"/>
    </row>
    <row r="164" spans="1:4" ht="20.25" x14ac:dyDescent="0.25">
      <c r="A164" s="96"/>
      <c r="B164" s="20"/>
      <c r="C164" s="26"/>
      <c r="D164" s="26"/>
    </row>
    <row r="165" spans="1:4" ht="20.25" x14ac:dyDescent="0.25">
      <c r="A165" s="96"/>
      <c r="B165" s="20"/>
      <c r="C165" s="26"/>
      <c r="D165" s="26"/>
    </row>
    <row r="166" spans="1:4" ht="20.25" x14ac:dyDescent="0.25">
      <c r="A166" s="96"/>
      <c r="B166" s="20"/>
      <c r="C166" s="26"/>
      <c r="D166" s="26"/>
    </row>
    <row r="167" spans="1:4" ht="20.25" x14ac:dyDescent="0.25">
      <c r="A167" s="96"/>
      <c r="B167" s="20"/>
      <c r="C167" s="26"/>
      <c r="D167" s="26"/>
    </row>
    <row r="168" spans="1:4" ht="20.25" x14ac:dyDescent="0.25">
      <c r="A168" s="96"/>
      <c r="B168" s="20"/>
      <c r="C168" s="26"/>
      <c r="D168" s="26"/>
    </row>
    <row r="169" spans="1:4" ht="20.25" x14ac:dyDescent="0.25">
      <c r="A169" s="96"/>
      <c r="B169" s="20"/>
      <c r="C169" s="26"/>
      <c r="D169" s="26"/>
    </row>
    <row r="170" spans="1:4" ht="20.25" x14ac:dyDescent="0.25">
      <c r="A170" s="96"/>
      <c r="B170" s="20"/>
      <c r="C170" s="26"/>
      <c r="D170" s="26"/>
    </row>
    <row r="171" spans="1:4" ht="20.25" x14ac:dyDescent="0.25">
      <c r="A171" s="96"/>
      <c r="B171" s="20"/>
      <c r="C171" s="26"/>
      <c r="D171" s="26"/>
    </row>
    <row r="172" spans="1:4" ht="20.25" x14ac:dyDescent="0.25">
      <c r="A172" s="96"/>
      <c r="B172" s="20"/>
      <c r="C172" s="26"/>
      <c r="D172" s="26"/>
    </row>
    <row r="173" spans="1:4" ht="20.25" x14ac:dyDescent="0.25">
      <c r="A173" s="96"/>
      <c r="B173" s="20"/>
      <c r="C173" s="26"/>
      <c r="D173" s="26"/>
    </row>
    <row r="174" spans="1:4" ht="20.25" x14ac:dyDescent="0.25">
      <c r="A174" s="96"/>
      <c r="B174" s="20"/>
      <c r="C174" s="26"/>
      <c r="D174" s="26"/>
    </row>
    <row r="175" spans="1:4" ht="20.25" x14ac:dyDescent="0.25">
      <c r="A175" s="96"/>
      <c r="B175" s="20"/>
      <c r="C175" s="26"/>
      <c r="D175" s="26"/>
    </row>
    <row r="176" spans="1:4" ht="20.25" x14ac:dyDescent="0.25">
      <c r="A176" s="96"/>
      <c r="B176" s="20"/>
      <c r="C176" s="26"/>
      <c r="D176" s="26"/>
    </row>
    <row r="177" spans="1:4" ht="20.25" x14ac:dyDescent="0.25">
      <c r="A177" s="96"/>
      <c r="B177" s="20"/>
      <c r="C177" s="26"/>
      <c r="D177" s="26"/>
    </row>
    <row r="178" spans="1:4" ht="20.25" x14ac:dyDescent="0.25">
      <c r="A178" s="96"/>
      <c r="B178" s="20"/>
      <c r="C178" s="26"/>
      <c r="D178" s="26"/>
    </row>
    <row r="179" spans="1:4" ht="20.25" x14ac:dyDescent="0.25">
      <c r="A179" s="96"/>
      <c r="B179" s="20"/>
      <c r="C179" s="26"/>
      <c r="D179" s="26"/>
    </row>
    <row r="180" spans="1:4" ht="20.25" x14ac:dyDescent="0.25">
      <c r="A180" s="96"/>
      <c r="B180" s="20"/>
      <c r="C180" s="26"/>
      <c r="D180" s="26"/>
    </row>
    <row r="181" spans="1:4" ht="20.25" x14ac:dyDescent="0.25">
      <c r="A181" s="96"/>
      <c r="B181" s="20"/>
      <c r="C181" s="26"/>
      <c r="D181" s="26"/>
    </row>
    <row r="182" spans="1:4" ht="20.25" x14ac:dyDescent="0.25">
      <c r="A182" s="96"/>
      <c r="B182" s="20"/>
      <c r="C182" s="26"/>
      <c r="D182" s="26"/>
    </row>
    <row r="183" spans="1:4" ht="20.25" x14ac:dyDescent="0.25">
      <c r="A183" s="96"/>
      <c r="B183" s="20"/>
      <c r="C183" s="26"/>
      <c r="D183" s="26"/>
    </row>
    <row r="184" spans="1:4" ht="20.25" x14ac:dyDescent="0.25">
      <c r="A184" s="96"/>
      <c r="B184" s="20"/>
      <c r="C184" s="26"/>
      <c r="D184" s="26"/>
    </row>
    <row r="185" spans="1:4" ht="20.25" x14ac:dyDescent="0.25">
      <c r="A185" s="96"/>
      <c r="B185" s="20"/>
      <c r="C185" s="26"/>
      <c r="D185" s="26"/>
    </row>
    <row r="186" spans="1:4" ht="20.25" x14ac:dyDescent="0.25">
      <c r="A186" s="96"/>
      <c r="B186" s="20"/>
      <c r="C186" s="26"/>
      <c r="D186" s="26"/>
    </row>
    <row r="187" spans="1:4" ht="20.25" x14ac:dyDescent="0.25">
      <c r="A187" s="96"/>
      <c r="B187" s="20"/>
      <c r="C187" s="26"/>
      <c r="D187" s="26"/>
    </row>
    <row r="188" spans="1:4" ht="20.25" x14ac:dyDescent="0.25">
      <c r="A188" s="96"/>
      <c r="B188" s="20"/>
      <c r="C188" s="26"/>
      <c r="D188" s="26"/>
    </row>
    <row r="189" spans="1:4" ht="20.25" x14ac:dyDescent="0.25">
      <c r="A189" s="96"/>
      <c r="B189" s="20"/>
      <c r="C189" s="26"/>
      <c r="D189" s="26"/>
    </row>
    <row r="190" spans="1:4" ht="20.25" x14ac:dyDescent="0.25">
      <c r="A190" s="96"/>
      <c r="B190" s="20"/>
      <c r="C190" s="26"/>
      <c r="D190" s="26"/>
    </row>
    <row r="191" spans="1:4" ht="20.25" x14ac:dyDescent="0.25">
      <c r="A191" s="96"/>
      <c r="B191" s="20"/>
      <c r="C191" s="26"/>
      <c r="D191" s="26"/>
    </row>
    <row r="192" spans="1:4" ht="20.25" x14ac:dyDescent="0.25">
      <c r="A192" s="96"/>
      <c r="B192" s="20"/>
      <c r="C192" s="26"/>
      <c r="D192" s="26"/>
    </row>
    <row r="193" spans="1:4" ht="20.25" x14ac:dyDescent="0.25">
      <c r="A193" s="96"/>
      <c r="B193" s="20"/>
      <c r="C193" s="26"/>
      <c r="D193" s="26"/>
    </row>
    <row r="194" spans="1:4" ht="20.25" x14ac:dyDescent="0.25">
      <c r="A194" s="96"/>
      <c r="B194" s="20"/>
      <c r="C194" s="26"/>
      <c r="D194" s="26"/>
    </row>
    <row r="195" spans="1:4" ht="20.25" x14ac:dyDescent="0.25">
      <c r="A195" s="96"/>
      <c r="B195" s="20"/>
      <c r="C195" s="26"/>
      <c r="D195" s="26"/>
    </row>
    <row r="196" spans="1:4" ht="20.25" x14ac:dyDescent="0.25">
      <c r="A196" s="96"/>
      <c r="B196" s="20"/>
      <c r="C196" s="26"/>
      <c r="D196" s="26"/>
    </row>
    <row r="197" spans="1:4" ht="20.25" x14ac:dyDescent="0.25">
      <c r="A197" s="96"/>
      <c r="B197" s="20"/>
      <c r="C197" s="26"/>
      <c r="D197" s="26"/>
    </row>
    <row r="198" spans="1:4" ht="20.25" x14ac:dyDescent="0.25">
      <c r="A198" s="96"/>
      <c r="B198" s="20"/>
      <c r="C198" s="26"/>
      <c r="D198" s="26"/>
    </row>
    <row r="199" spans="1:4" ht="20.25" x14ac:dyDescent="0.25">
      <c r="A199" s="96"/>
      <c r="B199" s="20"/>
      <c r="C199" s="26"/>
      <c r="D199" s="26"/>
    </row>
    <row r="200" spans="1:4" ht="20.25" x14ac:dyDescent="0.25">
      <c r="A200" s="96"/>
      <c r="B200" s="20"/>
      <c r="C200" s="26"/>
      <c r="D200" s="26"/>
    </row>
    <row r="201" spans="1:4" ht="20.25" x14ac:dyDescent="0.25">
      <c r="A201" s="96"/>
      <c r="B201" s="20"/>
      <c r="C201" s="26"/>
      <c r="D201" s="26"/>
    </row>
    <row r="202" spans="1:4" ht="20.25" x14ac:dyDescent="0.25">
      <c r="A202" s="96"/>
      <c r="B202" s="20"/>
      <c r="C202" s="26"/>
      <c r="D202" s="26"/>
    </row>
    <row r="203" spans="1:4" ht="20.25" x14ac:dyDescent="0.25">
      <c r="A203" s="96"/>
      <c r="B203" s="20"/>
      <c r="C203" s="26"/>
      <c r="D203" s="26"/>
    </row>
    <row r="204" spans="1:4" ht="20.25" x14ac:dyDescent="0.25">
      <c r="A204" s="96"/>
      <c r="B204" s="20"/>
      <c r="C204" s="26"/>
      <c r="D204" s="26"/>
    </row>
    <row r="205" spans="1:4" ht="20.25" x14ac:dyDescent="0.25">
      <c r="A205" s="96"/>
      <c r="B205" s="20"/>
      <c r="C205" s="26"/>
      <c r="D205" s="26"/>
    </row>
    <row r="206" spans="1:4" ht="20.25" x14ac:dyDescent="0.25">
      <c r="A206" s="96"/>
      <c r="B206" s="20"/>
      <c r="C206" s="26"/>
      <c r="D206" s="26"/>
    </row>
    <row r="207" spans="1:4" ht="20.25" x14ac:dyDescent="0.25">
      <c r="A207" s="96"/>
      <c r="B207" s="20"/>
      <c r="C207" s="26"/>
      <c r="D207" s="26"/>
    </row>
    <row r="208" spans="1:4" x14ac:dyDescent="0.25">
      <c r="A208" s="76"/>
      <c r="B208" s="20"/>
      <c r="C208" s="20"/>
      <c r="D208" s="20"/>
    </row>
    <row r="209" spans="1:8" ht="20.25" x14ac:dyDescent="0.25">
      <c r="A209" s="76"/>
      <c r="B209" s="22" t="s">
        <v>87</v>
      </c>
      <c r="C209" s="22" t="s">
        <v>142</v>
      </c>
      <c r="D209" s="25" t="s">
        <v>87</v>
      </c>
      <c r="E209" s="25" t="s">
        <v>142</v>
      </c>
    </row>
    <row r="210" spans="1:8" ht="21" x14ac:dyDescent="0.35">
      <c r="A210" s="76"/>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6"/>
      <c r="B211" s="23" t="s">
        <v>89</v>
      </c>
      <c r="C211" s="23" t="s">
        <v>92</v>
      </c>
      <c r="E211" t="s">
        <v>57</v>
      </c>
      <c r="F211" t="str">
        <f t="shared" ref="F211:F221" si="0">IF(NOT(ISBLANK(D211)),D211,IF(NOT(ISBLANK(E211)),"     "&amp;E211,FALSE))</f>
        <v xml:space="preserve">     Afectación menor a 10 SMLMV .</v>
      </c>
    </row>
    <row r="212" spans="1:8" ht="21" x14ac:dyDescent="0.35">
      <c r="A212" s="76"/>
      <c r="B212" s="23" t="s">
        <v>89</v>
      </c>
      <c r="C212" s="23" t="s">
        <v>93</v>
      </c>
      <c r="E212" t="s">
        <v>92</v>
      </c>
      <c r="F212" t="str">
        <f t="shared" si="0"/>
        <v xml:space="preserve">     Entre 10 y 50 SMLMV </v>
      </c>
    </row>
    <row r="213" spans="1:8" ht="21" x14ac:dyDescent="0.35">
      <c r="A213" s="76"/>
      <c r="B213" s="23" t="s">
        <v>89</v>
      </c>
      <c r="C213" s="23" t="s">
        <v>94</v>
      </c>
      <c r="E213" t="s">
        <v>93</v>
      </c>
      <c r="F213" t="str">
        <f t="shared" si="0"/>
        <v xml:space="preserve">     Entre 50 y 100 SMLMV </v>
      </c>
    </row>
    <row r="214" spans="1:8" ht="21" x14ac:dyDescent="0.35">
      <c r="A214" s="76"/>
      <c r="B214" s="23" t="s">
        <v>89</v>
      </c>
      <c r="C214" s="23" t="s">
        <v>95</v>
      </c>
      <c r="E214" t="s">
        <v>94</v>
      </c>
      <c r="F214" t="str">
        <f t="shared" si="0"/>
        <v xml:space="preserve">     Entre 100 y 500 SMLMV </v>
      </c>
    </row>
    <row r="215" spans="1:8" ht="21" x14ac:dyDescent="0.35">
      <c r="A215" s="76"/>
      <c r="B215" s="23" t="s">
        <v>56</v>
      </c>
      <c r="C215" s="23" t="s">
        <v>96</v>
      </c>
      <c r="E215" t="s">
        <v>95</v>
      </c>
      <c r="F215" t="str">
        <f t="shared" si="0"/>
        <v xml:space="preserve">     Mayor a 500 SMLMV </v>
      </c>
    </row>
    <row r="216" spans="1:8" ht="21" x14ac:dyDescent="0.35">
      <c r="A216" s="76"/>
      <c r="B216" s="23" t="s">
        <v>56</v>
      </c>
      <c r="C216" s="23" t="s">
        <v>97</v>
      </c>
      <c r="D216" t="s">
        <v>56</v>
      </c>
      <c r="F216" t="str">
        <f t="shared" si="0"/>
        <v>Pérdida Reputacional</v>
      </c>
    </row>
    <row r="217" spans="1:8" ht="21" x14ac:dyDescent="0.35">
      <c r="A217" s="76"/>
      <c r="B217" s="23" t="s">
        <v>56</v>
      </c>
      <c r="C217" s="23" t="s">
        <v>99</v>
      </c>
      <c r="E217" t="s">
        <v>96</v>
      </c>
      <c r="F217" t="str">
        <f t="shared" si="0"/>
        <v xml:space="preserve">     El riesgo afecta la imagen de alguna área de la organización</v>
      </c>
    </row>
    <row r="218" spans="1:8" ht="21" x14ac:dyDescent="0.35">
      <c r="A218" s="76"/>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6"/>
      <c r="B219" s="23" t="s">
        <v>56</v>
      </c>
      <c r="C219" s="23" t="s">
        <v>117</v>
      </c>
      <c r="E219" t="s">
        <v>99</v>
      </c>
      <c r="F219" t="str">
        <f t="shared" si="0"/>
        <v xml:space="preserve">     El riesgo afecta la imagen de la entidad con algunos usuarios de relevancia frente al logro de los objetivos</v>
      </c>
    </row>
    <row r="220" spans="1:8" x14ac:dyDescent="0.25">
      <c r="A220" s="76"/>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6"/>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6"/>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1"/>
    <col min="3" max="3" width="17" style="81" customWidth="1"/>
    <col min="4" max="4" width="14.28515625" style="81"/>
    <col min="5" max="5" width="46" style="81" customWidth="1"/>
    <col min="6" max="16384" width="14.28515625" style="81"/>
  </cols>
  <sheetData>
    <row r="1" spans="2:6" ht="24" customHeight="1" thickBot="1" x14ac:dyDescent="0.25">
      <c r="B1" s="400" t="s">
        <v>77</v>
      </c>
      <c r="C1" s="401"/>
      <c r="D1" s="401"/>
      <c r="E1" s="401"/>
      <c r="F1" s="402"/>
    </row>
    <row r="2" spans="2:6" ht="16.5" thickBot="1" x14ac:dyDescent="0.3">
      <c r="B2" s="82"/>
      <c r="C2" s="82"/>
      <c r="D2" s="82"/>
      <c r="E2" s="82"/>
      <c r="F2" s="82"/>
    </row>
    <row r="3" spans="2:6" ht="16.5" thickBot="1" x14ac:dyDescent="0.25">
      <c r="B3" s="404" t="s">
        <v>63</v>
      </c>
      <c r="C3" s="405"/>
      <c r="D3" s="405"/>
      <c r="E3" s="94" t="s">
        <v>64</v>
      </c>
      <c r="F3" s="95" t="s">
        <v>65</v>
      </c>
    </row>
    <row r="4" spans="2:6" ht="31.5" x14ac:dyDescent="0.2">
      <c r="B4" s="406" t="s">
        <v>66</v>
      </c>
      <c r="C4" s="408" t="s">
        <v>13</v>
      </c>
      <c r="D4" s="83" t="s">
        <v>14</v>
      </c>
      <c r="E4" s="84" t="s">
        <v>67</v>
      </c>
      <c r="F4" s="85">
        <v>0.25</v>
      </c>
    </row>
    <row r="5" spans="2:6" ht="47.25" x14ac:dyDescent="0.2">
      <c r="B5" s="407"/>
      <c r="C5" s="409"/>
      <c r="D5" s="86" t="s">
        <v>15</v>
      </c>
      <c r="E5" s="87" t="s">
        <v>68</v>
      </c>
      <c r="F5" s="88">
        <v>0.15</v>
      </c>
    </row>
    <row r="6" spans="2:6" ht="47.25" x14ac:dyDescent="0.2">
      <c r="B6" s="407"/>
      <c r="C6" s="409"/>
      <c r="D6" s="86" t="s">
        <v>16</v>
      </c>
      <c r="E6" s="87" t="s">
        <v>69</v>
      </c>
      <c r="F6" s="88">
        <v>0.1</v>
      </c>
    </row>
    <row r="7" spans="2:6" ht="63" x14ac:dyDescent="0.2">
      <c r="B7" s="407"/>
      <c r="C7" s="409" t="s">
        <v>17</v>
      </c>
      <c r="D7" s="86" t="s">
        <v>10</v>
      </c>
      <c r="E7" s="87" t="s">
        <v>70</v>
      </c>
      <c r="F7" s="88">
        <v>0.25</v>
      </c>
    </row>
    <row r="8" spans="2:6" ht="31.5" x14ac:dyDescent="0.2">
      <c r="B8" s="407"/>
      <c r="C8" s="409"/>
      <c r="D8" s="86" t="s">
        <v>9</v>
      </c>
      <c r="E8" s="87" t="s">
        <v>71</v>
      </c>
      <c r="F8" s="88">
        <v>0.15</v>
      </c>
    </row>
    <row r="9" spans="2:6" ht="47.25" x14ac:dyDescent="0.2">
      <c r="B9" s="407" t="s">
        <v>159</v>
      </c>
      <c r="C9" s="409" t="s">
        <v>18</v>
      </c>
      <c r="D9" s="86" t="s">
        <v>19</v>
      </c>
      <c r="E9" s="87" t="s">
        <v>72</v>
      </c>
      <c r="F9" s="89" t="s">
        <v>73</v>
      </c>
    </row>
    <row r="10" spans="2:6" ht="63" x14ac:dyDescent="0.2">
      <c r="B10" s="407"/>
      <c r="C10" s="409"/>
      <c r="D10" s="86" t="s">
        <v>20</v>
      </c>
      <c r="E10" s="87" t="s">
        <v>74</v>
      </c>
      <c r="F10" s="89" t="s">
        <v>73</v>
      </c>
    </row>
    <row r="11" spans="2:6" ht="47.25" x14ac:dyDescent="0.2">
      <c r="B11" s="407"/>
      <c r="C11" s="409" t="s">
        <v>21</v>
      </c>
      <c r="D11" s="86" t="s">
        <v>22</v>
      </c>
      <c r="E11" s="87" t="s">
        <v>75</v>
      </c>
      <c r="F11" s="89" t="s">
        <v>73</v>
      </c>
    </row>
    <row r="12" spans="2:6" ht="47.25" x14ac:dyDescent="0.2">
      <c r="B12" s="407"/>
      <c r="C12" s="409"/>
      <c r="D12" s="86" t="s">
        <v>23</v>
      </c>
      <c r="E12" s="87" t="s">
        <v>76</v>
      </c>
      <c r="F12" s="89" t="s">
        <v>73</v>
      </c>
    </row>
    <row r="13" spans="2:6" ht="31.5" x14ac:dyDescent="0.2">
      <c r="B13" s="407"/>
      <c r="C13" s="409" t="s">
        <v>24</v>
      </c>
      <c r="D13" s="86" t="s">
        <v>118</v>
      </c>
      <c r="E13" s="87" t="s">
        <v>121</v>
      </c>
      <c r="F13" s="89" t="s">
        <v>73</v>
      </c>
    </row>
    <row r="14" spans="2:6" ht="32.25" thickBot="1" x14ac:dyDescent="0.25">
      <c r="B14" s="410"/>
      <c r="C14" s="411"/>
      <c r="D14" s="90" t="s">
        <v>119</v>
      </c>
      <c r="E14" s="91" t="s">
        <v>120</v>
      </c>
      <c r="F14" s="92" t="s">
        <v>73</v>
      </c>
    </row>
    <row r="15" spans="2:6" ht="49.5" customHeight="1" x14ac:dyDescent="0.2">
      <c r="B15" s="403" t="s">
        <v>156</v>
      </c>
      <c r="C15" s="403"/>
      <c r="D15" s="403"/>
      <c r="E15" s="403"/>
      <c r="F15" s="403"/>
    </row>
    <row r="16" spans="2:6" ht="27" customHeight="1" x14ac:dyDescent="0.25">
      <c r="B16" s="9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AE3A38-6AD0-4700-AF69-AB61D486EEFB}">
  <ds:schemaRefs>
    <ds:schemaRef ds:uri="http://purl.org/dc/dcmityp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43b5c514-35a4-416e-aff7-df25cf72a503"/>
    <ds:schemaRef ds:uri="ab6efe54-1113-4d03-9a9b-53d2d06840d9"/>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88FD2DD2-2E4E-4C89-9474-F2E003CF18F8}">
  <ds:schemaRefs>
    <ds:schemaRef ds:uri="http://schemas.microsoft.com/sharepoint/v3/contenttype/forms"/>
  </ds:schemaRefs>
</ds:datastoreItem>
</file>

<file path=customXml/itemProps3.xml><?xml version="1.0" encoding="utf-8"?>
<ds:datastoreItem xmlns:ds="http://schemas.openxmlformats.org/officeDocument/2006/customXml" ds:itemID="{055785EF-E8EF-4B16-8792-F8CF699497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Apoyo Control Interno ETITC</cp:lastModifiedBy>
  <cp:lastPrinted>2020-05-13T01:12:22Z</cp:lastPrinted>
  <dcterms:created xsi:type="dcterms:W3CDTF">2020-03-24T23:12:47Z</dcterms:created>
  <dcterms:modified xsi:type="dcterms:W3CDTF">2023-02-23T23:33:37Z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