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13" documentId="11_E72320F3641438F1798505D305D48809D51BCF86" xr6:coauthVersionLast="47" xr6:coauthVersionMax="47" xr10:uidLastSave="{8261613E-4AC5-4E0C-A2B3-71E70404DC11}"/>
  <bookViews>
    <workbookView xWindow="-120" yWindow="-120" windowWidth="20730" windowHeight="11040" tabRatio="882" firstSheet="1" activeTab="1" xr2:uid="{00000000-000D-0000-FFFF-FFFF00000000}"/>
  </bookViews>
  <sheets>
    <sheet name="Intructivo" sheetId="20" r:id="rId1"/>
    <sheet name="Mapa final" sheetId="1" r:id="rId2"/>
    <sheet name="Hoja2" sheetId="22" r:id="rId3"/>
    <sheet name="Listas" sheetId="21" state="hidden"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externalReferences>
    <externalReference r:id="rId12"/>
    <externalReference r:id="rId13"/>
    <externalReference r:id="rId14"/>
  </externalReferences>
  <calcPr calcId="191029"/>
  <pivotCaches>
    <pivotCache cacheId="0"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0" i="1" l="1"/>
  <c r="V20" i="1"/>
  <c r="Y19" i="1"/>
  <c r="V19" i="1"/>
  <c r="Y18" i="1"/>
  <c r="V18" i="1"/>
  <c r="P20" i="1"/>
  <c r="Q20" i="1" s="1"/>
  <c r="P19" i="1"/>
  <c r="Q19" i="1" s="1"/>
  <c r="AG19" i="1" l="1"/>
  <c r="AF19" i="1" s="1"/>
  <c r="AG20" i="1"/>
  <c r="AF20" i="1" s="1"/>
  <c r="Y17" i="1"/>
  <c r="L20" i="1" l="1"/>
  <c r="L40" i="18" s="1"/>
  <c r="L19" i="1"/>
  <c r="R19" i="1" l="1"/>
  <c r="X26" i="18"/>
  <c r="M20" i="1"/>
  <c r="AC20" i="1" s="1"/>
  <c r="R20" i="1"/>
  <c r="V17" i="1"/>
  <c r="M19" i="1"/>
  <c r="AC19" i="1" s="1"/>
  <c r="P17" i="1"/>
  <c r="Q17" i="1" s="1"/>
  <c r="L17" i="1"/>
  <c r="R32" i="18" s="1"/>
  <c r="Y16" i="1"/>
  <c r="V16" i="1"/>
  <c r="L16" i="1"/>
  <c r="M16" i="1" s="1"/>
  <c r="Y14" i="1"/>
  <c r="V14" i="1"/>
  <c r="Y15" i="1"/>
  <c r="V15" i="1"/>
  <c r="L14" i="1"/>
  <c r="M14" i="1" s="1"/>
  <c r="V13" i="1"/>
  <c r="Y13" i="1"/>
  <c r="Y12" i="1"/>
  <c r="Y11" i="1"/>
  <c r="V12" i="1"/>
  <c r="V11" i="1"/>
  <c r="O14" i="1"/>
  <c r="O16" i="1"/>
  <c r="AC16" i="1" l="1"/>
  <c r="AD16" i="1" s="1"/>
  <c r="AD19" i="1"/>
  <c r="AE19" i="1"/>
  <c r="AC14" i="1"/>
  <c r="AG17" i="1"/>
  <c r="AG18" i="1" s="1"/>
  <c r="AD20" i="1"/>
  <c r="AE20" i="1"/>
  <c r="R17" i="1"/>
  <c r="M17" i="1"/>
  <c r="AC17" i="1" s="1"/>
  <c r="P16" i="1"/>
  <c r="AF26" i="18" s="1"/>
  <c r="P14" i="1"/>
  <c r="AD24" i="18" s="1"/>
  <c r="AH20" i="1" l="1"/>
  <c r="K52" i="19"/>
  <c r="AH19" i="1"/>
  <c r="X40" i="19"/>
  <c r="AB26" i="18"/>
  <c r="AE16" i="1"/>
  <c r="AD17" i="1"/>
  <c r="AE17" i="1"/>
  <c r="AC18" i="1" s="1"/>
  <c r="AE18" i="1" s="1"/>
  <c r="AE14" i="1"/>
  <c r="AC15" i="1" s="1"/>
  <c r="AD14" i="1"/>
  <c r="Q16" i="1"/>
  <c r="R16" i="1"/>
  <c r="Q14" i="1"/>
  <c r="AG14" i="1" s="1"/>
  <c r="R14" i="1"/>
  <c r="AF14" i="1" l="1"/>
  <c r="AC38" i="19" s="1"/>
  <c r="AG15" i="1"/>
  <c r="L26" i="1"/>
  <c r="AH14" i="1" l="1"/>
  <c r="F221" i="13"/>
  <c r="F211" i="13"/>
  <c r="F212" i="13"/>
  <c r="F213" i="13"/>
  <c r="F214" i="13"/>
  <c r="F215" i="13"/>
  <c r="F216" i="13"/>
  <c r="F217" i="13"/>
  <c r="F218" i="13"/>
  <c r="F219" i="13"/>
  <c r="F220" i="13"/>
  <c r="F210" i="13"/>
  <c r="B221" i="13" a="1"/>
  <c r="B221" i="13" l="1"/>
  <c r="AD15" i="1" l="1"/>
  <c r="AE15" i="1"/>
  <c r="H210" i="13"/>
  <c r="L11" i="1" l="1"/>
  <c r="M11" i="1" l="1"/>
  <c r="AC11" i="1" s="1"/>
  <c r="AD18" i="1" l="1"/>
  <c r="AD11" i="1"/>
  <c r="AE11" i="1"/>
  <c r="AC12" i="1" s="1"/>
  <c r="AE12" i="1" s="1"/>
  <c r="AC13" i="1" s="1"/>
  <c r="AD12" i="1" l="1"/>
  <c r="AD13" i="1" l="1"/>
  <c r="AE13" i="1"/>
  <c r="AG16" i="1" l="1"/>
  <c r="AF17" i="1" s="1"/>
  <c r="S41" i="19" s="1"/>
  <c r="AF18" i="1"/>
  <c r="AH18" i="1" s="1"/>
  <c r="AF15" i="1"/>
  <c r="AH15" i="1" s="1"/>
  <c r="AF16" i="1" l="1"/>
  <c r="AH17" i="1"/>
  <c r="O11" i="1" s="1"/>
  <c r="P11" i="1" s="1"/>
  <c r="V22" i="18" s="1"/>
  <c r="AH16" i="1" l="1"/>
  <c r="X37" i="19"/>
  <c r="AH38" i="18"/>
  <c r="AL42" i="18"/>
  <c r="AL40" i="18"/>
  <c r="AJ42" i="18"/>
  <c r="AJ38" i="18"/>
  <c r="AH44" i="18"/>
  <c r="AL38" i="18"/>
  <c r="AJ44" i="18"/>
  <c r="AL44" i="18"/>
  <c r="AH42" i="18"/>
  <c r="AH40" i="18"/>
  <c r="AJ40" i="18"/>
  <c r="AH14" i="18"/>
  <c r="AL18" i="18"/>
  <c r="AJ24" i="18"/>
  <c r="AH30" i="18"/>
  <c r="AL34" i="18"/>
  <c r="AL32" i="18"/>
  <c r="AJ34" i="18"/>
  <c r="AJ14" i="18"/>
  <c r="AH20" i="18"/>
  <c r="AL24" i="18"/>
  <c r="AJ30" i="18"/>
  <c r="AH36" i="18"/>
  <c r="AJ18" i="18"/>
  <c r="AL14" i="18"/>
  <c r="AJ20" i="18"/>
  <c r="AH26" i="18"/>
  <c r="AL30" i="18"/>
  <c r="AJ36" i="18"/>
  <c r="AL16" i="18"/>
  <c r="AH34" i="18"/>
  <c r="AH16" i="18"/>
  <c r="AL20" i="18"/>
  <c r="AJ26" i="18"/>
  <c r="AH32" i="18"/>
  <c r="AL36" i="18"/>
  <c r="AH28" i="18"/>
  <c r="AL22" i="18"/>
  <c r="AJ16" i="18"/>
  <c r="AH22" i="18"/>
  <c r="AL26" i="18"/>
  <c r="AJ32" i="18"/>
  <c r="AJ22" i="18"/>
  <c r="AJ28" i="18"/>
  <c r="AL28" i="18"/>
  <c r="AH18" i="18"/>
  <c r="AH24" i="18"/>
  <c r="AH8" i="18"/>
  <c r="AL12" i="18"/>
  <c r="AJ8" i="18"/>
  <c r="AL8" i="18"/>
  <c r="AH10" i="18"/>
  <c r="AJ10" i="18"/>
  <c r="AL10" i="18"/>
  <c r="AJ12" i="18"/>
  <c r="AH12" i="18"/>
  <c r="AL6" i="18"/>
  <c r="AH6" i="18"/>
  <c r="P38" i="18"/>
  <c r="T42" i="18"/>
  <c r="R38" i="18"/>
  <c r="P44" i="18"/>
  <c r="T38" i="18"/>
  <c r="R44" i="18"/>
  <c r="P40" i="18"/>
  <c r="T44" i="18"/>
  <c r="R40" i="18"/>
  <c r="R42" i="18"/>
  <c r="T40" i="18"/>
  <c r="P42" i="18"/>
  <c r="J38" i="18"/>
  <c r="N42" i="18"/>
  <c r="L38" i="18"/>
  <c r="J44" i="18"/>
  <c r="J42" i="18"/>
  <c r="N38" i="18"/>
  <c r="L44" i="18"/>
  <c r="J40" i="18"/>
  <c r="N44" i="18"/>
  <c r="N40" i="18"/>
  <c r="L42" i="18"/>
  <c r="J32" i="18"/>
  <c r="N36" i="18"/>
  <c r="L32" i="18"/>
  <c r="L34" i="18"/>
  <c r="N32" i="18"/>
  <c r="J34" i="18"/>
  <c r="N34" i="18"/>
  <c r="L36" i="18"/>
  <c r="J36" i="18"/>
  <c r="N30" i="18"/>
  <c r="J30" i="18"/>
  <c r="P30" i="18"/>
  <c r="T34" i="18"/>
  <c r="R34" i="18"/>
  <c r="R30" i="18"/>
  <c r="P36" i="18"/>
  <c r="T30" i="18"/>
  <c r="R36" i="18"/>
  <c r="P32" i="18"/>
  <c r="T36" i="18"/>
  <c r="T32" i="18"/>
  <c r="P34" i="18"/>
  <c r="V30" i="18"/>
  <c r="Z34" i="18"/>
  <c r="X40" i="18"/>
  <c r="V36" i="18"/>
  <c r="X38" i="18"/>
  <c r="Z38" i="18"/>
  <c r="Z44" i="18"/>
  <c r="X30" i="18"/>
  <c r="Z40" i="18"/>
  <c r="Z30" i="18"/>
  <c r="X36" i="18"/>
  <c r="V42" i="18"/>
  <c r="X42" i="18"/>
  <c r="V34" i="18"/>
  <c r="V40" i="18"/>
  <c r="V32" i="18"/>
  <c r="Z36" i="18"/>
  <c r="V44" i="18"/>
  <c r="X34" i="18"/>
  <c r="X32" i="18"/>
  <c r="V38" i="18"/>
  <c r="Z42" i="18"/>
  <c r="Z32" i="18"/>
  <c r="X44" i="18"/>
  <c r="P22" i="18"/>
  <c r="T24" i="18"/>
  <c r="R22" i="18"/>
  <c r="V24" i="18"/>
  <c r="Z26" i="18"/>
  <c r="X22" i="18"/>
  <c r="Z22" i="18"/>
  <c r="X28" i="18"/>
  <c r="V26" i="18"/>
  <c r="T22" i="18"/>
  <c r="X24" i="18"/>
  <c r="P28" i="18"/>
  <c r="T28" i="18"/>
  <c r="V28" i="18"/>
  <c r="T26" i="18"/>
  <c r="Z24" i="18"/>
  <c r="R28" i="18"/>
  <c r="P26" i="18"/>
  <c r="R26" i="18"/>
  <c r="P24" i="18"/>
  <c r="Z28" i="18"/>
  <c r="R24" i="18"/>
  <c r="P14" i="18"/>
  <c r="T18" i="18"/>
  <c r="P18" i="18"/>
  <c r="R14" i="18"/>
  <c r="P20" i="18"/>
  <c r="T14" i="18"/>
  <c r="R20" i="18"/>
  <c r="P16" i="18"/>
  <c r="T20" i="18"/>
  <c r="R18" i="18"/>
  <c r="R16" i="18"/>
  <c r="T16" i="18"/>
  <c r="J16" i="18"/>
  <c r="N20" i="18"/>
  <c r="L26" i="18"/>
  <c r="L24" i="18"/>
  <c r="J26" i="18"/>
  <c r="L16" i="18"/>
  <c r="J22" i="18"/>
  <c r="N26" i="18"/>
  <c r="J20" i="18"/>
  <c r="N16" i="18"/>
  <c r="L22" i="18"/>
  <c r="J28" i="18"/>
  <c r="N18" i="18"/>
  <c r="J18" i="18"/>
  <c r="N22" i="18"/>
  <c r="L28" i="18"/>
  <c r="N28" i="18"/>
  <c r="L20" i="18"/>
  <c r="L18" i="18"/>
  <c r="J24" i="18"/>
  <c r="N24" i="18"/>
  <c r="N14" i="18"/>
  <c r="J14" i="18"/>
  <c r="AB22" i="18"/>
  <c r="AD32" i="18"/>
  <c r="AB38" i="18"/>
  <c r="AF42" i="18"/>
  <c r="AF44" i="18"/>
  <c r="AF24" i="18"/>
  <c r="AF30" i="18"/>
  <c r="AD42" i="18"/>
  <c r="AD22" i="18"/>
  <c r="AB28" i="18"/>
  <c r="AF32" i="18"/>
  <c r="AD38" i="18"/>
  <c r="AB44" i="18"/>
  <c r="AB40" i="18"/>
  <c r="AD40" i="18"/>
  <c r="AF40" i="18"/>
  <c r="AD26" i="18"/>
  <c r="AF22" i="18"/>
  <c r="AD28" i="18"/>
  <c r="AB34" i="18"/>
  <c r="AF38" i="18"/>
  <c r="AD44" i="18"/>
  <c r="AF34" i="18"/>
  <c r="AB24" i="18"/>
  <c r="AF28" i="18"/>
  <c r="AD34" i="18"/>
  <c r="AD30" i="18"/>
  <c r="AB42" i="18"/>
  <c r="AF36" i="18"/>
  <c r="AB30" i="18"/>
  <c r="AB36" i="18"/>
  <c r="AD36" i="18"/>
  <c r="AB32" i="18"/>
  <c r="V14" i="18"/>
  <c r="Z16" i="18"/>
  <c r="AD18" i="18"/>
  <c r="V16" i="18"/>
  <c r="AD20" i="18"/>
  <c r="X14" i="18"/>
  <c r="AB16" i="18"/>
  <c r="AF18" i="18"/>
  <c r="AB20" i="18"/>
  <c r="AB18" i="18"/>
  <c r="Z14" i="18"/>
  <c r="AD16" i="18"/>
  <c r="V20" i="18"/>
  <c r="X18" i="18"/>
  <c r="AB14" i="18"/>
  <c r="AF16" i="18"/>
  <c r="X20" i="18"/>
  <c r="AF14" i="18"/>
  <c r="X16" i="18"/>
  <c r="AD14" i="18"/>
  <c r="V18" i="18"/>
  <c r="Z20" i="18"/>
  <c r="Z18" i="18"/>
  <c r="AF20" i="18"/>
  <c r="P6" i="18"/>
  <c r="AF6" i="18"/>
  <c r="AD8" i="18"/>
  <c r="AB10" i="18"/>
  <c r="Z12" i="18"/>
  <c r="Z8" i="18"/>
  <c r="X12" i="18"/>
  <c r="R6" i="18"/>
  <c r="P8" i="18"/>
  <c r="AF8" i="18"/>
  <c r="AD10" i="18"/>
  <c r="AB12" i="18"/>
  <c r="X10" i="18"/>
  <c r="AB8" i="18"/>
  <c r="T6" i="18"/>
  <c r="R8" i="18"/>
  <c r="P10" i="18"/>
  <c r="AF10" i="18"/>
  <c r="AD12" i="18"/>
  <c r="V10" i="18"/>
  <c r="AD6" i="18"/>
  <c r="V6" i="18"/>
  <c r="T8" i="18"/>
  <c r="R10" i="18"/>
  <c r="P12" i="18"/>
  <c r="AF12" i="18"/>
  <c r="T12" i="18"/>
  <c r="Z10" i="18"/>
  <c r="X6" i="18"/>
  <c r="V8" i="18"/>
  <c r="T10" i="18"/>
  <c r="R12" i="18"/>
  <c r="X8" i="18"/>
  <c r="V12" i="18"/>
  <c r="Z6" i="18"/>
  <c r="AB6" i="18"/>
  <c r="J6" i="18"/>
  <c r="J8" i="18"/>
  <c r="J10" i="18"/>
  <c r="J12" i="18"/>
  <c r="N6" i="18"/>
  <c r="N8" i="18"/>
  <c r="N10" i="18"/>
  <c r="N12" i="18"/>
  <c r="L8" i="18"/>
  <c r="L10" i="18"/>
  <c r="L12" i="18"/>
  <c r="L6" i="18"/>
  <c r="R11" i="1"/>
  <c r="Q11" i="1"/>
  <c r="AG11" i="1" s="1"/>
  <c r="L30" i="18"/>
  <c r="L14" i="18"/>
  <c r="AJ6" i="18"/>
  <c r="AF11" i="1" l="1"/>
  <c r="AG12" i="1"/>
  <c r="V36" i="19" l="1"/>
  <c r="K51" i="19"/>
  <c r="P46" i="19"/>
  <c r="R47" i="19"/>
  <c r="T48" i="19"/>
  <c r="P50" i="19"/>
  <c r="R51" i="19"/>
  <c r="T52" i="19"/>
  <c r="P54" i="19"/>
  <c r="R55" i="19"/>
  <c r="Q52" i="19"/>
  <c r="U54" i="19"/>
  <c r="R52" i="19"/>
  <c r="Q51" i="19"/>
  <c r="Q46" i="19"/>
  <c r="S47" i="19"/>
  <c r="U48" i="19"/>
  <c r="Q50" i="19"/>
  <c r="S51" i="19"/>
  <c r="U52" i="19"/>
  <c r="Q54" i="19"/>
  <c r="S55" i="19"/>
  <c r="U50" i="19"/>
  <c r="R48" i="19"/>
  <c r="S48" i="19"/>
  <c r="R46" i="19"/>
  <c r="T47" i="19"/>
  <c r="P49" i="19"/>
  <c r="R50" i="19"/>
  <c r="T51" i="19"/>
  <c r="P53" i="19"/>
  <c r="R54" i="19"/>
  <c r="T55" i="19"/>
  <c r="S49" i="19"/>
  <c r="T49" i="19"/>
  <c r="P55" i="19"/>
  <c r="Q55" i="19"/>
  <c r="S46" i="19"/>
  <c r="U47" i="19"/>
  <c r="Q49" i="19"/>
  <c r="S50" i="19"/>
  <c r="U51" i="19"/>
  <c r="Q53" i="19"/>
  <c r="S54" i="19"/>
  <c r="U55" i="19"/>
  <c r="Q48" i="19"/>
  <c r="P47" i="19"/>
  <c r="T53" i="19"/>
  <c r="U53" i="19"/>
  <c r="T46" i="19"/>
  <c r="P48" i="19"/>
  <c r="R49" i="19"/>
  <c r="T50" i="19"/>
  <c r="P52" i="19"/>
  <c r="R53" i="19"/>
  <c r="T54" i="19"/>
  <c r="U46" i="19"/>
  <c r="P51" i="19"/>
  <c r="U49" i="19"/>
  <c r="S53" i="19"/>
  <c r="Q47" i="19"/>
  <c r="S52" i="19"/>
  <c r="J46" i="19"/>
  <c r="L47" i="19"/>
  <c r="N48" i="19"/>
  <c r="J50" i="19"/>
  <c r="L51" i="19"/>
  <c r="N52" i="19"/>
  <c r="J54" i="19"/>
  <c r="L55" i="19"/>
  <c r="J52" i="19"/>
  <c r="N54" i="19"/>
  <c r="N49" i="19"/>
  <c r="K46" i="19"/>
  <c r="M47" i="19"/>
  <c r="O48" i="19"/>
  <c r="K50" i="19"/>
  <c r="M51" i="19"/>
  <c r="O52" i="19"/>
  <c r="K54" i="19"/>
  <c r="M55" i="19"/>
  <c r="M53" i="19"/>
  <c r="N53" i="19"/>
  <c r="M48" i="19"/>
  <c r="L46" i="19"/>
  <c r="N47" i="19"/>
  <c r="J49" i="19"/>
  <c r="L50" i="19"/>
  <c r="N51" i="19"/>
  <c r="J53" i="19"/>
  <c r="L54" i="19"/>
  <c r="N55" i="19"/>
  <c r="N50" i="19"/>
  <c r="J47" i="19"/>
  <c r="O49" i="19"/>
  <c r="M46" i="19"/>
  <c r="O47" i="19"/>
  <c r="K49" i="19"/>
  <c r="M50" i="19"/>
  <c r="O51" i="19"/>
  <c r="K53" i="19"/>
  <c r="M54" i="19"/>
  <c r="O55" i="19"/>
  <c r="L49" i="19"/>
  <c r="L48" i="19"/>
  <c r="K47" i="19"/>
  <c r="K55" i="19"/>
  <c r="N46" i="19"/>
  <c r="J48" i="19"/>
  <c r="L53" i="19"/>
  <c r="L52" i="19"/>
  <c r="M52" i="19"/>
  <c r="O46" i="19"/>
  <c r="K48" i="19"/>
  <c r="M49" i="19"/>
  <c r="O50" i="19"/>
  <c r="O54" i="19"/>
  <c r="J51" i="19"/>
  <c r="O53" i="19"/>
  <c r="J55" i="19"/>
  <c r="J38" i="19"/>
  <c r="L39" i="19"/>
  <c r="N40" i="19"/>
  <c r="J42" i="19"/>
  <c r="L43" i="19"/>
  <c r="N44" i="19"/>
  <c r="O44" i="19"/>
  <c r="M45" i="19"/>
  <c r="M44" i="19"/>
  <c r="K38" i="19"/>
  <c r="M39" i="19"/>
  <c r="O40" i="19"/>
  <c r="K42" i="19"/>
  <c r="M43" i="19"/>
  <c r="M40" i="19"/>
  <c r="L38" i="19"/>
  <c r="N39" i="19"/>
  <c r="J41" i="19"/>
  <c r="L42" i="19"/>
  <c r="N43" i="19"/>
  <c r="J45" i="19"/>
  <c r="K40" i="19"/>
  <c r="K39" i="19"/>
  <c r="M38" i="19"/>
  <c r="O39" i="19"/>
  <c r="K41" i="19"/>
  <c r="M42" i="19"/>
  <c r="O43" i="19"/>
  <c r="K45" i="19"/>
  <c r="M41" i="19"/>
  <c r="O41" i="19"/>
  <c r="N38" i="19"/>
  <c r="J40" i="19"/>
  <c r="L41" i="19"/>
  <c r="N42" i="19"/>
  <c r="J44" i="19"/>
  <c r="L45" i="19"/>
  <c r="O38" i="19"/>
  <c r="K44" i="19"/>
  <c r="O45" i="19"/>
  <c r="O42" i="19"/>
  <c r="J39" i="19"/>
  <c r="L40" i="19"/>
  <c r="N41" i="19"/>
  <c r="J43" i="19"/>
  <c r="L44" i="19"/>
  <c r="N45" i="19"/>
  <c r="K43" i="19"/>
  <c r="J36" i="19"/>
  <c r="K36" i="19"/>
  <c r="N37" i="19"/>
  <c r="L36" i="19"/>
  <c r="O37" i="19"/>
  <c r="M36" i="19"/>
  <c r="M37" i="19"/>
  <c r="N36" i="19"/>
  <c r="L37" i="19"/>
  <c r="O36" i="19"/>
  <c r="K37" i="19"/>
  <c r="V46" i="19"/>
  <c r="X47" i="19"/>
  <c r="Z48" i="19"/>
  <c r="V50" i="19"/>
  <c r="X51" i="19"/>
  <c r="Z52" i="19"/>
  <c r="V54" i="19"/>
  <c r="X55" i="19"/>
  <c r="AA50" i="19"/>
  <c r="Y53" i="19"/>
  <c r="V55" i="19"/>
  <c r="AA53" i="19"/>
  <c r="W46" i="19"/>
  <c r="Y47" i="19"/>
  <c r="AA48" i="19"/>
  <c r="W50" i="19"/>
  <c r="Y51" i="19"/>
  <c r="AA52" i="19"/>
  <c r="W54" i="19"/>
  <c r="Y55" i="19"/>
  <c r="Y49" i="19"/>
  <c r="Z53" i="19"/>
  <c r="Y52" i="19"/>
  <c r="X46" i="19"/>
  <c r="Z47" i="19"/>
  <c r="V49" i="19"/>
  <c r="X50" i="19"/>
  <c r="Z51" i="19"/>
  <c r="V53" i="19"/>
  <c r="X54" i="19"/>
  <c r="Z55" i="19"/>
  <c r="AA46" i="19"/>
  <c r="Y48" i="19"/>
  <c r="Y46" i="19"/>
  <c r="AA47" i="19"/>
  <c r="W49" i="19"/>
  <c r="Y50" i="19"/>
  <c r="AA51" i="19"/>
  <c r="W53" i="19"/>
  <c r="Y54" i="19"/>
  <c r="AA55" i="19"/>
  <c r="W48" i="19"/>
  <c r="W47" i="19"/>
  <c r="Z46" i="19"/>
  <c r="V48" i="19"/>
  <c r="X49" i="19"/>
  <c r="Z50" i="19"/>
  <c r="V52" i="19"/>
  <c r="X53" i="19"/>
  <c r="Z54" i="19"/>
  <c r="W52" i="19"/>
  <c r="AA54" i="19"/>
  <c r="AA49" i="19"/>
  <c r="W55" i="19"/>
  <c r="V47" i="19"/>
  <c r="X48" i="19"/>
  <c r="Z49" i="19"/>
  <c r="V51" i="19"/>
  <c r="X52" i="19"/>
  <c r="W51" i="19"/>
  <c r="P36" i="19"/>
  <c r="X36" i="19"/>
  <c r="T37" i="19"/>
  <c r="P38" i="19"/>
  <c r="X38" i="19"/>
  <c r="T39" i="19"/>
  <c r="P40" i="19"/>
  <c r="T41" i="19"/>
  <c r="P42" i="19"/>
  <c r="X42" i="19"/>
  <c r="T43" i="19"/>
  <c r="P44" i="19"/>
  <c r="X44" i="19"/>
  <c r="T45" i="19"/>
  <c r="R43" i="19"/>
  <c r="Z45" i="19"/>
  <c r="W42" i="19"/>
  <c r="AA43" i="19"/>
  <c r="Q36" i="19"/>
  <c r="Y36" i="19"/>
  <c r="U37" i="19"/>
  <c r="Q38" i="19"/>
  <c r="Y38" i="19"/>
  <c r="U39" i="19"/>
  <c r="Q40" i="19"/>
  <c r="Y40" i="19"/>
  <c r="U41" i="19"/>
  <c r="Q42" i="19"/>
  <c r="Y42" i="19"/>
  <c r="U43" i="19"/>
  <c r="Q44" i="19"/>
  <c r="Y44" i="19"/>
  <c r="U45" i="19"/>
  <c r="Z43" i="19"/>
  <c r="S39" i="19"/>
  <c r="R36" i="19"/>
  <c r="Z36" i="19"/>
  <c r="V37" i="19"/>
  <c r="R38" i="19"/>
  <c r="Z38" i="19"/>
  <c r="V39" i="19"/>
  <c r="R40" i="19"/>
  <c r="Z40" i="19"/>
  <c r="V41" i="19"/>
  <c r="R42" i="19"/>
  <c r="Z42" i="19"/>
  <c r="V43" i="19"/>
  <c r="R44" i="19"/>
  <c r="Z44" i="19"/>
  <c r="V45" i="19"/>
  <c r="V44" i="19"/>
  <c r="W40" i="19"/>
  <c r="W44" i="19"/>
  <c r="S36" i="19"/>
  <c r="AA36" i="19"/>
  <c r="W37" i="19"/>
  <c r="S38" i="19"/>
  <c r="AA38" i="19"/>
  <c r="W39" i="19"/>
  <c r="S40" i="19"/>
  <c r="AA40" i="19"/>
  <c r="W41" i="19"/>
  <c r="S42" i="19"/>
  <c r="AA42" i="19"/>
  <c r="W43" i="19"/>
  <c r="S44" i="19"/>
  <c r="AA44" i="19"/>
  <c r="W45" i="19"/>
  <c r="R41" i="19"/>
  <c r="S45" i="19"/>
  <c r="T36" i="19"/>
  <c r="P37" i="19"/>
  <c r="T38" i="19"/>
  <c r="P39" i="19"/>
  <c r="X39" i="19"/>
  <c r="T40" i="19"/>
  <c r="P41" i="19"/>
  <c r="X41" i="19"/>
  <c r="T42" i="19"/>
  <c r="P43" i="19"/>
  <c r="X43" i="19"/>
  <c r="T44" i="19"/>
  <c r="P45" i="19"/>
  <c r="X45" i="19"/>
  <c r="Z41" i="19"/>
  <c r="W38" i="19"/>
  <c r="U36" i="19"/>
  <c r="Q37" i="19"/>
  <c r="Y37" i="19"/>
  <c r="U38" i="19"/>
  <c r="Q39" i="19"/>
  <c r="Y39" i="19"/>
  <c r="U40" i="19"/>
  <c r="Q41" i="19"/>
  <c r="Y41" i="19"/>
  <c r="U42" i="19"/>
  <c r="Q43" i="19"/>
  <c r="Y43" i="19"/>
  <c r="U44" i="19"/>
  <c r="Q45" i="19"/>
  <c r="Y45" i="19"/>
  <c r="V42" i="19"/>
  <c r="AA37" i="19"/>
  <c r="R37" i="19"/>
  <c r="Z37" i="19"/>
  <c r="V38" i="19"/>
  <c r="R39" i="19"/>
  <c r="Z39" i="19"/>
  <c r="V40" i="19"/>
  <c r="R45" i="19"/>
  <c r="AA41" i="19"/>
  <c r="S43" i="19"/>
  <c r="W36" i="19"/>
  <c r="S37" i="19"/>
  <c r="AA39" i="19"/>
  <c r="AA45" i="19"/>
  <c r="V26" i="19"/>
  <c r="X27" i="19"/>
  <c r="Z28" i="19"/>
  <c r="V30" i="19"/>
  <c r="X31" i="19"/>
  <c r="Z32" i="19"/>
  <c r="V34" i="19"/>
  <c r="X35" i="19"/>
  <c r="V35" i="19"/>
  <c r="AA33" i="19"/>
  <c r="W26" i="19"/>
  <c r="Y27" i="19"/>
  <c r="AA28" i="19"/>
  <c r="W30" i="19"/>
  <c r="Y31" i="19"/>
  <c r="AA32" i="19"/>
  <c r="W34" i="19"/>
  <c r="Y35" i="19"/>
  <c r="Y28" i="19"/>
  <c r="X26" i="19"/>
  <c r="Z27" i="19"/>
  <c r="V29" i="19"/>
  <c r="X30" i="19"/>
  <c r="Z31" i="19"/>
  <c r="V33" i="19"/>
  <c r="X34" i="19"/>
  <c r="Z35" i="19"/>
  <c r="X32" i="19"/>
  <c r="Y32" i="19"/>
  <c r="Y26" i="19"/>
  <c r="AA27" i="19"/>
  <c r="W29" i="19"/>
  <c r="Y30" i="19"/>
  <c r="AA31" i="19"/>
  <c r="W33" i="19"/>
  <c r="Y34" i="19"/>
  <c r="AA35" i="19"/>
  <c r="V31" i="19"/>
  <c r="W31" i="19"/>
  <c r="Z26" i="19"/>
  <c r="V28" i="19"/>
  <c r="X29" i="19"/>
  <c r="Z30" i="19"/>
  <c r="V32" i="19"/>
  <c r="X33" i="19"/>
  <c r="Z34" i="19"/>
  <c r="Z29" i="19"/>
  <c r="W35" i="19"/>
  <c r="AA26" i="19"/>
  <c r="W28" i="19"/>
  <c r="Y29" i="19"/>
  <c r="AA30" i="19"/>
  <c r="W32" i="19"/>
  <c r="Y33" i="19"/>
  <c r="AA34" i="19"/>
  <c r="X28" i="19"/>
  <c r="AA29" i="19"/>
  <c r="V27" i="19"/>
  <c r="Z33" i="19"/>
  <c r="W27" i="19"/>
  <c r="J26" i="19"/>
  <c r="R26" i="19"/>
  <c r="N27" i="19"/>
  <c r="J28" i="19"/>
  <c r="R28" i="19"/>
  <c r="N29" i="19"/>
  <c r="J30" i="19"/>
  <c r="R30" i="19"/>
  <c r="N31" i="19"/>
  <c r="J32" i="19"/>
  <c r="R32" i="19"/>
  <c r="N33" i="19"/>
  <c r="J34" i="19"/>
  <c r="R34" i="19"/>
  <c r="N35" i="19"/>
  <c r="L35" i="19"/>
  <c r="U35" i="19"/>
  <c r="K26" i="19"/>
  <c r="S26" i="19"/>
  <c r="O27" i="19"/>
  <c r="K28" i="19"/>
  <c r="S28" i="19"/>
  <c r="O29" i="19"/>
  <c r="K30" i="19"/>
  <c r="S30" i="19"/>
  <c r="O31" i="19"/>
  <c r="K32" i="19"/>
  <c r="S32" i="19"/>
  <c r="O33" i="19"/>
  <c r="K34" i="19"/>
  <c r="S34" i="19"/>
  <c r="O35" i="19"/>
  <c r="T35" i="19"/>
  <c r="Q34" i="19"/>
  <c r="L26" i="19"/>
  <c r="T26" i="19"/>
  <c r="P27" i="19"/>
  <c r="L28" i="19"/>
  <c r="T28" i="19"/>
  <c r="P29" i="19"/>
  <c r="L30" i="19"/>
  <c r="T30" i="19"/>
  <c r="P31" i="19"/>
  <c r="L32" i="19"/>
  <c r="T32" i="19"/>
  <c r="P33" i="19"/>
  <c r="L34" i="19"/>
  <c r="T34" i="19"/>
  <c r="P35" i="19"/>
  <c r="T33" i="19"/>
  <c r="M33" i="19"/>
  <c r="M26" i="19"/>
  <c r="U26" i="19"/>
  <c r="Q27" i="19"/>
  <c r="M28" i="19"/>
  <c r="U28" i="19"/>
  <c r="Q29" i="19"/>
  <c r="M30" i="19"/>
  <c r="U30" i="19"/>
  <c r="Q31" i="19"/>
  <c r="M32" i="19"/>
  <c r="U32" i="19"/>
  <c r="Q33" i="19"/>
  <c r="M34" i="19"/>
  <c r="U34" i="19"/>
  <c r="Q35" i="19"/>
  <c r="L33" i="19"/>
  <c r="U33" i="19"/>
  <c r="N26" i="19"/>
  <c r="J27" i="19"/>
  <c r="R27" i="19"/>
  <c r="N28" i="19"/>
  <c r="J29" i="19"/>
  <c r="R29" i="19"/>
  <c r="N30" i="19"/>
  <c r="J31" i="19"/>
  <c r="R31" i="19"/>
  <c r="N32" i="19"/>
  <c r="J33" i="19"/>
  <c r="R33" i="19"/>
  <c r="N34" i="19"/>
  <c r="J35" i="19"/>
  <c r="R35" i="19"/>
  <c r="P32" i="19"/>
  <c r="M35" i="19"/>
  <c r="O26" i="19"/>
  <c r="K27" i="19"/>
  <c r="S27" i="19"/>
  <c r="O28" i="19"/>
  <c r="K29" i="19"/>
  <c r="S29" i="19"/>
  <c r="O30" i="19"/>
  <c r="K31" i="19"/>
  <c r="S31" i="19"/>
  <c r="O32" i="19"/>
  <c r="K33" i="19"/>
  <c r="S33" i="19"/>
  <c r="O34" i="19"/>
  <c r="K35" i="19"/>
  <c r="S35" i="19"/>
  <c r="T31" i="19"/>
  <c r="Q32" i="19"/>
  <c r="P26" i="19"/>
  <c r="L27" i="19"/>
  <c r="T27" i="19"/>
  <c r="P28" i="19"/>
  <c r="L29" i="19"/>
  <c r="T29" i="19"/>
  <c r="P30" i="19"/>
  <c r="L31" i="19"/>
  <c r="P34" i="19"/>
  <c r="Q26" i="19"/>
  <c r="M27" i="19"/>
  <c r="U27" i="19"/>
  <c r="Q28" i="19"/>
  <c r="M29" i="19"/>
  <c r="U29" i="19"/>
  <c r="Q30" i="19"/>
  <c r="M31" i="19"/>
  <c r="U31" i="19"/>
  <c r="P16" i="19"/>
  <c r="R17" i="19"/>
  <c r="T18" i="19"/>
  <c r="P20" i="19"/>
  <c r="R21" i="19"/>
  <c r="T22" i="19"/>
  <c r="P24" i="19"/>
  <c r="R25" i="19"/>
  <c r="R22" i="19"/>
  <c r="S18" i="19"/>
  <c r="Q16" i="19"/>
  <c r="S17" i="19"/>
  <c r="U18" i="19"/>
  <c r="Q20" i="19"/>
  <c r="S21" i="19"/>
  <c r="U22" i="19"/>
  <c r="Q24" i="19"/>
  <c r="S25" i="19"/>
  <c r="R18" i="19"/>
  <c r="P25" i="19"/>
  <c r="S22" i="19"/>
  <c r="R16" i="19"/>
  <c r="T17" i="19"/>
  <c r="P19" i="19"/>
  <c r="R20" i="19"/>
  <c r="T21" i="19"/>
  <c r="P23" i="19"/>
  <c r="R24" i="19"/>
  <c r="T25" i="19"/>
  <c r="P21" i="19"/>
  <c r="Q17" i="19"/>
  <c r="S16" i="19"/>
  <c r="U17" i="19"/>
  <c r="Q19" i="19"/>
  <c r="S20" i="19"/>
  <c r="U21" i="19"/>
  <c r="Q23" i="19"/>
  <c r="S24" i="19"/>
  <c r="U25" i="19"/>
  <c r="T19" i="19"/>
  <c r="U23" i="19"/>
  <c r="T16" i="19"/>
  <c r="P18" i="19"/>
  <c r="R19" i="19"/>
  <c r="T20" i="19"/>
  <c r="P22" i="19"/>
  <c r="R23" i="19"/>
  <c r="T24" i="19"/>
  <c r="T23" i="19"/>
  <c r="Q21" i="19"/>
  <c r="Q25" i="19"/>
  <c r="U16" i="19"/>
  <c r="Q18" i="19"/>
  <c r="S19" i="19"/>
  <c r="U20" i="19"/>
  <c r="Q22" i="19"/>
  <c r="S23" i="19"/>
  <c r="U24" i="19"/>
  <c r="P17" i="19"/>
  <c r="U19" i="19"/>
  <c r="J25" i="19"/>
  <c r="K25" i="19"/>
  <c r="L25" i="19"/>
  <c r="O25" i="19"/>
  <c r="M25" i="19"/>
  <c r="N25" i="19"/>
  <c r="J18" i="19"/>
  <c r="L19" i="19"/>
  <c r="N20" i="19"/>
  <c r="J22" i="19"/>
  <c r="L23" i="19"/>
  <c r="N24" i="19"/>
  <c r="J23" i="19"/>
  <c r="M24" i="19"/>
  <c r="K18" i="19"/>
  <c r="M19" i="19"/>
  <c r="O20" i="19"/>
  <c r="K22" i="19"/>
  <c r="M23" i="19"/>
  <c r="O24" i="19"/>
  <c r="L24" i="19"/>
  <c r="K19" i="19"/>
  <c r="L18" i="19"/>
  <c r="N19" i="19"/>
  <c r="J21" i="19"/>
  <c r="L22" i="19"/>
  <c r="N23" i="19"/>
  <c r="O21" i="19"/>
  <c r="M18" i="19"/>
  <c r="O19" i="19"/>
  <c r="K21" i="19"/>
  <c r="M22" i="19"/>
  <c r="O23" i="19"/>
  <c r="J19" i="19"/>
  <c r="N18" i="19"/>
  <c r="J20" i="19"/>
  <c r="L21" i="19"/>
  <c r="N22" i="19"/>
  <c r="J24" i="19"/>
  <c r="L20" i="19"/>
  <c r="K23" i="19"/>
  <c r="O18" i="19"/>
  <c r="K20" i="19"/>
  <c r="M21" i="19"/>
  <c r="O22" i="19"/>
  <c r="K24" i="19"/>
  <c r="N21" i="19"/>
  <c r="M20" i="19"/>
  <c r="J16" i="19"/>
  <c r="K16" i="19"/>
  <c r="N17" i="19"/>
  <c r="M17" i="19"/>
  <c r="L16" i="19"/>
  <c r="O17" i="19"/>
  <c r="M16" i="19"/>
  <c r="L17" i="19"/>
  <c r="N16" i="19"/>
  <c r="O16" i="19"/>
  <c r="K17" i="19"/>
  <c r="AH16" i="19"/>
  <c r="AJ17" i="19"/>
  <c r="AL18" i="19"/>
  <c r="AH20" i="19"/>
  <c r="AJ21" i="19"/>
  <c r="AL22" i="19"/>
  <c r="AH24" i="19"/>
  <c r="AJ25" i="19"/>
  <c r="AL26" i="19"/>
  <c r="AH28" i="19"/>
  <c r="AJ29" i="19"/>
  <c r="AL30" i="19"/>
  <c r="AH32" i="19"/>
  <c r="AJ33" i="19"/>
  <c r="AL34" i="19"/>
  <c r="AH36" i="19"/>
  <c r="AJ37" i="19"/>
  <c r="AL38" i="19"/>
  <c r="AH40" i="19"/>
  <c r="AJ41" i="19"/>
  <c r="AL42" i="19"/>
  <c r="AH44" i="19"/>
  <c r="AJ45" i="19"/>
  <c r="AL46" i="19"/>
  <c r="AH48" i="19"/>
  <c r="AJ49" i="19"/>
  <c r="AL50" i="19"/>
  <c r="AH52" i="19"/>
  <c r="AJ53" i="19"/>
  <c r="AL54" i="19"/>
  <c r="AH21" i="19"/>
  <c r="AL27" i="19"/>
  <c r="AL35" i="19"/>
  <c r="AL43" i="19"/>
  <c r="AL51" i="19"/>
  <c r="AI17" i="19"/>
  <c r="AI29" i="19"/>
  <c r="AI37" i="19"/>
  <c r="AK46" i="19"/>
  <c r="AK54" i="19"/>
  <c r="AI16" i="19"/>
  <c r="AK17" i="19"/>
  <c r="AM18" i="19"/>
  <c r="AI20" i="19"/>
  <c r="AK21" i="19"/>
  <c r="AM22" i="19"/>
  <c r="AI24" i="19"/>
  <c r="AK25" i="19"/>
  <c r="AM26" i="19"/>
  <c r="AI28" i="19"/>
  <c r="AK29" i="19"/>
  <c r="AM30" i="19"/>
  <c r="AI32" i="19"/>
  <c r="AK33" i="19"/>
  <c r="AM34" i="19"/>
  <c r="AI36" i="19"/>
  <c r="AK37" i="19"/>
  <c r="AM38" i="19"/>
  <c r="AI40" i="19"/>
  <c r="AK41" i="19"/>
  <c r="AM42" i="19"/>
  <c r="AI44" i="19"/>
  <c r="AK45" i="19"/>
  <c r="AM46" i="19"/>
  <c r="AI48" i="19"/>
  <c r="AK49" i="19"/>
  <c r="AM50" i="19"/>
  <c r="AI52" i="19"/>
  <c r="AK53" i="19"/>
  <c r="AM54" i="19"/>
  <c r="AJ18" i="19"/>
  <c r="AJ30" i="19"/>
  <c r="AL39" i="19"/>
  <c r="AJ46" i="19"/>
  <c r="AJ54" i="19"/>
  <c r="AM23" i="19"/>
  <c r="AM27" i="19"/>
  <c r="AK34" i="19"/>
  <c r="AM43" i="19"/>
  <c r="AI49" i="19"/>
  <c r="AM55" i="19"/>
  <c r="AJ16" i="19"/>
  <c r="AL17" i="19"/>
  <c r="AH19" i="19"/>
  <c r="AJ20" i="19"/>
  <c r="AL21" i="19"/>
  <c r="AH23" i="19"/>
  <c r="AJ24" i="19"/>
  <c r="AL25" i="19"/>
  <c r="AH27" i="19"/>
  <c r="AJ28" i="19"/>
  <c r="AL29" i="19"/>
  <c r="AH31" i="19"/>
  <c r="AJ32" i="19"/>
  <c r="AL33" i="19"/>
  <c r="AH35" i="19"/>
  <c r="AJ36" i="19"/>
  <c r="AL37" i="19"/>
  <c r="AH39" i="19"/>
  <c r="AJ40" i="19"/>
  <c r="AL41" i="19"/>
  <c r="AH43" i="19"/>
  <c r="AJ44" i="19"/>
  <c r="AL45" i="19"/>
  <c r="AH47" i="19"/>
  <c r="AJ48" i="19"/>
  <c r="AL49" i="19"/>
  <c r="AH51" i="19"/>
  <c r="AJ52" i="19"/>
  <c r="AL53" i="19"/>
  <c r="AH55" i="19"/>
  <c r="AL19" i="19"/>
  <c r="AH29" i="19"/>
  <c r="AH37" i="19"/>
  <c r="AL47" i="19"/>
  <c r="AI21" i="19"/>
  <c r="AM31" i="19"/>
  <c r="AM39" i="19"/>
  <c r="AM47" i="19"/>
  <c r="AK16" i="19"/>
  <c r="AM17" i="19"/>
  <c r="AI19" i="19"/>
  <c r="AK20" i="19"/>
  <c r="AM21" i="19"/>
  <c r="AI23" i="19"/>
  <c r="AK24" i="19"/>
  <c r="AM25" i="19"/>
  <c r="AI27" i="19"/>
  <c r="AK28" i="19"/>
  <c r="AM29" i="19"/>
  <c r="AI31" i="19"/>
  <c r="AK32" i="19"/>
  <c r="AM33" i="19"/>
  <c r="AI35" i="19"/>
  <c r="AK36" i="19"/>
  <c r="AM37" i="19"/>
  <c r="AI39" i="19"/>
  <c r="AK40" i="19"/>
  <c r="AM41" i="19"/>
  <c r="AI43" i="19"/>
  <c r="AK44" i="19"/>
  <c r="AM45" i="19"/>
  <c r="AI47" i="19"/>
  <c r="AK48" i="19"/>
  <c r="AM49" i="19"/>
  <c r="AI51" i="19"/>
  <c r="AK52" i="19"/>
  <c r="AM53" i="19"/>
  <c r="AI55" i="19"/>
  <c r="AJ55" i="19"/>
  <c r="AL23" i="19"/>
  <c r="AH25" i="19"/>
  <c r="AH33" i="19"/>
  <c r="AJ38" i="19"/>
  <c r="AH45" i="19"/>
  <c r="AH53" i="19"/>
  <c r="AM19" i="19"/>
  <c r="AI25" i="19"/>
  <c r="AI33" i="19"/>
  <c r="AI41" i="19"/>
  <c r="AK50" i="19"/>
  <c r="AL16" i="19"/>
  <c r="AH18" i="19"/>
  <c r="AJ19" i="19"/>
  <c r="AL20" i="19"/>
  <c r="AH22" i="19"/>
  <c r="AJ23" i="19"/>
  <c r="AL24" i="19"/>
  <c r="AH26" i="19"/>
  <c r="AJ27" i="19"/>
  <c r="AL28" i="19"/>
  <c r="AH30" i="19"/>
  <c r="AJ31" i="19"/>
  <c r="AL32" i="19"/>
  <c r="AH34" i="19"/>
  <c r="AJ35" i="19"/>
  <c r="AL36" i="19"/>
  <c r="AH38" i="19"/>
  <c r="AJ39" i="19"/>
  <c r="AL40" i="19"/>
  <c r="AH42" i="19"/>
  <c r="AJ43" i="19"/>
  <c r="AL44" i="19"/>
  <c r="AH46" i="19"/>
  <c r="AJ47" i="19"/>
  <c r="AL48" i="19"/>
  <c r="AH50" i="19"/>
  <c r="AJ51" i="19"/>
  <c r="AL52" i="19"/>
  <c r="AH54" i="19"/>
  <c r="AJ22" i="19"/>
  <c r="AJ26" i="19"/>
  <c r="AJ34" i="19"/>
  <c r="AJ42" i="19"/>
  <c r="AJ50" i="19"/>
  <c r="AK18" i="19"/>
  <c r="AK30" i="19"/>
  <c r="AK38" i="19"/>
  <c r="AI45" i="19"/>
  <c r="AI53" i="19"/>
  <c r="AM16" i="19"/>
  <c r="AI18" i="19"/>
  <c r="AK19" i="19"/>
  <c r="AM20" i="19"/>
  <c r="AI22" i="19"/>
  <c r="AK23" i="19"/>
  <c r="AM24" i="19"/>
  <c r="AI26" i="19"/>
  <c r="AK27" i="19"/>
  <c r="AM28" i="19"/>
  <c r="AI30" i="19"/>
  <c r="AK31" i="19"/>
  <c r="AM32" i="19"/>
  <c r="AI34" i="19"/>
  <c r="AK35" i="19"/>
  <c r="AM36" i="19"/>
  <c r="AI38" i="19"/>
  <c r="AK39" i="19"/>
  <c r="AM40" i="19"/>
  <c r="AI42" i="19"/>
  <c r="AK43" i="19"/>
  <c r="AM44" i="19"/>
  <c r="AI46" i="19"/>
  <c r="AK47" i="19"/>
  <c r="AM48" i="19"/>
  <c r="AI50" i="19"/>
  <c r="AK51" i="19"/>
  <c r="AM52" i="19"/>
  <c r="AI54" i="19"/>
  <c r="AK55" i="19"/>
  <c r="AH17" i="19"/>
  <c r="AL31" i="19"/>
  <c r="AH41" i="19"/>
  <c r="AH49" i="19"/>
  <c r="AL55" i="19"/>
  <c r="AK22" i="19"/>
  <c r="AK26" i="19"/>
  <c r="AM35" i="19"/>
  <c r="AK42" i="19"/>
  <c r="AM51" i="19"/>
  <c r="AI6" i="19"/>
  <c r="AL7" i="19"/>
  <c r="AJ9" i="19"/>
  <c r="AM10" i="19"/>
  <c r="AK12" i="19"/>
  <c r="AI14" i="19"/>
  <c r="AL15" i="19"/>
  <c r="AJ7" i="19"/>
  <c r="AJ6" i="19"/>
  <c r="AM7" i="19"/>
  <c r="AK9" i="19"/>
  <c r="AI11" i="19"/>
  <c r="AL12" i="19"/>
  <c r="AJ14" i="19"/>
  <c r="AM15" i="19"/>
  <c r="AM8" i="19"/>
  <c r="AI9" i="19"/>
  <c r="AK6" i="19"/>
  <c r="AI8" i="19"/>
  <c r="AL9" i="19"/>
  <c r="AJ11" i="19"/>
  <c r="AM12" i="19"/>
  <c r="AK14" i="19"/>
  <c r="AJ15" i="19"/>
  <c r="AL6" i="19"/>
  <c r="AJ8" i="19"/>
  <c r="AM9" i="19"/>
  <c r="AK11" i="19"/>
  <c r="AI13" i="19"/>
  <c r="AL14" i="19"/>
  <c r="AK10" i="19"/>
  <c r="AL10" i="19"/>
  <c r="AM6" i="19"/>
  <c r="AK8" i="19"/>
  <c r="AI10" i="19"/>
  <c r="AL11" i="19"/>
  <c r="AJ13" i="19"/>
  <c r="AM14" i="19"/>
  <c r="AI15" i="19"/>
  <c r="AL13" i="19"/>
  <c r="AJ12" i="19"/>
  <c r="AI7" i="19"/>
  <c r="AL8" i="19"/>
  <c r="AJ10" i="19"/>
  <c r="AM11" i="19"/>
  <c r="AK13" i="19"/>
  <c r="AI12" i="19"/>
  <c r="AK15" i="19"/>
  <c r="AM13" i="19"/>
  <c r="AK7" i="19"/>
  <c r="AH6" i="19"/>
  <c r="AH8" i="19"/>
  <c r="AH14" i="19"/>
  <c r="AH9" i="19"/>
  <c r="AH10" i="19"/>
  <c r="AH13" i="19"/>
  <c r="AH11" i="19"/>
  <c r="AH15" i="19"/>
  <c r="AH12" i="19"/>
  <c r="AB26" i="19"/>
  <c r="AD27" i="19"/>
  <c r="AF28" i="19"/>
  <c r="AB30" i="19"/>
  <c r="AD31" i="19"/>
  <c r="AF32" i="19"/>
  <c r="AB34" i="19"/>
  <c r="AD35" i="19"/>
  <c r="AF36" i="19"/>
  <c r="AB38" i="19"/>
  <c r="AD39" i="19"/>
  <c r="AF40" i="19"/>
  <c r="AB42" i="19"/>
  <c r="AD43" i="19"/>
  <c r="AF44" i="19"/>
  <c r="AB46" i="19"/>
  <c r="AD47" i="19"/>
  <c r="AF48" i="19"/>
  <c r="AB50" i="19"/>
  <c r="AD51" i="19"/>
  <c r="AF52" i="19"/>
  <c r="AB54" i="19"/>
  <c r="AD55" i="19"/>
  <c r="AE32" i="19"/>
  <c r="AE40" i="19"/>
  <c r="AG49" i="19"/>
  <c r="AC26" i="19"/>
  <c r="AE27" i="19"/>
  <c r="AG28" i="19"/>
  <c r="AC30" i="19"/>
  <c r="AE31" i="19"/>
  <c r="AG32" i="19"/>
  <c r="AC34" i="19"/>
  <c r="AE35" i="19"/>
  <c r="AG36" i="19"/>
  <c r="AE39" i="19"/>
  <c r="AG40" i="19"/>
  <c r="AC42" i="19"/>
  <c r="AE43" i="19"/>
  <c r="AG44" i="19"/>
  <c r="AC46" i="19"/>
  <c r="AE47" i="19"/>
  <c r="AG48" i="19"/>
  <c r="AC50" i="19"/>
  <c r="AE51" i="19"/>
  <c r="AG52" i="19"/>
  <c r="AC54" i="19"/>
  <c r="AE55" i="19"/>
  <c r="AG33" i="19"/>
  <c r="AG37" i="19"/>
  <c r="AC47" i="19"/>
  <c r="AC55" i="19"/>
  <c r="AD26" i="19"/>
  <c r="AF27" i="19"/>
  <c r="AB29" i="19"/>
  <c r="AD30" i="19"/>
  <c r="AF31" i="19"/>
  <c r="AB33" i="19"/>
  <c r="AD34" i="19"/>
  <c r="AF35" i="19"/>
  <c r="AB37" i="19"/>
  <c r="AD38" i="19"/>
  <c r="AF39" i="19"/>
  <c r="AB41" i="19"/>
  <c r="AD42" i="19"/>
  <c r="AF43" i="19"/>
  <c r="AB45" i="19"/>
  <c r="AD46" i="19"/>
  <c r="AF47" i="19"/>
  <c r="AB49" i="19"/>
  <c r="AD50" i="19"/>
  <c r="AF51" i="19"/>
  <c r="AB53" i="19"/>
  <c r="AD54" i="19"/>
  <c r="AF55" i="19"/>
  <c r="AC35" i="19"/>
  <c r="AC39" i="19"/>
  <c r="AE48" i="19"/>
  <c r="AE26" i="19"/>
  <c r="AG27" i="19"/>
  <c r="AC29" i="19"/>
  <c r="AE30" i="19"/>
  <c r="AG31" i="19"/>
  <c r="AC33" i="19"/>
  <c r="AE34" i="19"/>
  <c r="AG35" i="19"/>
  <c r="AC37" i="19"/>
  <c r="AE38" i="19"/>
  <c r="AG39" i="19"/>
  <c r="AC41" i="19"/>
  <c r="AE42" i="19"/>
  <c r="AG43" i="19"/>
  <c r="AC45" i="19"/>
  <c r="AE46" i="19"/>
  <c r="AG47" i="19"/>
  <c r="AC49" i="19"/>
  <c r="AE50" i="19"/>
  <c r="AG51" i="19"/>
  <c r="AC53" i="19"/>
  <c r="AE54" i="19"/>
  <c r="AG55" i="19"/>
  <c r="AC31" i="19"/>
  <c r="AG41" i="19"/>
  <c r="AC51" i="19"/>
  <c r="AF26" i="19"/>
  <c r="AB28" i="19"/>
  <c r="AD29" i="19"/>
  <c r="AF30" i="19"/>
  <c r="AB32" i="19"/>
  <c r="AD33" i="19"/>
  <c r="AF34" i="19"/>
  <c r="AB36" i="19"/>
  <c r="AD37" i="19"/>
  <c r="AF38" i="19"/>
  <c r="AB40" i="19"/>
  <c r="AD41" i="19"/>
  <c r="AF42" i="19"/>
  <c r="AB44" i="19"/>
  <c r="AD45" i="19"/>
  <c r="AF46" i="19"/>
  <c r="AB48" i="19"/>
  <c r="AD49" i="19"/>
  <c r="AF50" i="19"/>
  <c r="AB52" i="19"/>
  <c r="AD53" i="19"/>
  <c r="AF54" i="19"/>
  <c r="AG29" i="19"/>
  <c r="AE44" i="19"/>
  <c r="AG53" i="19"/>
  <c r="AG26" i="19"/>
  <c r="AC28" i="19"/>
  <c r="AE29" i="19"/>
  <c r="AG30" i="19"/>
  <c r="AC32" i="19"/>
  <c r="AE33" i="19"/>
  <c r="AG34" i="19"/>
  <c r="AC36" i="19"/>
  <c r="AE37" i="19"/>
  <c r="AG38" i="19"/>
  <c r="AC40" i="19"/>
  <c r="AE41" i="19"/>
  <c r="AG42" i="19"/>
  <c r="AC44" i="19"/>
  <c r="AE45" i="19"/>
  <c r="AG46" i="19"/>
  <c r="AC48" i="19"/>
  <c r="AE49" i="19"/>
  <c r="AG50" i="19"/>
  <c r="AC52" i="19"/>
  <c r="AE53" i="19"/>
  <c r="AG54" i="19"/>
  <c r="AE28" i="19"/>
  <c r="AE36" i="19"/>
  <c r="AG45" i="19"/>
  <c r="AB27" i="19"/>
  <c r="AD28" i="19"/>
  <c r="AF29" i="19"/>
  <c r="AB31" i="19"/>
  <c r="AD32" i="19"/>
  <c r="AF33" i="19"/>
  <c r="AB35" i="19"/>
  <c r="AD36" i="19"/>
  <c r="AF37" i="19"/>
  <c r="AB39" i="19"/>
  <c r="AD40" i="19"/>
  <c r="AF41" i="19"/>
  <c r="AB43" i="19"/>
  <c r="AD44" i="19"/>
  <c r="AF45" i="19"/>
  <c r="AB47" i="19"/>
  <c r="AD48" i="19"/>
  <c r="AF49" i="19"/>
  <c r="AB51" i="19"/>
  <c r="AD52" i="19"/>
  <c r="AF53" i="19"/>
  <c r="AB55" i="19"/>
  <c r="AC27" i="19"/>
  <c r="AC43" i="19"/>
  <c r="AE52" i="19"/>
  <c r="V16" i="19"/>
  <c r="AD16" i="19"/>
  <c r="Z17" i="19"/>
  <c r="V18" i="19"/>
  <c r="AD18" i="19"/>
  <c r="Z19" i="19"/>
  <c r="V20" i="19"/>
  <c r="AD20" i="19"/>
  <c r="Z21" i="19"/>
  <c r="V22" i="19"/>
  <c r="AD22" i="19"/>
  <c r="Z23" i="19"/>
  <c r="V24" i="19"/>
  <c r="AD24" i="19"/>
  <c r="Z25" i="19"/>
  <c r="AC17" i="19"/>
  <c r="AG18" i="19"/>
  <c r="AG20" i="19"/>
  <c r="AD19" i="19"/>
  <c r="W16" i="19"/>
  <c r="AE16" i="19"/>
  <c r="AA17" i="19"/>
  <c r="W18" i="19"/>
  <c r="AE18" i="19"/>
  <c r="AA19" i="19"/>
  <c r="W20" i="19"/>
  <c r="AE20" i="19"/>
  <c r="AA21" i="19"/>
  <c r="W22" i="19"/>
  <c r="AE22" i="19"/>
  <c r="AA23" i="19"/>
  <c r="W24" i="19"/>
  <c r="AE24" i="19"/>
  <c r="AA25" i="19"/>
  <c r="AG16" i="19"/>
  <c r="Y18" i="19"/>
  <c r="AC19" i="19"/>
  <c r="AC21" i="19"/>
  <c r="AG22" i="19"/>
  <c r="Y24" i="19"/>
  <c r="Z16" i="19"/>
  <c r="AD17" i="19"/>
  <c r="V19" i="19"/>
  <c r="V21" i="19"/>
  <c r="Z22" i="19"/>
  <c r="AD23" i="19"/>
  <c r="V25" i="19"/>
  <c r="AC18" i="19"/>
  <c r="AC20" i="19"/>
  <c r="AC22" i="19"/>
  <c r="AC24" i="19"/>
  <c r="X16" i="19"/>
  <c r="AF16" i="19"/>
  <c r="AB17" i="19"/>
  <c r="X18" i="19"/>
  <c r="AF18" i="19"/>
  <c r="AB19" i="19"/>
  <c r="X20" i="19"/>
  <c r="AF20" i="19"/>
  <c r="AB21" i="19"/>
  <c r="X22" i="19"/>
  <c r="AF22" i="19"/>
  <c r="AB23" i="19"/>
  <c r="X24" i="19"/>
  <c r="AF24" i="19"/>
  <c r="AB25" i="19"/>
  <c r="Y16" i="19"/>
  <c r="Y20" i="19"/>
  <c r="Y22" i="19"/>
  <c r="AC23" i="19"/>
  <c r="AG24" i="19"/>
  <c r="AC25" i="19"/>
  <c r="V17" i="19"/>
  <c r="Z18" i="19"/>
  <c r="Z20" i="19"/>
  <c r="AD21" i="19"/>
  <c r="V23" i="19"/>
  <c r="Z24" i="19"/>
  <c r="AD25" i="19"/>
  <c r="Y19" i="19"/>
  <c r="Y21" i="19"/>
  <c r="Y23" i="19"/>
  <c r="Y25" i="19"/>
  <c r="AA16" i="19"/>
  <c r="W17" i="19"/>
  <c r="AE17" i="19"/>
  <c r="AA18" i="19"/>
  <c r="W19" i="19"/>
  <c r="AE19" i="19"/>
  <c r="AA20" i="19"/>
  <c r="W21" i="19"/>
  <c r="AE21" i="19"/>
  <c r="AA22" i="19"/>
  <c r="W23" i="19"/>
  <c r="AE23" i="19"/>
  <c r="AA24" i="19"/>
  <c r="W25" i="19"/>
  <c r="AE25" i="19"/>
  <c r="X17" i="19"/>
  <c r="AF17" i="19"/>
  <c r="AB18" i="19"/>
  <c r="X19" i="19"/>
  <c r="AF19" i="19"/>
  <c r="AB20" i="19"/>
  <c r="X21" i="19"/>
  <c r="AF21" i="19"/>
  <c r="AB22" i="19"/>
  <c r="X23" i="19"/>
  <c r="AF23" i="19"/>
  <c r="AB24" i="19"/>
  <c r="X25" i="19"/>
  <c r="AF25" i="19"/>
  <c r="AC16" i="19"/>
  <c r="Y17" i="19"/>
  <c r="AG17" i="19"/>
  <c r="AG19" i="19"/>
  <c r="AG21" i="19"/>
  <c r="AG23" i="19"/>
  <c r="AG25" i="19"/>
  <c r="AB16" i="19"/>
  <c r="P6" i="19"/>
  <c r="X6" i="19"/>
  <c r="AF6" i="19"/>
  <c r="V7" i="19"/>
  <c r="AD7" i="19"/>
  <c r="T8" i="19"/>
  <c r="AB8" i="19"/>
  <c r="R9" i="19"/>
  <c r="Z9" i="19"/>
  <c r="P10" i="19"/>
  <c r="X10" i="19"/>
  <c r="AF10" i="19"/>
  <c r="V11" i="19"/>
  <c r="AD11" i="19"/>
  <c r="T12" i="19"/>
  <c r="AB12" i="19"/>
  <c r="R13" i="19"/>
  <c r="Z13" i="19"/>
  <c r="P14" i="19"/>
  <c r="X14" i="19"/>
  <c r="AF14" i="19"/>
  <c r="V15" i="19"/>
  <c r="AD15" i="19"/>
  <c r="AB7" i="19"/>
  <c r="AF9" i="19"/>
  <c r="P13" i="19"/>
  <c r="T15" i="19"/>
  <c r="Q9" i="19"/>
  <c r="AE10" i="19"/>
  <c r="AG13" i="19"/>
  <c r="Q6" i="19"/>
  <c r="Y6" i="19"/>
  <c r="AG6" i="19"/>
  <c r="W7" i="19"/>
  <c r="AE7" i="19"/>
  <c r="U8" i="19"/>
  <c r="AC8" i="19"/>
  <c r="S9" i="19"/>
  <c r="AA9" i="19"/>
  <c r="Q10" i="19"/>
  <c r="Y10" i="19"/>
  <c r="AG10" i="19"/>
  <c r="W11" i="19"/>
  <c r="AE11" i="19"/>
  <c r="U12" i="19"/>
  <c r="AC12" i="19"/>
  <c r="S13" i="19"/>
  <c r="AA13" i="19"/>
  <c r="Q14" i="19"/>
  <c r="Y14" i="19"/>
  <c r="AG14" i="19"/>
  <c r="W15" i="19"/>
  <c r="AE15" i="19"/>
  <c r="AD6" i="19"/>
  <c r="AD10" i="19"/>
  <c r="X13" i="19"/>
  <c r="S8" i="19"/>
  <c r="W10" i="19"/>
  <c r="Y13" i="19"/>
  <c r="R6" i="19"/>
  <c r="Z6" i="19"/>
  <c r="P7" i="19"/>
  <c r="X7" i="19"/>
  <c r="AF7" i="19"/>
  <c r="V8" i="19"/>
  <c r="AD8" i="19"/>
  <c r="T9" i="19"/>
  <c r="AB9" i="19"/>
  <c r="R10" i="19"/>
  <c r="Z10" i="19"/>
  <c r="P11" i="19"/>
  <c r="X11" i="19"/>
  <c r="AF11" i="19"/>
  <c r="V12" i="19"/>
  <c r="AD12" i="19"/>
  <c r="T13" i="19"/>
  <c r="AB13" i="19"/>
  <c r="R14" i="19"/>
  <c r="Z14" i="19"/>
  <c r="P15" i="19"/>
  <c r="X15" i="19"/>
  <c r="AF15" i="19"/>
  <c r="V6" i="19"/>
  <c r="T11" i="19"/>
  <c r="V14" i="19"/>
  <c r="AC7" i="19"/>
  <c r="Y9" i="19"/>
  <c r="S12" i="19"/>
  <c r="AE14" i="19"/>
  <c r="S6" i="19"/>
  <c r="AA6" i="19"/>
  <c r="Q7" i="19"/>
  <c r="Y7" i="19"/>
  <c r="AG7" i="19"/>
  <c r="W8" i="19"/>
  <c r="AE8" i="19"/>
  <c r="U9" i="19"/>
  <c r="AC9" i="19"/>
  <c r="S10" i="19"/>
  <c r="AA10" i="19"/>
  <c r="Q11" i="19"/>
  <c r="Y11" i="19"/>
  <c r="AG11" i="19"/>
  <c r="W12" i="19"/>
  <c r="AE12" i="19"/>
  <c r="U13" i="19"/>
  <c r="AC13" i="19"/>
  <c r="S14" i="19"/>
  <c r="AA14" i="19"/>
  <c r="Q15" i="19"/>
  <c r="Y15" i="19"/>
  <c r="AG15" i="19"/>
  <c r="T7" i="19"/>
  <c r="V10" i="19"/>
  <c r="Z12" i="19"/>
  <c r="AB15" i="19"/>
  <c r="AA8" i="19"/>
  <c r="U11" i="19"/>
  <c r="Q13" i="19"/>
  <c r="U15" i="19"/>
  <c r="T6" i="19"/>
  <c r="AB6" i="19"/>
  <c r="R7" i="19"/>
  <c r="Z7" i="19"/>
  <c r="P8" i="19"/>
  <c r="X8" i="19"/>
  <c r="AF8" i="19"/>
  <c r="V9" i="19"/>
  <c r="AD9" i="19"/>
  <c r="T10" i="19"/>
  <c r="AB10" i="19"/>
  <c r="R11" i="19"/>
  <c r="Z11" i="19"/>
  <c r="P12" i="19"/>
  <c r="X12" i="19"/>
  <c r="AF12" i="19"/>
  <c r="V13" i="19"/>
  <c r="AD13" i="19"/>
  <c r="T14" i="19"/>
  <c r="AB14" i="19"/>
  <c r="R15" i="19"/>
  <c r="Z15" i="19"/>
  <c r="AA15" i="19"/>
  <c r="R8" i="19"/>
  <c r="P9" i="19"/>
  <c r="AB11" i="19"/>
  <c r="AF13" i="19"/>
  <c r="AE6" i="19"/>
  <c r="AG9" i="19"/>
  <c r="AA12" i="19"/>
  <c r="AC15" i="19"/>
  <c r="U6" i="19"/>
  <c r="AC6" i="19"/>
  <c r="S7" i="19"/>
  <c r="AA7" i="19"/>
  <c r="Q8" i="19"/>
  <c r="Y8" i="19"/>
  <c r="AG8" i="19"/>
  <c r="W9" i="19"/>
  <c r="AE9" i="19"/>
  <c r="U10" i="19"/>
  <c r="AC10" i="19"/>
  <c r="S11" i="19"/>
  <c r="AA11" i="19"/>
  <c r="Q12" i="19"/>
  <c r="Y12" i="19"/>
  <c r="AG12" i="19"/>
  <c r="W13" i="19"/>
  <c r="AE13" i="19"/>
  <c r="U14" i="19"/>
  <c r="AC14" i="19"/>
  <c r="S15" i="19"/>
  <c r="Z8" i="19"/>
  <c r="X9" i="19"/>
  <c r="R12" i="19"/>
  <c r="AD14" i="19"/>
  <c r="U7" i="19"/>
  <c r="AC11" i="19"/>
  <c r="W14" i="19"/>
  <c r="W6" i="19"/>
  <c r="K6" i="19"/>
  <c r="N7" i="19"/>
  <c r="L9" i="19"/>
  <c r="O10" i="19"/>
  <c r="M12" i="19"/>
  <c r="K14" i="19"/>
  <c r="N15" i="19"/>
  <c r="N13" i="19"/>
  <c r="K9" i="19"/>
  <c r="L6" i="19"/>
  <c r="O7" i="19"/>
  <c r="M9" i="19"/>
  <c r="K11" i="19"/>
  <c r="N12" i="19"/>
  <c r="L14" i="19"/>
  <c r="O15" i="19"/>
  <c r="L15" i="19"/>
  <c r="M7" i="19"/>
  <c r="M15" i="19"/>
  <c r="M6" i="19"/>
  <c r="K8" i="19"/>
  <c r="N9" i="19"/>
  <c r="L11" i="19"/>
  <c r="O12" i="19"/>
  <c r="M14" i="19"/>
  <c r="K12" i="19"/>
  <c r="N6" i="19"/>
  <c r="L8" i="19"/>
  <c r="O9" i="19"/>
  <c r="M11" i="19"/>
  <c r="K13" i="19"/>
  <c r="N14" i="19"/>
  <c r="M10" i="19"/>
  <c r="O13" i="19"/>
  <c r="O6" i="19"/>
  <c r="M8" i="19"/>
  <c r="K10" i="19"/>
  <c r="N11" i="19"/>
  <c r="L13" i="19"/>
  <c r="O14" i="19"/>
  <c r="O8" i="19"/>
  <c r="L12" i="19"/>
  <c r="K7" i="19"/>
  <c r="N8" i="19"/>
  <c r="L10" i="19"/>
  <c r="O11" i="19"/>
  <c r="M13" i="19"/>
  <c r="K15" i="19"/>
  <c r="L7" i="19"/>
  <c r="N10" i="19"/>
  <c r="J6" i="19"/>
  <c r="J8" i="19"/>
  <c r="J9" i="19"/>
  <c r="J14" i="19"/>
  <c r="J10" i="19"/>
  <c r="J15" i="19"/>
  <c r="J11" i="19"/>
  <c r="J13" i="19"/>
  <c r="J12" i="19"/>
  <c r="AF12" i="1"/>
  <c r="AH12" i="1" s="1"/>
  <c r="AG13" i="1"/>
  <c r="AF13" i="1" s="1"/>
  <c r="AH13" i="1" s="1"/>
  <c r="J37" i="19"/>
  <c r="J7" i="19"/>
  <c r="J17" i="19"/>
  <c r="AH11" i="1"/>
  <c r="AH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<sst xmlns="http://schemas.openxmlformats.org/spreadsheetml/2006/main" count="596" uniqueCount="339">
  <si>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</si>
  <si>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</si>
  <si>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</si>
  <si>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</si>
  <si>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</si>
  <si>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</si>
  <si>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</si>
  <si>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</si>
  <si>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</si>
  <si>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</si>
  <si>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</si>
  <si>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</si>
  <si>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</si>
  <si>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</si>
  <si>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</si>
  <si>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</si>
  <si>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</si>
  <si>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</si>
  <si>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</si>
  <si>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</si>
  <si>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</si>
  <si>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</si>
  <si>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</si>
  <si>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</si>
  <si>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</si>
  <si>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</si>
  <si>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</si>
  <si>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</si>
  <si>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</si>
  <si>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</si>
  <si>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</si>
  <si>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</si>
  <si>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</si>
  <si>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</si>
  <si>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</si>
  <si>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</si>
  <si>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</si>
  <si>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</si>
  <si>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</si>
  <si>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</si>
  <si>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</si>
  <si>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</si>
  <si>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</si>
  <si>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</si>
  <si>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</si>
  <si>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</si>
  <si>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</si>
  <si>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</si>
  <si>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</si>
  <si>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</si>
  <si>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</si>
  <si>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</si>
  <si>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</si>
  <si>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</si>
  <si>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</si>
  <si>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</si>
  <si>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</si>
  <si>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</si>
  <si>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</si>
  <si>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</si>
  <si>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MAPA Y PLAN DE TRATAMIENTO DE RIESGOS</t>
  </si>
  <si>
    <t>Proceso:</t>
  </si>
  <si>
    <t>GESTIÓN DE RECURSOS FÍSICOS</t>
  </si>
  <si>
    <t>Objetivo:</t>
  </si>
  <si>
    <t>Apoyar logísticamente los procesos misionales de la ETITC mediante el mantenimiento locativo; el buen uso de las instalaciones; la administración, control de los bienes y entrega de insumos; la compra de infraestructura y tecnología de punta para el funcionamiento normal de los diferentes servicios y actividades generadas por la Escuela en concordancia con las normas y disposiciones legales vigentes en el ámbito de salud y seguridad en el trabajo, medio ambiente y seguridad de la información</t>
  </si>
  <si>
    <t>Alcance:</t>
  </si>
  <si>
    <t>Desde la definición de planes, programas y proyectos en infraestructura, administración de bienes hasta la disposición cuando aplique-</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</si>
  <si>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</si>
  <si>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</si>
  <si>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</si>
  <si>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</si>
  <si>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</si>
  <si>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</si>
  <si>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</si>
  <si>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</si>
  <si>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</si>
  <si>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</si>
  <si>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</si>
  <si>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</si>
  <si>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</si>
  <si>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</si>
  <si>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</si>
  <si>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</si>
  <si>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</si>
  <si>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</si>
  <si>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</si>
  <si>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</si>
  <si>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</si>
  <si>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</si>
  <si>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</si>
  <si>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</si>
  <si>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</si>
  <si>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</si>
  <si>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</si>
  <si>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</si>
  <si>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 xml:space="preserve">EVIDENCIAS </t>
  </si>
  <si>
    <t>Seguimiento
3º línea de defensa
(Noviembre)</t>
  </si>
  <si>
    <t>Implementación</t>
  </si>
  <si>
    <t>Calificación</t>
  </si>
  <si>
    <t>Documentación</t>
  </si>
  <si>
    <t>Frecuencia</t>
  </si>
  <si>
    <t>Evidencia</t>
  </si>
  <si>
    <t>SST</t>
  </si>
  <si>
    <t>Procesos</t>
  </si>
  <si>
    <t>Económico y Reputacional</t>
  </si>
  <si>
    <t>Ocurrencia de un accidente o enfermedad laboral.</t>
  </si>
  <si>
    <t>Por el incumplimiento de los procesos de SST</t>
  </si>
  <si>
    <t xml:space="preserve">Probabilidad de afectación económica y reputacional por ocurrencia de un accidente o enfermedad laboral debido al incumplimiento de los procesos de SST
</t>
  </si>
  <si>
    <t>Usuarios, productos y practicas , organizacionales</t>
  </si>
  <si>
    <t>Servicios</t>
  </si>
  <si>
    <t>NA</t>
  </si>
  <si>
    <t xml:space="preserve">     El riesgo afecta la imagen de la entidad con algunos usuarios de relevancia frente al logro de los objetivos</t>
  </si>
  <si>
    <r>
      <t xml:space="preserve">Los líderes de Planta física e Infraestructura Eléctrica deberán gestionar ante el proceso de SST la solicitud de EPP para cada uno de los funcionarios del proceso, teniendo en cuenta las actividades específicas que cada uno desarrolla.
</t>
    </r>
    <r>
      <rPr>
        <b/>
        <sz val="10"/>
        <rFont val="Arial Narrow"/>
        <family val="2"/>
      </rPr>
      <t>Desviación del control:
En los contratos está establecida la obligación;  que cada contratista debe tener sus elementos de trabajo entre ellos los EPP necesarios para le ejecución del objeto del contrato.</t>
    </r>
    <r>
      <rPr>
        <sz val="10"/>
        <rFont val="Arial Narrow"/>
        <family val="2"/>
      </rPr>
      <t xml:space="preserve">
 </t>
    </r>
  </si>
  <si>
    <r>
      <t xml:space="preserve">Diligenciamiento y envió del formato SST-FO-19 Solicitud Elementos de Protección Personal
</t>
    </r>
    <r>
      <rPr>
        <b/>
        <sz val="10"/>
        <rFont val="Arial Narrow"/>
        <family val="2"/>
      </rPr>
      <t xml:space="preserve">Documentación del control: </t>
    </r>
    <r>
      <rPr>
        <sz val="10"/>
        <color rgb="FF7030A0"/>
        <rFont val="Arial Narrow"/>
        <family val="2"/>
      </rPr>
      <t xml:space="preserve">
</t>
    </r>
  </si>
  <si>
    <t>Preventivo</t>
  </si>
  <si>
    <t>Manual</t>
  </si>
  <si>
    <t>Sin Documentar</t>
  </si>
  <si>
    <t>Aleatoria</t>
  </si>
  <si>
    <t>Sin Registro</t>
  </si>
  <si>
    <t>Reducir (mitigar)</t>
  </si>
  <si>
    <t>Solicitud de elementos de protección personal y de bioseguridad al área de seguridad y salud en el trabajo de la ETITC.</t>
  </si>
  <si>
    <t>Líder de Planta Física
Líder de Infraestructura Eléctrica</t>
  </si>
  <si>
    <t xml:space="preserve">Desde Planta Física se informa que se ha realizado la solicitud de los EPP. necesarios para el área, estos fueron entregados con normalidad, se presenta los respectivos formatos debidamente diligenciados. 
Desde Infraestructura Eléctrica se informa que se ha realizado la solicitud de los EPP. necesarios para el área, algunos de estos fueron entregados con normalidad, se presenta los respectivos formatos debidamente diligenciados. </t>
  </si>
  <si>
    <t>En curso</t>
  </si>
  <si>
    <t>25 y 29 de agosto</t>
  </si>
  <si>
    <t xml:space="preserve">Desde el área de planta física se han solicitado los elementos de los EPP, mediante el “SST-FO-18 Solicitud Elementos de Protección Personal”, a la fecha dos personas de planta han recibido los elementos. La institución entrega EPP al personal vinculada por prestación de servicios. 
Se presenta como evidencia los formatos diligenciados y firmados por los líderes de las áreas.   
</t>
  </si>
  <si>
    <t>https://itceduco.sharepoint.com/:f:/r/sites/MAPADDERIESGO/Shared%20Documents/General/2023?e=5%3acb7f689f3d35408989a8b234cc585e17&amp;fromShare=true&amp;at=9</t>
  </si>
  <si>
    <r>
      <t xml:space="preserve">Los líderes de planta física e Infraestructura eléctrica con el apoyo del área de SST, coordinadores de alturas y empleados, realizaran la Elaboración de ATS , los permisos de trabajo en alturas e inspección de equipos de trabajo en alturas, según la actividad a realizar. Cumpliendo con la normatividad vigente.
 </t>
    </r>
    <r>
      <rPr>
        <b/>
        <sz val="10"/>
        <rFont val="Arial Narrow"/>
        <family val="2"/>
      </rPr>
      <t>Desviación del control:</t>
    </r>
    <r>
      <rPr>
        <sz val="10"/>
        <rFont val="Arial Narrow"/>
        <family val="2"/>
      </rPr>
      <t xml:space="preserve"> 
Reprogramación de la actividad actividad.</t>
    </r>
  </si>
  <si>
    <r>
      <t xml:space="preserve">Diligenciamiento y envió de los formatos para garantizar el trabajo seguro (dependiendo de la actividad).
</t>
    </r>
    <r>
      <rPr>
        <sz val="10"/>
        <color rgb="FF7030A0"/>
        <rFont val="Arial Narrow"/>
        <family val="2"/>
      </rPr>
      <t xml:space="preserve">
</t>
    </r>
    <r>
      <rPr>
        <b/>
        <sz val="10"/>
        <rFont val="Arial Narrow"/>
        <family val="2"/>
      </rPr>
      <t xml:space="preserve">Documentación del control </t>
    </r>
    <r>
      <rPr>
        <sz val="10"/>
        <color rgb="FF7030A0"/>
        <rFont val="Arial Narrow"/>
        <family val="2"/>
      </rPr>
      <t xml:space="preserve">
</t>
    </r>
  </si>
  <si>
    <t>Detectivo</t>
  </si>
  <si>
    <t>Documentado</t>
  </si>
  <si>
    <t>Continua</t>
  </si>
  <si>
    <t>Con Registro</t>
  </si>
  <si>
    <t>Diligenciar y Revisar toda la documentación necesaria para realizar las actividades de trabajo seguro en alturas.</t>
  </si>
  <si>
    <t>Líder de Planta Física
Líder de Infraestructura Eléctrica
Responsable SST
Coordinador de alturas
empleados y contratistas</t>
  </si>
  <si>
    <t xml:space="preserve">Desde el área planta física se ha diligenciado 5 ATS para intervención cielo rasos, fachadas,canales y cubiertas en los meses de Enero a Marzo. Durante el mes de abril, no se realizaron procesos que requirieran ATS. Se muestra como evidencia los documentos ATS debidamente diligenciados.
Desde el área de Infraestructura Eléctrica se realizan ATS y formatos de trabajo seguro a nivel eléctrico periódicamente, el cual se puede evidenciar en la carpeta adjunta por meses. 
</t>
  </si>
  <si>
    <t xml:space="preserve"> Se evidencian los certificados de 12 personas habilitadas a desarrollar actividades en alturas, se presentan los certificados.
Se evidencia el diligenciamiento de los análisis de trabajo seguro ATS SST –FO - 01, para cada una de las actividades a realizar, 8 desde planta física y 16 del área de infraestructura eléctrica.
</t>
  </si>
  <si>
    <r>
      <t xml:space="preserve">Los líderes  de la actividad, proyecto o intervención, realizará la revisión del cumplimiento normativo frente a los trabajos de alto riesgo.
</t>
    </r>
    <r>
      <rPr>
        <b/>
        <sz val="10"/>
        <rFont val="Arial Narrow"/>
        <family val="2"/>
      </rPr>
      <t xml:space="preserve"> Desviación del control: 
</t>
    </r>
    <r>
      <rPr>
        <sz val="10"/>
        <rFont val="Arial Narrow"/>
        <family val="2"/>
      </rPr>
      <t>Reprogramación de la actividad actividad.</t>
    </r>
  </si>
  <si>
    <r>
      <t xml:space="preserve">Aprobación del profesional de SST para la realización de los trabajos de alto riesgo
</t>
    </r>
    <r>
      <rPr>
        <b/>
        <sz val="10"/>
        <rFont val="Arial Narrow"/>
        <family val="2"/>
      </rPr>
      <t xml:space="preserve">Documentación del control </t>
    </r>
    <r>
      <rPr>
        <b/>
        <sz val="10"/>
        <color rgb="FF7030A0"/>
        <rFont val="Arial Narrow"/>
        <family val="2"/>
      </rPr>
      <t xml:space="preserve">
</t>
    </r>
  </si>
  <si>
    <t xml:space="preserve">Enviar la solicitud de aprobación de trabajos de alto riesgo al profesional de SST </t>
  </si>
  <si>
    <t xml:space="preserve">Desde el área se afirma que para los meses de Enero a Abril se realizaron las 5 solicitudes acordes a las actividades a realizar por el área, se presenta como evidencia 3 documentos que muestran la aprobación de SST, se menciona que las demás actividades fueron aprobadas en sitio de la ejecución de las actividades. 
El área de Infraestructura eléctrica gestiona la respectiva documentación establecida por el área de SST, a nivel de ejecución de actividades de alto riesgo para personal interno contratita y de planta y personal contratista externo.
</t>
  </si>
  <si>
    <t xml:space="preserve">Esta actividad se realiza la verificación mediante las ATS, SST –FO – 01. Este es analizado por los profesionales competentes tanto de Planta Física e Infraestructura eléctrica, se evidencia las respectivas aprobaciones.
Mediante los procesos contractuales, se realiza la solicitud y revisión de certificados que avalen los permisos necesarios para realizar las actividades de alto riesgo.
</t>
  </si>
  <si>
    <t>Gestión</t>
  </si>
  <si>
    <t>Infraestructura</t>
  </si>
  <si>
    <t xml:space="preserve">Interrupciones del servicio de fluido eléctrico en las instalaciones de  la ETITC </t>
  </si>
  <si>
    <t xml:space="preserve">Por fallas provocadas en las instalaciones eléctricas </t>
  </si>
  <si>
    <t>Probabilidad de afectación económica y reputacional por interrupciones del fluido eléctrico en las instalaciones de la ETITC debido a las fallas provocadas por fallas en las instalaciones eléctricas.</t>
  </si>
  <si>
    <t>Daños Activos Físicos</t>
  </si>
  <si>
    <t xml:space="preserve">     Entre 100 y 500 SMLMV </t>
  </si>
  <si>
    <r>
      <t xml:space="preserve">Los líderes  de área de Infraestructura Eléctrica realizará documentará el Mantenimiento preventivo de las redes y equipos eléctricos por medio del Software de gestión de Mantenimiento MANTUM CMMS
</t>
    </r>
    <r>
      <rPr>
        <b/>
        <sz val="10"/>
        <rFont val="Arial Narrow"/>
        <family val="2"/>
      </rPr>
      <t>Desviación del control:</t>
    </r>
    <r>
      <rPr>
        <sz val="10"/>
        <rFont val="Arial Narrow"/>
        <family val="2"/>
      </rPr>
      <t xml:space="preserve">
Activación de las plantes de emergencia, prioriza el datacenter.</t>
    </r>
  </si>
  <si>
    <r>
      <t xml:space="preserve">Informe de ejecución de actividades del Software de gestión de Mantenimiento MANTUM CMMS
</t>
    </r>
    <r>
      <rPr>
        <b/>
        <sz val="10"/>
        <color rgb="FF7030A0"/>
        <rFont val="Arial Narrow"/>
        <family val="2"/>
      </rPr>
      <t xml:space="preserve">
</t>
    </r>
    <r>
      <rPr>
        <b/>
        <sz val="10"/>
        <rFont val="Arial Narrow"/>
        <family val="2"/>
      </rPr>
      <t xml:space="preserve">Documentación del control 
</t>
    </r>
    <r>
      <rPr>
        <sz val="10"/>
        <rFont val="Arial Narrow"/>
        <family val="2"/>
      </rPr>
      <t>plataforma MANTUM CMMS</t>
    </r>
  </si>
  <si>
    <t>Revisar y actualizar los planes de mantenimiento en el Software de Gestión de Mantenimiento MANTUM CMMS</t>
  </si>
  <si>
    <t>Líder de Infraestructura Eléctrica
Personal Técnico y contratistas.</t>
  </si>
  <si>
    <t>Desde el área de Infraestructura eléctrica, se realizan semanalmente rutas de mantenimiento las cuales cubren todos y cada uno de los equipos de misión critica como los son; Plantas Eléctricas, Aires Acondicionados, Sistema de Control de Iluminación, UPS y Reguladores.
Así mismo, se gestiona solicitudes de servicio para mantenimientos correctivos a nivel de red eléctrica y cableado estructurado de telecomunicaciones entre otros transversales a la dependencia de Infraestructura Eléctrica.</t>
  </si>
  <si>
    <t xml:space="preserve">El área de infraestructura eléctrica se desarrolla un plan de mantenimiento a los diferentes servicios públicos, entre los cuales se encuentra el servicio eléctrico. Se muestra los informes de los contratos
Se desarrollan actividades de mantenimiento a Ups, aires acondicionados, solicitudes de servicio, iluminarias, entre otras. 
</t>
  </si>
  <si>
    <r>
      <t xml:space="preserve">Los líderes  de  área de Infraestructura Eléctrica realizará actualización de documentación y diseños eléctricos, teniendo en cuenta la coordinación de protecciones y la capacidad de los conductores eléctricos.
</t>
    </r>
    <r>
      <rPr>
        <b/>
        <sz val="10"/>
        <rFont val="Arial Narrow"/>
        <family val="2"/>
      </rPr>
      <t xml:space="preserve">Desviación del control.
</t>
    </r>
    <r>
      <rPr>
        <sz val="10"/>
        <rFont val="Arial Narrow"/>
        <family val="2"/>
      </rPr>
      <t xml:space="preserve">Uso de planos provisional debido a que están en constante cambio </t>
    </r>
  </si>
  <si>
    <r>
      <t xml:space="preserve">Planos y documentación actualizados sobre la infraestructura eléctrica de la ETITC. 
</t>
    </r>
    <r>
      <rPr>
        <b/>
        <sz val="10"/>
        <rFont val="Arial Narrow"/>
        <family val="2"/>
      </rPr>
      <t>Documentación del control</t>
    </r>
    <r>
      <rPr>
        <sz val="10"/>
        <color rgb="FF7030A0"/>
        <rFont val="Arial Narrow"/>
        <family val="2"/>
      </rPr>
      <t xml:space="preserve">
</t>
    </r>
    <r>
      <rPr>
        <sz val="10"/>
        <rFont val="Arial Narrow"/>
        <family val="2"/>
      </rPr>
      <t xml:space="preserve">Retie </t>
    </r>
  </si>
  <si>
    <t>Se están realizando actualización de planimetría sectorizada a nivel de redes eléctricas de la ETITC (Unifilares y Cuadros de Cargas).
De igual manera, se están realizando actualización de planimetría referente a talleres nuevos o laboratorios requeridos en la ETITC Y Extensión UPK-TINTAL.</t>
  </si>
  <si>
    <t xml:space="preserve">Desde el área se han desarrollado actividades de actualización de planimetría de 26 áreas, con más de 70 tableros y planos, se evidencia los documentos actualizados. Esta es una tarea de que se realiza de manera permanente. </t>
  </si>
  <si>
    <t>Talento humano</t>
  </si>
  <si>
    <t xml:space="preserve">Incumplimiento de la normatividad vigente </t>
  </si>
  <si>
    <t>Por fallas en la gestión de recursos físicos.</t>
  </si>
  <si>
    <t>Probabilidad de afectación económica y reputacional por incumplimiento de la normatividad vigente por fallas en la gestión de recursos físicos.</t>
  </si>
  <si>
    <t>Ejecución y Administración de procesos</t>
  </si>
  <si>
    <r>
      <t xml:space="preserve">Los líderes del  áreas de Planta física e Infraestructura eléctrica se acogerán a la normatividad vigente en la realización en las actividades de los proyectos, mantenimiento con relación a la infraestructura física de la ETITC.
</t>
    </r>
    <r>
      <rPr>
        <b/>
        <sz val="10"/>
        <rFont val="Arial Narrow"/>
        <family val="2"/>
      </rPr>
      <t xml:space="preserve">Desviación del control:
</t>
    </r>
    <r>
      <rPr>
        <sz val="10"/>
        <rFont val="Arial Narrow"/>
        <family val="2"/>
      </rPr>
      <t xml:space="preserve">Reprogramar actividades asta cuando sea aprobado por el funcionario responsable </t>
    </r>
    <r>
      <rPr>
        <b/>
        <sz val="10"/>
        <rFont val="Arial Narrow"/>
        <family val="2"/>
      </rPr>
      <t xml:space="preserve">
</t>
    </r>
  </si>
  <si>
    <r>
      <t xml:space="preserve">Documentos que evidencien el cumplimiento de la normatividad vigente frente a los entes rectores.
</t>
    </r>
    <r>
      <rPr>
        <sz val="10"/>
        <color rgb="FF7030A0"/>
        <rFont val="Arial Narrow"/>
        <family val="2"/>
      </rPr>
      <t xml:space="preserve">
</t>
    </r>
    <r>
      <rPr>
        <b/>
        <sz val="10"/>
        <rFont val="Arial Narrow"/>
        <family val="2"/>
      </rPr>
      <t>Documentación del control 
E</t>
    </r>
    <r>
      <rPr>
        <sz val="10"/>
        <rFont val="Arial Narrow"/>
        <family val="2"/>
      </rPr>
      <t>s el normograma GDC-FO-05 cargado en la plataforma ETITC</t>
    </r>
    <r>
      <rPr>
        <sz val="10"/>
        <color rgb="FF7030A0"/>
        <rFont val="Arial Narrow"/>
        <family val="2"/>
      </rPr>
      <t xml:space="preserve">
</t>
    </r>
  </si>
  <si>
    <t>Realizar las solicitudes trámites y documentos necesarios para el cumplimiento de la normatividad vigente</t>
  </si>
  <si>
    <t xml:space="preserve">Permisos de Min cultura: Se inicia la elaboración del permiso para el suministro e instalación del Sistema de extracción mecánica a MinCultura (2 de abril).
Se muestra los documentos pertinentes a la realización de los estudios técnicos para la valoración de la Sede Calle 18. Se realizarla solicitud de información a Secretaria General para el traspaso y englobe de inmuebles. Se muestran los documentos técnicos para la elaboración y estudio de movilidad inclusiva. 
A nivel de Infraestructura Eléctrica se cumple con normatividad en instalaciones, mantenimientos  y adecuaciones según aplique, para las redes eléctricas y de cableado estructurado  en vigencia para Colombia o a nivel internacional. (RETIE, NEC/NTC 2050, IEC 61439-1, NFPA, ANSI/TIA 606-A,B,C,D...).
</t>
  </si>
  <si>
    <t xml:space="preserve">Haciendo la verificación del nomograma, se evidencia este no se encuentra actualizado en la página institucional, sin embargo, se muestra un documento actualizado, pendiente para su publicación, con este último se verifica la normatividad que rigen las áreas de infraestructura eléctrica y planta física. 
Se muestran las certificaciones de actualizaciones para trabajo en alturas (7 certificados), trabajos eléctricos y de comunicaciones (7 certificados Legrand), calidad de la energía eléctrica (7 certificados Virtual quility). 
</t>
  </si>
  <si>
    <t>Manejo inadecuado de residuos</t>
  </si>
  <si>
    <t>Por incumplimiento y/o desconocimiento de la normativa vigente</t>
  </si>
  <si>
    <t>Probabilidad de afectación económico y reputacional por el manejo inadecuado de los residuos debido al incumplimiento y/o desconocimiento de la normativa vigente.</t>
  </si>
  <si>
    <t xml:space="preserve">     Entre 10 y 50 SMLMV </t>
  </si>
  <si>
    <r>
      <t xml:space="preserve">Los líderes del   áreas de planta física e Infraestructura Eléctrica solicitarán al área de Gestión ambiental la capacitación en manejo de residuos y participaran activamente.
</t>
    </r>
    <r>
      <rPr>
        <b/>
        <sz val="10"/>
        <rFont val="Arial Narrow"/>
        <family val="2"/>
      </rPr>
      <t xml:space="preserve">Desviación del control     </t>
    </r>
    <r>
      <rPr>
        <sz val="10"/>
        <rFont val="Arial Narrow"/>
        <family val="2"/>
      </rPr>
      <t xml:space="preserve">
Reiterar al líder del sistema de gestión ambiental la solicitud de la gestión.                          </t>
    </r>
  </si>
  <si>
    <r>
      <t xml:space="preserve">Documentos e información que evidencie la solicitud y ejecución de capacitaciones sobre el manejo de residuos.
</t>
    </r>
    <r>
      <rPr>
        <sz val="10"/>
        <color rgb="FF7030A0"/>
        <rFont val="Arial Narrow"/>
        <family val="2"/>
      </rPr>
      <t xml:space="preserve">
</t>
    </r>
    <r>
      <rPr>
        <b/>
        <sz val="10"/>
        <rFont val="Arial Narrow"/>
        <family val="2"/>
      </rPr>
      <t>Documentación del control 
C</t>
    </r>
    <r>
      <rPr>
        <sz val="10"/>
        <rFont val="Arial Narrow"/>
        <family val="2"/>
      </rPr>
      <t>ertificado a la asistencia de capacitación</t>
    </r>
  </si>
  <si>
    <t>Solicitar y asistir a las capacitaciones y reuniones de Gestión Ambiental</t>
  </si>
  <si>
    <t xml:space="preserve">La actividad fue realizada durante el mes de febrero para los contratistas a cargo de Planta Física los integrantes de las áreas responsables participaron en la reunión.
Desde el área de infraestructura Eléctrica se solicito capacitaciones a nivel de gestión ambiental y salud ocupacional.
</t>
  </si>
  <si>
    <t xml:space="preserve">Se evidencia la solicitud de las capacitaciones para: 
Planta física: mantenimiento locativo para la prevención y protección contra caídas en trabajo en alturas, accidentes e incidentes de trabajo y relacionados con SST (5 de mayo). Y Capacitación al personal de mantenimiento locativo para el manejo integral de RCD, aprovechamiento de los mismos, mantenimiento de zonas verdes y relacionados al SGI (9 de mayo)
Infraestructura eléctrica: Riesgo a las caídas y trabajo en alturas RCD. 13 de febrero.
Se presenta evidencia los soportes de las actividades  
</t>
  </si>
  <si>
    <r>
      <t xml:space="preserve">Los líderes del  áreas de planta física e Infraestructura Eléctrica solicitarán los respectivos certificados de disposición final de los residuos generados.
</t>
    </r>
    <r>
      <rPr>
        <b/>
        <sz val="10"/>
        <rFont val="Arial Narrow"/>
        <family val="2"/>
      </rPr>
      <t xml:space="preserve">Desviación del control     
</t>
    </r>
    <r>
      <rPr>
        <sz val="10"/>
        <rFont val="Arial Narrow"/>
        <family val="2"/>
      </rPr>
      <t xml:space="preserve">Reiterar al líder del sistema de gestión ambiental la solicitud de la gestión.    </t>
    </r>
    <r>
      <rPr>
        <b/>
        <sz val="10"/>
        <rFont val="Arial Narrow"/>
        <family val="2"/>
      </rPr>
      <t xml:space="preserve">                      
</t>
    </r>
  </si>
  <si>
    <r>
      <t xml:space="preserve">Documentos e información sobre la certificación de la disposición final de residuos de los contratistas externos.
</t>
    </r>
    <r>
      <rPr>
        <sz val="10"/>
        <rFont val="Arial Narrow"/>
        <family val="2"/>
      </rPr>
      <t xml:space="preserve">  </t>
    </r>
    <r>
      <rPr>
        <b/>
        <sz val="10"/>
        <rFont val="Arial Narrow"/>
        <family val="2"/>
      </rPr>
      <t xml:space="preserve">
Documentación del control.  GAM-</t>
    </r>
    <r>
      <rPr>
        <sz val="10"/>
        <rFont val="Arial Narrow"/>
        <family val="2"/>
      </rPr>
      <t xml:space="preserve">PC-03 Manejo y Gestión Segura de Residuos Ordinarios 
</t>
    </r>
  </si>
  <si>
    <t>Solicitar los certificados de disposición final de los residuos generados por contratistas externos.</t>
  </si>
  <si>
    <t xml:space="preserve">Desde el área se muestra como evidencia los respectivos soportes frente a las certificaciones de disponibilidad de residuos, acorde a las actividades realizadas ( certificaciones), en estas se hacen visibles los responsables y actividades realizadas frente a la disposición de residuos.
Desde al área de infraestructura eléctrica se realiza procedimiento según indicaciones del área de gestión ambiental. </t>
  </si>
  <si>
    <t>Se evidencia las certificaciones de disposición final de escombros, madera, polímeros, vidrio, material inmobiliario, RC, chatarra. Estos son resultado de los ejercicios de evaluación, liquidación y entrega de materiales que ya no son útiles para la ETITC. Se evidencian los respectivos soportes y certificados de disposición final (Planta física ). Desde el área de infraestructura eléctrica no se han dado la necesidad de realizar actividades de este tipo.</t>
  </si>
  <si>
    <t xml:space="preserve">Afectaciones a la prestación del servicio educativo </t>
  </si>
  <si>
    <t>Por fallas en la red hidráulica y baterías de baños</t>
  </si>
  <si>
    <t>Probabilidad de afectación económica y reputacional por afectaciones a la prestación del servicio educativo debido a fallas en la red hidráulica y baterías de baños.</t>
  </si>
  <si>
    <t xml:space="preserve">     Entre 50 y 100 SMLMV </t>
  </si>
  <si>
    <r>
      <t xml:space="preserve">Los líderes del   área de Planta Física realizará y documentará el Mantenimiento preventivo de las redes y equipos hidráulicos y de baños por medio del Software de gestión de Mantenimiento MANTUM CMMS
</t>
    </r>
    <r>
      <rPr>
        <b/>
        <sz val="10"/>
        <rFont val="Arial Narrow"/>
        <family val="2"/>
      </rPr>
      <t xml:space="preserve">Desviación del control:
</t>
    </r>
    <r>
      <rPr>
        <sz val="10"/>
        <rFont val="Arial Narrow"/>
        <family val="2"/>
      </rPr>
      <t xml:space="preserve">La contratación se realizara de forma anticipada para garantizar que se mantenga cobertura en toda la vigencia </t>
    </r>
    <r>
      <rPr>
        <b/>
        <sz val="10"/>
        <rFont val="Arial Narrow"/>
        <family val="2"/>
      </rPr>
      <t xml:space="preserve">
</t>
    </r>
  </si>
  <si>
    <r>
      <t xml:space="preserve">Informe de ejecución de actividades del Software de gestión de Mantenimiento MANTUM CMMS
</t>
    </r>
    <r>
      <rPr>
        <b/>
        <sz val="10"/>
        <rFont val="Arial Narrow"/>
        <family val="2"/>
      </rPr>
      <t xml:space="preserve">Documentación del control 
</t>
    </r>
    <r>
      <rPr>
        <sz val="10"/>
        <rFont val="Arial Narrow"/>
        <family val="2"/>
      </rPr>
      <t>Plataforma MANTUM CMMS</t>
    </r>
  </si>
  <si>
    <t>Se ejecuto a cabalidad el contrato (317-2022 y 325-2022) de mantenimiento para los baños a la presente fecha 09 de mayo del 2023, realizando actividades de mantenimiento preventivo y correctivo a todo nivel de la red hidráulica y baterías de los mismos.
Así mismo, se tienen establecidos rutas de mantenimiento periódicos por medio del gestor de mantenimiento MANTUM-CMMS</t>
  </si>
  <si>
    <t xml:space="preserve">Desde el área de planta física se evidencia el proceso precontractual para el mantenimiento a la red hidráulica (sistema de bombas) de la sede centro. Se muestra el estudio previo. </t>
  </si>
  <si>
    <t>Económico</t>
  </si>
  <si>
    <t>Afectación al sistema de ingresos y egresos de la gestión de Almacén</t>
  </si>
  <si>
    <t>No ingresar al sistema los ingresos y egresos</t>
  </si>
  <si>
    <r>
      <t>Probabilidad de afectación económica por afectaciones al sistema de ingresos y egresos de la gestión de Almacén al no ingresar estos al</t>
    </r>
    <r>
      <rPr>
        <sz val="11"/>
        <color rgb="FFFF0000"/>
        <rFont val="Arial Narrow"/>
        <family val="2"/>
      </rPr>
      <t xml:space="preserve"> </t>
    </r>
    <r>
      <rPr>
        <sz val="11"/>
        <color rgb="FF7030A0"/>
        <rFont val="Arial Narrow"/>
        <family val="2"/>
      </rPr>
      <t>sistema de los activos fijos de la entidad</t>
    </r>
  </si>
  <si>
    <t xml:space="preserve">     Afectación menor a 10 SMLMV .</t>
  </si>
  <si>
    <r>
      <t>El líder de área  de Almacén realizará los ingresos y egresos de acuerdo con el procedimiento establecido:
GRF-PC-01 Procedimiento administración y control de materiales y suministros.
GRF-PC-03 Procedimiento administración manejo y control de los activos fijos
D</t>
    </r>
    <r>
      <rPr>
        <b/>
        <sz val="10"/>
        <rFont val="Arial Narrow"/>
        <family val="2"/>
      </rPr>
      <t xml:space="preserve">esviación del control </t>
    </r>
    <r>
      <rPr>
        <sz val="10"/>
        <rFont val="Arial Narrow"/>
        <family val="2"/>
      </rPr>
      <t xml:space="preserve">
</t>
    </r>
  </si>
  <si>
    <r>
      <t xml:space="preserve">Documentos e información sobre el ingreso y egresos al sistema
</t>
    </r>
    <r>
      <rPr>
        <sz val="10"/>
        <color rgb="FF7030A0"/>
        <rFont val="Arial Narrow"/>
        <family val="2"/>
      </rPr>
      <t xml:space="preserve">
</t>
    </r>
    <r>
      <rPr>
        <b/>
        <sz val="10"/>
        <rFont val="Arial Narrow"/>
        <family val="2"/>
      </rPr>
      <t>Documentación del contro</t>
    </r>
    <r>
      <rPr>
        <sz val="10"/>
        <rFont val="Arial Narrow"/>
        <family val="2"/>
      </rPr>
      <t xml:space="preserve">l </t>
    </r>
    <r>
      <rPr>
        <sz val="10"/>
        <color rgb="FF7030A0"/>
        <rFont val="Arial Narrow"/>
        <family val="2"/>
      </rPr>
      <t xml:space="preserve">
</t>
    </r>
    <r>
      <rPr>
        <sz val="10"/>
        <color theme="1"/>
        <rFont val="Arial Narrow"/>
        <family val="2"/>
      </rPr>
      <t xml:space="preserve">
</t>
    </r>
  </si>
  <si>
    <t>Realizar los ingresos y egresos según el procedimiento establecido</t>
  </si>
  <si>
    <t>Líder y equipo de trabajo de Almacén</t>
  </si>
  <si>
    <t>El área de almacén general ha realizado a la presente fecha 23 comprobantes de ingreso mediante el formato GRF-FO-08, así mismo, se ha realizado nueve (9) comprobantes de egreso mediante el formato GRF-FO-12.
De igual manera, los documentos tramitados a nivel de ingresos y egresos se registran en la plataforma CMMS-MANTUM. Por lo tanto, se registra la información en dicha plataforma, como medida de contingencia, mientras se establece una plataforma especializada para la gestión de recursos físicos de bienes y muebles que administra el área de almacén general.</t>
  </si>
  <si>
    <t xml:space="preserve">El área de almacén general ha realizado a la presente fecha 86 comprobantes de ingreso mediante el formato GRF-FO-08, así mismo, se ha realizado nueve (27) comprobantes de egreso mediante el formato GRF-FO-12.
Se muestra el proceso realizado por el área de almacén, para el cargue de la información en el aplicativo MANTUM. Se muestran los informes directamente descargados del aplicativo.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</si>
  <si>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</si>
  <si>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rPr>
        <b/>
        <sz val="14"/>
        <rFont val="Arial Narrow"/>
        <family val="2"/>
      </rPr>
      <t>LÍDER DEL PROCESO:</t>
    </r>
    <r>
      <rPr>
        <sz val="14"/>
        <rFont val="Arial Narrow"/>
        <family val="2"/>
      </rPr>
      <t xml:space="preserve"> Yamid Rivera</t>
    </r>
  </si>
  <si>
    <t>CLASIF. DE CONFIDENCIALIDAD</t>
  </si>
  <si>
    <t>IPB</t>
  </si>
  <si>
    <t>CLASIF. DE INTEGRIDAD</t>
  </si>
  <si>
    <t>A</t>
  </si>
  <si>
    <t>CLASIF. DE DISPONIBILIDAD</t>
  </si>
  <si>
    <t xml:space="preserve">Tipo </t>
  </si>
  <si>
    <t>Activo de información</t>
  </si>
  <si>
    <t>Criterio</t>
  </si>
  <si>
    <t>Ambiental</t>
  </si>
  <si>
    <t>Evento externo</t>
  </si>
  <si>
    <t>Hardware</t>
  </si>
  <si>
    <t>Confidencialidad</t>
  </si>
  <si>
    <t>Corrupción</t>
  </si>
  <si>
    <t>Financiero</t>
  </si>
  <si>
    <t>Software</t>
  </si>
  <si>
    <t>Disponibilidad</t>
  </si>
  <si>
    <t>Estratégico</t>
  </si>
  <si>
    <t>Integridad</t>
  </si>
  <si>
    <t>Documental</t>
  </si>
  <si>
    <t>Seguridad digital</t>
  </si>
  <si>
    <t>Tecnología</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</si>
  <si>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</si>
  <si>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</si>
  <si>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</si>
  <si>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</si>
  <si>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</si>
  <si>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</si>
  <si>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</si>
  <si>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</si>
  <si>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</si>
  <si>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</si>
  <si>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</si>
  <si>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</si>
  <si>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</si>
  <si>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</si>
  <si>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</si>
  <si>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</si>
  <si>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</si>
  <si>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</si>
  <si>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</si>
  <si>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</si>
  <si>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</si>
  <si>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</si>
  <si>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</si>
  <si>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</si>
  <si>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</si>
  <si>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</si>
  <si>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</si>
  <si>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</si>
  <si>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</si>
  <si>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</si>
  <si>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</si>
  <si>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</si>
  <si>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</si>
  <si>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</si>
  <si>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</si>
  <si>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</si>
  <si>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</si>
  <si>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</si>
  <si>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</si>
  <si>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</si>
  <si>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</si>
  <si>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</si>
  <si>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</si>
  <si>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</si>
  <si>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</si>
  <si>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</si>
  <si>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</si>
  <si>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</si>
  <si>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</si>
  <si>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</si>
  <si>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</si>
  <si>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</si>
  <si>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</si>
  <si>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</si>
  <si>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</si>
  <si>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</si>
  <si>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</si>
  <si>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</si>
  <si>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</si>
  <si>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</si>
  <si>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</si>
  <si>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</si>
  <si>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</si>
  <si>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</si>
  <si>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</si>
  <si>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</si>
  <si>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</si>
  <si>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</si>
  <si>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</si>
  <si>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</si>
  <si>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</si>
  <si>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</si>
  <si>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</si>
  <si>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</si>
  <si>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</si>
  <si>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</si>
  <si>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</si>
  <si>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</si>
  <si>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</si>
  <si>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</si>
  <si>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</si>
  <si>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</si>
  <si>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</si>
  <si>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</si>
  <si>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</si>
  <si>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</si>
  <si>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</si>
  <si>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</si>
  <si>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Evitar</t>
  </si>
  <si>
    <t>Reputacional</t>
  </si>
  <si>
    <t>Reducir (compartir)</t>
  </si>
  <si>
    <t>Plan de accion (solo para la opción reducir)</t>
  </si>
  <si>
    <t>Finalizado</t>
  </si>
  <si>
    <t>Daños Activos Fisicos</t>
  </si>
  <si>
    <t>Ejecucion y Administracion de procesos</t>
  </si>
  <si>
    <t>Fallas Tecnologicas</t>
  </si>
  <si>
    <t>Fraude Externo</t>
  </si>
  <si>
    <t>Fraude Interno</t>
  </si>
  <si>
    <t>Relaciones Laborales</t>
  </si>
  <si>
    <t>Registro Sustancial</t>
  </si>
  <si>
    <t>Registro Material</t>
  </si>
  <si>
    <t>Sin registro</t>
  </si>
  <si>
    <t>Reducir</t>
  </si>
  <si>
    <r>
      <t>el equipo de trabajo fue capacitado en trabajo en alturas, como medida de fortalecimiento de conocimientos en este sentido, el dia 22 de septiembre de 2023, para infraestructura electrica y planta fisica, para el desarrollo de esta actividad se suscribio el contrato 239 de 2023 con supervision del profesional de SST, asi mismo, se cuenta con la cetificacion realizada el 5 de cotubre de uno de los integrantes del equipo, que requirio su actualizacion, asi mismo, se cuenta con el formato SST-FO-19, debidamente diligenciado para la entrega de los elementos de proteccion personal, sin embargo, requiere ser fortalecida, dado que el equipo no cuenta con evidencia de la solicitud, sin embargo, el formato de entrega la tiene el profesional de SST..</t>
    </r>
    <r>
      <rPr>
        <sz val="11"/>
        <color rgb="FFFF0000"/>
        <rFont val="Arial Narrow"/>
        <family val="2"/>
      </rPr>
      <t xml:space="preserve">(pte evidencia)
</t>
    </r>
  </si>
  <si>
    <t xml:space="preserve">Se cuenta con la evidencia de 5 actividades de planta fisica y 16 de infraestructura electrica, asi mismo, se cuenta con el diligenciamiento del formato SST-FO-04, con fecha de 7, 11 y 13 de septiembre y 7 de noviembre, formato que fue remitido por medio de correo electronico al profesional de SST, observando el correpondiente a los meses de septiembre y noviembre de 2023, esto aplica para contratista persona natura, juridica y subcontratistas para diferentes actividades, acciones que contribuyen con la mitigacion del riesgo identificado. </t>
  </si>
  <si>
    <t>Se cuenta con la evidencia desde infraestructura electrica de los soportes de soliocitud de verificacion de documentacion requerida para los trabajos en alturas de los contratistas que prestan el servicio a la entidad, para planta fisica e infraestructura electrica, de fecha 10 de noviembre para la asistencia al sistema de bombeo.
Accion que contribuye con la mitigacion del riesgo identificado.</t>
  </si>
  <si>
    <t>Se cuenta con la evidencia de las rutas detrabajo, las cuales tienen periodos semanales, quincenales o mensuales, asi mismo, se generan los reportes de actividades ejecutadas, con inspecciones visuales, las descargas se realizan por medio del aplicativo Mantum, asi mismo se cuenta con el consolidado de solicoitudes de servicio, con un total de 248 consolidado para la vigencia 2023 con corte a septiembre, de igual modo, se cuenta con las ordenes de trabajo para los contratos especializados a los que se les requiere las asitencias de mantenimiento de aire acondicionado, Ups y plantas electricas para la ETITC y sus sedes, por lo que las acciones anteriormente descritas contribuyen con la mitigacion del riesgo.</t>
  </si>
  <si>
    <t>El equipo de trabajo, cuenta cn las normas identificadas de RETI, VIC, la gestion de actividades es reportada por medio del aplicativo SIPA del Min Cultura, con 3 reportes para el proyectos de plan de movilidad, desinfeccion y fumigacion y proyecto de mitigacion y reparacion de aguas lluvias, para poder autorizar intervenciones a la infraestructura, ISE; ANCI/TIA- 606, NCR-10, por lo que se da cumplimiento a la aplicacion de estas normas, contribuyendo con la prevencion y mitigacion del riesgo identificado.</t>
  </si>
  <si>
    <r>
      <t xml:space="preserve">Se evidenciaron las jornadas de capacitacion a los integrantes del equipo de mantenimiento electrico y planta fisica, se ha contado con el acompañamiento de la profesional de Gestion Ambiental, y se cuenta con el certificado de disposicion final posterior al mantenimiento de los aceites de la planta electrica expedido por la empresa Procesoil LTDA con el acta numero 38114, del 1 de noviembre de 2023, asi mismo se cuenta con acciones para la adquisicion de cableado libre de Halogenos </t>
    </r>
    <r>
      <rPr>
        <sz val="11"/>
        <color rgb="FFFF0000"/>
        <rFont val="Arial Narrow"/>
        <family val="2"/>
      </rPr>
      <t>(ZHRZ1-K)</t>
    </r>
    <r>
      <rPr>
        <sz val="11"/>
        <color theme="1"/>
        <rFont val="Arial Narrow"/>
        <family val="2"/>
      </rPr>
      <t>,cable que es amigable con el ambiente y que permite mitigar riesgos de intoxicacion en cado de incendio, accion que  contribuye con la mitigacion del riesgo identificado.</t>
    </r>
  </si>
  <si>
    <t>Se evidencio el certificado de disposicion final posterior al mantenimiento de los aceites de la planta electrica expedido por la empresa Procesoil LTDA con el acta numero 38114, del 1 de noviembre de 2023, de otra parte para el manejo de los residuos a partir de los mantenimientos locativos a la estructura fisica, estas solicitudes se realizan a la profesional de Gestion ambiental, sin embargo, se cuenta con la respuesta de la profesional informado fecha en la que el gestor realizara la recoleccion de los residuos, y las certificaciones las custodia los documentos soporte de dicha accion. lo quie contribuye con la mitigacion del riesgo.</t>
  </si>
  <si>
    <t>Se evidencio el reporte con fecha de corte 14 de noviembre en el que se visualizan los reportes de solicitudes  mantenimientos realizados a las redes y equipos hidráulicos, asi como a los baños,  con un conteo de 372 durante lo corrido de la vigencia 2023, con la ejecucion de 372  y las actividades cuentan con un seguimiento por medio de la plataforma de mantenimiento Mantum, de igual modo, se suscribio el contrato 276 de 2023 para mantenimiento del sistema de bombeo del agua, asi mismo, se realizo la solicitud de cambio del medido principal de agua, actividad que se tiene prevista realizar el 16 de noviembre, obsevando los actos reportados de daños en los baños, estan siendo atendidos semanalmente, mediante inspecciones, accion que contribuye con la mitigacion del riesgo identificado.</t>
  </si>
  <si>
    <t>Se evidencio que para los ingresos se cuenta con 33 ingresos y 34 egresos y para el ultimo periodo de los egresos para el periodo que corresponde se ha registrado 12 salidas de elementos, generados a traves del aplicativo Mantum. Accion que contribuye con la mitigacion del riesgo identificado.</t>
  </si>
  <si>
    <t xml:space="preserve">Se evidencio que el area de infraestructura electrica, se encuentra adelantando el diseño de la planimetria, no obstante,para la fecha de este seguimiento se presenta la necesidad de fortalecimiento dado que el asoftware AutoCad no cuenta con la actualizacion o mantenimiento de la licencia que permita adelantar optimamente la gestion en los planos diseñados. </t>
  </si>
  <si>
    <t>Fecha de actualización 15/11/2023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</si>
</sst>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sz val="12"/>
      <name val="Arial"/>
      <family val="2"/>
    </font>
    <font>
      <u/>
      <sz val="11"/>
      <color theme="10"/>
      <name val="Calibri"/>
      <family val="2"/>
      <scheme val="minor"/>
    </font>
    <font>
      <sz val="11"/>
      <color rgb="FFFF0000"/>
      <name val="Arial Narrow"/>
      <family val="2"/>
    </font>
    <font>
      <b/>
      <sz val="10"/>
      <color rgb="FF7030A0"/>
      <name val="Arial Narrow"/>
      <family val="2"/>
    </font>
    <font>
      <sz val="10"/>
      <color rgb="FF7030A0"/>
      <name val="Arial Narrow"/>
      <family val="2"/>
    </font>
    <font>
      <sz val="11"/>
      <color rgb="FF7030A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thin">
        <color indexed="64"/>
      </left>
      <right/>
      <top/>
      <bottom/>
      <diagonal/>
    </border>
  </borders>
  <cellStyleXfs count="6">
    <xf numFmtId="0" fontId="0" fillId="0" borderId="0"/>
    <xf numFmtId="9" fontId="14" fillId="0" borderId="0" applyFont="0" applyFill="0" applyBorder="0" applyAlignment="0" applyProtection="0"/>
    <xf numFmtId="0" fontId="45" fillId="0" borderId="0"/>
    <xf numFmtId="0" fontId="46" fillId="0" borderId="0"/>
    <xf numFmtId="0" fontId="5" fillId="0" borderId="0"/>
    <xf numFmtId="0" fontId="66" fillId="0" borderId="0" applyNumberFormat="0" applyFill="0" applyBorder="0" applyAlignment="0" applyProtection="0"/>
  </cellStyleXfs>
  <cellXfs count="412">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6" fillId="0" borderId="21" xfId="0" applyFont="1" applyBorder="1" applyAlignment="1" applyProtection="1">
      <alignment horizontal="left" vertical="top" wrapText="1"/>
      <protection locked="0"/>
    </xf>
    <xf numFmtId="0" fontId="15" fillId="0" borderId="21" xfId="5" applyFont="1" applyBorder="1" applyAlignment="1" applyProtection="1">
      <alignment horizontal="left" vertical="top" wrapText="1"/>
      <protection locked="0"/>
    </xf>
    <xf numFmtId="0" fontId="6" fillId="0" borderId="21" xfId="0" quotePrefix="1" applyFont="1" applyBorder="1" applyAlignment="1" applyProtection="1">
      <alignment horizontal="left" vertical="top" wrapText="1"/>
      <protection locked="0"/>
    </xf>
    <xf numFmtId="0" fontId="1" fillId="0" borderId="21" xfId="0" applyFont="1" applyBorder="1" applyAlignment="1" applyProtection="1">
      <alignment horizontal="left" vertical="top"/>
      <protection hidden="1"/>
    </xf>
    <xf numFmtId="0" fontId="1" fillId="0" borderId="21" xfId="0" applyFont="1" applyBorder="1" applyAlignment="1" applyProtection="1">
      <alignment horizontal="left" vertical="top" textRotation="90"/>
      <protection locked="0"/>
    </xf>
    <xf numFmtId="9" fontId="1" fillId="0" borderId="21" xfId="0" applyNumberFormat="1" applyFont="1" applyBorder="1" applyAlignment="1" applyProtection="1">
      <alignment horizontal="left" vertical="top"/>
      <protection hidden="1"/>
    </xf>
    <xf numFmtId="164" fontId="1" fillId="0" borderId="21" xfId="1" applyNumberFormat="1" applyFont="1" applyBorder="1" applyAlignment="1">
      <alignment horizontal="left" vertical="top"/>
    </xf>
    <xf numFmtId="0" fontId="4" fillId="0" borderId="21" xfId="0" applyFont="1" applyBorder="1" applyAlignment="1" applyProtection="1">
      <alignment horizontal="left" vertical="top" textRotation="90" wrapText="1"/>
      <protection hidden="1"/>
    </xf>
    <xf numFmtId="0" fontId="4" fillId="0" borderId="21" xfId="0" applyFont="1" applyBorder="1" applyAlignment="1" applyProtection="1">
      <alignment horizontal="left" vertical="top" textRotation="90"/>
      <protection hidden="1"/>
    </xf>
    <xf numFmtId="0" fontId="1" fillId="0" borderId="21" xfId="0" applyFont="1" applyBorder="1" applyAlignment="1" applyProtection="1">
      <alignment horizontal="left" vertical="top" wrapText="1"/>
      <protection locked="0"/>
    </xf>
    <xf numFmtId="14" fontId="1" fillId="0" borderId="21" xfId="0" applyNumberFormat="1" applyFont="1" applyBorder="1" applyAlignment="1" applyProtection="1">
      <alignment horizontal="left" vertical="top"/>
      <protection locked="0"/>
    </xf>
    <xf numFmtId="0" fontId="1" fillId="0" borderId="71"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1" fillId="0" borderId="21" xfId="0" applyFont="1" applyBorder="1" applyAlignment="1">
      <alignment horizontal="left" vertical="top"/>
    </xf>
    <xf numFmtId="14" fontId="1" fillId="0" borderId="72" xfId="0" applyNumberFormat="1" applyFont="1" applyBorder="1" applyAlignment="1" applyProtection="1">
      <alignment horizontal="left" vertical="top"/>
      <protection locked="0"/>
    </xf>
    <xf numFmtId="0" fontId="1" fillId="0" borderId="73" xfId="0" applyFont="1" applyBorder="1" applyAlignment="1" applyProtection="1">
      <alignment horizontal="left" vertical="top" wrapText="1"/>
      <protection locked="0"/>
    </xf>
    <xf numFmtId="0" fontId="1" fillId="0" borderId="69" xfId="0" applyFont="1" applyBorder="1" applyAlignment="1" applyProtection="1">
      <alignment horizontal="left" vertical="top" wrapText="1"/>
      <protection locked="0"/>
    </xf>
    <xf numFmtId="9" fontId="1" fillId="0" borderId="21" xfId="0" applyNumberFormat="1" applyFont="1" applyBorder="1" applyAlignment="1" applyProtection="1">
      <alignment horizontal="left" vertical="top" wrapText="1"/>
      <protection hidden="1"/>
    </xf>
    <xf numFmtId="0" fontId="1" fillId="0" borderId="0" xfId="0" applyFont="1" applyAlignment="1">
      <alignment horizontal="left" vertical="top"/>
    </xf>
    <xf numFmtId="0" fontId="1" fillId="3" borderId="0" xfId="0" applyFont="1" applyFill="1" applyAlignment="1">
      <alignment horizontal="left" vertical="top"/>
    </xf>
    <xf numFmtId="0" fontId="59" fillId="7" borderId="21" xfId="0" applyFont="1" applyFill="1" applyBorder="1" applyAlignment="1">
      <alignment horizontal="left" vertical="top" textRotation="90"/>
    </xf>
    <xf numFmtId="0" fontId="4" fillId="3" borderId="0" xfId="0" applyFont="1" applyFill="1" applyAlignment="1">
      <alignment horizontal="left" vertical="top"/>
    </xf>
    <xf numFmtId="0" fontId="4" fillId="2" borderId="0" xfId="0" applyFont="1" applyFill="1" applyAlignment="1">
      <alignment horizontal="left" vertical="top"/>
    </xf>
    <xf numFmtId="0" fontId="1" fillId="0" borderId="21" xfId="0" applyFont="1" applyBorder="1" applyAlignment="1" applyProtection="1">
      <alignment horizontal="left" vertical="top"/>
      <protection locked="0"/>
    </xf>
    <xf numFmtId="0" fontId="4" fillId="0" borderId="69" xfId="0" applyFont="1" applyBorder="1" applyAlignment="1" applyProtection="1">
      <alignment horizontal="left" vertical="top" wrapText="1"/>
      <protection hidden="1"/>
    </xf>
    <xf numFmtId="9" fontId="1" fillId="0" borderId="69" xfId="0" applyNumberFormat="1" applyFont="1" applyBorder="1" applyAlignment="1" applyProtection="1">
      <alignment horizontal="left" vertical="top" wrapText="1"/>
      <protection hidden="1"/>
    </xf>
    <xf numFmtId="0" fontId="4" fillId="0" borderId="69" xfId="0" applyFont="1" applyBorder="1" applyAlignment="1" applyProtection="1">
      <alignment horizontal="left" vertical="top"/>
      <protection hidden="1"/>
    </xf>
    <xf numFmtId="0" fontId="1" fillId="0" borderId="22" xfId="0" applyFont="1" applyBorder="1" applyAlignment="1">
      <alignment horizontal="left" vertical="top"/>
    </xf>
    <xf numFmtId="9" fontId="1" fillId="0" borderId="21" xfId="0" applyNumberFormat="1"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hidden="1"/>
    </xf>
    <xf numFmtId="0" fontId="4" fillId="0" borderId="21" xfId="0" applyFont="1" applyBorder="1" applyAlignment="1" applyProtection="1">
      <alignment horizontal="left" vertical="top"/>
      <protection hidden="1"/>
    </xf>
    <xf numFmtId="0" fontId="1" fillId="0" borderId="3" xfId="0" applyFont="1" applyBorder="1" applyAlignment="1">
      <alignment horizontal="left" vertical="top"/>
    </xf>
    <xf numFmtId="0" fontId="1" fillId="0" borderId="2" xfId="0" applyFont="1" applyBorder="1" applyAlignment="1">
      <alignment horizontal="left" vertical="top"/>
    </xf>
    <xf numFmtId="0" fontId="45" fillId="0" borderId="7" xfId="0" applyFont="1" applyBorder="1" applyAlignment="1">
      <alignment horizontal="left" vertical="top" wrapText="1"/>
    </xf>
    <xf numFmtId="0" fontId="45" fillId="0" borderId="0" xfId="0" applyFont="1" applyAlignment="1">
      <alignment horizontal="left" vertical="top" wrapText="1"/>
    </xf>
    <xf numFmtId="0" fontId="60"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61" fillId="0" borderId="0" xfId="0" applyFont="1" applyAlignment="1">
      <alignment horizontal="left" vertical="top"/>
    </xf>
    <xf numFmtId="0" fontId="64" fillId="0" borderId="68" xfId="0" applyFont="1" applyBorder="1" applyAlignment="1">
      <alignment horizontal="left" vertical="top" wrapText="1"/>
    </xf>
    <xf numFmtId="0" fontId="63" fillId="0" borderId="68" xfId="0" applyFont="1" applyBorder="1" applyAlignment="1">
      <alignment horizontal="left" vertical="top" wrapText="1"/>
    </xf>
    <xf numFmtId="0" fontId="64" fillId="0" borderId="0" xfId="0" applyFont="1" applyAlignment="1">
      <alignment horizontal="left" vertical="top" wrapText="1"/>
    </xf>
    <xf numFmtId="0" fontId="1" fillId="0" borderId="0" xfId="0" applyFont="1" applyAlignment="1">
      <alignment horizontal="left" vertical="top" wrapText="1"/>
    </xf>
    <xf numFmtId="0" fontId="1" fillId="3" borderId="0" xfId="0" applyFont="1" applyFill="1" applyAlignment="1">
      <alignment horizontal="left" vertical="top" wrapText="1"/>
    </xf>
    <xf numFmtId="0" fontId="1" fillId="3" borderId="21" xfId="0" applyFont="1" applyFill="1" applyBorder="1" applyAlignment="1" applyProtection="1">
      <alignment horizontal="left" vertical="top" wrapText="1"/>
      <protection locked="0"/>
    </xf>
    <xf numFmtId="9" fontId="1" fillId="0" borderId="21" xfId="1" applyFont="1" applyBorder="1" applyAlignment="1">
      <alignment horizontal="left" vertical="top" wrapText="1"/>
    </xf>
    <xf numFmtId="0" fontId="1" fillId="3" borderId="69" xfId="0" applyFont="1" applyFill="1" applyBorder="1" applyAlignment="1" applyProtection="1">
      <alignment horizontal="left" vertical="top" wrapText="1"/>
      <protection locked="0"/>
    </xf>
    <xf numFmtId="0" fontId="1" fillId="3" borderId="21" xfId="0" applyFont="1" applyFill="1" applyBorder="1" applyAlignment="1">
      <alignment horizontal="left" vertical="top" wrapText="1"/>
    </xf>
    <xf numFmtId="0" fontId="1" fillId="0" borderId="21" xfId="0" applyFont="1" applyBorder="1" applyAlignment="1">
      <alignment horizontal="left" vertical="top" wrapText="1"/>
    </xf>
    <xf numFmtId="14" fontId="1" fillId="3" borderId="21" xfId="0" applyNumberFormat="1" applyFont="1" applyFill="1" applyBorder="1" applyAlignment="1" applyProtection="1">
      <alignment horizontal="left" vertical="top"/>
      <protection locked="0"/>
    </xf>
    <xf numFmtId="0" fontId="15" fillId="3" borderId="21" xfId="5" applyFont="1" applyFill="1" applyBorder="1" applyAlignment="1" applyProtection="1">
      <alignment horizontal="left" vertical="top" wrapText="1"/>
      <protection locked="0"/>
    </xf>
    <xf numFmtId="0" fontId="1" fillId="3" borderId="21" xfId="0" applyFont="1" applyFill="1" applyBorder="1" applyAlignment="1" applyProtection="1">
      <alignment horizontal="left" vertical="top"/>
      <protection locked="0"/>
    </xf>
    <xf numFmtId="0" fontId="59" fillId="7" borderId="69" xfId="0" applyFont="1" applyFill="1" applyBorder="1" applyAlignment="1">
      <alignment horizontal="center" vertical="top" wrapText="1"/>
    </xf>
    <xf numFmtId="0" fontId="59" fillId="7" borderId="22" xfId="0" applyFont="1" applyFill="1" applyBorder="1" applyAlignment="1">
      <alignment horizontal="center" vertical="top" wrapText="1"/>
    </xf>
    <xf numFmtId="9" fontId="1" fillId="0" borderId="69" xfId="0" applyNumberFormat="1" applyFont="1" applyBorder="1" applyAlignment="1" applyProtection="1">
      <alignment horizontal="left" vertical="top" wrapText="1"/>
      <protection locked="0"/>
    </xf>
    <xf numFmtId="0" fontId="66" fillId="3" borderId="21" xfId="5" applyFill="1" applyBorder="1" applyAlignment="1">
      <alignment horizontal="left" vertical="top" wrapText="1"/>
    </xf>
    <xf numFmtId="0" fontId="66" fillId="0" borderId="21" xfId="5" applyBorder="1" applyAlignment="1">
      <alignment horizontal="left" vertical="top" wrapText="1"/>
    </xf>
    <xf numFmtId="0" fontId="59" fillId="7" borderId="22" xfId="0" applyFont="1" applyFill="1" applyBorder="1" applyAlignment="1">
      <alignment horizontal="center" vertical="center" wrapText="1"/>
    </xf>
    <xf numFmtId="0" fontId="59" fillId="7" borderId="69" xfId="0" applyFont="1" applyFill="1" applyBorder="1" applyAlignment="1">
      <alignment horizontal="center" vertical="center" wrapText="1"/>
    </xf>
    <xf numFmtId="0" fontId="47" fillId="3" borderId="21" xfId="0" applyFont="1" applyFill="1" applyBorder="1" applyAlignment="1" applyProtection="1">
      <alignment horizontal="left" vertical="top" wrapText="1"/>
      <protection locked="0"/>
    </xf>
    <xf numFmtId="0" fontId="47" fillId="0" borderId="21" xfId="0" applyFont="1" applyBorder="1" applyAlignment="1" applyProtection="1">
      <alignment horizontal="left" vertical="top" wrapText="1"/>
      <protection locked="0"/>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14" fontId="1" fillId="0" borderId="21" xfId="0" applyNumberFormat="1" applyFont="1" applyBorder="1" applyAlignment="1">
      <alignment horizontal="left" vertical="top"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9" fillId="7" borderId="21" xfId="0" applyFont="1" applyFill="1" applyBorder="1" applyAlignment="1">
      <alignment horizontal="left" vertical="top" wrapText="1"/>
    </xf>
    <xf numFmtId="0" fontId="63" fillId="0" borderId="68" xfId="0" applyFont="1" applyBorder="1" applyAlignment="1">
      <alignment horizontal="left" vertical="top" wrapText="1"/>
    </xf>
    <xf numFmtId="0" fontId="64" fillId="0" borderId="68" xfId="0" applyFont="1" applyBorder="1" applyAlignment="1">
      <alignment horizontal="left" vertical="top" wrapText="1"/>
    </xf>
    <xf numFmtId="0" fontId="48" fillId="0" borderId="66" xfId="0" applyFont="1" applyBorder="1" applyAlignment="1">
      <alignment horizontal="left" vertical="top" wrapText="1"/>
    </xf>
    <xf numFmtId="0" fontId="48" fillId="0" borderId="65" xfId="0" applyFont="1" applyBorder="1" applyAlignment="1">
      <alignment horizontal="left" vertical="top" wrapText="1"/>
    </xf>
    <xf numFmtId="0" fontId="48" fillId="0" borderId="67" xfId="0" applyFont="1" applyBorder="1" applyAlignment="1">
      <alignment horizontal="left" vertical="top" wrapText="1"/>
    </xf>
    <xf numFmtId="0" fontId="1" fillId="0" borderId="2" xfId="0" applyFont="1" applyBorder="1" applyAlignment="1">
      <alignment horizontal="left" vertical="top" wrapText="1"/>
    </xf>
    <xf numFmtId="0" fontId="1" fillId="0" borderId="63" xfId="0" applyFont="1" applyBorder="1" applyAlignment="1">
      <alignment horizontal="left" vertical="top" wrapText="1"/>
    </xf>
    <xf numFmtId="0" fontId="1" fillId="0" borderId="64" xfId="0" applyFont="1" applyBorder="1" applyAlignment="1">
      <alignment horizontal="left" vertical="top" wrapText="1"/>
    </xf>
    <xf numFmtId="0" fontId="62" fillId="0" borderId="21" xfId="0" applyFont="1" applyBorder="1" applyAlignment="1">
      <alignment horizontal="left" vertical="top" wrapText="1"/>
    </xf>
    <xf numFmtId="0" fontId="59" fillId="7" borderId="21" xfId="0" applyFont="1" applyFill="1" applyBorder="1" applyAlignment="1">
      <alignment horizontal="left" vertical="top"/>
    </xf>
    <xf numFmtId="9" fontId="1" fillId="0" borderId="69" xfId="0" applyNumberFormat="1" applyFont="1" applyBorder="1" applyAlignment="1" applyProtection="1">
      <alignment horizontal="left" vertical="top" wrapText="1"/>
      <protection hidden="1"/>
    </xf>
    <xf numFmtId="9" fontId="1" fillId="0" borderId="22" xfId="0" applyNumberFormat="1" applyFont="1" applyBorder="1" applyAlignment="1" applyProtection="1">
      <alignment horizontal="left" vertical="top" wrapText="1"/>
      <protection hidden="1"/>
    </xf>
    <xf numFmtId="0" fontId="59" fillId="7" borderId="21" xfId="0" applyFont="1" applyFill="1" applyBorder="1" applyAlignment="1">
      <alignment horizontal="left" vertical="top" textRotation="90" wrapText="1"/>
    </xf>
    <xf numFmtId="0" fontId="1" fillId="0" borderId="69" xfId="0" applyFont="1" applyBorder="1" applyAlignment="1">
      <alignment horizontal="left" vertical="top"/>
    </xf>
    <xf numFmtId="0" fontId="1" fillId="0" borderId="22" xfId="0" applyFont="1" applyBorder="1" applyAlignment="1">
      <alignment horizontal="left" vertical="top"/>
    </xf>
    <xf numFmtId="0" fontId="1" fillId="0" borderId="69"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4" fillId="0" borderId="69" xfId="0" applyFont="1" applyBorder="1" applyAlignment="1" applyProtection="1">
      <alignment horizontal="left" vertical="top"/>
      <protection hidden="1"/>
    </xf>
    <xf numFmtId="0" fontId="4" fillId="0" borderId="22" xfId="0" applyFont="1" applyBorder="1" applyAlignment="1" applyProtection="1">
      <alignment horizontal="left" vertical="top"/>
      <protection hidden="1"/>
    </xf>
    <xf numFmtId="0" fontId="57" fillId="0" borderId="21" xfId="0" applyFont="1" applyBorder="1" applyAlignment="1" applyProtection="1">
      <alignment horizontal="left" vertical="top" wrapText="1"/>
      <protection locked="0"/>
    </xf>
    <xf numFmtId="0" fontId="4" fillId="0" borderId="69" xfId="0" applyFont="1" applyBorder="1" applyAlignment="1" applyProtection="1">
      <alignment horizontal="left" vertical="top" wrapText="1"/>
      <protection hidden="1"/>
    </xf>
    <xf numFmtId="0" fontId="4" fillId="0" borderId="70" xfId="0" applyFont="1" applyBorder="1" applyAlignment="1" applyProtection="1">
      <alignment horizontal="left" vertical="top" wrapText="1"/>
      <protection hidden="1"/>
    </xf>
    <xf numFmtId="0" fontId="4" fillId="0" borderId="22" xfId="0" applyFont="1" applyBorder="1" applyAlignment="1" applyProtection="1">
      <alignment horizontal="left" vertical="top" wrapText="1"/>
      <protection hidden="1"/>
    </xf>
    <xf numFmtId="0" fontId="59" fillId="7" borderId="22" xfId="0" applyFont="1" applyFill="1" applyBorder="1" applyAlignment="1">
      <alignment horizontal="left" vertical="top"/>
    </xf>
    <xf numFmtId="0" fontId="1" fillId="0" borderId="70" xfId="0" applyFont="1" applyBorder="1" applyAlignment="1" applyProtection="1">
      <alignment horizontal="left" vertical="top" wrapText="1"/>
      <protection locked="0"/>
    </xf>
    <xf numFmtId="9" fontId="1" fillId="0" borderId="70" xfId="0" applyNumberFormat="1" applyFont="1" applyBorder="1" applyAlignment="1" applyProtection="1">
      <alignment horizontal="left" vertical="top" wrapText="1"/>
      <protection hidden="1"/>
    </xf>
    <xf numFmtId="0" fontId="4" fillId="0" borderId="70" xfId="0" applyFont="1" applyBorder="1" applyAlignment="1" applyProtection="1">
      <alignment horizontal="left" vertical="top"/>
      <protection hidden="1"/>
    </xf>
    <xf numFmtId="0" fontId="1" fillId="0" borderId="69" xfId="0" applyFont="1" applyBorder="1" applyAlignment="1" applyProtection="1">
      <alignment horizontal="left" vertical="top"/>
      <protection locked="0"/>
    </xf>
    <xf numFmtId="0" fontId="1" fillId="0" borderId="70" xfId="0" applyFont="1" applyBorder="1" applyAlignment="1" applyProtection="1">
      <alignment horizontal="left" vertical="top"/>
      <protection locked="0"/>
    </xf>
    <xf numFmtId="0" fontId="1" fillId="0" borderId="22" xfId="0" applyFont="1" applyBorder="1" applyAlignment="1" applyProtection="1">
      <alignment horizontal="left" vertical="top"/>
      <protection locked="0"/>
    </xf>
    <xf numFmtId="9" fontId="1" fillId="0" borderId="69" xfId="0" applyNumberFormat="1" applyFont="1" applyBorder="1" applyAlignment="1" applyProtection="1">
      <alignment horizontal="left" vertical="top" wrapText="1"/>
      <protection locked="0"/>
    </xf>
    <xf numFmtId="9" fontId="1" fillId="0" borderId="70" xfId="0" applyNumberFormat="1" applyFont="1" applyBorder="1" applyAlignment="1" applyProtection="1">
      <alignment horizontal="left" vertical="top" wrapText="1"/>
      <protection locked="0"/>
    </xf>
    <xf numFmtId="9" fontId="1" fillId="0" borderId="22" xfId="0" applyNumberFormat="1" applyFont="1" applyBorder="1" applyAlignment="1" applyProtection="1">
      <alignment horizontal="left" vertical="top" wrapText="1"/>
      <protection locked="0"/>
    </xf>
    <xf numFmtId="0" fontId="59" fillId="7" borderId="21" xfId="0" applyFont="1" applyFill="1" applyBorder="1" applyAlignment="1">
      <alignment horizontal="left" vertical="top" textRotation="90"/>
    </xf>
    <xf numFmtId="0" fontId="23" fillId="0" borderId="66" xfId="0" applyFont="1" applyBorder="1" applyAlignment="1">
      <alignment horizontal="left" vertical="top"/>
    </xf>
    <xf numFmtId="0" fontId="23" fillId="0" borderId="65" xfId="0" applyFont="1" applyBorder="1" applyAlignment="1">
      <alignment horizontal="left" vertical="top"/>
    </xf>
    <xf numFmtId="0" fontId="2" fillId="0" borderId="69"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56" fillId="0" borderId="21" xfId="0" applyFont="1" applyBorder="1" applyAlignment="1" applyProtection="1">
      <alignment horizontal="center" vertical="center"/>
      <protection locked="0"/>
    </xf>
    <xf numFmtId="0" fontId="58" fillId="7" borderId="66" xfId="0" applyFont="1" applyFill="1" applyBorder="1" applyAlignment="1">
      <alignment horizontal="left" vertical="top"/>
    </xf>
    <xf numFmtId="0" fontId="58" fillId="7" borderId="67" xfId="0" applyFont="1" applyFill="1" applyBorder="1" applyAlignment="1">
      <alignment horizontal="left" vertical="top"/>
    </xf>
    <xf numFmtId="0" fontId="1" fillId="0" borderId="70" xfId="0" applyFont="1" applyBorder="1" applyAlignment="1">
      <alignment horizontal="left" vertical="top"/>
    </xf>
    <xf numFmtId="0" fontId="65" fillId="0" borderId="66" xfId="0" applyFont="1" applyBorder="1" applyAlignment="1">
      <alignment horizontal="left" vertical="top" wrapText="1"/>
    </xf>
    <xf numFmtId="0" fontId="65" fillId="0" borderId="65" xfId="0" applyFont="1" applyBorder="1" applyAlignment="1">
      <alignment horizontal="left" vertical="top"/>
    </xf>
    <xf numFmtId="0" fontId="59" fillId="7" borderId="74" xfId="0" applyFont="1" applyFill="1" applyBorder="1" applyAlignment="1">
      <alignment horizontal="left" vertical="top"/>
    </xf>
    <xf numFmtId="0" fontId="59" fillId="7" borderId="0" xfId="0" applyFont="1" applyFill="1" applyAlignment="1">
      <alignment horizontal="left" vertical="top"/>
    </xf>
    <xf numFmtId="0" fontId="59" fillId="7" borderId="21" xfId="0" applyFont="1" applyFill="1" applyBorder="1" applyAlignment="1">
      <alignment horizontal="center" vertical="top" wrapText="1"/>
    </xf>
    <xf numFmtId="0" fontId="2" fillId="0" borderId="69" xfId="0" applyFont="1" applyBorder="1" applyAlignment="1" applyProtection="1">
      <alignment horizontal="left" vertical="center" wrapText="1"/>
      <protection locked="0"/>
    </xf>
    <xf numFmtId="0" fontId="2" fillId="0" borderId="70"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1" fillId="0" borderId="21"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7" xfId="0" applyFont="1" applyBorder="1" applyAlignment="1">
      <alignment horizontal="center" vertical="center" wrapText="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7" xfId="0" applyFont="1" applyBorder="1" applyAlignment="1">
      <alignment horizontal="center" vertical="center" wrapText="1"/>
    </xf>
    <xf numFmtId="0" fontId="41" fillId="0" borderId="0" xfId="0" applyFont="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54">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auto="1"/>
      </font>
      <fill>
        <patternFill>
          <bgColor rgb="FFC00000"/>
        </patternFill>
      </fill>
    </dxf>
    <dxf>
      <font>
        <color auto="1"/>
      </font>
      <fill>
        <patternFill>
          <bgColor rgb="FFFFFF00"/>
        </patternFill>
      </fill>
    </dxf>
    <dxf>
      <font>
        <color theme="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C00000"/>
        </patternFill>
      </fill>
    </dxf>
    <dxf>
      <font>
        <color auto="1"/>
      </font>
      <fill>
        <patternFill>
          <bgColor rgb="FFFFFF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119519</xdr:colOff>
      <xdr:row>0</xdr:row>
      <xdr:rowOff>0</xdr:rowOff>
    </xdr:from>
    <xdr:to>
      <xdr:col>3</xdr:col>
      <xdr:colOff>158749</xdr:colOff>
      <xdr:row>4</xdr:row>
      <xdr:rowOff>82112</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545" y="0"/>
          <a:ext cx="1763583" cy="9360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DRES\Downloads\Matriz%20de%20riesgos_RECURSOS%20F&#205;SICOS%202022%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LL\Downloads\Matrizriesgos-R.f&#237;sicos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landeaccion\Downloads\mapaderiesgorecursosfisicos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53" dataDxfId="52">
  <autoFilter ref="B209:C219" xr:uid="{00000000-0009-0000-0100-000001000000}"/>
  <tableColumns count="2">
    <tableColumn id="1" xr3:uid="{00000000-0010-0000-0000-000001000000}" name="Criterios" dataDxfId="51"/>
    <tableColumn id="2" xr3:uid="{00000000-0010-0000-0000-000002000000}" name="Subcriterios" dataDxfId="5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itceduco.sharepoint.com/:f:/r/sites/MAPADDERIESGO/Shared%20Documents/General/2023?e=5%3acb7f689f3d35408989a8b234cc585e17&amp;fromShare=true&amp;at=9" TargetMode="External"/><Relationship Id="rId3" Type="http://schemas.openxmlformats.org/officeDocument/2006/relationships/hyperlink" Target="https://itceduco.sharepoint.com/:f:/r/sites/MAPADDERIESGO/Shared%20Documents/General/2023?e=5%3acb7f689f3d35408989a8b234cc585e17&amp;fromShare=true&amp;at=9" TargetMode="External"/><Relationship Id="rId7" Type="http://schemas.openxmlformats.org/officeDocument/2006/relationships/hyperlink" Target="https://itceduco.sharepoint.com/:f:/r/sites/MAPADDERIESGO/Shared%20Documents/General/2023?e=5%3acb7f689f3d35408989a8b234cc585e17&amp;fromShare=true&amp;at=9" TargetMode="External"/><Relationship Id="rId12" Type="http://schemas.openxmlformats.org/officeDocument/2006/relationships/drawing" Target="../drawings/drawing1.xml"/><Relationship Id="rId2" Type="http://schemas.openxmlformats.org/officeDocument/2006/relationships/hyperlink" Target="https://itceduco.sharepoint.com/:f:/r/sites/MAPADDERIESGO/Shared%20Documents/General/2023?e=5%3acb7f689f3d35408989a8b234cc585e17&amp;fromShare=true&amp;at=9" TargetMode="External"/><Relationship Id="rId1" Type="http://schemas.openxmlformats.org/officeDocument/2006/relationships/hyperlink" Target="https://itceduco.sharepoint.com/:f:/r/sites/MAPADDERIESGO/Shared%20Documents/General/2023?e=5%3acb7f689f3d35408989a8b234cc585e17&amp;fromShare=true&amp;at=9" TargetMode="External"/><Relationship Id="rId6" Type="http://schemas.openxmlformats.org/officeDocument/2006/relationships/hyperlink" Target="https://itceduco.sharepoint.com/:f:/r/sites/MAPADDERIESGO/Shared%20Documents/General/2023?e=5%3acb7f689f3d35408989a8b234cc585e17&amp;fromShare=true&amp;at=9" TargetMode="External"/><Relationship Id="rId11" Type="http://schemas.openxmlformats.org/officeDocument/2006/relationships/printerSettings" Target="../printerSettings/printerSettings2.bin"/><Relationship Id="rId5" Type="http://schemas.openxmlformats.org/officeDocument/2006/relationships/hyperlink" Target="https://itceduco.sharepoint.com/:f:/r/sites/MAPADDERIESGO/Shared%20Documents/General/2023?e=5%3acb7f689f3d35408989a8b234cc585e17&amp;fromShare=true&amp;at=9" TargetMode="External"/><Relationship Id="rId10" Type="http://schemas.openxmlformats.org/officeDocument/2006/relationships/hyperlink" Target="https://itceduco.sharepoint.com/:f:/r/sites/MAPADDERIESGO/Shared%20Documents/General/2023?e=5%3acb7f689f3d35408989a8b234cc585e17&amp;fromShare=true&amp;at=9" TargetMode="External"/><Relationship Id="rId4" Type="http://schemas.openxmlformats.org/officeDocument/2006/relationships/hyperlink" Target="https://itceduco.sharepoint.com/:f:/r/sites/MAPADDERIESGO/Shared%20Documents/General/2023?e=5%3acb7f689f3d35408989a8b234cc585e17&amp;fromShare=true&amp;at=9" TargetMode="External"/><Relationship Id="rId9" Type="http://schemas.openxmlformats.org/officeDocument/2006/relationships/hyperlink" Target="https://itceduco.sharepoint.com/:f:/r/sites/MAPADDERIESGO/Shared%20Documents/General/2023?e=5%3acb7f689f3d35408989a8b234cc585e17&amp;fromShare=true&amp;at=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41" zoomScale="130" zoomScaleNormal="130" workbookViewId="0">
      <selection activeCell="E13" sqref="E13:F13"/>
    </sheetView>
  </sheetViews>
  <sheetFormatPr baseColWidth="10" defaultColWidth="11.42578125" defaultRowHeight="15" x14ac:dyDescent="0.25"/>
  <cols>
    <col min="1" max="1" width="2.7109375" style="64" customWidth="1"/>
    <col min="2" max="3" width="24.7109375" style="64" customWidth="1"/>
    <col min="4" max="4" width="16" style="64" customWidth="1"/>
    <col min="5" max="5" width="24.7109375" style="64" customWidth="1"/>
    <col min="6" max="6" width="27.7109375" style="64" customWidth="1"/>
    <col min="7" max="8" width="24.7109375" style="64" customWidth="1"/>
    <col min="9" max="16384" width="11.42578125" style="64"/>
  </cols>
  <sheetData>
    <row r="1" spans="2:8" ht="15.75" thickBot="1" x14ac:dyDescent="0.3"/>
    <row r="2" spans="2:8" ht="18" x14ac:dyDescent="0.25">
      <c r="B2" s="187" t="s">
        <v>0</v>
      </c>
      <c r="C2" s="188"/>
      <c r="D2" s="188"/>
      <c r="E2" s="188"/>
      <c r="F2" s="188"/>
      <c r="G2" s="188"/>
      <c r="H2" s="189"/>
    </row>
    <row r="3" spans="2:8" x14ac:dyDescent="0.25">
      <c r="B3" s="65"/>
      <c r="C3" s="66"/>
      <c r="D3" s="66"/>
      <c r="E3" s="66"/>
      <c r="F3" s="66"/>
      <c r="G3" s="66"/>
      <c r="H3" s="67"/>
    </row>
    <row r="4" spans="2:8" ht="63" customHeight="1" x14ac:dyDescent="0.25">
      <c r="B4" s="190" t="s">
        <v>1</v>
      </c>
      <c r="C4" s="191"/>
      <c r="D4" s="191"/>
      <c r="E4" s="191"/>
      <c r="F4" s="191"/>
      <c r="G4" s="191"/>
      <c r="H4" s="192"/>
    </row>
    <row r="5" spans="2:8" ht="63" customHeight="1" x14ac:dyDescent="0.25">
      <c r="B5" s="193"/>
      <c r="C5" s="194"/>
      <c r="D5" s="194"/>
      <c r="E5" s="194"/>
      <c r="F5" s="194"/>
      <c r="G5" s="194"/>
      <c r="H5" s="195"/>
    </row>
    <row r="6" spans="2:8" ht="16.5" x14ac:dyDescent="0.25">
      <c r="B6" s="196" t="s">
        <v>2</v>
      </c>
      <c r="C6" s="197"/>
      <c r="D6" s="197"/>
      <c r="E6" s="197"/>
      <c r="F6" s="197"/>
      <c r="G6" s="197"/>
      <c r="H6" s="198"/>
    </row>
    <row r="7" spans="2:8" ht="95.25" customHeight="1" x14ac:dyDescent="0.25">
      <c r="B7" s="206" t="s">
        <v>3</v>
      </c>
      <c r="C7" s="207"/>
      <c r="D7" s="207"/>
      <c r="E7" s="207"/>
      <c r="F7" s="207"/>
      <c r="G7" s="207"/>
      <c r="H7" s="208"/>
    </row>
    <row r="8" spans="2:8" ht="16.5" x14ac:dyDescent="0.25">
      <c r="B8" s="101"/>
      <c r="C8" s="102"/>
      <c r="D8" s="102"/>
      <c r="E8" s="102"/>
      <c r="F8" s="102"/>
      <c r="G8" s="102"/>
      <c r="H8" s="103"/>
    </row>
    <row r="9" spans="2:8" ht="16.5" customHeight="1" x14ac:dyDescent="0.25">
      <c r="B9" s="199" t="s">
        <v>4</v>
      </c>
      <c r="C9" s="200"/>
      <c r="D9" s="200"/>
      <c r="E9" s="200"/>
      <c r="F9" s="200"/>
      <c r="G9" s="200"/>
      <c r="H9" s="201"/>
    </row>
    <row r="10" spans="2:8" ht="44.25" customHeight="1" x14ac:dyDescent="0.25">
      <c r="B10" s="199"/>
      <c r="C10" s="200"/>
      <c r="D10" s="200"/>
      <c r="E10" s="200"/>
      <c r="F10" s="200"/>
      <c r="G10" s="200"/>
      <c r="H10" s="201"/>
    </row>
    <row r="11" spans="2:8" ht="15.75" thickBot="1" x14ac:dyDescent="0.3">
      <c r="B11" s="90"/>
      <c r="C11" s="93"/>
      <c r="D11" s="98"/>
      <c r="E11" s="99"/>
      <c r="F11" s="99"/>
      <c r="G11" s="100"/>
      <c r="H11" s="94"/>
    </row>
    <row r="12" spans="2:8" ht="15.75" thickTop="1" x14ac:dyDescent="0.25">
      <c r="B12" s="90"/>
      <c r="C12" s="202" t="s">
        <v>5</v>
      </c>
      <c r="D12" s="203"/>
      <c r="E12" s="204" t="s">
        <v>6</v>
      </c>
      <c r="F12" s="205"/>
      <c r="G12" s="93"/>
      <c r="H12" s="94"/>
    </row>
    <row r="13" spans="2:8" ht="35.25" customHeight="1" x14ac:dyDescent="0.25">
      <c r="B13" s="90"/>
      <c r="C13" s="174" t="s">
        <v>7</v>
      </c>
      <c r="D13" s="175"/>
      <c r="E13" s="176" t="s">
        <v>8</v>
      </c>
      <c r="F13" s="177"/>
      <c r="G13" s="93"/>
      <c r="H13" s="94"/>
    </row>
    <row r="14" spans="2:8" ht="17.25" customHeight="1" x14ac:dyDescent="0.25">
      <c r="B14" s="90"/>
      <c r="C14" s="174" t="s">
        <v>9</v>
      </c>
      <c r="D14" s="175"/>
      <c r="E14" s="176" t="s">
        <v>10</v>
      </c>
      <c r="F14" s="177"/>
      <c r="G14" s="93"/>
      <c r="H14" s="94"/>
    </row>
    <row r="15" spans="2:8" ht="19.5" customHeight="1" x14ac:dyDescent="0.25">
      <c r="B15" s="90"/>
      <c r="C15" s="174" t="s">
        <v>11</v>
      </c>
      <c r="D15" s="175"/>
      <c r="E15" s="176" t="s">
        <v>12</v>
      </c>
      <c r="F15" s="177"/>
      <c r="G15" s="93"/>
      <c r="H15" s="94"/>
    </row>
    <row r="16" spans="2:8" ht="69.75" customHeight="1" x14ac:dyDescent="0.25">
      <c r="B16" s="90"/>
      <c r="C16" s="174" t="s">
        <v>13</v>
      </c>
      <c r="D16" s="175"/>
      <c r="E16" s="176" t="s">
        <v>14</v>
      </c>
      <c r="F16" s="177"/>
      <c r="G16" s="93"/>
      <c r="H16" s="94"/>
    </row>
    <row r="17" spans="2:8" ht="34.5" customHeight="1" x14ac:dyDescent="0.25">
      <c r="B17" s="90"/>
      <c r="C17" s="178" t="s">
        <v>15</v>
      </c>
      <c r="D17" s="179"/>
      <c r="E17" s="170" t="s">
        <v>16</v>
      </c>
      <c r="F17" s="171"/>
      <c r="G17" s="93"/>
      <c r="H17" s="94"/>
    </row>
    <row r="18" spans="2:8" ht="27.75" customHeight="1" x14ac:dyDescent="0.25">
      <c r="B18" s="90"/>
      <c r="C18" s="178" t="s">
        <v>17</v>
      </c>
      <c r="D18" s="179"/>
      <c r="E18" s="170" t="s">
        <v>18</v>
      </c>
      <c r="F18" s="171"/>
      <c r="G18" s="93"/>
      <c r="H18" s="94"/>
    </row>
    <row r="19" spans="2:8" ht="28.5" customHeight="1" x14ac:dyDescent="0.25">
      <c r="B19" s="90"/>
      <c r="C19" s="178" t="s">
        <v>19</v>
      </c>
      <c r="D19" s="179"/>
      <c r="E19" s="170" t="s">
        <v>20</v>
      </c>
      <c r="F19" s="171"/>
      <c r="G19" s="93"/>
      <c r="H19" s="94"/>
    </row>
    <row r="20" spans="2:8" ht="72.75" customHeight="1" x14ac:dyDescent="0.25">
      <c r="B20" s="90"/>
      <c r="C20" s="178" t="s">
        <v>21</v>
      </c>
      <c r="D20" s="179"/>
      <c r="E20" s="170" t="s">
        <v>22</v>
      </c>
      <c r="F20" s="171"/>
      <c r="G20" s="93"/>
      <c r="H20" s="94"/>
    </row>
    <row r="21" spans="2:8" ht="64.5" customHeight="1" x14ac:dyDescent="0.25">
      <c r="B21" s="90"/>
      <c r="C21" s="178" t="s">
        <v>23</v>
      </c>
      <c r="D21" s="179"/>
      <c r="E21" s="170" t="s">
        <v>24</v>
      </c>
      <c r="F21" s="171"/>
      <c r="G21" s="93"/>
      <c r="H21" s="94"/>
    </row>
    <row r="22" spans="2:8" ht="71.25" customHeight="1" x14ac:dyDescent="0.25">
      <c r="B22" s="90"/>
      <c r="C22" s="178" t="s">
        <v>25</v>
      </c>
      <c r="D22" s="179"/>
      <c r="E22" s="170" t="s">
        <v>26</v>
      </c>
      <c r="F22" s="171"/>
      <c r="G22" s="93"/>
      <c r="H22" s="94"/>
    </row>
    <row r="23" spans="2:8" ht="55.5" customHeight="1" x14ac:dyDescent="0.25">
      <c r="B23" s="90"/>
      <c r="C23" s="172" t="s">
        <v>27</v>
      </c>
      <c r="D23" s="173"/>
      <c r="E23" s="170" t="s">
        <v>28</v>
      </c>
      <c r="F23" s="171"/>
      <c r="G23" s="93"/>
      <c r="H23" s="94"/>
    </row>
    <row r="24" spans="2:8" ht="42" customHeight="1" x14ac:dyDescent="0.25">
      <c r="B24" s="90"/>
      <c r="C24" s="172" t="s">
        <v>29</v>
      </c>
      <c r="D24" s="173"/>
      <c r="E24" s="170" t="s">
        <v>30</v>
      </c>
      <c r="F24" s="171"/>
      <c r="G24" s="93"/>
      <c r="H24" s="94"/>
    </row>
    <row r="25" spans="2:8" ht="59.25" customHeight="1" x14ac:dyDescent="0.25">
      <c r="B25" s="90"/>
      <c r="C25" s="172" t="s">
        <v>31</v>
      </c>
      <c r="D25" s="173"/>
      <c r="E25" s="170" t="s">
        <v>32</v>
      </c>
      <c r="F25" s="171"/>
      <c r="G25" s="93"/>
      <c r="H25" s="94"/>
    </row>
    <row r="26" spans="2:8" ht="23.25" customHeight="1" x14ac:dyDescent="0.25">
      <c r="B26" s="90"/>
      <c r="C26" s="172" t="s">
        <v>33</v>
      </c>
      <c r="D26" s="173"/>
      <c r="E26" s="170" t="s">
        <v>34</v>
      </c>
      <c r="F26" s="171"/>
      <c r="G26" s="93"/>
      <c r="H26" s="94"/>
    </row>
    <row r="27" spans="2:8" ht="30.75" customHeight="1" x14ac:dyDescent="0.25">
      <c r="B27" s="90"/>
      <c r="C27" s="172" t="s">
        <v>35</v>
      </c>
      <c r="D27" s="173"/>
      <c r="E27" s="170" t="s">
        <v>36</v>
      </c>
      <c r="F27" s="171"/>
      <c r="G27" s="93"/>
      <c r="H27" s="94"/>
    </row>
    <row r="28" spans="2:8" ht="35.25" customHeight="1" x14ac:dyDescent="0.25">
      <c r="B28" s="90"/>
      <c r="C28" s="172" t="s">
        <v>37</v>
      </c>
      <c r="D28" s="173"/>
      <c r="E28" s="170" t="s">
        <v>38</v>
      </c>
      <c r="F28" s="171"/>
      <c r="G28" s="93"/>
      <c r="H28" s="94"/>
    </row>
    <row r="29" spans="2:8" ht="33" customHeight="1" x14ac:dyDescent="0.25">
      <c r="B29" s="90"/>
      <c r="C29" s="172" t="s">
        <v>37</v>
      </c>
      <c r="D29" s="173"/>
      <c r="E29" s="170" t="s">
        <v>38</v>
      </c>
      <c r="F29" s="171"/>
      <c r="G29" s="93"/>
      <c r="H29" s="94"/>
    </row>
    <row r="30" spans="2:8" ht="30" customHeight="1" x14ac:dyDescent="0.25">
      <c r="B30" s="90"/>
      <c r="C30" s="172" t="s">
        <v>39</v>
      </c>
      <c r="D30" s="173"/>
      <c r="E30" s="170" t="s">
        <v>40</v>
      </c>
      <c r="F30" s="171"/>
      <c r="G30" s="93"/>
      <c r="H30" s="94"/>
    </row>
    <row r="31" spans="2:8" ht="35.25" customHeight="1" x14ac:dyDescent="0.25">
      <c r="B31" s="90"/>
      <c r="C31" s="172" t="s">
        <v>41</v>
      </c>
      <c r="D31" s="173"/>
      <c r="E31" s="170" t="s">
        <v>42</v>
      </c>
      <c r="F31" s="171"/>
      <c r="G31" s="93"/>
      <c r="H31" s="94"/>
    </row>
    <row r="32" spans="2:8" ht="31.5" customHeight="1" x14ac:dyDescent="0.25">
      <c r="B32" s="90"/>
      <c r="C32" s="172" t="s">
        <v>43</v>
      </c>
      <c r="D32" s="173"/>
      <c r="E32" s="170" t="s">
        <v>44</v>
      </c>
      <c r="F32" s="171"/>
      <c r="G32" s="93"/>
      <c r="H32" s="94"/>
    </row>
    <row r="33" spans="2:8" ht="35.25" customHeight="1" x14ac:dyDescent="0.25">
      <c r="B33" s="90"/>
      <c r="C33" s="172" t="s">
        <v>45</v>
      </c>
      <c r="D33" s="173"/>
      <c r="E33" s="170" t="s">
        <v>46</v>
      </c>
      <c r="F33" s="171"/>
      <c r="G33" s="93"/>
      <c r="H33" s="94"/>
    </row>
    <row r="34" spans="2:8" ht="59.25" customHeight="1" x14ac:dyDescent="0.25">
      <c r="B34" s="90"/>
      <c r="C34" s="172" t="s">
        <v>47</v>
      </c>
      <c r="D34" s="173"/>
      <c r="E34" s="170" t="s">
        <v>48</v>
      </c>
      <c r="F34" s="171"/>
      <c r="G34" s="93"/>
      <c r="H34" s="94"/>
    </row>
    <row r="35" spans="2:8" ht="29.25" customHeight="1" x14ac:dyDescent="0.25">
      <c r="B35" s="90"/>
      <c r="C35" s="172" t="s">
        <v>49</v>
      </c>
      <c r="D35" s="173"/>
      <c r="E35" s="170" t="s">
        <v>50</v>
      </c>
      <c r="F35" s="171"/>
      <c r="G35" s="93"/>
      <c r="H35" s="94"/>
    </row>
    <row r="36" spans="2:8" ht="82.5" customHeight="1" x14ac:dyDescent="0.25">
      <c r="B36" s="90"/>
      <c r="C36" s="172" t="s">
        <v>51</v>
      </c>
      <c r="D36" s="173"/>
      <c r="E36" s="170" t="s">
        <v>52</v>
      </c>
      <c r="F36" s="171"/>
      <c r="G36" s="93"/>
      <c r="H36" s="94"/>
    </row>
    <row r="37" spans="2:8" ht="46.5" customHeight="1" x14ac:dyDescent="0.25">
      <c r="B37" s="90"/>
      <c r="C37" s="172" t="s">
        <v>53</v>
      </c>
      <c r="D37" s="173"/>
      <c r="E37" s="170" t="s">
        <v>54</v>
      </c>
      <c r="F37" s="171"/>
      <c r="G37" s="93"/>
      <c r="H37" s="94"/>
    </row>
    <row r="38" spans="2:8" ht="6.75" customHeight="1" thickBot="1" x14ac:dyDescent="0.3">
      <c r="B38" s="90"/>
      <c r="C38" s="183"/>
      <c r="D38" s="184"/>
      <c r="E38" s="185"/>
      <c r="F38" s="186"/>
      <c r="G38" s="93"/>
      <c r="H38" s="94"/>
    </row>
    <row r="39" spans="2:8" ht="15.75" thickTop="1" x14ac:dyDescent="0.25">
      <c r="B39" s="90"/>
      <c r="C39" s="91"/>
      <c r="D39" s="91"/>
      <c r="E39" s="92"/>
      <c r="F39" s="92"/>
      <c r="G39" s="93"/>
      <c r="H39" s="94"/>
    </row>
    <row r="40" spans="2:8" ht="21" customHeight="1" x14ac:dyDescent="0.25">
      <c r="B40" s="180" t="s">
        <v>55</v>
      </c>
      <c r="C40" s="181"/>
      <c r="D40" s="181"/>
      <c r="E40" s="181"/>
      <c r="F40" s="181"/>
      <c r="G40" s="181"/>
      <c r="H40" s="182"/>
    </row>
    <row r="41" spans="2:8" ht="20.25" customHeight="1" x14ac:dyDescent="0.25">
      <c r="B41" s="180" t="s">
        <v>56</v>
      </c>
      <c r="C41" s="181"/>
      <c r="D41" s="181"/>
      <c r="E41" s="181"/>
      <c r="F41" s="181"/>
      <c r="G41" s="181"/>
      <c r="H41" s="182"/>
    </row>
    <row r="42" spans="2:8" ht="20.25" customHeight="1" x14ac:dyDescent="0.25">
      <c r="B42" s="180" t="s">
        <v>57</v>
      </c>
      <c r="C42" s="181"/>
      <c r="D42" s="181"/>
      <c r="E42" s="181"/>
      <c r="F42" s="181"/>
      <c r="G42" s="181"/>
      <c r="H42" s="182"/>
    </row>
    <row r="43" spans="2:8" ht="20.25" customHeight="1" x14ac:dyDescent="0.25">
      <c r="B43" s="180" t="s">
        <v>58</v>
      </c>
      <c r="C43" s="181"/>
      <c r="D43" s="181"/>
      <c r="E43" s="181"/>
      <c r="F43" s="181"/>
      <c r="G43" s="181"/>
      <c r="H43" s="182"/>
    </row>
    <row r="44" spans="2:8" x14ac:dyDescent="0.25">
      <c r="B44" s="180" t="s">
        <v>59</v>
      </c>
      <c r="C44" s="181"/>
      <c r="D44" s="181"/>
      <c r="E44" s="181"/>
      <c r="F44" s="181"/>
      <c r="G44" s="181"/>
      <c r="H44" s="182"/>
    </row>
    <row r="45" spans="2:8" ht="15.75" thickBot="1" x14ac:dyDescent="0.3">
      <c r="B45" s="95"/>
      <c r="C45" s="96"/>
      <c r="D45" s="96"/>
      <c r="E45" s="96"/>
      <c r="F45" s="96"/>
      <c r="G45" s="96"/>
      <c r="H45" s="9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312</v>
      </c>
      <c r="E2" t="s">
        <v>191</v>
      </c>
    </row>
    <row r="3" spans="2:5" x14ac:dyDescent="0.25">
      <c r="B3" t="s">
        <v>313</v>
      </c>
      <c r="E3" t="s">
        <v>314</v>
      </c>
    </row>
    <row r="4" spans="2:5" x14ac:dyDescent="0.25">
      <c r="B4" t="s">
        <v>315</v>
      </c>
      <c r="E4" t="s">
        <v>104</v>
      </c>
    </row>
    <row r="5" spans="2:5" x14ac:dyDescent="0.25">
      <c r="B5" t="s">
        <v>119</v>
      </c>
    </row>
    <row r="8" spans="2:5" x14ac:dyDescent="0.25">
      <c r="B8" t="s">
        <v>316</v>
      </c>
    </row>
    <row r="9" spans="2:5" x14ac:dyDescent="0.25">
      <c r="B9" t="s">
        <v>317</v>
      </c>
    </row>
    <row r="10" spans="2:5" x14ac:dyDescent="0.25">
      <c r="B10" t="s">
        <v>123</v>
      </c>
    </row>
    <row r="13" spans="2:5" x14ac:dyDescent="0.25">
      <c r="B13" t="s">
        <v>318</v>
      </c>
    </row>
    <row r="14" spans="2:5" x14ac:dyDescent="0.25">
      <c r="B14" t="s">
        <v>319</v>
      </c>
    </row>
    <row r="15" spans="2:5" x14ac:dyDescent="0.25">
      <c r="B15" t="s">
        <v>320</v>
      </c>
    </row>
    <row r="16" spans="2:5" x14ac:dyDescent="0.25">
      <c r="B16" t="s">
        <v>321</v>
      </c>
    </row>
    <row r="17" spans="2:2" x14ac:dyDescent="0.25">
      <c r="B17" t="s">
        <v>322</v>
      </c>
    </row>
    <row r="18" spans="2:2" x14ac:dyDescent="0.25">
      <c r="B18" t="s">
        <v>323</v>
      </c>
    </row>
    <row r="19" spans="2:2" x14ac:dyDescent="0.25">
      <c r="B19" t="s">
        <v>108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7109375" style="1" customWidth="1"/>
    <col min="2" max="16384" width="11.42578125" style="1"/>
  </cols>
  <sheetData>
    <row r="3" spans="1:1" x14ac:dyDescent="0.2">
      <c r="A3" s="2" t="s">
        <v>114</v>
      </c>
    </row>
    <row r="4" spans="1:1" x14ac:dyDescent="0.2">
      <c r="A4" s="2" t="s">
        <v>129</v>
      </c>
    </row>
    <row r="5" spans="1:1" x14ac:dyDescent="0.2">
      <c r="A5" s="2" t="s">
        <v>298</v>
      </c>
    </row>
    <row r="6" spans="1:1" x14ac:dyDescent="0.2">
      <c r="A6" s="2" t="s">
        <v>300</v>
      </c>
    </row>
    <row r="7" spans="1:1" x14ac:dyDescent="0.2">
      <c r="A7" s="2" t="s">
        <v>115</v>
      </c>
    </row>
    <row r="8" spans="1:1" x14ac:dyDescent="0.2">
      <c r="A8" s="2" t="s">
        <v>130</v>
      </c>
    </row>
    <row r="9" spans="1:1" x14ac:dyDescent="0.2">
      <c r="A9" s="2" t="s">
        <v>116</v>
      </c>
    </row>
    <row r="10" spans="1:1" x14ac:dyDescent="0.2">
      <c r="A10" s="2" t="s">
        <v>131</v>
      </c>
    </row>
    <row r="11" spans="1:1" x14ac:dyDescent="0.2">
      <c r="A11" s="2" t="s">
        <v>117</v>
      </c>
    </row>
    <row r="12" spans="1:1" x14ac:dyDescent="0.2">
      <c r="A12" s="2" t="s">
        <v>324</v>
      </c>
    </row>
    <row r="13" spans="1:1" x14ac:dyDescent="0.2">
      <c r="A13" s="2" t="s">
        <v>325</v>
      </c>
    </row>
    <row r="14" spans="1:1" x14ac:dyDescent="0.2">
      <c r="A14" s="2" t="s">
        <v>326</v>
      </c>
    </row>
    <row r="16" spans="1:1" x14ac:dyDescent="0.2">
      <c r="A16" s="2" t="s">
        <v>327</v>
      </c>
    </row>
    <row r="17" spans="1:1" x14ac:dyDescent="0.2">
      <c r="A17" s="2" t="s">
        <v>312</v>
      </c>
    </row>
    <row r="18" spans="1:1" x14ac:dyDescent="0.2">
      <c r="A18" s="2" t="s">
        <v>313</v>
      </c>
    </row>
    <row r="20" spans="1:1" x14ac:dyDescent="0.2">
      <c r="A20" s="2" t="s">
        <v>317</v>
      </c>
    </row>
    <row r="21" spans="1:1" x14ac:dyDescent="0.2">
      <c r="A21" s="2" t="s">
        <v>123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R28"/>
  <sheetViews>
    <sheetView showGridLines="0" tabSelected="1" topLeftCell="E19" zoomScale="76" zoomScaleNormal="73" workbookViewId="0">
      <selection activeCell="O25" sqref="O25"/>
    </sheetView>
  </sheetViews>
  <sheetFormatPr baseColWidth="10" defaultColWidth="11.42578125" defaultRowHeight="16.5" x14ac:dyDescent="0.25"/>
  <cols>
    <col min="1" max="1" width="4.7109375" style="122" customWidth="1"/>
    <col min="2" max="2" width="12" style="122" customWidth="1"/>
    <col min="3" max="3" width="13.85546875" style="122" customWidth="1"/>
    <col min="4" max="5" width="13.140625" style="122" customWidth="1"/>
    <col min="6" max="6" width="16.140625" style="122" customWidth="1"/>
    <col min="7" max="7" width="32.42578125" style="122" customWidth="1"/>
    <col min="8" max="8" width="19" style="122" customWidth="1"/>
    <col min="9" max="9" width="11" style="122" customWidth="1"/>
    <col min="10" max="10" width="14.85546875" style="122" customWidth="1"/>
    <col min="11" max="11" width="16.7109375" style="122" customWidth="1"/>
    <col min="12" max="12" width="16.42578125" style="122" customWidth="1"/>
    <col min="13" max="13" width="6.28515625" style="122" customWidth="1"/>
    <col min="14" max="14" width="27.28515625" style="122" customWidth="1"/>
    <col min="15" max="15" width="16.7109375" style="122" customWidth="1"/>
    <col min="16" max="16" width="17.42578125" style="122" customWidth="1"/>
    <col min="17" max="17" width="6.28515625" style="122" customWidth="1"/>
    <col min="18" max="18" width="16" style="122" customWidth="1"/>
    <col min="19" max="19" width="5.7109375" style="122" customWidth="1"/>
    <col min="20" max="20" width="70.5703125" style="122" customWidth="1"/>
    <col min="21" max="21" width="41.140625" style="122" customWidth="1"/>
    <col min="22" max="22" width="15.140625" style="122" customWidth="1"/>
    <col min="23" max="23" width="6.7109375" style="122" customWidth="1"/>
    <col min="24" max="24" width="5" style="122" customWidth="1"/>
    <col min="25" max="25" width="5.42578125" style="122" customWidth="1"/>
    <col min="26" max="26" width="7.140625" style="122" customWidth="1"/>
    <col min="27" max="27" width="6.7109375" style="122" customWidth="1"/>
    <col min="28" max="28" width="7.42578125" style="122" customWidth="1"/>
    <col min="29" max="29" width="12.7109375" style="122" customWidth="1"/>
    <col min="30" max="30" width="8.7109375" style="122" customWidth="1"/>
    <col min="31" max="31" width="10.42578125" style="122" customWidth="1"/>
    <col min="32" max="32" width="9.28515625" style="122" customWidth="1"/>
    <col min="33" max="33" width="9.140625" style="122" customWidth="1"/>
    <col min="34" max="34" width="8.42578125" style="122" customWidth="1"/>
    <col min="35" max="35" width="7.28515625" style="122" customWidth="1"/>
    <col min="36" max="36" width="30" style="122" customWidth="1"/>
    <col min="37" max="37" width="28.140625" style="122" bestFit="1" customWidth="1"/>
    <col min="38" max="38" width="16.7109375" style="122" customWidth="1"/>
    <col min="39" max="39" width="14.7109375" style="122" customWidth="1"/>
    <col min="40" max="40" width="80.42578125" style="122" bestFit="1" customWidth="1"/>
    <col min="41" max="41" width="21" style="122" customWidth="1"/>
    <col min="42" max="42" width="21.5703125" style="146" customWidth="1"/>
    <col min="43" max="44" width="55.28515625" style="146" customWidth="1"/>
    <col min="45" max="46" width="15" style="122" customWidth="1"/>
    <col min="47" max="47" width="71.42578125" style="122" customWidth="1"/>
    <col min="48" max="16384" width="11.42578125" style="122"/>
  </cols>
  <sheetData>
    <row r="1" spans="1:70" ht="16.5" customHeight="1" x14ac:dyDescent="0.25">
      <c r="A1" s="229"/>
      <c r="B1" s="229"/>
      <c r="C1" s="229"/>
      <c r="D1" s="229"/>
      <c r="E1" s="248" t="s">
        <v>60</v>
      </c>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row>
    <row r="2" spans="1:70" ht="16.5" customHeight="1" x14ac:dyDescent="0.25">
      <c r="A2" s="229"/>
      <c r="B2" s="229"/>
      <c r="C2" s="229"/>
      <c r="D2" s="229"/>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row>
    <row r="3" spans="1:70" ht="18.75" customHeight="1" x14ac:dyDescent="0.25">
      <c r="A3" s="229"/>
      <c r="B3" s="229"/>
      <c r="C3" s="229"/>
      <c r="D3" s="229"/>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row>
    <row r="4" spans="1:70" ht="14.25" customHeight="1" x14ac:dyDescent="0.25">
      <c r="A4" s="229"/>
      <c r="B4" s="229"/>
      <c r="C4" s="229"/>
      <c r="D4" s="229"/>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row>
    <row r="5" spans="1:70" ht="25.5" customHeight="1" x14ac:dyDescent="0.25">
      <c r="A5" s="249" t="s">
        <v>61</v>
      </c>
      <c r="B5" s="250"/>
      <c r="C5" s="244" t="s">
        <v>62</v>
      </c>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147"/>
      <c r="AQ5" s="147"/>
      <c r="AR5" s="147"/>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row>
    <row r="6" spans="1:70" ht="16.5" customHeight="1" x14ac:dyDescent="0.25">
      <c r="A6" s="249" t="s">
        <v>63</v>
      </c>
      <c r="B6" s="250"/>
      <c r="C6" s="252" t="s">
        <v>64</v>
      </c>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147"/>
      <c r="AQ6" s="147"/>
      <c r="AR6" s="147"/>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row>
    <row r="7" spans="1:70" ht="16.5" customHeight="1" x14ac:dyDescent="0.25">
      <c r="A7" s="249" t="s">
        <v>65</v>
      </c>
      <c r="B7" s="250"/>
      <c r="C7" s="252" t="s">
        <v>66</v>
      </c>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147"/>
      <c r="AQ7" s="147"/>
      <c r="AR7" s="147"/>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row>
    <row r="8" spans="1:70" ht="28.5" customHeight="1" x14ac:dyDescent="0.25">
      <c r="A8" s="219" t="s">
        <v>67</v>
      </c>
      <c r="B8" s="219"/>
      <c r="C8" s="219"/>
      <c r="D8" s="219"/>
      <c r="E8" s="233"/>
      <c r="F8" s="233"/>
      <c r="G8" s="233"/>
      <c r="H8" s="233"/>
      <c r="I8" s="233"/>
      <c r="J8" s="233"/>
      <c r="K8" s="233"/>
      <c r="L8" s="233" t="s">
        <v>68</v>
      </c>
      <c r="M8" s="233"/>
      <c r="N8" s="233"/>
      <c r="O8" s="233"/>
      <c r="P8" s="233"/>
      <c r="Q8" s="233"/>
      <c r="R8" s="233"/>
      <c r="S8" s="233" t="s">
        <v>69</v>
      </c>
      <c r="T8" s="233"/>
      <c r="U8" s="233"/>
      <c r="V8" s="233"/>
      <c r="W8" s="233"/>
      <c r="X8" s="233"/>
      <c r="Y8" s="233"/>
      <c r="Z8" s="233"/>
      <c r="AA8" s="233"/>
      <c r="AB8" s="233"/>
      <c r="AC8" s="233" t="s">
        <v>70</v>
      </c>
      <c r="AD8" s="233"/>
      <c r="AE8" s="233"/>
      <c r="AF8" s="233"/>
      <c r="AG8" s="233"/>
      <c r="AH8" s="233"/>
      <c r="AI8" s="233"/>
      <c r="AJ8" s="254" t="s">
        <v>71</v>
      </c>
      <c r="AK8" s="255"/>
      <c r="AL8" s="255"/>
      <c r="AM8" s="255"/>
      <c r="AN8" s="255"/>
      <c r="AO8" s="255"/>
      <c r="AP8" s="255"/>
      <c r="AQ8" s="255"/>
      <c r="AR8" s="255"/>
      <c r="AS8" s="255"/>
      <c r="AT8" s="255"/>
      <c r="AU8" s="255"/>
      <c r="AV8" s="255"/>
      <c r="AW8" s="123"/>
      <c r="AX8" s="123"/>
      <c r="AY8" s="123"/>
      <c r="AZ8" s="123"/>
      <c r="BA8" s="123"/>
      <c r="BB8" s="123"/>
      <c r="BC8" s="123"/>
      <c r="BD8" s="123"/>
      <c r="BE8" s="123"/>
      <c r="BF8" s="123"/>
      <c r="BG8" s="123"/>
      <c r="BH8" s="123"/>
      <c r="BI8" s="123"/>
      <c r="BJ8" s="123"/>
      <c r="BK8" s="123"/>
      <c r="BL8" s="123"/>
      <c r="BM8" s="123"/>
      <c r="BN8" s="123"/>
      <c r="BO8" s="123"/>
      <c r="BP8" s="123"/>
      <c r="BQ8" s="123"/>
      <c r="BR8" s="123"/>
    </row>
    <row r="9" spans="1:70" ht="24.75" customHeight="1" x14ac:dyDescent="0.25">
      <c r="A9" s="243" t="s">
        <v>72</v>
      </c>
      <c r="B9" s="219" t="s">
        <v>73</v>
      </c>
      <c r="C9" s="219" t="s">
        <v>74</v>
      </c>
      <c r="D9" s="219" t="s">
        <v>15</v>
      </c>
      <c r="E9" s="209" t="s">
        <v>17</v>
      </c>
      <c r="F9" s="209" t="s">
        <v>19</v>
      </c>
      <c r="G9" s="219" t="s">
        <v>21</v>
      </c>
      <c r="H9" s="209" t="s">
        <v>23</v>
      </c>
      <c r="I9" s="209" t="s">
        <v>75</v>
      </c>
      <c r="J9" s="209" t="s">
        <v>76</v>
      </c>
      <c r="K9" s="209" t="s">
        <v>77</v>
      </c>
      <c r="L9" s="209" t="s">
        <v>78</v>
      </c>
      <c r="M9" s="219" t="s">
        <v>79</v>
      </c>
      <c r="N9" s="209" t="s">
        <v>80</v>
      </c>
      <c r="O9" s="209" t="s">
        <v>81</v>
      </c>
      <c r="P9" s="209" t="s">
        <v>82</v>
      </c>
      <c r="Q9" s="219" t="s">
        <v>79</v>
      </c>
      <c r="R9" s="209" t="s">
        <v>29</v>
      </c>
      <c r="S9" s="222" t="s">
        <v>83</v>
      </c>
      <c r="T9" s="209" t="s">
        <v>31</v>
      </c>
      <c r="U9" s="209" t="s">
        <v>84</v>
      </c>
      <c r="V9" s="209" t="s">
        <v>33</v>
      </c>
      <c r="W9" s="209" t="s">
        <v>85</v>
      </c>
      <c r="X9" s="209"/>
      <c r="Y9" s="209"/>
      <c r="Z9" s="209"/>
      <c r="AA9" s="209"/>
      <c r="AB9" s="209"/>
      <c r="AC9" s="222" t="s">
        <v>86</v>
      </c>
      <c r="AD9" s="222" t="s">
        <v>87</v>
      </c>
      <c r="AE9" s="222" t="s">
        <v>79</v>
      </c>
      <c r="AF9" s="222" t="s">
        <v>88</v>
      </c>
      <c r="AG9" s="222" t="s">
        <v>79</v>
      </c>
      <c r="AH9" s="222" t="s">
        <v>89</v>
      </c>
      <c r="AI9" s="222" t="s">
        <v>49</v>
      </c>
      <c r="AJ9" s="209" t="s">
        <v>71</v>
      </c>
      <c r="AK9" s="209" t="s">
        <v>90</v>
      </c>
      <c r="AL9" s="209" t="s">
        <v>91</v>
      </c>
      <c r="AM9" s="209" t="s">
        <v>92</v>
      </c>
      <c r="AN9" s="209" t="s">
        <v>93</v>
      </c>
      <c r="AO9" s="209" t="s">
        <v>53</v>
      </c>
      <c r="AP9" s="162" t="s">
        <v>92</v>
      </c>
      <c r="AQ9" s="256" t="s">
        <v>94</v>
      </c>
      <c r="AR9" s="156" t="s">
        <v>95</v>
      </c>
      <c r="AS9" s="256" t="s">
        <v>53</v>
      </c>
      <c r="AT9" s="209" t="s">
        <v>92</v>
      </c>
      <c r="AU9" s="256" t="s">
        <v>96</v>
      </c>
      <c r="AV9" s="256" t="s">
        <v>53</v>
      </c>
      <c r="AW9" s="123"/>
      <c r="AX9" s="123"/>
      <c r="AY9" s="123"/>
      <c r="AZ9" s="123"/>
      <c r="BA9" s="123"/>
      <c r="BB9" s="123"/>
      <c r="BC9" s="123"/>
      <c r="BD9" s="123"/>
      <c r="BE9" s="123"/>
      <c r="BF9" s="123"/>
      <c r="BG9" s="123"/>
      <c r="BH9" s="123"/>
      <c r="BI9" s="123"/>
      <c r="BJ9" s="123"/>
      <c r="BK9" s="123"/>
      <c r="BL9" s="123"/>
      <c r="BM9" s="123"/>
      <c r="BN9" s="123"/>
      <c r="BO9" s="123"/>
      <c r="BP9" s="123"/>
      <c r="BQ9" s="123"/>
      <c r="BR9" s="123"/>
    </row>
    <row r="10" spans="1:70" s="126" customFormat="1" ht="30" customHeight="1" x14ac:dyDescent="0.25">
      <c r="A10" s="243"/>
      <c r="B10" s="219"/>
      <c r="C10" s="219"/>
      <c r="D10" s="219"/>
      <c r="E10" s="209"/>
      <c r="F10" s="209"/>
      <c r="G10" s="219"/>
      <c r="H10" s="209"/>
      <c r="I10" s="209"/>
      <c r="J10" s="209"/>
      <c r="K10" s="209"/>
      <c r="L10" s="209"/>
      <c r="M10" s="219"/>
      <c r="N10" s="209"/>
      <c r="O10" s="209"/>
      <c r="P10" s="219"/>
      <c r="Q10" s="219"/>
      <c r="R10" s="209"/>
      <c r="S10" s="222"/>
      <c r="T10" s="209"/>
      <c r="U10" s="209"/>
      <c r="V10" s="209"/>
      <c r="W10" s="124" t="s">
        <v>73</v>
      </c>
      <c r="X10" s="124" t="s">
        <v>97</v>
      </c>
      <c r="Y10" s="124" t="s">
        <v>98</v>
      </c>
      <c r="Z10" s="124" t="s">
        <v>99</v>
      </c>
      <c r="AA10" s="124" t="s">
        <v>100</v>
      </c>
      <c r="AB10" s="124" t="s">
        <v>101</v>
      </c>
      <c r="AC10" s="222"/>
      <c r="AD10" s="222"/>
      <c r="AE10" s="222"/>
      <c r="AF10" s="222"/>
      <c r="AG10" s="222"/>
      <c r="AH10" s="222"/>
      <c r="AI10" s="222"/>
      <c r="AJ10" s="209"/>
      <c r="AK10" s="209"/>
      <c r="AL10" s="209"/>
      <c r="AM10" s="209"/>
      <c r="AN10" s="209"/>
      <c r="AO10" s="209"/>
      <c r="AP10" s="161"/>
      <c r="AQ10" s="256"/>
      <c r="AR10" s="157"/>
      <c r="AS10" s="256"/>
      <c r="AT10" s="209"/>
      <c r="AU10" s="256"/>
      <c r="AV10" s="256"/>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row>
    <row r="11" spans="1:70" ht="257.25" customHeight="1" x14ac:dyDescent="0.25">
      <c r="A11" s="223">
        <v>1</v>
      </c>
      <c r="B11" s="223" t="s">
        <v>102</v>
      </c>
      <c r="C11" s="223" t="s">
        <v>103</v>
      </c>
      <c r="D11" s="225" t="s">
        <v>104</v>
      </c>
      <c r="E11" s="225" t="s">
        <v>105</v>
      </c>
      <c r="F11" s="225" t="s">
        <v>106</v>
      </c>
      <c r="G11" s="257" t="s">
        <v>107</v>
      </c>
      <c r="H11" s="225" t="s">
        <v>108</v>
      </c>
      <c r="I11" s="225" t="s">
        <v>109</v>
      </c>
      <c r="J11" s="225" t="s">
        <v>110</v>
      </c>
      <c r="K11" s="237">
        <v>365</v>
      </c>
      <c r="L11" s="230" t="str">
        <f>IF(K11&lt;=0,"",IF(K11&lt;=2,"Muy Baja",IF(K11&lt;=24,"Baja",IF(K11&lt;=500,"Media",IF(K11&lt;=5000,"Alta","Muy Alta")))))</f>
        <v>Media</v>
      </c>
      <c r="M11" s="220">
        <f>IF(L11="","",IF(L11="Muy Baja",0.2,IF(L11="Baja",0.4,IF(L11="Media",0.6,IF(L11="Alta",0.8,IF(L11="Muy Alta",1,))))))</f>
        <v>0.6</v>
      </c>
      <c r="N11" s="240" t="s">
        <v>111</v>
      </c>
      <c r="O11" s="220" t="str">
        <f>IF(NOT(ISERROR(MATCH(N11,'Tabla Impacto'!$B$221:$B$223,0))),'Tabla Impacto'!$F$223&amp;"Por favor no seleccionar los criterios de impacto(Afectación Económica o presupuestal y Pérdida Reputacional)",N11)</f>
        <v xml:space="preserve">     El riesgo afecta la imagen de la entidad con algunos usuarios de relevancia frente al logro de los objetivos</v>
      </c>
      <c r="P11" s="230" t="str">
        <f>IF(OR(O11='Tabla Impacto'!$C$11,O11='Tabla Impacto'!$D$11),"Leve",IF(OR(O11='Tabla Impacto'!$C$12,O11='Tabla Impacto'!$D$12),"Menor",IF(OR(O11='Tabla Impacto'!$C$13,O11='Tabla Impacto'!$D$13),"Moderado",IF(OR(O11='Tabla Impacto'!$C$14,O11='Tabla Impacto'!$D$14),"Mayor",IF(OR(O11='Tabla Impacto'!$C$15,O11='Tabla Impacto'!$D$15),"Catastrófico","")))))</f>
        <v>Moderado</v>
      </c>
      <c r="Q11" s="220">
        <f>IF(P11="","",IF(P11="Leve",0.2,IF(P11="Menor",0.4,IF(P11="Moderado",0.6,IF(P11="Mayor",0.8,IF(P11="Catastrófico",1,))))))</f>
        <v>0.6</v>
      </c>
      <c r="R11" s="227"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Moderado</v>
      </c>
      <c r="S11" s="117">
        <v>1</v>
      </c>
      <c r="T11" s="163" t="s">
        <v>112</v>
      </c>
      <c r="U11" s="106" t="s">
        <v>113</v>
      </c>
      <c r="V11" s="107" t="str">
        <f t="shared" ref="V11:V20" si="0">IF(OR(W11="Preventivo",W11="Detectivo"),"Probabilidad",IF(W11="Correctivo","Impacto",""))</f>
        <v>Probabilidad</v>
      </c>
      <c r="W11" s="108" t="s">
        <v>114</v>
      </c>
      <c r="X11" s="108" t="s">
        <v>115</v>
      </c>
      <c r="Y11" s="109" t="str">
        <f>IF(AND(W11="Preventivo",X11="Automático"),"50%",IF(AND(W11="Preventivo",X11="Manual"),"40%",IF(AND(W11="Detectivo",X11="Automático"),"40%",IF(AND(W11="Detectivo",X11="Manual"),"30%",IF(AND(W11="Correctivo",X11="Automático"),"35%",IF(AND(W11="Correctivo",X11="Manual"),"25%",""))))))</f>
        <v>40%</v>
      </c>
      <c r="Z11" s="108" t="s">
        <v>116</v>
      </c>
      <c r="AA11" s="108" t="s">
        <v>117</v>
      </c>
      <c r="AB11" s="108" t="s">
        <v>118</v>
      </c>
      <c r="AC11" s="110">
        <f>IFERROR(IF(V11="Probabilidad",(M11-(+M11*Y11)),IF(V11="Impacto",M11,"")),"")</f>
        <v>0.36</v>
      </c>
      <c r="AD11" s="111" t="str">
        <f>IFERROR(IF(AC11="","",IF(AC11&lt;=0.2,"Muy Baja",IF(AC11&lt;=0.4,"Baja",IF(AC11&lt;=0.6,"Media",IF(AC11&lt;=0.8,"Alta","Muy Alta"))))),"")</f>
        <v>Baja</v>
      </c>
      <c r="AE11" s="109">
        <f>+AC11</f>
        <v>0.36</v>
      </c>
      <c r="AF11" s="111" t="str">
        <f>IFERROR(IF(AG11="","",IF(AG11&lt;=0.2,"Leve",IF(AG11&lt;=0.4,"Menor",IF(AG11&lt;=0.6,"Moderado",IF(AG11&lt;=0.8,"Mayor","Catastrófico"))))),"")</f>
        <v>Moderado</v>
      </c>
      <c r="AG11" s="109">
        <f>IFERROR(IF(V11="Impacto",(Q11-(+Q11*Y11)),IF(V11="Probabilidad",Q11,"")),"")</f>
        <v>0.6</v>
      </c>
      <c r="AH11" s="112"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Moderado</v>
      </c>
      <c r="AI11" s="108" t="s">
        <v>119</v>
      </c>
      <c r="AJ11" s="148" t="s">
        <v>120</v>
      </c>
      <c r="AK11" s="148" t="s">
        <v>121</v>
      </c>
      <c r="AL11" s="114">
        <v>44950</v>
      </c>
      <c r="AM11" s="153">
        <v>45055</v>
      </c>
      <c r="AN11" s="154" t="s">
        <v>122</v>
      </c>
      <c r="AO11" s="155" t="s">
        <v>123</v>
      </c>
      <c r="AP11" s="152" t="s">
        <v>124</v>
      </c>
      <c r="AQ11" s="151" t="s">
        <v>125</v>
      </c>
      <c r="AR11" s="159" t="s">
        <v>126</v>
      </c>
      <c r="AS11" s="155" t="s">
        <v>123</v>
      </c>
      <c r="AT11" s="169">
        <v>45245</v>
      </c>
      <c r="AU11" s="151" t="s">
        <v>328</v>
      </c>
      <c r="AV11" s="127" t="s">
        <v>317</v>
      </c>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row>
    <row r="12" spans="1:70" ht="120.75" customHeight="1" x14ac:dyDescent="0.25">
      <c r="A12" s="251"/>
      <c r="B12" s="251"/>
      <c r="C12" s="251"/>
      <c r="D12" s="234"/>
      <c r="E12" s="234"/>
      <c r="F12" s="234"/>
      <c r="G12" s="258"/>
      <c r="H12" s="234"/>
      <c r="I12" s="234"/>
      <c r="J12" s="234"/>
      <c r="K12" s="238"/>
      <c r="L12" s="231"/>
      <c r="M12" s="235"/>
      <c r="N12" s="241"/>
      <c r="O12" s="235"/>
      <c r="P12" s="231"/>
      <c r="Q12" s="235"/>
      <c r="R12" s="236"/>
      <c r="S12" s="117">
        <v>2</v>
      </c>
      <c r="T12" s="164" t="s">
        <v>127</v>
      </c>
      <c r="U12" s="106" t="s">
        <v>128</v>
      </c>
      <c r="V12" s="107" t="str">
        <f t="shared" si="0"/>
        <v>Probabilidad</v>
      </c>
      <c r="W12" s="108" t="s">
        <v>129</v>
      </c>
      <c r="X12" s="108" t="s">
        <v>115</v>
      </c>
      <c r="Y12" s="109" t="str">
        <f t="shared" ref="Y12:Y20" si="1">IF(AND(W12="Preventivo",X12="Automático"),"50%",IF(AND(W12="Preventivo",X12="Manual"),"40%",IF(AND(W12="Detectivo",X12="Automático"),"40%",IF(AND(W12="Detectivo",X12="Manual"),"30%",IF(AND(W12="Correctivo",X12="Automático"),"35%",IF(AND(W12="Correctivo",X12="Manual"),"25%",""))))))</f>
        <v>30%</v>
      </c>
      <c r="Z12" s="108" t="s">
        <v>130</v>
      </c>
      <c r="AA12" s="108" t="s">
        <v>131</v>
      </c>
      <c r="AB12" s="108" t="s">
        <v>132</v>
      </c>
      <c r="AC12" s="149">
        <f>IFERROR(IF(AND(V11="Probabilidad",V12="Probabilidad"),(AE11-(+AE11*Y12)),IF(V12="Probabilidad",(N11-(+N11*Y12)),IF(V12="Impacto",AE11,""))),"")</f>
        <v>0.252</v>
      </c>
      <c r="AD12" s="111" t="str">
        <f t="shared" ref="AD12:AD13" si="2">IFERROR(IF(AC12="","",IF(AC12&lt;=0.2,"Muy Baja",IF(AC12&lt;=0.4,"Baja",IF(AC12&lt;=0.6,"Media",IF(AC12&lt;=0.8,"Alta","Muy Alta"))))),"")</f>
        <v>Baja</v>
      </c>
      <c r="AE12" s="121">
        <f>+AC12</f>
        <v>0.252</v>
      </c>
      <c r="AF12" s="111" t="str">
        <f t="shared" ref="AF12" si="3">IFERROR(IF(AG12="","",IF(AG12&lt;=0.2,"Leve",IF(AG12&lt;=0.4,"Menor",IF(AG12&lt;=0.6,"Moderado",IF(AG12&lt;=0.8,"Mayor","Catastrófico"))))),"")</f>
        <v>Moderado</v>
      </c>
      <c r="AG12" s="109">
        <f>IFERROR(IF(AND(V11="Impacto",V12="Impacto"),(AG11-(+AG11*Y12)),IF(V12="Impacto",($M$9-(+$M$9*Y12)),IF(V12="Probabilidad",AG11,""))),"")</f>
        <v>0.6</v>
      </c>
      <c r="AH12" s="111"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08" t="s">
        <v>119</v>
      </c>
      <c r="AJ12" s="113" t="s">
        <v>133</v>
      </c>
      <c r="AK12" s="148" t="s">
        <v>134</v>
      </c>
      <c r="AL12" s="114">
        <v>44950</v>
      </c>
      <c r="AM12" s="153">
        <v>45055</v>
      </c>
      <c r="AN12" s="105" t="s">
        <v>135</v>
      </c>
      <c r="AO12" s="127" t="s">
        <v>123</v>
      </c>
      <c r="AP12" s="152" t="s">
        <v>124</v>
      </c>
      <c r="AQ12" s="152" t="s">
        <v>136</v>
      </c>
      <c r="AR12" s="160" t="s">
        <v>126</v>
      </c>
      <c r="AS12" s="155" t="s">
        <v>123</v>
      </c>
      <c r="AT12" s="169">
        <v>45245</v>
      </c>
      <c r="AU12" s="151" t="s">
        <v>329</v>
      </c>
      <c r="AV12" s="127" t="s">
        <v>123</v>
      </c>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row>
    <row r="13" spans="1:70" ht="201.75" customHeight="1" x14ac:dyDescent="0.25">
      <c r="A13" s="224"/>
      <c r="B13" s="224"/>
      <c r="C13" s="224"/>
      <c r="D13" s="226"/>
      <c r="E13" s="226"/>
      <c r="F13" s="226"/>
      <c r="G13" s="259"/>
      <c r="H13" s="226"/>
      <c r="I13" s="226"/>
      <c r="J13" s="226"/>
      <c r="K13" s="239"/>
      <c r="L13" s="232"/>
      <c r="M13" s="221"/>
      <c r="N13" s="242"/>
      <c r="O13" s="221"/>
      <c r="P13" s="232"/>
      <c r="Q13" s="221"/>
      <c r="R13" s="228"/>
      <c r="S13" s="117">
        <v>3</v>
      </c>
      <c r="T13" s="164" t="s">
        <v>137</v>
      </c>
      <c r="U13" s="106" t="s">
        <v>138</v>
      </c>
      <c r="V13" s="107" t="str">
        <f t="shared" si="0"/>
        <v>Probabilidad</v>
      </c>
      <c r="W13" s="108" t="s">
        <v>129</v>
      </c>
      <c r="X13" s="108" t="s">
        <v>115</v>
      </c>
      <c r="Y13" s="109" t="str">
        <f t="shared" si="1"/>
        <v>30%</v>
      </c>
      <c r="Z13" s="108" t="s">
        <v>130</v>
      </c>
      <c r="AA13" s="108" t="s">
        <v>131</v>
      </c>
      <c r="AB13" s="108" t="s">
        <v>132</v>
      </c>
      <c r="AC13" s="149">
        <f>IFERROR(IF(AND(V12="Probabilidad",V13="Probabilidad"),(AE12-(+AE12*Y13)),IF(V13="Probabilidad",(N12-(+N12*Y13)),IF(V13="Impacto",AE12,""))),"")</f>
        <v>0.1764</v>
      </c>
      <c r="AD13" s="111" t="str">
        <f t="shared" si="2"/>
        <v>Muy Baja</v>
      </c>
      <c r="AE13" s="109">
        <f t="shared" ref="AE13" si="4">+AC13</f>
        <v>0.1764</v>
      </c>
      <c r="AF13" s="111" t="str">
        <f t="shared" ref="AF13" si="5">IFERROR(IF(AG13="","",IF(AG13&lt;=0.2,"Leve",IF(AG13&lt;=0.4,"Menor",IF(AG13&lt;=0.6,"Moderado",IF(AG13&lt;=0.8,"Mayor","Catastrófico"))))),"")</f>
        <v>Moderado</v>
      </c>
      <c r="AG13" s="109">
        <f>IFERROR(IF(AND(V12="Impacto",V13="Impacto"),(AG12-(+AG12*Y13)),IF(V13="Impacto",($M$9-(+$M$9*Y13)),IF(V13="Probabilidad",AG12,""))),"")</f>
        <v>0.6</v>
      </c>
      <c r="AH13" s="112" t="str">
        <f t="shared" ref="AH13" si="6">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108" t="s">
        <v>119</v>
      </c>
      <c r="AJ13" s="113" t="s">
        <v>139</v>
      </c>
      <c r="AK13" s="148" t="s">
        <v>134</v>
      </c>
      <c r="AL13" s="114">
        <v>44950</v>
      </c>
      <c r="AM13" s="153">
        <v>45055</v>
      </c>
      <c r="AN13" s="105" t="s">
        <v>140</v>
      </c>
      <c r="AO13" s="127" t="s">
        <v>123</v>
      </c>
      <c r="AP13" s="152" t="s">
        <v>124</v>
      </c>
      <c r="AQ13" s="151" t="s">
        <v>141</v>
      </c>
      <c r="AR13" s="160" t="s">
        <v>126</v>
      </c>
      <c r="AS13" s="155" t="s">
        <v>123</v>
      </c>
      <c r="AT13" s="169">
        <v>45245</v>
      </c>
      <c r="AU13" s="151" t="s">
        <v>330</v>
      </c>
      <c r="AV13" s="127" t="s">
        <v>317</v>
      </c>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row>
    <row r="14" spans="1:70" ht="148.5" x14ac:dyDescent="0.25">
      <c r="A14" s="223">
        <v>2</v>
      </c>
      <c r="B14" s="223" t="s">
        <v>142</v>
      </c>
      <c r="C14" s="223" t="s">
        <v>143</v>
      </c>
      <c r="D14" s="225" t="s">
        <v>104</v>
      </c>
      <c r="E14" s="260" t="s">
        <v>144</v>
      </c>
      <c r="F14" s="260" t="s">
        <v>145</v>
      </c>
      <c r="G14" s="261" t="s">
        <v>146</v>
      </c>
      <c r="H14" s="225" t="s">
        <v>147</v>
      </c>
      <c r="I14" s="225" t="s">
        <v>110</v>
      </c>
      <c r="J14" s="225" t="s">
        <v>110</v>
      </c>
      <c r="K14" s="237">
        <v>365</v>
      </c>
      <c r="L14" s="230" t="str">
        <f>IF(K14&lt;=0,"",IF(K14&lt;=2,"Muy Baja",IF(K14&lt;=24,"Baja",IF(K14&lt;=500,"Media",IF(K14&lt;=5000,"Alta","Muy Alta")))))</f>
        <v>Media</v>
      </c>
      <c r="M14" s="220">
        <f>IF(L14="","",IF(L14="Muy Baja",0.2,IF(L14="Baja",0.4,IF(L14="Media",0.6,IF(L14="Alta",0.8,IF(L14="Muy Alta",1,))))))</f>
        <v>0.6</v>
      </c>
      <c r="N14" s="240" t="s">
        <v>148</v>
      </c>
      <c r="O14" s="220" t="str">
        <f>IF(NOT(ISERROR(MATCH(N14,_xlfn.ANCHORARRAY(#REF!),0))),#REF!&amp;"Por favor no seleccionar los criterios de impacto",N14)</f>
        <v xml:space="preserve">     Entre 100 y 500 SMLMV </v>
      </c>
      <c r="P14" s="230" t="str">
        <f>IF(OR(O14='Tabla Impacto'!$C$11,O14='Tabla Impacto'!$D$11),"Leve",IF(OR(O14='Tabla Impacto'!$C$12,O14='Tabla Impacto'!$D$12),"Menor",IF(OR(O14='Tabla Impacto'!$C$13,O14='Tabla Impacto'!$D$13),"Moderado",IF(OR(O14='Tabla Impacto'!$C$14,O14='Tabla Impacto'!$D$14),"Mayor",IF(OR(O14='Tabla Impacto'!$C$15,O14='Tabla Impacto'!$D$15),"Catastrófico","")))))</f>
        <v>Mayor</v>
      </c>
      <c r="Q14" s="220">
        <f>IF(P14="","",IF(P14="Leve",0.2,IF(P14="Menor",0.4,IF(P14="Moderado",0.6,IF(P14="Mayor",0.8,IF(P14="Catastrófico",1,))))))</f>
        <v>0.8</v>
      </c>
      <c r="R14" s="227"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Alto</v>
      </c>
      <c r="S14" s="117">
        <v>1</v>
      </c>
      <c r="T14" s="164" t="s">
        <v>149</v>
      </c>
      <c r="U14" s="104" t="s">
        <v>150</v>
      </c>
      <c r="V14" s="107" t="str">
        <f t="shared" si="0"/>
        <v>Probabilidad</v>
      </c>
      <c r="W14" s="108" t="s">
        <v>114</v>
      </c>
      <c r="X14" s="108" t="s">
        <v>115</v>
      </c>
      <c r="Y14" s="109" t="str">
        <f>IF(AND(W14="Preventivo",X14="Automático"),"50%",IF(AND(W14="Preventivo",X14="Manual"),"40%",IF(AND(W14="Detectivo",X14="Automático"),"40%",IF(AND(W14="Detectivo",X14="Manual"),"30%",IF(AND(W14="Correctivo",X14="Automático"),"35%",IF(AND(W14="Correctivo",X14="Manual"),"25%",""))))))</f>
        <v>40%</v>
      </c>
      <c r="Z14" s="108" t="s">
        <v>130</v>
      </c>
      <c r="AA14" s="108" t="s">
        <v>131</v>
      </c>
      <c r="AB14" s="108" t="s">
        <v>132</v>
      </c>
      <c r="AC14" s="110">
        <f>IFERROR(IF(V14="Probabilidad",(M14-(+M14*Y14)),IF(V14="Impacto",M14,"")),"")</f>
        <v>0.36</v>
      </c>
      <c r="AD14" s="111" t="str">
        <f>IFERROR(IF(AC14="","",IF(AC14&lt;=0.2,"Muy Baja",IF(AC14&lt;=0.4,"Baja",IF(AC14&lt;=0.6,"Media",IF(AC14&lt;=0.8,"Alta","Muy Alta"))))),"")</f>
        <v>Baja</v>
      </c>
      <c r="AE14" s="109">
        <f>+AC14</f>
        <v>0.36</v>
      </c>
      <c r="AF14" s="111" t="str">
        <f t="shared" ref="AF14:AF20" si="7">IFERROR(IF(AG14="","",IF(AG14&lt;=0.2,"Leve",IF(AG14&lt;=0.4,"Menor",IF(AG14&lt;=0.6,"Moderado",IF(AG14&lt;=0.8,"Mayor","Catastrófico"))))),"")</f>
        <v>Mayor</v>
      </c>
      <c r="AG14" s="109">
        <f>IFERROR(IF(V14="Impacto",(Q14-(+Q14*Y14)),IF(V14="Probabilidad",Q14,"")),"")</f>
        <v>0.8</v>
      </c>
      <c r="AH14" s="112"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Alto</v>
      </c>
      <c r="AI14" s="108" t="s">
        <v>119</v>
      </c>
      <c r="AJ14" s="115" t="s">
        <v>151</v>
      </c>
      <c r="AK14" s="148" t="s">
        <v>152</v>
      </c>
      <c r="AL14" s="114">
        <v>45260</v>
      </c>
      <c r="AM14" s="153">
        <v>45055</v>
      </c>
      <c r="AN14" s="105" t="s">
        <v>153</v>
      </c>
      <c r="AO14" s="127" t="s">
        <v>123</v>
      </c>
      <c r="AP14" s="152" t="s">
        <v>124</v>
      </c>
      <c r="AQ14" s="151" t="s">
        <v>154</v>
      </c>
      <c r="AR14" s="160" t="s">
        <v>126</v>
      </c>
      <c r="AS14" s="155" t="s">
        <v>123</v>
      </c>
      <c r="AT14" s="169">
        <v>45245</v>
      </c>
      <c r="AU14" s="151" t="s">
        <v>331</v>
      </c>
      <c r="AV14" s="127" t="s">
        <v>317</v>
      </c>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row>
    <row r="15" spans="1:70" ht="82.5" x14ac:dyDescent="0.25">
      <c r="A15" s="224"/>
      <c r="B15" s="224"/>
      <c r="C15" s="224"/>
      <c r="D15" s="226"/>
      <c r="E15" s="260"/>
      <c r="F15" s="260"/>
      <c r="G15" s="261"/>
      <c r="H15" s="226"/>
      <c r="I15" s="226"/>
      <c r="J15" s="226"/>
      <c r="K15" s="239"/>
      <c r="L15" s="232"/>
      <c r="M15" s="221"/>
      <c r="N15" s="242"/>
      <c r="O15" s="221"/>
      <c r="P15" s="232"/>
      <c r="Q15" s="221"/>
      <c r="R15" s="228"/>
      <c r="S15" s="117">
        <v>2</v>
      </c>
      <c r="T15" s="164" t="s">
        <v>155</v>
      </c>
      <c r="U15" s="104" t="s">
        <v>156</v>
      </c>
      <c r="V15" s="107" t="str">
        <f t="shared" si="0"/>
        <v>Probabilidad</v>
      </c>
      <c r="W15" s="108" t="s">
        <v>114</v>
      </c>
      <c r="X15" s="108" t="s">
        <v>115</v>
      </c>
      <c r="Y15" s="109" t="str">
        <f t="shared" si="1"/>
        <v>40%</v>
      </c>
      <c r="Z15" s="108" t="s">
        <v>130</v>
      </c>
      <c r="AA15" s="108" t="s">
        <v>131</v>
      </c>
      <c r="AB15" s="108" t="s">
        <v>132</v>
      </c>
      <c r="AC15" s="149">
        <f>IFERROR(IF(AND(V14="Probabilidad",V15="Probabilidad"),(AE14-(+AE14*Y15)),IF(V15="Probabilidad",(N14-(+N14*Y15)),IF(V15="Impacto",AE14,""))),"")</f>
        <v>0.216</v>
      </c>
      <c r="AD15" s="111" t="str">
        <f t="shared" ref="AD15" si="8">IFERROR(IF(AC15="","",IF(AC15&lt;=0.2,"Muy Baja",IF(AC15&lt;=0.4,"Baja",IF(AC15&lt;=0.6,"Media",IF(AC15&lt;=0.8,"Alta","Muy Alta"))))),"")</f>
        <v>Baja</v>
      </c>
      <c r="AE15" s="109">
        <f t="shared" ref="AE15" si="9">+AC15</f>
        <v>0.216</v>
      </c>
      <c r="AF15" s="111" t="str">
        <f t="shared" si="7"/>
        <v>Mayor</v>
      </c>
      <c r="AG15" s="109">
        <f>IFERROR(IF(AND(V14="Impacto",V15="Impacto"),(AG14-(+AG14*Y15)),IF(V15="Impacto",($M$9-(+$M$9*Y15)),IF(V15="Probabilidad",AG14,""))),"")</f>
        <v>0.8</v>
      </c>
      <c r="AH15" s="112" t="str">
        <f>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Alto</v>
      </c>
      <c r="AI15" s="108" t="s">
        <v>119</v>
      </c>
      <c r="AJ15" s="115" t="s">
        <v>151</v>
      </c>
      <c r="AK15" s="150" t="s">
        <v>152</v>
      </c>
      <c r="AL15" s="114">
        <v>45260</v>
      </c>
      <c r="AM15" s="153">
        <v>45055</v>
      </c>
      <c r="AN15" s="105" t="s">
        <v>157</v>
      </c>
      <c r="AO15" s="127" t="s">
        <v>123</v>
      </c>
      <c r="AP15" s="152" t="s">
        <v>124</v>
      </c>
      <c r="AQ15" s="151" t="s">
        <v>158</v>
      </c>
      <c r="AR15" s="160" t="s">
        <v>126</v>
      </c>
      <c r="AS15" s="155" t="s">
        <v>123</v>
      </c>
      <c r="AT15" s="169">
        <v>45245</v>
      </c>
      <c r="AU15" s="151" t="s">
        <v>337</v>
      </c>
      <c r="AV15" s="127" t="s">
        <v>123</v>
      </c>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row>
    <row r="16" spans="1:70" ht="271.5" customHeight="1" x14ac:dyDescent="0.25">
      <c r="A16" s="117">
        <v>3</v>
      </c>
      <c r="B16" s="117" t="s">
        <v>142</v>
      </c>
      <c r="C16" s="117" t="s">
        <v>159</v>
      </c>
      <c r="D16" s="113" t="s">
        <v>104</v>
      </c>
      <c r="E16" s="113" t="s">
        <v>160</v>
      </c>
      <c r="F16" s="113" t="s">
        <v>161</v>
      </c>
      <c r="G16" s="116" t="s">
        <v>162</v>
      </c>
      <c r="H16" s="113" t="s">
        <v>163</v>
      </c>
      <c r="I16" s="113" t="s">
        <v>109</v>
      </c>
      <c r="J16" s="113" t="s">
        <v>110</v>
      </c>
      <c r="K16" s="127">
        <v>365</v>
      </c>
      <c r="L16" s="128" t="str">
        <f>IF(K16&lt;=0,"",IF(K16&lt;=2,"Muy Baja",IF(K16&lt;=24,"Baja",IF(K16&lt;=500,"Media",IF(K16&lt;=5000,"Alta","Muy Alta")))))</f>
        <v>Media</v>
      </c>
      <c r="M16" s="129">
        <f>IF(L16="","",IF(L16="Muy Baja",0.2,IF(L16="Baja",0.4,IF(L16="Media",0.6,IF(L16="Alta",0.8,IF(L16="Muy Alta",1,))))))</f>
        <v>0.6</v>
      </c>
      <c r="N16" s="158" t="s">
        <v>148</v>
      </c>
      <c r="O16" s="129" t="str">
        <f>IF(NOT(ISERROR(MATCH(N16,_xlfn.ANCHORARRAY(#REF!),0))),#REF!&amp;"Por favor no seleccionar los criterios de impacto",N16)</f>
        <v xml:space="preserve">     Entre 100 y 500 SMLMV </v>
      </c>
      <c r="P16" s="128" t="str">
        <f>IF(OR(O16='Tabla Impacto'!$C$11,O16='Tabla Impacto'!$D$11),"Leve",IF(OR(O16='Tabla Impacto'!$C$12,O16='Tabla Impacto'!$D$12),"Menor",IF(OR(O16='Tabla Impacto'!$C$13,O16='Tabla Impacto'!$D$13),"Moderado",IF(OR(O16='Tabla Impacto'!$C$14,O16='Tabla Impacto'!$D$14),"Mayor",IF(OR(O16='Tabla Impacto'!$C$15,O16='Tabla Impacto'!$D$15),"Catastrófico","")))))</f>
        <v>Mayor</v>
      </c>
      <c r="Q16" s="129">
        <f>IF(P16="","",IF(P16="Leve",0.2,IF(P16="Menor",0.4,IF(P16="Moderado",0.6,IF(P16="Mayor",0.8,IF(P16="Catastrófico",1,))))))</f>
        <v>0.8</v>
      </c>
      <c r="R16" s="130" t="str">
        <f>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Alto</v>
      </c>
      <c r="S16" s="117">
        <v>1</v>
      </c>
      <c r="T16" s="164" t="s">
        <v>164</v>
      </c>
      <c r="U16" s="104" t="s">
        <v>165</v>
      </c>
      <c r="V16" s="107" t="str">
        <f t="shared" si="0"/>
        <v>Probabilidad</v>
      </c>
      <c r="W16" s="108" t="s">
        <v>114</v>
      </c>
      <c r="X16" s="108" t="s">
        <v>115</v>
      </c>
      <c r="Y16" s="109" t="str">
        <f t="shared" si="1"/>
        <v>40%</v>
      </c>
      <c r="Z16" s="108" t="s">
        <v>130</v>
      </c>
      <c r="AA16" s="108" t="s">
        <v>131</v>
      </c>
      <c r="AB16" s="108" t="s">
        <v>132</v>
      </c>
      <c r="AC16" s="110">
        <f>IFERROR(IF(V16="Probabilidad",(M16-(+M16*Y16)),IF(V16="Impacto",M16,"")),"")</f>
        <v>0.36</v>
      </c>
      <c r="AD16" s="111" t="str">
        <f>IFERROR(IF(AC16="","",IF(AC16&lt;=0.2,"Muy Baja",IF(AC16&lt;=0.4,"Baja",IF(AC16&lt;=0.6,"Media",IF(AC16&lt;=0.8,"Alta","Muy Alta"))))),"")</f>
        <v>Baja</v>
      </c>
      <c r="AE16" s="109">
        <f>+AC16</f>
        <v>0.36</v>
      </c>
      <c r="AF16" s="111" t="str">
        <f t="shared" si="7"/>
        <v>Mayor</v>
      </c>
      <c r="AG16" s="109">
        <f>IFERROR(IF(AND(V15="Impacto",V16="Impacto"),(AG15-(+AG15*Y16)),IF(V16="Impacto",($M$9-(+$M$9*Y16)),IF(V16="Probabilidad",AG15,""))),"")</f>
        <v>0.8</v>
      </c>
      <c r="AH16" s="112" t="str">
        <f>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Alto</v>
      </c>
      <c r="AI16" s="108" t="s">
        <v>119</v>
      </c>
      <c r="AJ16" s="113" t="s">
        <v>166</v>
      </c>
      <c r="AK16" s="148" t="s">
        <v>121</v>
      </c>
      <c r="AL16" s="118">
        <v>44950</v>
      </c>
      <c r="AM16" s="153">
        <v>45055</v>
      </c>
      <c r="AN16" s="105" t="s">
        <v>167</v>
      </c>
      <c r="AO16" s="127" t="s">
        <v>123</v>
      </c>
      <c r="AP16" s="152" t="s">
        <v>124</v>
      </c>
      <c r="AQ16" s="151" t="s">
        <v>168</v>
      </c>
      <c r="AR16" s="160" t="s">
        <v>126</v>
      </c>
      <c r="AS16" s="155" t="s">
        <v>123</v>
      </c>
      <c r="AT16" s="169">
        <v>45245</v>
      </c>
      <c r="AU16" s="151" t="s">
        <v>332</v>
      </c>
      <c r="AV16" s="127" t="s">
        <v>317</v>
      </c>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row>
    <row r="17" spans="1:70" ht="165" customHeight="1" x14ac:dyDescent="0.25">
      <c r="A17" s="223">
        <v>4</v>
      </c>
      <c r="B17" s="223" t="s">
        <v>142</v>
      </c>
      <c r="C17" s="223" t="s">
        <v>143</v>
      </c>
      <c r="D17" s="225" t="s">
        <v>104</v>
      </c>
      <c r="E17" s="225" t="s">
        <v>169</v>
      </c>
      <c r="F17" s="225" t="s">
        <v>170</v>
      </c>
      <c r="G17" s="246" t="s">
        <v>171</v>
      </c>
      <c r="H17" s="225" t="s">
        <v>163</v>
      </c>
      <c r="I17" s="225" t="s">
        <v>109</v>
      </c>
      <c r="J17" s="225" t="s">
        <v>110</v>
      </c>
      <c r="K17" s="237">
        <v>12</v>
      </c>
      <c r="L17" s="230" t="str">
        <f>IF(K17&lt;=0,"",IF(K17&lt;=2,"Muy Baja",IF(K17&lt;=24,"Baja",IF(K17&lt;=500,"Media",IF(K17&lt;=5000,"Alta","Muy Alta")))))</f>
        <v>Baja</v>
      </c>
      <c r="M17" s="220">
        <f>IF(L17="","",IF(L17="Muy Baja",0.2,IF(L17="Baja",0.4,IF(L17="Media",0.6,IF(L17="Alta",0.8,IF(L17="Muy Alta",1,))))))</f>
        <v>0.4</v>
      </c>
      <c r="N17" s="240" t="s">
        <v>172</v>
      </c>
      <c r="O17" s="240" t="s">
        <v>172</v>
      </c>
      <c r="P17" s="230" t="str">
        <f>IF(OR(O17='Tabla Impacto'!$C$11,O17='Tabla Impacto'!$D$11),"Leve",IF(OR(O17='Tabla Impacto'!$C$12,O17='Tabla Impacto'!$D$12),"Menor",IF(OR(O17='Tabla Impacto'!$C$13,O17='Tabla Impacto'!$D$13),"Moderado",IF(OR(O17='Tabla Impacto'!$C$14,O17='Tabla Impacto'!$D$14),"Mayor",IF(OR(O17='Tabla Impacto'!$C$15,O17='Tabla Impacto'!$D$15),"Catastrófico","")))))</f>
        <v>Menor</v>
      </c>
      <c r="Q17" s="220">
        <f>IF(P17="","",IF(P17="Leve",0.2,IF(P17="Menor",0.4,IF(P17="Moderado",0.6,IF(P17="Mayor",0.8,IF(P17="Catastrófico",1,))))))</f>
        <v>0.4</v>
      </c>
      <c r="R17" s="227" t="str">
        <f>IF(OR(AND(L17="Muy Baja",P17="Leve"),AND(L17="Muy Baja",P17="Menor"),AND(L17="Baja",P17="Leve")),"Bajo",IF(OR(AND(L17="Muy baja",P17="Moderado"),AND(L17="Baja",P17="Menor"),AND(L17="Baja",P17="Moderado"),AND(L17="Media",P17="Leve"),AND(L17="Media",P17="Menor"),AND(L17="Media",P17="Moderado"),AND(L17="Alta",P17="Leve"),AND(L17="Alta",P17="Menor")),"Moderado",IF(OR(AND(L17="Muy Baja",P17="Mayor"),AND(L17="Baja",P17="Mayor"),AND(L17="Media",P17="Mayor"),AND(L17="Alta",P17="Moderado"),AND(L17="Alta",P17="Mayor"),AND(L17="Muy Alta",P17="Leve"),AND(L17="Muy Alta",P17="Menor"),AND(L17="Muy Alta",P17="Moderado"),AND(L17="Muy Alta",P17="Mayor")),"Alto",IF(OR(AND(L17="Muy Baja",P17="Catastrófico"),AND(L17="Baja",P17="Catastrófico"),AND(L17="Media",P17="Catastrófico"),AND(L17="Alta",P17="Catastrófico"),AND(L17="Muy Alta",P17="Catastrófico")),"Extremo",""))))</f>
        <v>Moderado</v>
      </c>
      <c r="S17" s="117">
        <v>1</v>
      </c>
      <c r="T17" s="164" t="s">
        <v>173</v>
      </c>
      <c r="U17" s="104" t="s">
        <v>174</v>
      </c>
      <c r="V17" s="107" t="str">
        <f t="shared" si="0"/>
        <v>Probabilidad</v>
      </c>
      <c r="W17" s="108" t="s">
        <v>114</v>
      </c>
      <c r="X17" s="108" t="s">
        <v>115</v>
      </c>
      <c r="Y17" s="109" t="str">
        <f t="shared" si="1"/>
        <v>40%</v>
      </c>
      <c r="Z17" s="108" t="s">
        <v>130</v>
      </c>
      <c r="AA17" s="108" t="s">
        <v>131</v>
      </c>
      <c r="AB17" s="108" t="s">
        <v>132</v>
      </c>
      <c r="AC17" s="110">
        <f>IFERROR(IF(V17="Probabilidad",(M17-(+M17*Y17)),IF(V17="Impacto",M17,"")),"")</f>
        <v>0.24</v>
      </c>
      <c r="AD17" s="111" t="str">
        <f>IFERROR(IF(AC17="","",IF(AC17&lt;=0.2,"Muy Baja",IF(AC17&lt;=0.4,"Baja",IF(AC17&lt;=0.6,"Media",IF(AC17&lt;=0.8,"Alta","Muy Alta"))))),"")</f>
        <v>Baja</v>
      </c>
      <c r="AE17" s="109">
        <f>+AC17</f>
        <v>0.24</v>
      </c>
      <c r="AF17" s="111" t="str">
        <f t="shared" si="7"/>
        <v>Menor</v>
      </c>
      <c r="AG17" s="109">
        <f>IFERROR(IF(V17="Impacto",(Q17-(+Q17*Y17)),IF(V17="Probabilidad",Q17,"")),"")</f>
        <v>0.4</v>
      </c>
      <c r="AH17" s="112" t="str">
        <f t="shared" ref="AH17:AH20" si="10">IFERROR(IF(OR(AND(AD17="Muy Baja",AF17="Leve"),AND(AD17="Muy Baja",AF17="Menor"),AND(AD17="Baja",AF17="Leve")),"Bajo",IF(OR(AND(AD17="Muy baja",AF17="Moderado"),AND(AD17="Baja",AF17="Menor"),AND(AD17="Baja",AF17="Moderado"),AND(AD17="Media",AF17="Leve"),AND(AD17="Media",AF17="Menor"),AND(AD17="Media",AF17="Moderado"),AND(AD17="Alta",AF17="Leve"),AND(AD17="Alta",AF17="Menor")),"Moderado",IF(OR(AND(AD17="Muy Baja",AF17="Mayor"),AND(AD17="Baja",AF17="Mayor"),AND(AD17="Media",AF17="Mayor"),AND(AD17="Alta",AF17="Moderado"),AND(AD17="Alta",AF17="Mayor"),AND(AD17="Muy Alta",AF17="Leve"),AND(AD17="Muy Alta",AF17="Menor"),AND(AD17="Muy Alta",AF17="Moderado"),AND(AD17="Muy Alta",AF17="Mayor")),"Alto",IF(OR(AND(AD17="Muy Baja",AF17="Catastrófico"),AND(AD17="Baja",AF17="Catastrófico"),AND(AD17="Media",AF17="Catastrófico"),AND(AD17="Alta",AF17="Catastrófico"),AND(AD17="Muy Alta",AF17="Catastrófico")),"Extremo","")))),"")</f>
        <v>Moderado</v>
      </c>
      <c r="AI17" s="108" t="s">
        <v>119</v>
      </c>
      <c r="AJ17" s="113" t="s">
        <v>175</v>
      </c>
      <c r="AK17" s="113" t="s">
        <v>121</v>
      </c>
      <c r="AL17" s="114">
        <v>44958</v>
      </c>
      <c r="AM17" s="153">
        <v>45055</v>
      </c>
      <c r="AN17" s="105" t="s">
        <v>176</v>
      </c>
      <c r="AO17" s="127" t="s">
        <v>123</v>
      </c>
      <c r="AP17" s="152" t="s">
        <v>124</v>
      </c>
      <c r="AQ17" s="151" t="s">
        <v>177</v>
      </c>
      <c r="AR17" s="160" t="s">
        <v>126</v>
      </c>
      <c r="AS17" s="155" t="s">
        <v>123</v>
      </c>
      <c r="AT17" s="169">
        <v>45245</v>
      </c>
      <c r="AU17" s="151" t="s">
        <v>333</v>
      </c>
      <c r="AV17" s="127" t="s">
        <v>317</v>
      </c>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row>
    <row r="18" spans="1:70" ht="150" customHeight="1" x14ac:dyDescent="0.25">
      <c r="A18" s="224"/>
      <c r="B18" s="224"/>
      <c r="C18" s="224"/>
      <c r="D18" s="226"/>
      <c r="E18" s="226"/>
      <c r="F18" s="226"/>
      <c r="G18" s="247"/>
      <c r="H18" s="226"/>
      <c r="I18" s="226"/>
      <c r="J18" s="226"/>
      <c r="K18" s="239"/>
      <c r="L18" s="232"/>
      <c r="M18" s="221"/>
      <c r="N18" s="242"/>
      <c r="O18" s="242"/>
      <c r="P18" s="232"/>
      <c r="Q18" s="221"/>
      <c r="R18" s="228"/>
      <c r="S18" s="117">
        <v>2</v>
      </c>
      <c r="T18" s="164" t="s">
        <v>178</v>
      </c>
      <c r="U18" s="104" t="s">
        <v>179</v>
      </c>
      <c r="V18" s="107" t="str">
        <f t="shared" si="0"/>
        <v>Probabilidad</v>
      </c>
      <c r="W18" s="108" t="s">
        <v>114</v>
      </c>
      <c r="X18" s="108" t="s">
        <v>115</v>
      </c>
      <c r="Y18" s="109" t="str">
        <f t="shared" si="1"/>
        <v>40%</v>
      </c>
      <c r="Z18" s="108" t="s">
        <v>130</v>
      </c>
      <c r="AA18" s="108" t="s">
        <v>131</v>
      </c>
      <c r="AB18" s="108" t="s">
        <v>132</v>
      </c>
      <c r="AC18" s="149">
        <f>IFERROR(IF(AND(V17="Probabilidad",V18="Probabilidad"),(AE17-(+AE17*Y18)),IF(V18="Probabilidad",(N17-(+N17*Y18)),IF(V18="Impacto",AE17,""))),"")</f>
        <v>0.14399999999999999</v>
      </c>
      <c r="AD18" s="111" t="str">
        <f>IFERROR(IF(AC18="","",IF(AC18&lt;=0.2,"Muy Baja",IF(AC18&lt;=0.4,"Baja",IF(AC18&lt;=0.6,"Media",IF(AC18&lt;=0.8,"Alta","Muy Alta"))))),"")</f>
        <v>Muy Baja</v>
      </c>
      <c r="AE18" s="109">
        <f>+AC18</f>
        <v>0.14399999999999999</v>
      </c>
      <c r="AF18" s="111" t="str">
        <f t="shared" si="7"/>
        <v>Menor</v>
      </c>
      <c r="AG18" s="109">
        <f>IFERROR(IF(AND(V17="Impacto",V18="Impacto"),(AG17-(+AG17*Y18)),IF(V18="Impacto",($M$9-(+$M$9*Y18)),IF(V18="Probabilidad",AG17,""))),"")</f>
        <v>0.4</v>
      </c>
      <c r="AH18" s="112" t="str">
        <f t="shared" si="10"/>
        <v>Bajo</v>
      </c>
      <c r="AI18" s="108" t="s">
        <v>119</v>
      </c>
      <c r="AJ18" s="113" t="s">
        <v>180</v>
      </c>
      <c r="AK18" s="113" t="s">
        <v>121</v>
      </c>
      <c r="AL18" s="114">
        <v>44958</v>
      </c>
      <c r="AM18" s="153">
        <v>45055</v>
      </c>
      <c r="AN18" s="105" t="s">
        <v>181</v>
      </c>
      <c r="AO18" s="127" t="s">
        <v>123</v>
      </c>
      <c r="AP18" s="152" t="s">
        <v>124</v>
      </c>
      <c r="AQ18" s="151" t="s">
        <v>182</v>
      </c>
      <c r="AR18" s="160" t="s">
        <v>126</v>
      </c>
      <c r="AS18" s="155" t="s">
        <v>123</v>
      </c>
      <c r="AT18" s="169">
        <v>45245</v>
      </c>
      <c r="AU18" s="151" t="s">
        <v>334</v>
      </c>
      <c r="AV18" s="127" t="s">
        <v>317</v>
      </c>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row>
    <row r="19" spans="1:70" ht="165" x14ac:dyDescent="0.25">
      <c r="A19" s="131">
        <v>5</v>
      </c>
      <c r="B19" s="117" t="s">
        <v>142</v>
      </c>
      <c r="C19" s="117" t="s">
        <v>143</v>
      </c>
      <c r="D19" s="113" t="s">
        <v>104</v>
      </c>
      <c r="E19" s="113" t="s">
        <v>183</v>
      </c>
      <c r="F19" s="113" t="s">
        <v>184</v>
      </c>
      <c r="G19" s="116" t="s">
        <v>185</v>
      </c>
      <c r="H19" s="113" t="s">
        <v>163</v>
      </c>
      <c r="I19" s="113" t="s">
        <v>109</v>
      </c>
      <c r="J19" s="113" t="s">
        <v>110</v>
      </c>
      <c r="K19" s="127">
        <v>365</v>
      </c>
      <c r="L19" s="128" t="str">
        <f>IF(K19&lt;=0,"",IF(K19&lt;=2,"Muy Baja",IF(K19&lt;=24,"Baja",IF(K19&lt;=500,"Media",IF(K19&lt;=5000,"Alta","Muy Alta")))))</f>
        <v>Media</v>
      </c>
      <c r="M19" s="129">
        <f>IF(L19="","",IF(L19="Muy Baja",0.2,IF(L19="Baja",0.4,IF(L19="Media",0.6,IF(L19="Alta",0.8,IF(L19="Muy Alta",1,))))))</f>
        <v>0.6</v>
      </c>
      <c r="N19" s="132" t="s">
        <v>186</v>
      </c>
      <c r="O19" s="132" t="s">
        <v>186</v>
      </c>
      <c r="P19" s="128" t="str">
        <f>IF(OR(O19='Tabla Impacto'!$C$11,O19='Tabla Impacto'!$D$11),"Leve",IF(OR(O19='Tabla Impacto'!$C$12,O19='Tabla Impacto'!$D$12),"Menor",IF(OR(O19='Tabla Impacto'!$C$13,O19='Tabla Impacto'!$D$13),"Moderado",IF(OR(O19='Tabla Impacto'!$C$14,O19='Tabla Impacto'!$D$14),"Mayor",IF(OR(O19='Tabla Impacto'!$C$15,O19='Tabla Impacto'!$D$15),"Catastrófico","")))))</f>
        <v>Moderado</v>
      </c>
      <c r="Q19" s="129">
        <f t="shared" ref="Q19:Q20" si="11">IF(P19="","",IF(P19="Leve",0.2,IF(P19="Menor",0.4,IF(P19="Moderado",0.6,IF(P19="Mayor",0.8,IF(P19="Catastrófico",1,))))))</f>
        <v>0.6</v>
      </c>
      <c r="R19" s="130" t="str">
        <f t="shared" ref="R19:R20" si="12">IF(OR(AND(L19="Muy Baja",P19="Leve"),AND(L19="Muy Baja",P19="Menor"),AND(L19="Baja",P19="Leve")),"Bajo",IF(OR(AND(L19="Muy baja",P19="Moderado"),AND(L19="Baja",P19="Menor"),AND(L19="Baja",P19="Moderado"),AND(L19="Media",P19="Leve"),AND(L19="Media",P19="Menor"),AND(L19="Media",P19="Moderado"),AND(L19="Alta",P19="Leve"),AND(L19="Alta",P19="Menor")),"Moderado",IF(OR(AND(L19="Muy Baja",P19="Mayor"),AND(L19="Baja",P19="Mayor"),AND(L19="Media",P19="Mayor"),AND(L19="Alta",P19="Moderado"),AND(L19="Alta",P19="Mayor"),AND(L19="Muy Alta",P19="Leve"),AND(L19="Muy Alta",P19="Menor"),AND(L19="Muy Alta",P19="Moderado"),AND(L19="Muy Alta",P19="Mayor")),"Alto",IF(OR(AND(L19="Muy Baja",P19="Catastrófico"),AND(L19="Baja",P19="Catastrófico"),AND(L19="Media",P19="Catastrófico"),AND(L19="Alta",P19="Catastrófico"),AND(L19="Muy Alta",P19="Catastrófico")),"Extremo",""))))</f>
        <v>Moderado</v>
      </c>
      <c r="S19" s="117">
        <v>1</v>
      </c>
      <c r="T19" s="164" t="s">
        <v>187</v>
      </c>
      <c r="U19" s="104" t="s">
        <v>188</v>
      </c>
      <c r="V19" s="107" t="str">
        <f t="shared" si="0"/>
        <v>Probabilidad</v>
      </c>
      <c r="W19" s="108" t="s">
        <v>114</v>
      </c>
      <c r="X19" s="108" t="s">
        <v>115</v>
      </c>
      <c r="Y19" s="109" t="str">
        <f t="shared" si="1"/>
        <v>40%</v>
      </c>
      <c r="Z19" s="108" t="s">
        <v>130</v>
      </c>
      <c r="AA19" s="108" t="s">
        <v>131</v>
      </c>
      <c r="AB19" s="108" t="s">
        <v>132</v>
      </c>
      <c r="AC19" s="110">
        <f>IFERROR(IF(V19="Probabilidad",(M19-(+M19*Y19)),IF(V19="Impacto",M19,"")),"")</f>
        <v>0.36</v>
      </c>
      <c r="AD19" s="111" t="str">
        <f>IFERROR(IF(AC19="","",IF(AC19&lt;=0.2,"Muy Baja",IF(AC19&lt;=0.4,"Baja",IF(AC19&lt;=0.6,"Media",IF(AC19&lt;=0.8,"Alta","Muy Alta"))))),"")</f>
        <v>Baja</v>
      </c>
      <c r="AE19" s="109">
        <f>+AC19</f>
        <v>0.36</v>
      </c>
      <c r="AF19" s="111" t="str">
        <f t="shared" si="7"/>
        <v>Moderado</v>
      </c>
      <c r="AG19" s="109">
        <f>IFERROR(IF(V19="Impacto",(Q19-(+Q19*Y19)),IF(V19="Probabilidad",Q19,"")),"")</f>
        <v>0.6</v>
      </c>
      <c r="AH19" s="112" t="str">
        <f t="shared" si="10"/>
        <v>Moderado</v>
      </c>
      <c r="AI19" s="108" t="s">
        <v>119</v>
      </c>
      <c r="AJ19" s="119" t="s">
        <v>151</v>
      </c>
      <c r="AK19" s="120" t="s">
        <v>152</v>
      </c>
      <c r="AL19" s="114">
        <v>44958</v>
      </c>
      <c r="AM19" s="153">
        <v>45055</v>
      </c>
      <c r="AN19" s="105" t="s">
        <v>189</v>
      </c>
      <c r="AO19" s="127" t="s">
        <v>123</v>
      </c>
      <c r="AP19" s="152" t="s">
        <v>124</v>
      </c>
      <c r="AQ19" s="151" t="s">
        <v>190</v>
      </c>
      <c r="AR19" s="160" t="s">
        <v>126</v>
      </c>
      <c r="AS19" s="127" t="s">
        <v>123</v>
      </c>
      <c r="AT19" s="169">
        <v>45245</v>
      </c>
      <c r="AU19" s="151" t="s">
        <v>335</v>
      </c>
      <c r="AV19" s="127" t="s">
        <v>123</v>
      </c>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row>
    <row r="20" spans="1:70" ht="186" customHeight="1" x14ac:dyDescent="0.25">
      <c r="A20" s="131">
        <v>6</v>
      </c>
      <c r="B20" s="117" t="s">
        <v>142</v>
      </c>
      <c r="C20" s="117" t="s">
        <v>143</v>
      </c>
      <c r="D20" s="113" t="s">
        <v>191</v>
      </c>
      <c r="E20" s="113" t="s">
        <v>192</v>
      </c>
      <c r="F20" s="113" t="s">
        <v>193</v>
      </c>
      <c r="G20" s="116" t="s">
        <v>194</v>
      </c>
      <c r="H20" s="113" t="s">
        <v>163</v>
      </c>
      <c r="I20" s="113" t="s">
        <v>109</v>
      </c>
      <c r="J20" s="113" t="s">
        <v>110</v>
      </c>
      <c r="K20" s="127">
        <v>2</v>
      </c>
      <c r="L20" s="128" t="str">
        <f>IF(K20&lt;=0,"",IF(K20&lt;=2,"Muy Baja",IF(K20&lt;=24,"Baja",IF(K20&lt;=500,"Media",IF(K20&lt;=5000,"Alta","Muy Alta")))))</f>
        <v>Muy Baja</v>
      </c>
      <c r="M20" s="129">
        <f>IF(L20="","",IF(L20="Muy Baja",0.2,IF(L20="Baja",0.4,IF(L20="Media",0.6,IF(L20="Alta",0.8,IF(L20="Muy Alta",1,))))))</f>
        <v>0.2</v>
      </c>
      <c r="N20" s="132" t="s">
        <v>195</v>
      </c>
      <c r="O20" s="132" t="s">
        <v>195</v>
      </c>
      <c r="P20" s="128" t="str">
        <f>IF(OR(O20='Tabla Impacto'!$C$11,O20='Tabla Impacto'!$D$11),"Leve",IF(OR(O20='Tabla Impacto'!$C$12,O20='Tabla Impacto'!$D$12),"Menor",IF(OR(O20='Tabla Impacto'!$C$13,O20='Tabla Impacto'!$D$13),"Moderado",IF(OR(O20='Tabla Impacto'!$C$14,O20='Tabla Impacto'!$D$14),"Mayor",IF(OR(O20='Tabla Impacto'!$C$15,O20='Tabla Impacto'!$D$15),"Catastrófico","")))))</f>
        <v>Leve</v>
      </c>
      <c r="Q20" s="129">
        <f t="shared" si="11"/>
        <v>0.2</v>
      </c>
      <c r="R20" s="130" t="str">
        <f t="shared" si="12"/>
        <v>Bajo</v>
      </c>
      <c r="S20" s="117">
        <v>1</v>
      </c>
      <c r="T20" s="164" t="s">
        <v>196</v>
      </c>
      <c r="U20" s="104" t="s">
        <v>197</v>
      </c>
      <c r="V20" s="107" t="str">
        <f t="shared" si="0"/>
        <v>Probabilidad</v>
      </c>
      <c r="W20" s="108" t="s">
        <v>114</v>
      </c>
      <c r="X20" s="108" t="s">
        <v>115</v>
      </c>
      <c r="Y20" s="109" t="str">
        <f t="shared" si="1"/>
        <v>40%</v>
      </c>
      <c r="Z20" s="108" t="s">
        <v>130</v>
      </c>
      <c r="AA20" s="108" t="s">
        <v>131</v>
      </c>
      <c r="AB20" s="108" t="s">
        <v>132</v>
      </c>
      <c r="AC20" s="110">
        <f>IFERROR(IF(V20="Probabilidad",(M20-(+M20*Y20)),IF(V20="Impacto",M20,"")),"")</f>
        <v>0.12</v>
      </c>
      <c r="AD20" s="111" t="str">
        <f>IFERROR(IF(AC20="","",IF(AC20&lt;=0.2,"Muy Baja",IF(AC20&lt;=0.4,"Baja",IF(AC20&lt;=0.6,"Media",IF(AC20&lt;=0.8,"Alta","Muy Alta"))))),"")</f>
        <v>Muy Baja</v>
      </c>
      <c r="AE20" s="109">
        <f>+AC20</f>
        <v>0.12</v>
      </c>
      <c r="AF20" s="111" t="str">
        <f t="shared" si="7"/>
        <v>Leve</v>
      </c>
      <c r="AG20" s="109">
        <f>IFERROR(IF(V20="Impacto",(Q20-(+Q20*Y20)),IF(V20="Probabilidad",Q20,"")),"")</f>
        <v>0.2</v>
      </c>
      <c r="AH20" s="112" t="str">
        <f t="shared" si="10"/>
        <v>Bajo</v>
      </c>
      <c r="AI20" s="108" t="s">
        <v>119</v>
      </c>
      <c r="AJ20" s="113" t="s">
        <v>198</v>
      </c>
      <c r="AK20" s="148" t="s">
        <v>199</v>
      </c>
      <c r="AL20" s="114">
        <v>44958</v>
      </c>
      <c r="AM20" s="114">
        <v>45058</v>
      </c>
      <c r="AN20" s="105" t="s">
        <v>200</v>
      </c>
      <c r="AO20" s="127" t="s">
        <v>123</v>
      </c>
      <c r="AP20" s="152" t="s">
        <v>124</v>
      </c>
      <c r="AQ20" s="151" t="s">
        <v>201</v>
      </c>
      <c r="AR20" s="160" t="s">
        <v>126</v>
      </c>
      <c r="AS20" s="127" t="s">
        <v>123</v>
      </c>
      <c r="AT20" s="169">
        <v>45245</v>
      </c>
      <c r="AU20" s="151" t="s">
        <v>336</v>
      </c>
      <c r="AV20" s="127" t="s">
        <v>123</v>
      </c>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row>
    <row r="21" spans="1:70" x14ac:dyDescent="0.25">
      <c r="A21" s="117"/>
      <c r="B21" s="117"/>
      <c r="C21" s="117"/>
      <c r="D21" s="113"/>
      <c r="E21" s="113"/>
      <c r="F21" s="113"/>
      <c r="G21" s="116"/>
      <c r="H21" s="113"/>
      <c r="I21" s="113"/>
      <c r="J21" s="113"/>
      <c r="K21" s="127"/>
      <c r="L21" s="133"/>
      <c r="M21" s="121"/>
      <c r="N21" s="132"/>
      <c r="O21" s="121"/>
      <c r="P21" s="133"/>
      <c r="Q21" s="121"/>
      <c r="R21" s="134"/>
      <c r="S21" s="117"/>
      <c r="T21" s="104"/>
      <c r="U21" s="104"/>
      <c r="V21" s="107"/>
      <c r="W21" s="108"/>
      <c r="X21" s="108"/>
      <c r="Y21" s="109"/>
      <c r="Z21" s="108"/>
      <c r="AA21" s="108"/>
      <c r="AB21" s="108"/>
      <c r="AC21" s="110"/>
      <c r="AD21" s="111"/>
      <c r="AE21" s="109"/>
      <c r="AF21" s="111"/>
      <c r="AG21" s="109"/>
      <c r="AH21" s="112"/>
      <c r="AI21" s="108"/>
      <c r="AJ21" s="113"/>
      <c r="AK21" s="113"/>
      <c r="AL21" s="114"/>
      <c r="AM21" s="114"/>
      <c r="AN21" s="113"/>
      <c r="AO21" s="127"/>
      <c r="AP21" s="147"/>
      <c r="AQ21" s="147"/>
      <c r="AR21" s="147"/>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row>
    <row r="22" spans="1:70" x14ac:dyDescent="0.25">
      <c r="A22" s="135"/>
      <c r="B22" s="136"/>
      <c r="C22" s="136"/>
      <c r="D22" s="215" t="s">
        <v>202</v>
      </c>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7"/>
    </row>
    <row r="24" spans="1:70" x14ac:dyDescent="0.25">
      <c r="A24" s="137"/>
      <c r="B24" s="138"/>
      <c r="C24" s="138"/>
      <c r="D24" s="138"/>
      <c r="E24" s="138"/>
      <c r="F24" s="138"/>
      <c r="G24" s="138"/>
      <c r="L24" s="139"/>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row>
    <row r="25" spans="1:70" ht="18" x14ac:dyDescent="0.25">
      <c r="A25" s="218" t="s">
        <v>203</v>
      </c>
      <c r="B25" s="218"/>
      <c r="C25" s="218"/>
      <c r="D25" s="218"/>
      <c r="E25" s="218"/>
      <c r="F25" s="218"/>
      <c r="G25" s="218"/>
      <c r="K25" s="212" t="s">
        <v>338</v>
      </c>
      <c r="L25" s="213"/>
      <c r="M25" s="213"/>
      <c r="N25" s="214"/>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row>
    <row r="26" spans="1:70" ht="17.25" thickBot="1" x14ac:dyDescent="0.3">
      <c r="A26" s="140"/>
      <c r="B26" s="140"/>
      <c r="C26" s="140"/>
      <c r="D26" s="140"/>
      <c r="E26" s="140"/>
      <c r="F26" s="140"/>
      <c r="G26" s="140"/>
      <c r="L26" s="140" t="str">
        <f>+IFERROR(VLOOKUP(H26,$H$181:$L$185,3,FALSE)*VLOOKUP(K26,$K$181:$L$185,3,FALSE),"")</f>
        <v/>
      </c>
      <c r="M26" s="140"/>
      <c r="N26" s="140"/>
      <c r="O26" s="140"/>
      <c r="P26" s="140"/>
      <c r="Q26" s="140"/>
      <c r="R26" s="140"/>
      <c r="S26" s="140"/>
      <c r="T26" s="140"/>
      <c r="U26" s="140"/>
      <c r="V26" s="140"/>
      <c r="W26" s="141"/>
      <c r="X26" s="140"/>
      <c r="Y26" s="141"/>
      <c r="Z26" s="141"/>
      <c r="AA26" s="141"/>
      <c r="AB26" s="141"/>
      <c r="AC26" s="141"/>
      <c r="AD26" s="141"/>
      <c r="AE26" s="142"/>
      <c r="AF26" s="142"/>
      <c r="AG26" s="141"/>
      <c r="AH26" s="140"/>
      <c r="AI26" s="140"/>
      <c r="AJ26" s="140"/>
      <c r="AK26" s="140"/>
      <c r="AL26" s="141"/>
      <c r="AM26" s="140"/>
      <c r="AN26" s="141"/>
      <c r="AO26" s="140"/>
    </row>
    <row r="27" spans="1:70" ht="19.5" thickTop="1" thickBot="1" x14ac:dyDescent="0.3">
      <c r="A27" s="210" t="s">
        <v>204</v>
      </c>
      <c r="B27" s="210"/>
      <c r="C27" s="210"/>
      <c r="D27" s="210"/>
      <c r="E27" s="210"/>
      <c r="F27" s="210"/>
      <c r="G27" s="143" t="s">
        <v>205</v>
      </c>
      <c r="H27" s="210" t="s">
        <v>206</v>
      </c>
      <c r="I27" s="210"/>
      <c r="J27" s="210"/>
      <c r="K27" s="210"/>
      <c r="L27" s="210"/>
      <c r="M27" s="210"/>
      <c r="N27" s="210"/>
      <c r="O27" s="144"/>
      <c r="P27" s="211" t="s">
        <v>207</v>
      </c>
      <c r="Q27" s="211"/>
      <c r="R27" s="211"/>
      <c r="S27" s="210" t="s">
        <v>208</v>
      </c>
      <c r="T27" s="210"/>
      <c r="U27" s="210"/>
      <c r="V27" s="210"/>
      <c r="W27" s="211">
        <v>1</v>
      </c>
      <c r="X27" s="211"/>
      <c r="Y27" s="211"/>
      <c r="Z27" s="211"/>
      <c r="AA27" s="145"/>
      <c r="AB27" s="145"/>
      <c r="AC27" s="145"/>
      <c r="AD27" s="145"/>
      <c r="AE27" s="145"/>
      <c r="AF27" s="145"/>
      <c r="AG27" s="145"/>
      <c r="AH27" s="145"/>
      <c r="AI27" s="145"/>
      <c r="AJ27" s="145"/>
      <c r="AK27" s="145"/>
      <c r="AL27" s="145"/>
      <c r="AM27" s="145"/>
      <c r="AN27" s="145"/>
      <c r="AO27" s="145"/>
    </row>
    <row r="28" spans="1:70" ht="17.25" thickTop="1" x14ac:dyDescent="0.25"/>
  </sheetData>
  <dataConsolidate/>
  <mergeCells count="116">
    <mergeCell ref="AV9:AV10"/>
    <mergeCell ref="F11:F13"/>
    <mergeCell ref="G11:G13"/>
    <mergeCell ref="A14:A15"/>
    <mergeCell ref="B14:B15"/>
    <mergeCell ref="C14:C15"/>
    <mergeCell ref="D14:D15"/>
    <mergeCell ref="H14:H15"/>
    <mergeCell ref="E14:E15"/>
    <mergeCell ref="F14:F15"/>
    <mergeCell ref="G14:G15"/>
    <mergeCell ref="I14:I15"/>
    <mergeCell ref="AI9:AI10"/>
    <mergeCell ref="AH9:AH10"/>
    <mergeCell ref="AG9:AG10"/>
    <mergeCell ref="AC9:AC10"/>
    <mergeCell ref="U9:U10"/>
    <mergeCell ref="R14:R15"/>
    <mergeCell ref="J14:J15"/>
    <mergeCell ref="N14:N15"/>
    <mergeCell ref="O14:O15"/>
    <mergeCell ref="P14:P15"/>
    <mergeCell ref="V9:V10"/>
    <mergeCell ref="O11:O13"/>
    <mergeCell ref="E1:AO4"/>
    <mergeCell ref="A5:B5"/>
    <mergeCell ref="A6:B6"/>
    <mergeCell ref="A7:B7"/>
    <mergeCell ref="A11:A13"/>
    <mergeCell ref="B11:B13"/>
    <mergeCell ref="C11:C13"/>
    <mergeCell ref="D11:D13"/>
    <mergeCell ref="E11:E13"/>
    <mergeCell ref="AJ9:AJ10"/>
    <mergeCell ref="C7:AO7"/>
    <mergeCell ref="C6:AO6"/>
    <mergeCell ref="H11:H13"/>
    <mergeCell ref="I11:I13"/>
    <mergeCell ref="A8:K8"/>
    <mergeCell ref="L8:R8"/>
    <mergeCell ref="S8:AB8"/>
    <mergeCell ref="AJ8:AV8"/>
    <mergeCell ref="AQ9:AQ10"/>
    <mergeCell ref="AU9:AU10"/>
    <mergeCell ref="S9:S10"/>
    <mergeCell ref="T9:T10"/>
    <mergeCell ref="B9:B10"/>
    <mergeCell ref="AS9:AS10"/>
    <mergeCell ref="C5:AO5"/>
    <mergeCell ref="R9:R10"/>
    <mergeCell ref="N9:N10"/>
    <mergeCell ref="H17:H18"/>
    <mergeCell ref="E17:E18"/>
    <mergeCell ref="F17:F18"/>
    <mergeCell ref="G17:G18"/>
    <mergeCell ref="P17:P18"/>
    <mergeCell ref="O17:O18"/>
    <mergeCell ref="N17:N18"/>
    <mergeCell ref="L17:L18"/>
    <mergeCell ref="K17:K18"/>
    <mergeCell ref="J17:J18"/>
    <mergeCell ref="I17:I18"/>
    <mergeCell ref="I9:I10"/>
    <mergeCell ref="J9:J10"/>
    <mergeCell ref="K14:K15"/>
    <mergeCell ref="L14:L15"/>
    <mergeCell ref="M14:M15"/>
    <mergeCell ref="Q14:Q15"/>
    <mergeCell ref="A1:D4"/>
    <mergeCell ref="AF9:AF10"/>
    <mergeCell ref="P11:P13"/>
    <mergeCell ref="AE9:AE10"/>
    <mergeCell ref="K9:K10"/>
    <mergeCell ref="L9:L10"/>
    <mergeCell ref="M9:M10"/>
    <mergeCell ref="P9:P10"/>
    <mergeCell ref="Q9:Q10"/>
    <mergeCell ref="W9:AB9"/>
    <mergeCell ref="AC8:AI8"/>
    <mergeCell ref="J11:J13"/>
    <mergeCell ref="Q11:Q13"/>
    <mergeCell ref="R11:R13"/>
    <mergeCell ref="K11:K13"/>
    <mergeCell ref="L11:L13"/>
    <mergeCell ref="M11:M13"/>
    <mergeCell ref="N11:N13"/>
    <mergeCell ref="A9:A10"/>
    <mergeCell ref="G9:G10"/>
    <mergeCell ref="F9:F10"/>
    <mergeCell ref="E9:E10"/>
    <mergeCell ref="D9:D10"/>
    <mergeCell ref="H9:H10"/>
    <mergeCell ref="AT9:AT10"/>
    <mergeCell ref="S27:V27"/>
    <mergeCell ref="W27:Z27"/>
    <mergeCell ref="A27:F27"/>
    <mergeCell ref="K25:N25"/>
    <mergeCell ref="H27:N27"/>
    <mergeCell ref="P27:R27"/>
    <mergeCell ref="D22:AO22"/>
    <mergeCell ref="A25:G25"/>
    <mergeCell ref="O9:O10"/>
    <mergeCell ref="AO9:AO10"/>
    <mergeCell ref="AN9:AN10"/>
    <mergeCell ref="AM9:AM10"/>
    <mergeCell ref="AL9:AL10"/>
    <mergeCell ref="AK9:AK10"/>
    <mergeCell ref="C9:C10"/>
    <mergeCell ref="M17:M18"/>
    <mergeCell ref="AD9:AD10"/>
    <mergeCell ref="A17:A18"/>
    <mergeCell ref="B17:B18"/>
    <mergeCell ref="C17:C18"/>
    <mergeCell ref="D17:D18"/>
    <mergeCell ref="R17:R18"/>
    <mergeCell ref="Q17:Q18"/>
  </mergeCells>
  <conditionalFormatting sqref="L11">
    <cfRule type="cellIs" dxfId="49" priority="523" operator="equal">
      <formula>"Muy Baja"</formula>
    </cfRule>
    <cfRule type="cellIs" dxfId="48" priority="522" operator="equal">
      <formula>"Baja"</formula>
    </cfRule>
    <cfRule type="cellIs" dxfId="47" priority="521" operator="equal">
      <formula>"Media"</formula>
    </cfRule>
    <cfRule type="cellIs" dxfId="46" priority="520" operator="equal">
      <formula>"Alta"</formula>
    </cfRule>
    <cfRule type="cellIs" dxfId="45" priority="519" operator="equal">
      <formula>"Muy Alta"</formula>
    </cfRule>
  </conditionalFormatting>
  <conditionalFormatting sqref="L14 L16:L17 L19:L21">
    <cfRule type="cellIs" dxfId="44" priority="192" operator="equal">
      <formula>"Alta"</formula>
    </cfRule>
    <cfRule type="cellIs" dxfId="43" priority="195" operator="equal">
      <formula>"Muy Baja"</formula>
    </cfRule>
    <cfRule type="cellIs" dxfId="42" priority="194" operator="equal">
      <formula>"Baja"</formula>
    </cfRule>
    <cfRule type="cellIs" dxfId="41" priority="193" operator="equal">
      <formula>"Media"</formula>
    </cfRule>
    <cfRule type="cellIs" dxfId="40" priority="191" operator="equal">
      <formula>"Muy Alta"</formula>
    </cfRule>
  </conditionalFormatting>
  <conditionalFormatting sqref="O11">
    <cfRule type="containsText" dxfId="39" priority="201" operator="containsText" text="❌">
      <formula>NOT(ISERROR(SEARCH("❌",O11)))</formula>
    </cfRule>
  </conditionalFormatting>
  <conditionalFormatting sqref="O14 O16 O21">
    <cfRule type="containsText" dxfId="38" priority="167" operator="containsText" text="❌">
      <formula>NOT(ISERROR(SEARCH("❌",O14)))</formula>
    </cfRule>
  </conditionalFormatting>
  <conditionalFormatting sqref="P11">
    <cfRule type="cellIs" dxfId="37" priority="517" operator="equal">
      <formula>"Menor"</formula>
    </cfRule>
    <cfRule type="cellIs" dxfId="36" priority="518" operator="equal">
      <formula>"Leve"</formula>
    </cfRule>
    <cfRule type="cellIs" dxfId="35" priority="516" operator="equal">
      <formula>"Moderado"</formula>
    </cfRule>
    <cfRule type="cellIs" dxfId="34" priority="515" operator="equal">
      <formula>"Mayor"</formula>
    </cfRule>
    <cfRule type="cellIs" dxfId="33" priority="514" operator="equal">
      <formula>"Catastrófico"</formula>
    </cfRule>
  </conditionalFormatting>
  <conditionalFormatting sqref="P14 P16:P17 P19:P21">
    <cfRule type="cellIs" dxfId="32" priority="188" operator="equal">
      <formula>"Moderado"</formula>
    </cfRule>
    <cfRule type="cellIs" dxfId="31" priority="189" operator="equal">
      <formula>"Menor"</formula>
    </cfRule>
    <cfRule type="cellIs" dxfId="30" priority="190" operator="equal">
      <formula>"Leve"</formula>
    </cfRule>
    <cfRule type="cellIs" dxfId="29" priority="186" operator="equal">
      <formula>"Catastrófico"</formula>
    </cfRule>
    <cfRule type="cellIs" dxfId="28" priority="187" operator="equal">
      <formula>"Mayor"</formula>
    </cfRule>
  </conditionalFormatting>
  <conditionalFormatting sqref="R11">
    <cfRule type="cellIs" dxfId="27" priority="440" operator="equal">
      <formula>"Extremo"</formula>
    </cfRule>
    <cfRule type="cellIs" dxfId="26" priority="442" operator="equal">
      <formula>"Moderado"</formula>
    </cfRule>
    <cfRule type="cellIs" dxfId="25" priority="443" operator="equal">
      <formula>"Bajo"</formula>
    </cfRule>
    <cfRule type="cellIs" dxfId="24" priority="441" operator="equal">
      <formula>"Alto"</formula>
    </cfRule>
  </conditionalFormatting>
  <conditionalFormatting sqref="R14 R16:R17 R19:R21">
    <cfRule type="cellIs" dxfId="23" priority="185" operator="equal">
      <formula>"Bajo"</formula>
    </cfRule>
    <cfRule type="cellIs" dxfId="22" priority="184" operator="equal">
      <formula>"Moderado"</formula>
    </cfRule>
    <cfRule type="cellIs" dxfId="21" priority="183" operator="equal">
      <formula>"Alto"</formula>
    </cfRule>
    <cfRule type="cellIs" dxfId="20" priority="182" operator="equal">
      <formula>"Extremo"</formula>
    </cfRule>
  </conditionalFormatting>
  <conditionalFormatting sqref="AD11:AD21">
    <cfRule type="cellIs" dxfId="19" priority="11" operator="equal">
      <formula>"Alta"</formula>
    </cfRule>
    <cfRule type="cellIs" dxfId="18" priority="10" operator="equal">
      <formula>"Muy Alta"</formula>
    </cfRule>
    <cfRule type="cellIs" dxfId="17" priority="12" operator="equal">
      <formula>"Media"</formula>
    </cfRule>
    <cfRule type="cellIs" dxfId="16" priority="13" operator="equal">
      <formula>"Baja"</formula>
    </cfRule>
    <cfRule type="cellIs" dxfId="15" priority="14" operator="equal">
      <formula>"Muy Baja"</formula>
    </cfRule>
  </conditionalFormatting>
  <conditionalFormatting sqref="AE24:AE26">
    <cfRule type="cellIs" dxfId="14" priority="157" operator="equal">
      <formula>#REF!</formula>
    </cfRule>
    <cfRule type="cellIs" dxfId="13" priority="156" operator="equal">
      <formula>#REF!</formula>
    </cfRule>
    <cfRule type="cellIs" dxfId="12" priority="155" stopIfTrue="1" operator="equal">
      <formula>#REF!</formula>
    </cfRule>
  </conditionalFormatting>
  <conditionalFormatting sqref="AF11:AF21">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fRule type="cellIs" dxfId="7" priority="5" operator="equal">
      <formula>"Catastrófico"</formula>
    </cfRule>
  </conditionalFormatting>
  <conditionalFormatting sqref="AF24:AF26">
    <cfRule type="cellIs" dxfId="6" priority="160" stopIfTrue="1" operator="equal">
      <formula>#REF!</formula>
    </cfRule>
    <cfRule type="cellIs" dxfId="5" priority="159" stopIfTrue="1" operator="equal">
      <formula>#REF!</formula>
    </cfRule>
    <cfRule type="cellIs" dxfId="4" priority="158" stopIfTrue="1" operator="equal">
      <formula>#REF!</formula>
    </cfRule>
  </conditionalFormatting>
  <conditionalFormatting sqref="AH11:AH21">
    <cfRule type="cellIs" dxfId="3" priority="32" operator="equal">
      <formula>"Bajo"</formula>
    </cfRule>
    <cfRule type="cellIs" dxfId="2" priority="31" operator="equal">
      <formula>"Moderado"</formula>
    </cfRule>
    <cfRule type="cellIs" dxfId="1" priority="30" operator="equal">
      <formula>"Alto"</formula>
    </cfRule>
    <cfRule type="cellIs" dxfId="0" priority="29" operator="equal">
      <formula>"Extremo"</formula>
    </cfRule>
  </conditionalFormatting>
  <dataValidations count="6">
    <dataValidation type="list" allowBlank="1" showInputMessage="1" showErrorMessage="1" sqref="G24" xr:uid="{00000000-0002-0000-0100-000000000000}">
      <formula1>$G$181:$G$190</formula1>
    </dataValidation>
    <dataValidation type="list" allowBlank="1" showInputMessage="1" showErrorMessage="1" sqref="G26 AE26:AF26" xr:uid="{00000000-0002-0000-0100-000001000000}">
      <formula1>#REF!</formula1>
    </dataValidation>
    <dataValidation type="list" allowBlank="1" showInputMessage="1" showErrorMessage="1" sqref="V26" xr:uid="{00000000-0002-0000-0100-000002000000}">
      <formula1>$N$181:$N$182</formula1>
    </dataValidation>
    <dataValidation type="list" allowBlank="1" showInputMessage="1" showErrorMessage="1" sqref="K26" xr:uid="{00000000-0002-0000-0100-000003000000}">
      <formula1>$K$181:$K$185</formula1>
    </dataValidation>
    <dataValidation type="list" allowBlank="1" showInputMessage="1" showErrorMessage="1" sqref="H26:J26" xr:uid="{00000000-0002-0000-0100-000004000000}">
      <formula1>$H$181:$H$185</formula1>
    </dataValidation>
    <dataValidation type="list" allowBlank="1" showInputMessage="1" showErrorMessage="1" sqref="Y26:AD26 W26 AL26 AN26" xr:uid="{00000000-0002-0000-0100-000005000000}">
      <formula1>$AL$181:$AL$188</formula1>
    </dataValidation>
  </dataValidations>
  <hyperlinks>
    <hyperlink ref="AR11" r:id="rId1" xr:uid="{00000000-0004-0000-0100-000000000000}"/>
    <hyperlink ref="AR12" r:id="rId2" xr:uid="{00000000-0004-0000-0100-000001000000}"/>
    <hyperlink ref="AR13" r:id="rId3" xr:uid="{00000000-0004-0000-0100-000002000000}"/>
    <hyperlink ref="AR14" r:id="rId4" xr:uid="{00000000-0004-0000-0100-000003000000}"/>
    <hyperlink ref="AR15" r:id="rId5" xr:uid="{00000000-0004-0000-0100-000004000000}"/>
    <hyperlink ref="AR16" r:id="rId6" xr:uid="{00000000-0004-0000-0100-000005000000}"/>
    <hyperlink ref="AR17" r:id="rId7" xr:uid="{00000000-0004-0000-0100-000006000000}"/>
    <hyperlink ref="AR18" r:id="rId8" xr:uid="{00000000-0004-0000-0100-000007000000}"/>
    <hyperlink ref="AR19" r:id="rId9" xr:uid="{00000000-0004-0000-0100-000008000000}"/>
    <hyperlink ref="AR20" r:id="rId10" xr:uid="{00000000-0004-0000-0100-000009000000}"/>
  </hyperlinks>
  <pageMargins left="0.7" right="0.7" top="0.75" bottom="0.75" header="0.3" footer="0.3"/>
  <pageSetup orientation="portrait" r:id="rId11"/>
  <drawing r:id="rId12"/>
  <extLst>
    <ext xmlns:x14="http://schemas.microsoft.com/office/spreadsheetml/2009/9/main" uri="{CCE6A557-97BC-4b89-ADB6-D9C93CAAB3DF}">
      <x14:dataValidations xmlns:xm="http://schemas.microsoft.com/office/excel/2006/main" count="27">
        <x14:dataValidation type="list" allowBlank="1" showInputMessage="1" showErrorMessage="1" xr:uid="{00000000-0002-0000-0100-000006000000}">
          <x14:formula1>
            <xm:f>'Tabla Valoración controles'!$D$4:$D$6</xm:f>
          </x14:formula1>
          <xm:sqref>W17:W21</xm:sqref>
        </x14:dataValidation>
        <x14:dataValidation type="list" allowBlank="1" showInputMessage="1" showErrorMessage="1" xr:uid="{00000000-0002-0000-0100-000007000000}">
          <x14:formula1>
            <xm:f>'Tabla Valoración controles'!$D$7:$D$8</xm:f>
          </x14:formula1>
          <xm:sqref>X17:X21</xm:sqref>
        </x14:dataValidation>
        <x14:dataValidation type="list" allowBlank="1" showInputMessage="1" showErrorMessage="1" xr:uid="{00000000-0002-0000-0100-000008000000}">
          <x14:formula1>
            <xm:f>'Tabla Valoración controles'!$D$9:$D$10</xm:f>
          </x14:formula1>
          <xm:sqref>Z17:Z21</xm:sqref>
        </x14:dataValidation>
        <x14:dataValidation type="list" allowBlank="1" showInputMessage="1" showErrorMessage="1" xr:uid="{00000000-0002-0000-0100-000009000000}">
          <x14:formula1>
            <xm:f>'Tabla Valoración controles'!$D$11:$D$12</xm:f>
          </x14:formula1>
          <xm:sqref>AA17:AA21</xm:sqref>
        </x14:dataValidation>
        <x14:dataValidation type="list" allowBlank="1" showInputMessage="1" showErrorMessage="1" xr:uid="{00000000-0002-0000-0100-00000A000000}">
          <x14:formula1>
            <xm:f>'Tabla Valoración controles'!$D$13:$D$14</xm:f>
          </x14:formula1>
          <xm:sqref>AB17:AB21</xm:sqref>
        </x14:dataValidation>
        <x14:dataValidation type="list" allowBlank="1" showInputMessage="1" showErrorMessage="1" xr:uid="{00000000-0002-0000-0100-00000B000000}">
          <x14:formula1>
            <xm:f>'Opciones Tratamiento'!$B$13:$B$19</xm:f>
          </x14:formula1>
          <xm:sqref>H14 H16:H17 H19:H21</xm:sqref>
        </x14:dataValidation>
        <x14:dataValidation type="list" allowBlank="1" showInputMessage="1" showErrorMessage="1" xr:uid="{00000000-0002-0000-0100-00000C000000}">
          <x14:formula1>
            <xm:f>'Opciones Tratamiento'!$E$2:$E$4</xm:f>
          </x14:formula1>
          <xm:sqref>D14 D16:D17 D19:D21</xm:sqref>
        </x14:dataValidation>
        <x14:dataValidation type="list" allowBlank="1" showInputMessage="1" showErrorMessage="1" xr:uid="{00000000-0002-0000-0100-00000D000000}">
          <x14:formula1>
            <xm:f>'Opciones Tratamiento'!$B$2:$B$5</xm:f>
          </x14:formula1>
          <xm:sqref>AI17:AI21</xm:sqref>
        </x14:dataValidation>
        <x14:dataValidation type="list" allowBlank="1" showInputMessage="1" showErrorMessage="1" xr:uid="{00000000-0002-0000-0100-00000E000000}">
          <x14:formula1>
            <xm:f>'Tabla Impacto'!$F$210:$F$221</xm:f>
          </x14:formula1>
          <xm:sqref>N14 N16:N17 N19:N21 O19:O20 O17</xm:sqref>
        </x14:dataValidation>
        <x14:dataValidation type="custom" allowBlank="1" showInputMessage="1" showErrorMessage="1" error="Recuerde que las acciones se generan bajo la medida de mitigar el riesgo" xr:uid="{00000000-0002-0000-0100-00000F000000}">
          <x14:formula1>
            <xm:f>IF(OR(AI17='Opciones Tratamiento'!$B$2,AI17='Opciones Tratamiento'!$B$3,AI17='Opciones Tratamiento'!$B$4),ISBLANK(AI17),ISTEXT(AI17))</xm:f>
          </x14:formula1>
          <xm:sqref>AJ17:AJ18 AJ20:AJ21</xm:sqref>
        </x14:dataValidation>
        <x14:dataValidation type="custom" allowBlank="1" showInputMessage="1" showErrorMessage="1" error="Recuerde que las acciones se generan bajo la medida de mitigar el riesgo" xr:uid="{00000000-0002-0000-0100-000010000000}">
          <x14:formula1>
            <xm:f>IF(OR(AI21='Opciones Tratamiento'!$B$2,AI21='Opciones Tratamiento'!$B$3,AI21='Opciones Tratamiento'!$B$4),ISBLANK(AI21),ISTEXT(AI21))</xm:f>
          </x14:formula1>
          <xm:sqref>AK21</xm:sqref>
        </x14:dataValidation>
        <x14:dataValidation type="custom" allowBlank="1" showInputMessage="1" showErrorMessage="1" error="Recuerde que las acciones se generan bajo la medida de mitigar el riesgo" xr:uid="{00000000-0002-0000-0100-000011000000}">
          <x14:formula1>
            <xm:f>IF(OR(AI17='Opciones Tratamiento'!$B$2,AI17='Opciones Tratamiento'!$B$3,AI17='Opciones Tratamiento'!$B$4),ISBLANK(AI17),ISTEXT(AI17))</xm:f>
          </x14:formula1>
          <xm:sqref>AL17:AL21</xm:sqref>
        </x14:dataValidation>
        <x14:dataValidation type="list" allowBlank="1" showInputMessage="1" showErrorMessage="1" xr:uid="{00000000-0002-0000-0100-000012000000}">
          <x14:formula1>
            <xm:f>Listas!$A$2:$A$9</xm:f>
          </x14:formula1>
          <xm:sqref>B11 B14 B16:B17 B19:B21</xm:sqref>
        </x14:dataValidation>
        <x14:dataValidation type="list" allowBlank="1" showInputMessage="1" showErrorMessage="1" xr:uid="{00000000-0002-0000-0100-000013000000}">
          <x14:formula1>
            <xm:f>Listas!$B$2:$B$7</xm:f>
          </x14:formula1>
          <xm:sqref>C11 C14 C16:C17 C19:C21</xm:sqref>
        </x14:dataValidation>
        <x14:dataValidation type="list" allowBlank="1" showInputMessage="1" showErrorMessage="1" xr:uid="{00000000-0002-0000-0100-000014000000}">
          <x14:formula1>
            <xm:f>Listas!$C$2:$C$6</xm:f>
          </x14:formula1>
          <xm:sqref>I14 I16:I17 I19:I21</xm:sqref>
        </x14:dataValidation>
        <x14:dataValidation type="list" allowBlank="1" showInputMessage="1" showErrorMessage="1" xr:uid="{00000000-0002-0000-0100-000015000000}">
          <x14:formula1>
            <xm:f>Listas!$D$2:$D$5</xm:f>
          </x14:formula1>
          <xm:sqref>J14 J16:J17 J19:J21</xm:sqref>
        </x14:dataValidation>
        <x14:dataValidation type="list" allowBlank="1" showInputMessage="1" showErrorMessage="1" xr:uid="{00000000-0002-0000-0100-000016000000}">
          <x14:formula1>
            <xm:f>'C:\Users\ANDRES\Downloads\[Matriz de riesgos_RECURSOS FÍSICOS 2022 (1).xlsx]Opciones Tratamiento'!#REF!</xm:f>
          </x14:formula1>
          <xm:sqref>H11 AI12:AI15</xm:sqref>
        </x14:dataValidation>
        <x14:dataValidation type="list" allowBlank="1" showInputMessage="1" showErrorMessage="1" xr:uid="{00000000-0002-0000-0100-000017000000}">
          <x14:formula1>
            <xm:f>'C:\Users\DELL\Downloads\[Matrizriesgos-R.físicos2022.xlsx]Listas'!#REF!</xm:f>
          </x14:formula1>
          <xm:sqref>I11:J11</xm:sqref>
        </x14:dataValidation>
        <x14:dataValidation type="list" allowBlank="1" showInputMessage="1" showErrorMessage="1" xr:uid="{00000000-0002-0000-0100-000018000000}">
          <x14:formula1>
            <xm:f>'C:\Users\ANDRES\Downloads\[Matriz de riesgos_RECURSOS FÍSICOS 2022 (1).xlsx]Tabla Impacto'!#REF!</xm:f>
          </x14:formula1>
          <xm:sqref>N11</xm:sqref>
        </x14:dataValidation>
        <x14:dataValidation type="list" allowBlank="1" showInputMessage="1" showErrorMessage="1" xr:uid="{00000000-0002-0000-0100-000019000000}">
          <x14:formula1>
            <xm:f>'C:\Users\ANDRES\Downloads\[Matriz de riesgos_RECURSOS FÍSICOS 2022 (1).xlsx]Tabla Valoración controles'!#REF!</xm:f>
          </x14:formula1>
          <xm:sqref>W12:X13 Z12:AB13 X14</xm:sqref>
        </x14:dataValidation>
        <x14:dataValidation type="custom" allowBlank="1" showInputMessage="1" showErrorMessage="1" error="Recuerde que las acciones se generan bajo la medida de mitigar el riesgo" xr:uid="{00000000-0002-0000-0100-00001A000000}">
          <x14:formula1>
            <xm:f>IF(OR(AI11='C:\Users\ANDRES\Downloads\[Matriz de riesgos_RECURSOS FÍSICOS 2022 (1).xlsx]Opciones Tratamiento'!#REF!,AI11='C:\Users\ANDRES\Downloads\[Matriz de riesgos_RECURSOS FÍSICOS 2022 (1).xlsx]Opciones Tratamiento'!#REF!,AI11='C:\Users\ANDRES\Downloads\[Matriz de riesgos_RECURSOS FÍSICOS 2022 (1).xlsx]Opciones Tratamiento'!#REF!),ISBLANK(AI11),ISTEXT(AI11))</xm:f>
          </x14:formula1>
          <xm:sqref>AJ19 AJ11:AJ15</xm:sqref>
        </x14:dataValidation>
        <x14:dataValidation type="custom" allowBlank="1" showInputMessage="1" showErrorMessage="1" error="Recuerde que las acciones se generan bajo la medida de mitigar el riesgo" xr:uid="{00000000-0002-0000-0100-00001B000000}">
          <x14:formula1>
            <xm:f>IF(OR(AI11='C:\Users\ANDRES\Downloads\[Matriz de riesgos_RECURSOS FÍSICOS 2022 (1).xlsx]Opciones Tratamiento'!#REF!,AI11='C:\Users\ANDRES\Downloads\[Matriz de riesgos_RECURSOS FÍSICOS 2022 (1).xlsx]Opciones Tratamiento'!#REF!,AI11='C:\Users\ANDRES\Downloads\[Matriz de riesgos_RECURSOS FÍSICOS 2022 (1).xlsx]Opciones Tratamiento'!#REF!),ISBLANK(AI11),ISTEXT(AI11))</xm:f>
          </x14:formula1>
          <xm:sqref>AK19 AK11:AK15</xm:sqref>
        </x14:dataValidation>
        <x14:dataValidation type="list" allowBlank="1" showInputMessage="1" showErrorMessage="1" xr:uid="{00000000-0002-0000-0100-00001C000000}">
          <x14:formula1>
            <xm:f>'Opciones Tratamiento'!$B$9:$B$10</xm:f>
          </x14:formula1>
          <xm:sqref>AO11:AO21 AV11:AV20 AS11:AS20</xm:sqref>
        </x14:dataValidation>
        <x14:dataValidation type="custom" allowBlank="1" showInputMessage="1" showErrorMessage="1" error="Recuerde que las acciones se generan bajo la medida de mitigar el riesgo" xr:uid="{00000000-0002-0000-0100-00001D000000}">
          <x14:formula1>
            <xm:f>IF(OR(AI11='Opciones Tratamiento'!$B$2,AI11='Opciones Tratamiento'!$B$3,AI11='Opciones Tratamiento'!$B$4),ISBLANK(AI11),ISTEXT(AI11))</xm:f>
          </x14:formula1>
          <xm:sqref>AM11:AM21</xm:sqref>
        </x14:dataValidation>
        <x14:dataValidation type="custom" allowBlank="1" showInputMessage="1" showErrorMessage="1" error="Recuerde que las acciones se generan bajo la medida de mitigar el riesgo" xr:uid="{00000000-0002-0000-0100-00001E000000}">
          <x14:formula1>
            <xm:f>IF(OR(AI11='Opciones Tratamiento'!$B$2,AI11='Opciones Tratamiento'!$B$3,AI11='Opciones Tratamiento'!$B$4),ISBLANK(AI11),ISTEXT(AI11))</xm:f>
          </x14:formula1>
          <xm:sqref>AN11:AN21</xm:sqref>
        </x14:dataValidation>
        <x14:dataValidation type="custom" allowBlank="1" showInputMessage="1" showErrorMessage="1" error="Recuerde que las acciones se generan bajo la medida de mitigar el riesgo" xr:uid="{00000000-0002-0000-0100-00001F000000}">
          <x14:formula1>
            <xm:f>IF(OR(AI11='C:\Users\ANDRES\Downloads\[Matriz de riesgos_RECURSOS FÍSICOS 2022 (1).xlsx]Opciones Tratamiento'!#REF!,AI11='C:\Users\ANDRES\Downloads\[Matriz de riesgos_RECURSOS FÍSICOS 2022 (1).xlsx]Opciones Tratamiento'!#REF!,AI11='C:\Users\ANDRES\Downloads\[Matriz de riesgos_RECURSOS FÍSICOS 2022 (1).xlsx]Opciones Tratamiento'!#REF!),ISBLANK(AI11),ISTEXT(AI11))</xm:f>
          </x14:formula1>
          <xm:sqref>AL11:AL13</xm:sqref>
        </x14:dataValidation>
        <x14:dataValidation type="custom" allowBlank="1" showInputMessage="1" showErrorMessage="1" error="Recuerde que las acciones se generan bajo la medida de mitigar el riesgo" xr:uid="{00000000-0002-0000-0100-000020000000}">
          <x14:formula1>
            <xm:f>IF(OR(AI20='C:\Users\plandeaccion\Downloads\[mapaderiesgorecursosfisicos22.xlsx]Opciones Tratamiento'!#REF!,AI20='C:\Users\plandeaccion\Downloads\[mapaderiesgorecursosfisicos22.xlsx]Opciones Tratamiento'!#REF!,AI20='C:\Users\plandeaccion\Downloads\[mapaderiesgorecursosfisicos22.xlsx]Opciones Tratamiento'!#REF!),ISBLANK(AI20),ISTEXT(AI20))</xm:f>
          </x14:formula1>
          <xm:sqref>AK20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N22" sqref="N22"/>
    </sheetView>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
  <sheetViews>
    <sheetView workbookViewId="0">
      <selection activeCell="C5" sqref="C5"/>
    </sheetView>
  </sheetViews>
  <sheetFormatPr baseColWidth="10" defaultColWidth="11.42578125" defaultRowHeight="15" x14ac:dyDescent="0.25"/>
  <sheetData>
    <row r="1" spans="1:4" x14ac:dyDescent="0.25">
      <c r="A1" t="s">
        <v>209</v>
      </c>
      <c r="B1" t="s">
        <v>74</v>
      </c>
      <c r="C1" t="s">
        <v>210</v>
      </c>
      <c r="D1" t="s">
        <v>211</v>
      </c>
    </row>
    <row r="2" spans="1:4" x14ac:dyDescent="0.25">
      <c r="A2" t="s">
        <v>212</v>
      </c>
      <c r="B2" t="s">
        <v>213</v>
      </c>
      <c r="C2" t="s">
        <v>214</v>
      </c>
      <c r="D2" t="s">
        <v>215</v>
      </c>
    </row>
    <row r="3" spans="1:4" x14ac:dyDescent="0.25">
      <c r="A3" t="s">
        <v>216</v>
      </c>
      <c r="B3" t="s">
        <v>217</v>
      </c>
      <c r="C3" t="s">
        <v>218</v>
      </c>
      <c r="D3" t="s">
        <v>219</v>
      </c>
    </row>
    <row r="4" spans="1:4" x14ac:dyDescent="0.25">
      <c r="A4" t="s">
        <v>220</v>
      </c>
      <c r="B4" t="s">
        <v>143</v>
      </c>
      <c r="C4" t="s">
        <v>109</v>
      </c>
      <c r="D4" t="s">
        <v>221</v>
      </c>
    </row>
    <row r="5" spans="1:4" x14ac:dyDescent="0.25">
      <c r="A5" t="s">
        <v>217</v>
      </c>
      <c r="B5" t="s">
        <v>103</v>
      </c>
      <c r="C5" t="s">
        <v>222</v>
      </c>
      <c r="D5" t="s">
        <v>110</v>
      </c>
    </row>
    <row r="6" spans="1:4" x14ac:dyDescent="0.25">
      <c r="A6" t="s">
        <v>142</v>
      </c>
      <c r="B6" t="s">
        <v>159</v>
      </c>
      <c r="C6" t="s">
        <v>110</v>
      </c>
    </row>
    <row r="7" spans="1:4" x14ac:dyDescent="0.25">
      <c r="A7" t="s">
        <v>223</v>
      </c>
      <c r="B7" t="s">
        <v>224</v>
      </c>
    </row>
    <row r="8" spans="1:4" x14ac:dyDescent="0.25">
      <c r="A8" t="s">
        <v>102</v>
      </c>
    </row>
    <row r="9" spans="1:4" x14ac:dyDescent="0.25">
      <c r="A9" t="s">
        <v>225</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topLeftCell="C1" zoomScale="50" zoomScaleNormal="50" workbookViewId="0">
      <selection activeCell="L42" sqref="L42:M43"/>
    </sheetView>
  </sheetViews>
  <sheetFormatPr baseColWidth="10" defaultColWidth="11.42578125" defaultRowHeight="15" x14ac:dyDescent="0.25"/>
  <cols>
    <col min="2" max="9" width="5.7109375" customWidth="1"/>
    <col min="10" max="10" width="8.5703125" customWidth="1"/>
    <col min="11" max="11" width="9.42578125" customWidth="1"/>
    <col min="12" max="12" width="7.28515625" customWidth="1"/>
    <col min="13" max="13" width="6.42578125" customWidth="1"/>
    <col min="14" max="14" width="5.7109375" customWidth="1"/>
    <col min="15" max="15" width="13" customWidth="1"/>
    <col min="16" max="18" width="10.85546875" customWidth="1"/>
    <col min="19" max="20" width="5.7109375" customWidth="1"/>
    <col min="21" max="21" width="13.5703125" customWidth="1"/>
    <col min="22" max="22" width="9.7109375" customWidth="1"/>
    <col min="23" max="24" width="5.7109375" customWidth="1"/>
    <col min="25" max="25" width="7.5703125" customWidth="1"/>
    <col min="26" max="26" width="14.28515625" customWidth="1"/>
    <col min="27" max="27" width="5.7109375" customWidth="1"/>
    <col min="28" max="28" width="7.140625" customWidth="1"/>
    <col min="29" max="29" width="8.28515625" customWidth="1"/>
    <col min="30" max="30" width="5.7109375" customWidth="1"/>
    <col min="31" max="31" width="8.42578125" customWidth="1"/>
    <col min="32" max="32" width="5.7109375" customWidth="1"/>
    <col min="33" max="33" width="12.7109375" customWidth="1"/>
    <col min="34" max="34" width="9.5703125" customWidth="1"/>
    <col min="35" max="35" width="7.85546875" customWidth="1"/>
    <col min="36" max="36" width="5.42578125" customWidth="1"/>
    <col min="37" max="37" width="5.7109375" customWidth="1"/>
    <col min="38" max="38" width="11.42578125" customWidth="1"/>
    <col min="39" max="39" width="5.7109375" customWidth="1"/>
    <col min="41" max="46" width="5.7109375" customWidth="1"/>
  </cols>
  <sheetData>
    <row r="1" spans="1:99"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row>
    <row r="2" spans="1:99" ht="18" customHeight="1" x14ac:dyDescent="0.25">
      <c r="A2" s="64"/>
      <c r="B2" s="345" t="s">
        <v>226</v>
      </c>
      <c r="C2" s="345"/>
      <c r="D2" s="345"/>
      <c r="E2" s="345"/>
      <c r="F2" s="345"/>
      <c r="G2" s="345"/>
      <c r="H2" s="345"/>
      <c r="I2" s="345"/>
      <c r="J2" s="318" t="s">
        <v>15</v>
      </c>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row>
    <row r="3" spans="1:99" ht="18.75" customHeight="1" x14ac:dyDescent="0.25">
      <c r="A3" s="64"/>
      <c r="B3" s="345"/>
      <c r="C3" s="345"/>
      <c r="D3" s="345"/>
      <c r="E3" s="345"/>
      <c r="F3" s="345"/>
      <c r="G3" s="345"/>
      <c r="H3" s="345"/>
      <c r="I3" s="345"/>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row>
    <row r="4" spans="1:99" ht="15" customHeight="1" x14ac:dyDescent="0.25">
      <c r="A4" s="64"/>
      <c r="B4" s="345"/>
      <c r="C4" s="345"/>
      <c r="D4" s="345"/>
      <c r="E4" s="345"/>
      <c r="F4" s="345"/>
      <c r="G4" s="345"/>
      <c r="H4" s="345"/>
      <c r="I4" s="345"/>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row>
    <row r="5" spans="1:99" ht="15.75" thickBot="1" x14ac:dyDescent="0.3">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row>
    <row r="6" spans="1:99" ht="15" customHeight="1" x14ac:dyDescent="0.25">
      <c r="A6" s="64"/>
      <c r="B6" s="262" t="s">
        <v>227</v>
      </c>
      <c r="C6" s="262"/>
      <c r="D6" s="263"/>
      <c r="E6" s="300" t="s">
        <v>228</v>
      </c>
      <c r="F6" s="301"/>
      <c r="G6" s="301"/>
      <c r="H6" s="301"/>
      <c r="I6" s="301"/>
      <c r="J6" s="314" t="str">
        <f>IF(AND('Mapa final'!$L$11="Muy Alta",'Mapa final'!$P$11="Leve"),CONCATENATE("R",'Mapa final'!$A$11),"")</f>
        <v/>
      </c>
      <c r="K6" s="315"/>
      <c r="L6" s="315" t="str">
        <f>IF(AND('Mapa final'!$L$11="Muy Alta",'Mapa final'!$P$11="Leve"),CONCATENATE("R",'Mapa final'!$A$11),"")</f>
        <v/>
      </c>
      <c r="M6" s="315"/>
      <c r="N6" s="315" t="str">
        <f>IF(AND('Mapa final'!$L$11="Muy Alta",'Mapa final'!$P$11="Leve"),CONCATENATE("R",'Mapa final'!$A$11),"")</f>
        <v/>
      </c>
      <c r="O6" s="317"/>
      <c r="P6" s="314" t="str">
        <f>IF(AND('Mapa final'!$L$11="Muy Alta",'Mapa final'!$P$11="Leve"),CONCATENATE("R",'Mapa final'!$A$11),"")</f>
        <v/>
      </c>
      <c r="Q6" s="315"/>
      <c r="R6" s="315" t="str">
        <f>IF(AND('Mapa final'!$L$11="Muy Alta",'Mapa final'!$P$11="Leve"),CONCATENATE("R",'Mapa final'!$A$11),"")</f>
        <v/>
      </c>
      <c r="S6" s="315"/>
      <c r="T6" s="315" t="str">
        <f>IF(AND('Mapa final'!$L$11="Muy Alta",'Mapa final'!$P$11="Leve"),CONCATENATE("R",'Mapa final'!$A$11),"")</f>
        <v/>
      </c>
      <c r="U6" s="317"/>
      <c r="V6" s="314" t="str">
        <f>IF(AND('Mapa final'!$L$11="Muy Alta",'Mapa final'!$P$11="Leve"),CONCATENATE("R",'Mapa final'!$A$11),"")</f>
        <v/>
      </c>
      <c r="W6" s="315"/>
      <c r="X6" s="315" t="str">
        <f>IF(AND('Mapa final'!$L$11="Muy Alta",'Mapa final'!$P$11="Leve"),CONCATENATE("R",'Mapa final'!$A$11),"")</f>
        <v/>
      </c>
      <c r="Y6" s="315"/>
      <c r="Z6" s="315" t="str">
        <f>IF(AND('Mapa final'!$L$11="Muy Alta",'Mapa final'!$P$11="Leve"),CONCATENATE("R",'Mapa final'!$A$11),"")</f>
        <v/>
      </c>
      <c r="AA6" s="317"/>
      <c r="AB6" s="314" t="str">
        <f>IF(AND('Mapa final'!$L$11="Muy Alta",'Mapa final'!$P$11="Leve"),CONCATENATE("R",'Mapa final'!$A$11),"")</f>
        <v/>
      </c>
      <c r="AC6" s="315"/>
      <c r="AD6" s="315" t="str">
        <f>IF(AND('Mapa final'!$L$11="Muy Alta",'Mapa final'!$P$11="Leve"),CONCATENATE("R",'Mapa final'!$A$11),"")</f>
        <v/>
      </c>
      <c r="AE6" s="315"/>
      <c r="AF6" s="315" t="str">
        <f>IF(AND('Mapa final'!$L$11="Muy Alta",'Mapa final'!$P$11="Leve"),CONCATENATE("R",'Mapa final'!$A$11),"")</f>
        <v/>
      </c>
      <c r="AG6" s="315"/>
      <c r="AH6" s="327" t="str">
        <f>IF(AND('Mapa final'!$L$11="Muy Alta",'Mapa final'!$P$11="Catastrófico"),CONCATENATE("R",'Mapa final'!$A$11),"")</f>
        <v/>
      </c>
      <c r="AI6" s="328"/>
      <c r="AJ6" s="328" t="str">
        <f>IF(AND('Mapa final'!$L$11="Muy Alta",'Mapa final'!$P$11="Catastrófico"),CONCATENATE("R",'Mapa final'!$A$11),"")</f>
        <v/>
      </c>
      <c r="AK6" s="328"/>
      <c r="AL6" s="328" t="str">
        <f>IF(AND('Mapa final'!$L$11="Muy Alta",'Mapa final'!$P$11="Catastrófico"),CONCATENATE("R",'Mapa final'!$A$11),"")</f>
        <v/>
      </c>
      <c r="AM6" s="329"/>
      <c r="AO6" s="264" t="s">
        <v>229</v>
      </c>
      <c r="AP6" s="265"/>
      <c r="AQ6" s="265"/>
      <c r="AR6" s="265"/>
      <c r="AS6" s="265"/>
      <c r="AT6" s="266"/>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row>
    <row r="7" spans="1:99" ht="15" customHeight="1" x14ac:dyDescent="0.25">
      <c r="A7" s="64"/>
      <c r="B7" s="262"/>
      <c r="C7" s="262"/>
      <c r="D7" s="263"/>
      <c r="E7" s="303"/>
      <c r="F7" s="304"/>
      <c r="G7" s="304"/>
      <c r="H7" s="304"/>
      <c r="I7" s="304"/>
      <c r="J7" s="316"/>
      <c r="K7" s="310"/>
      <c r="L7" s="310"/>
      <c r="M7" s="310"/>
      <c r="N7" s="310"/>
      <c r="O7" s="311"/>
      <c r="P7" s="316"/>
      <c r="Q7" s="310"/>
      <c r="R7" s="310"/>
      <c r="S7" s="310"/>
      <c r="T7" s="310"/>
      <c r="U7" s="311"/>
      <c r="V7" s="316"/>
      <c r="W7" s="310"/>
      <c r="X7" s="310"/>
      <c r="Y7" s="310"/>
      <c r="Z7" s="310"/>
      <c r="AA7" s="311"/>
      <c r="AB7" s="316"/>
      <c r="AC7" s="310"/>
      <c r="AD7" s="310"/>
      <c r="AE7" s="310"/>
      <c r="AF7" s="310"/>
      <c r="AG7" s="310"/>
      <c r="AH7" s="321"/>
      <c r="AI7" s="322"/>
      <c r="AJ7" s="322"/>
      <c r="AK7" s="322"/>
      <c r="AL7" s="322"/>
      <c r="AM7" s="323"/>
      <c r="AN7" s="64"/>
      <c r="AO7" s="267"/>
      <c r="AP7" s="268"/>
      <c r="AQ7" s="268"/>
      <c r="AR7" s="268"/>
      <c r="AS7" s="268"/>
      <c r="AT7" s="269"/>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row>
    <row r="8" spans="1:99" ht="15" customHeight="1" x14ac:dyDescent="0.25">
      <c r="A8" s="64"/>
      <c r="B8" s="262"/>
      <c r="C8" s="262"/>
      <c r="D8" s="263"/>
      <c r="E8" s="303"/>
      <c r="F8" s="304"/>
      <c r="G8" s="304"/>
      <c r="H8" s="304"/>
      <c r="I8" s="304"/>
      <c r="J8" s="316" t="str">
        <f>IF(AND('Mapa final'!$L$11="Muy Alta",'Mapa final'!$P$11="Leve"),CONCATENATE("R",'Mapa final'!$A$11),"")</f>
        <v/>
      </c>
      <c r="K8" s="310"/>
      <c r="L8" s="310" t="str">
        <f>IF(AND('Mapa final'!$L$11="Muy Alta",'Mapa final'!$P$11="Leve"),CONCATENATE("R",'Mapa final'!$A$11),"")</f>
        <v/>
      </c>
      <c r="M8" s="310"/>
      <c r="N8" s="310" t="str">
        <f>IF(AND('Mapa final'!$L$11="Muy Alta",'Mapa final'!$P$11="Leve"),CONCATENATE("R",'Mapa final'!$A$11),"")</f>
        <v/>
      </c>
      <c r="O8" s="311"/>
      <c r="P8" s="316" t="str">
        <f>IF(AND('Mapa final'!$L$11="Muy Alta",'Mapa final'!$P$11="Leve"),CONCATENATE("R",'Mapa final'!$A$11),"")</f>
        <v/>
      </c>
      <c r="Q8" s="310"/>
      <c r="R8" s="310" t="str">
        <f>IF(AND('Mapa final'!$L$11="Muy Alta",'Mapa final'!$P$11="Leve"),CONCATENATE("R",'Mapa final'!$A$11),"")</f>
        <v/>
      </c>
      <c r="S8" s="310"/>
      <c r="T8" s="310" t="str">
        <f>IF(AND('Mapa final'!$L$11="Muy Alta",'Mapa final'!$P$11="Leve"),CONCATENATE("R",'Mapa final'!$A$11),"")</f>
        <v/>
      </c>
      <c r="U8" s="311"/>
      <c r="V8" s="316" t="str">
        <f>IF(AND('Mapa final'!$L$11="Muy Alta",'Mapa final'!$P$11="Leve"),CONCATENATE("R",'Mapa final'!$A$11),"")</f>
        <v/>
      </c>
      <c r="W8" s="310"/>
      <c r="X8" s="310" t="str">
        <f>IF(AND('Mapa final'!$L$11="Muy Alta",'Mapa final'!$P$11="Leve"),CONCATENATE("R",'Mapa final'!$A$11),"")</f>
        <v/>
      </c>
      <c r="Y8" s="310"/>
      <c r="Z8" s="310" t="str">
        <f>IF(AND('Mapa final'!$L$11="Muy Alta",'Mapa final'!$P$11="Leve"),CONCATENATE("R",'Mapa final'!$A$11),"")</f>
        <v/>
      </c>
      <c r="AA8" s="311"/>
      <c r="AB8" s="316" t="str">
        <f>IF(AND('Mapa final'!$L$11="Muy Alta",'Mapa final'!$P$11="Leve"),CONCATENATE("R",'Mapa final'!$A$11),"")</f>
        <v/>
      </c>
      <c r="AC8" s="310"/>
      <c r="AD8" s="310" t="str">
        <f>IF(AND('Mapa final'!$L$11="Muy Alta",'Mapa final'!$P$11="Leve"),CONCATENATE("R",'Mapa final'!$A$11),"")</f>
        <v/>
      </c>
      <c r="AE8" s="310"/>
      <c r="AF8" s="310" t="str">
        <f>IF(AND('Mapa final'!$L$11="Muy Alta",'Mapa final'!$P$11="Leve"),CONCATENATE("R",'Mapa final'!$A$11),"")</f>
        <v/>
      </c>
      <c r="AG8" s="310"/>
      <c r="AH8" s="321" t="str">
        <f>IF(AND('Mapa final'!$L$11="Muy Alta",'Mapa final'!$P$11="Catastrófico"),CONCATENATE("R",'Mapa final'!$A$11),"")</f>
        <v/>
      </c>
      <c r="AI8" s="322"/>
      <c r="AJ8" s="322" t="str">
        <f>IF(AND('Mapa final'!$L$11="Muy Alta",'Mapa final'!$P$11="Catastrófico"),CONCATENATE("R",'Mapa final'!$A$11),"")</f>
        <v/>
      </c>
      <c r="AK8" s="322"/>
      <c r="AL8" s="322" t="str">
        <f>IF(AND('Mapa final'!$L$11="Muy Alta",'Mapa final'!$P$11="Catastrófico"),CONCATENATE("R",'Mapa final'!$A$11),"")</f>
        <v/>
      </c>
      <c r="AM8" s="323"/>
      <c r="AN8" s="64"/>
      <c r="AO8" s="267"/>
      <c r="AP8" s="268"/>
      <c r="AQ8" s="268"/>
      <c r="AR8" s="268"/>
      <c r="AS8" s="268"/>
      <c r="AT8" s="269"/>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row>
    <row r="9" spans="1:99" ht="15" customHeight="1" x14ac:dyDescent="0.25">
      <c r="A9" s="64"/>
      <c r="B9" s="262"/>
      <c r="C9" s="262"/>
      <c r="D9" s="263"/>
      <c r="E9" s="303"/>
      <c r="F9" s="304"/>
      <c r="G9" s="304"/>
      <c r="H9" s="304"/>
      <c r="I9" s="304"/>
      <c r="J9" s="316"/>
      <c r="K9" s="310"/>
      <c r="L9" s="310"/>
      <c r="M9" s="310"/>
      <c r="N9" s="310"/>
      <c r="O9" s="311"/>
      <c r="P9" s="316"/>
      <c r="Q9" s="310"/>
      <c r="R9" s="310"/>
      <c r="S9" s="310"/>
      <c r="T9" s="310"/>
      <c r="U9" s="311"/>
      <c r="V9" s="316"/>
      <c r="W9" s="310"/>
      <c r="X9" s="310"/>
      <c r="Y9" s="310"/>
      <c r="Z9" s="310"/>
      <c r="AA9" s="311"/>
      <c r="AB9" s="316"/>
      <c r="AC9" s="310"/>
      <c r="AD9" s="310"/>
      <c r="AE9" s="310"/>
      <c r="AF9" s="310"/>
      <c r="AG9" s="310"/>
      <c r="AH9" s="321"/>
      <c r="AI9" s="322"/>
      <c r="AJ9" s="322"/>
      <c r="AK9" s="322"/>
      <c r="AL9" s="322"/>
      <c r="AM9" s="323"/>
      <c r="AN9" s="64"/>
      <c r="AO9" s="267"/>
      <c r="AP9" s="268"/>
      <c r="AQ9" s="268"/>
      <c r="AR9" s="268"/>
      <c r="AS9" s="268"/>
      <c r="AT9" s="269"/>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row>
    <row r="10" spans="1:99" ht="15" customHeight="1" x14ac:dyDescent="0.25">
      <c r="A10" s="64"/>
      <c r="B10" s="262"/>
      <c r="C10" s="262"/>
      <c r="D10" s="263"/>
      <c r="E10" s="303"/>
      <c r="F10" s="304"/>
      <c r="G10" s="304"/>
      <c r="H10" s="304"/>
      <c r="I10" s="304"/>
      <c r="J10" s="316" t="str">
        <f>IF(AND('Mapa final'!$L$11="Muy Alta",'Mapa final'!$P$11="Leve"),CONCATENATE("R",'Mapa final'!$A$11),"")</f>
        <v/>
      </c>
      <c r="K10" s="310"/>
      <c r="L10" s="310" t="str">
        <f>IF(AND('Mapa final'!$L$11="Muy Alta",'Mapa final'!$P$11="Leve"),CONCATENATE("R",'Mapa final'!$A$11),"")</f>
        <v/>
      </c>
      <c r="M10" s="310"/>
      <c r="N10" s="310" t="str">
        <f>IF(AND('Mapa final'!$L$11="Muy Alta",'Mapa final'!$P$11="Leve"),CONCATENATE("R",'Mapa final'!$A$11),"")</f>
        <v/>
      </c>
      <c r="O10" s="311"/>
      <c r="P10" s="316" t="str">
        <f>IF(AND('Mapa final'!$L$11="Muy Alta",'Mapa final'!$P$11="Leve"),CONCATENATE("R",'Mapa final'!$A$11),"")</f>
        <v/>
      </c>
      <c r="Q10" s="310"/>
      <c r="R10" s="310" t="str">
        <f>IF(AND('Mapa final'!$L$11="Muy Alta",'Mapa final'!$P$11="Leve"),CONCATENATE("R",'Mapa final'!$A$11),"")</f>
        <v/>
      </c>
      <c r="S10" s="310"/>
      <c r="T10" s="310" t="str">
        <f>IF(AND('Mapa final'!$L$11="Muy Alta",'Mapa final'!$P$11="Leve"),CONCATENATE("R",'Mapa final'!$A$11),"")</f>
        <v/>
      </c>
      <c r="U10" s="311"/>
      <c r="V10" s="316" t="str">
        <f>IF(AND('Mapa final'!$L$11="Muy Alta",'Mapa final'!$P$11="Leve"),CONCATENATE("R",'Mapa final'!$A$11),"")</f>
        <v/>
      </c>
      <c r="W10" s="310"/>
      <c r="X10" s="310" t="str">
        <f>IF(AND('Mapa final'!$L$11="Muy Alta",'Mapa final'!$P$11="Leve"),CONCATENATE("R",'Mapa final'!$A$11),"")</f>
        <v/>
      </c>
      <c r="Y10" s="310"/>
      <c r="Z10" s="310" t="str">
        <f>IF(AND('Mapa final'!$L$11="Muy Alta",'Mapa final'!$P$11="Leve"),CONCATENATE("R",'Mapa final'!$A$11),"")</f>
        <v/>
      </c>
      <c r="AA10" s="311"/>
      <c r="AB10" s="316" t="str">
        <f>IF(AND('Mapa final'!$L$11="Muy Alta",'Mapa final'!$P$11="Leve"),CONCATENATE("R",'Mapa final'!$A$11),"")</f>
        <v/>
      </c>
      <c r="AC10" s="310"/>
      <c r="AD10" s="310" t="str">
        <f>IF(AND('Mapa final'!$L$11="Muy Alta",'Mapa final'!$P$11="Leve"),CONCATENATE("R",'Mapa final'!$A$11),"")</f>
        <v/>
      </c>
      <c r="AE10" s="310"/>
      <c r="AF10" s="310" t="str">
        <f>IF(AND('Mapa final'!$L$11="Muy Alta",'Mapa final'!$P$11="Leve"),CONCATENATE("R",'Mapa final'!$A$11),"")</f>
        <v/>
      </c>
      <c r="AG10" s="310"/>
      <c r="AH10" s="321" t="str">
        <f>IF(AND('Mapa final'!$L$11="Muy Alta",'Mapa final'!$P$11="Catastrófico"),CONCATENATE("R",'Mapa final'!$A$11),"")</f>
        <v/>
      </c>
      <c r="AI10" s="322"/>
      <c r="AJ10" s="322" t="str">
        <f>IF(AND('Mapa final'!$L$11="Muy Alta",'Mapa final'!$P$11="Catastrófico"),CONCATENATE("R",'Mapa final'!$A$11),"")</f>
        <v/>
      </c>
      <c r="AK10" s="322"/>
      <c r="AL10" s="322" t="str">
        <f>IF(AND('Mapa final'!$L$11="Muy Alta",'Mapa final'!$P$11="Catastrófico"),CONCATENATE("R",'Mapa final'!$A$11),"")</f>
        <v/>
      </c>
      <c r="AM10" s="323"/>
      <c r="AN10" s="64"/>
      <c r="AO10" s="267"/>
      <c r="AP10" s="268"/>
      <c r="AQ10" s="268"/>
      <c r="AR10" s="268"/>
      <c r="AS10" s="268"/>
      <c r="AT10" s="269"/>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99" ht="15" customHeight="1" x14ac:dyDescent="0.25">
      <c r="A11" s="64"/>
      <c r="B11" s="262"/>
      <c r="C11" s="262"/>
      <c r="D11" s="263"/>
      <c r="E11" s="303"/>
      <c r="F11" s="304"/>
      <c r="G11" s="304"/>
      <c r="H11" s="304"/>
      <c r="I11" s="304"/>
      <c r="J11" s="316"/>
      <c r="K11" s="310"/>
      <c r="L11" s="310"/>
      <c r="M11" s="310"/>
      <c r="N11" s="310"/>
      <c r="O11" s="311"/>
      <c r="P11" s="316"/>
      <c r="Q11" s="310"/>
      <c r="R11" s="310"/>
      <c r="S11" s="310"/>
      <c r="T11" s="310"/>
      <c r="U11" s="311"/>
      <c r="V11" s="316"/>
      <c r="W11" s="310"/>
      <c r="X11" s="310"/>
      <c r="Y11" s="310"/>
      <c r="Z11" s="310"/>
      <c r="AA11" s="311"/>
      <c r="AB11" s="316"/>
      <c r="AC11" s="310"/>
      <c r="AD11" s="310"/>
      <c r="AE11" s="310"/>
      <c r="AF11" s="310"/>
      <c r="AG11" s="310"/>
      <c r="AH11" s="321"/>
      <c r="AI11" s="322"/>
      <c r="AJ11" s="322"/>
      <c r="AK11" s="322"/>
      <c r="AL11" s="322"/>
      <c r="AM11" s="323"/>
      <c r="AN11" s="64"/>
      <c r="AO11" s="267"/>
      <c r="AP11" s="268"/>
      <c r="AQ11" s="268"/>
      <c r="AR11" s="268"/>
      <c r="AS11" s="268"/>
      <c r="AT11" s="269"/>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99" ht="15" customHeight="1" x14ac:dyDescent="0.25">
      <c r="A12" s="64"/>
      <c r="B12" s="262"/>
      <c r="C12" s="262"/>
      <c r="D12" s="263"/>
      <c r="E12" s="303"/>
      <c r="F12" s="304"/>
      <c r="G12" s="304"/>
      <c r="H12" s="304"/>
      <c r="I12" s="304"/>
      <c r="J12" s="316" t="str">
        <f>IF(AND('Mapa final'!$L$11="Muy Alta",'Mapa final'!$P$11="Leve"),CONCATENATE("R",'Mapa final'!$A$11),"")</f>
        <v/>
      </c>
      <c r="K12" s="310"/>
      <c r="L12" s="310" t="str">
        <f>IF(AND('Mapa final'!$L$11="Muy Alta",'Mapa final'!$P$11="Leve"),CONCATENATE("R",'Mapa final'!$A$11),"")</f>
        <v/>
      </c>
      <c r="M12" s="310"/>
      <c r="N12" s="310" t="str">
        <f>IF(AND('Mapa final'!$L$11="Muy Alta",'Mapa final'!$P$11="Leve"),CONCATENATE("R",'Mapa final'!$A$11),"")</f>
        <v/>
      </c>
      <c r="O12" s="311"/>
      <c r="P12" s="316" t="str">
        <f>IF(AND('Mapa final'!$L$11="Muy Alta",'Mapa final'!$P$11="Leve"),CONCATENATE("R",'Mapa final'!$A$11),"")</f>
        <v/>
      </c>
      <c r="Q12" s="310"/>
      <c r="R12" s="310" t="str">
        <f>IF(AND('Mapa final'!$L$11="Muy Alta",'Mapa final'!$P$11="Leve"),CONCATENATE("R",'Mapa final'!$A$11),"")</f>
        <v/>
      </c>
      <c r="S12" s="310"/>
      <c r="T12" s="310" t="str">
        <f>IF(AND('Mapa final'!$L$11="Muy Alta",'Mapa final'!$P$11="Leve"),CONCATENATE("R",'Mapa final'!$A$11),"")</f>
        <v/>
      </c>
      <c r="U12" s="311"/>
      <c r="V12" s="316" t="str">
        <f>IF(AND('Mapa final'!$L$11="Muy Alta",'Mapa final'!$P$11="Leve"),CONCATENATE("R",'Mapa final'!$A$11),"")</f>
        <v/>
      </c>
      <c r="W12" s="310"/>
      <c r="X12" s="310" t="str">
        <f>IF(AND('Mapa final'!$L$11="Muy Alta",'Mapa final'!$P$11="Leve"),CONCATENATE("R",'Mapa final'!$A$11),"")</f>
        <v/>
      </c>
      <c r="Y12" s="310"/>
      <c r="Z12" s="310" t="str">
        <f>IF(AND('Mapa final'!$L$11="Muy Alta",'Mapa final'!$P$11="Leve"),CONCATENATE("R",'Mapa final'!$A$11),"")</f>
        <v/>
      </c>
      <c r="AA12" s="311"/>
      <c r="AB12" s="316" t="str">
        <f>IF(AND('Mapa final'!$L$11="Muy Alta",'Mapa final'!$P$11="Leve"),CONCATENATE("R",'Mapa final'!$A$11),"")</f>
        <v/>
      </c>
      <c r="AC12" s="310"/>
      <c r="AD12" s="310" t="str">
        <f>IF(AND('Mapa final'!$L$11="Muy Alta",'Mapa final'!$P$11="Leve"),CONCATENATE("R",'Mapa final'!$A$11),"")</f>
        <v/>
      </c>
      <c r="AE12" s="310"/>
      <c r="AF12" s="310" t="str">
        <f>IF(AND('Mapa final'!$L$11="Muy Alta",'Mapa final'!$P$11="Leve"),CONCATENATE("R",'Mapa final'!$A$11),"")</f>
        <v/>
      </c>
      <c r="AG12" s="310"/>
      <c r="AH12" s="321" t="str">
        <f>IF(AND('Mapa final'!$L$11="Muy Alta",'Mapa final'!$P$11="Catastrófico"),CONCATENATE("R",'Mapa final'!$A$11),"")</f>
        <v/>
      </c>
      <c r="AI12" s="322"/>
      <c r="AJ12" s="322" t="str">
        <f>IF(AND('Mapa final'!$L$11="Muy Alta",'Mapa final'!$P$11="Catastrófico"),CONCATENATE("R",'Mapa final'!$A$11),"")</f>
        <v/>
      </c>
      <c r="AK12" s="322"/>
      <c r="AL12" s="322" t="str">
        <f>IF(AND('Mapa final'!$L$11="Muy Alta",'Mapa final'!$P$11="Catastrófico"),CONCATENATE("R",'Mapa final'!$A$11),"")</f>
        <v/>
      </c>
      <c r="AM12" s="323"/>
      <c r="AN12" s="64"/>
      <c r="AO12" s="267"/>
      <c r="AP12" s="268"/>
      <c r="AQ12" s="268"/>
      <c r="AR12" s="268"/>
      <c r="AS12" s="268"/>
      <c r="AT12" s="269"/>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row>
    <row r="13" spans="1:99" ht="15.75" customHeight="1" thickBot="1" x14ac:dyDescent="0.3">
      <c r="A13" s="64"/>
      <c r="B13" s="262"/>
      <c r="C13" s="262"/>
      <c r="D13" s="263"/>
      <c r="E13" s="306"/>
      <c r="F13" s="307"/>
      <c r="G13" s="307"/>
      <c r="H13" s="307"/>
      <c r="I13" s="307"/>
      <c r="J13" s="320"/>
      <c r="K13" s="312"/>
      <c r="L13" s="312"/>
      <c r="M13" s="312"/>
      <c r="N13" s="312"/>
      <c r="O13" s="313"/>
      <c r="P13" s="320"/>
      <c r="Q13" s="312"/>
      <c r="R13" s="312"/>
      <c r="S13" s="312"/>
      <c r="T13" s="312"/>
      <c r="U13" s="313"/>
      <c r="V13" s="320"/>
      <c r="W13" s="312"/>
      <c r="X13" s="312"/>
      <c r="Y13" s="312"/>
      <c r="Z13" s="312"/>
      <c r="AA13" s="313"/>
      <c r="AB13" s="320"/>
      <c r="AC13" s="312"/>
      <c r="AD13" s="312"/>
      <c r="AE13" s="312"/>
      <c r="AF13" s="312"/>
      <c r="AG13" s="312"/>
      <c r="AH13" s="324"/>
      <c r="AI13" s="325"/>
      <c r="AJ13" s="325"/>
      <c r="AK13" s="325"/>
      <c r="AL13" s="325"/>
      <c r="AM13" s="326"/>
      <c r="AN13" s="64"/>
      <c r="AO13" s="270"/>
      <c r="AP13" s="271"/>
      <c r="AQ13" s="271"/>
      <c r="AR13" s="271"/>
      <c r="AS13" s="271"/>
      <c r="AT13" s="272"/>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row>
    <row r="14" spans="1:99" ht="15" customHeight="1" x14ac:dyDescent="0.25">
      <c r="A14" s="64"/>
      <c r="B14" s="262"/>
      <c r="C14" s="262"/>
      <c r="D14" s="263"/>
      <c r="E14" s="300" t="s">
        <v>230</v>
      </c>
      <c r="F14" s="301"/>
      <c r="G14" s="301"/>
      <c r="H14" s="301"/>
      <c r="I14" s="301"/>
      <c r="J14" s="336" t="str">
        <f>IF(AND('Mapa final'!$L$11="Alta",'Mapa final'!$P$11="Leve"),CONCATENATE("R",'Mapa final'!$A$11),"")</f>
        <v/>
      </c>
      <c r="K14" s="337"/>
      <c r="L14" s="337" t="str">
        <f>IF(AND('Mapa final'!$L$11="Alta",'Mapa final'!$P$11="Leve"),CONCATENATE("R",'Mapa final'!$A$11),"")</f>
        <v/>
      </c>
      <c r="M14" s="337"/>
      <c r="N14" s="337" t="str">
        <f>IF(AND('Mapa final'!$L$11="Alta",'Mapa final'!$P$11="Leve"),CONCATENATE("R",'Mapa final'!$A$11),"")</f>
        <v/>
      </c>
      <c r="O14" s="338"/>
      <c r="P14" s="336" t="str">
        <f>IF(AND('Mapa final'!$L$11="Alta",'Mapa final'!$P$11="Leve"),CONCATENATE("R",'Mapa final'!$A$11),"")</f>
        <v/>
      </c>
      <c r="Q14" s="337"/>
      <c r="R14" s="337" t="str">
        <f>IF(AND('Mapa final'!$L$11="Alta",'Mapa final'!$P$11="Leve"),CONCATENATE("R",'Mapa final'!$A$11),"")</f>
        <v/>
      </c>
      <c r="S14" s="337"/>
      <c r="T14" s="337" t="str">
        <f>IF(AND('Mapa final'!$L$11="Alta",'Mapa final'!$P$11="Leve"),CONCATENATE("R",'Mapa final'!$A$11),"")</f>
        <v/>
      </c>
      <c r="U14" s="338"/>
      <c r="V14" s="314" t="str">
        <f>IF(AND('Mapa final'!$L$11="Muy Alta",'Mapa final'!$P$11="Leve"),CONCATENATE("R",'Mapa final'!$A$11),"")</f>
        <v/>
      </c>
      <c r="W14" s="315"/>
      <c r="X14" s="315" t="str">
        <f>IF(AND('Mapa final'!$L$11="Muy Alta",'Mapa final'!$P$11="Leve"),CONCATENATE("R",'Mapa final'!$A$11),"")</f>
        <v/>
      </c>
      <c r="Y14" s="315"/>
      <c r="Z14" s="315" t="str">
        <f>IF(AND('Mapa final'!$L$11="Muy Alta",'Mapa final'!$P$11="Leve"),CONCATENATE("R",'Mapa final'!$A$11),"")</f>
        <v/>
      </c>
      <c r="AA14" s="317"/>
      <c r="AB14" s="314" t="str">
        <f>IF(AND('Mapa final'!$L$11="Muy Alta",'Mapa final'!$P$11="Leve"),CONCATENATE("R",'Mapa final'!$A$11),"")</f>
        <v/>
      </c>
      <c r="AC14" s="315"/>
      <c r="AD14" s="315" t="str">
        <f>IF(AND('Mapa final'!$L$11="Muy Alta",'Mapa final'!$P$11="Leve"),CONCATENATE("R",'Mapa final'!$A$11),"")</f>
        <v/>
      </c>
      <c r="AE14" s="315"/>
      <c r="AF14" s="315" t="str">
        <f>IF(AND('Mapa final'!$L$11="Muy Alta",'Mapa final'!$P$11="Leve"),CONCATENATE("R",'Mapa final'!$A$11),"")</f>
        <v/>
      </c>
      <c r="AG14" s="317"/>
      <c r="AH14" s="327" t="str">
        <f>IF(AND('Mapa final'!$L$11="Muy Alta",'Mapa final'!$P$11="Catastrófico"),CONCATENATE("R",'Mapa final'!$A$11),"")</f>
        <v/>
      </c>
      <c r="AI14" s="328"/>
      <c r="AJ14" s="328" t="str">
        <f>IF(AND('Mapa final'!$L$11="Muy Alta",'Mapa final'!$P$11="Catastrófico"),CONCATENATE("R",'Mapa final'!$A$11),"")</f>
        <v/>
      </c>
      <c r="AK14" s="328"/>
      <c r="AL14" s="328" t="str">
        <f>IF(AND('Mapa final'!$L$11="Muy Alta",'Mapa final'!$P$11="Catastrófico"),CONCATENATE("R",'Mapa final'!$A$11),"")</f>
        <v/>
      </c>
      <c r="AM14" s="329"/>
      <c r="AN14" s="64"/>
      <c r="AO14" s="273" t="s">
        <v>231</v>
      </c>
      <c r="AP14" s="274"/>
      <c r="AQ14" s="274"/>
      <c r="AR14" s="274"/>
      <c r="AS14" s="274"/>
      <c r="AT14" s="275"/>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row>
    <row r="15" spans="1:99" ht="15" customHeight="1" x14ac:dyDescent="0.25">
      <c r="A15" s="64"/>
      <c r="B15" s="262"/>
      <c r="C15" s="262"/>
      <c r="D15" s="263"/>
      <c r="E15" s="303"/>
      <c r="F15" s="304"/>
      <c r="G15" s="304"/>
      <c r="H15" s="304"/>
      <c r="I15" s="304"/>
      <c r="J15" s="330"/>
      <c r="K15" s="331"/>
      <c r="L15" s="331"/>
      <c r="M15" s="331"/>
      <c r="N15" s="331"/>
      <c r="O15" s="332"/>
      <c r="P15" s="330"/>
      <c r="Q15" s="331"/>
      <c r="R15" s="331"/>
      <c r="S15" s="331"/>
      <c r="T15" s="331"/>
      <c r="U15" s="332"/>
      <c r="V15" s="316"/>
      <c r="W15" s="310"/>
      <c r="X15" s="310"/>
      <c r="Y15" s="310"/>
      <c r="Z15" s="310"/>
      <c r="AA15" s="311"/>
      <c r="AB15" s="316"/>
      <c r="AC15" s="310"/>
      <c r="AD15" s="310"/>
      <c r="AE15" s="310"/>
      <c r="AF15" s="310"/>
      <c r="AG15" s="311"/>
      <c r="AH15" s="321"/>
      <c r="AI15" s="322"/>
      <c r="AJ15" s="322"/>
      <c r="AK15" s="322"/>
      <c r="AL15" s="322"/>
      <c r="AM15" s="323"/>
      <c r="AN15" s="64"/>
      <c r="AO15" s="276"/>
      <c r="AP15" s="277"/>
      <c r="AQ15" s="277"/>
      <c r="AR15" s="277"/>
      <c r="AS15" s="277"/>
      <c r="AT15" s="278"/>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row>
    <row r="16" spans="1:99" ht="15" customHeight="1" x14ac:dyDescent="0.25">
      <c r="A16" s="64"/>
      <c r="B16" s="262"/>
      <c r="C16" s="262"/>
      <c r="D16" s="263"/>
      <c r="E16" s="303"/>
      <c r="F16" s="304"/>
      <c r="G16" s="304"/>
      <c r="H16" s="304"/>
      <c r="I16" s="304"/>
      <c r="J16" s="330" t="str">
        <f>IF(AND('Mapa final'!$L$11="Alta",'Mapa final'!$P$11="Leve"),CONCATENATE("R",'Mapa final'!$A$11),"")</f>
        <v/>
      </c>
      <c r="K16" s="331"/>
      <c r="L16" s="331" t="str">
        <f>IF(AND('Mapa final'!$L$11="Alta",'Mapa final'!$P$11="Leve"),CONCATENATE("R",'Mapa final'!$A$11),"")</f>
        <v/>
      </c>
      <c r="M16" s="331"/>
      <c r="N16" s="331" t="str">
        <f>IF(AND('Mapa final'!$L$11="Alta",'Mapa final'!$P$11="Leve"),CONCATENATE("R",'Mapa final'!$A$11),"")</f>
        <v/>
      </c>
      <c r="O16" s="332"/>
      <c r="P16" s="330" t="str">
        <f>IF(AND('Mapa final'!$L$11="Alta",'Mapa final'!$P$11="Leve"),CONCATENATE("R",'Mapa final'!$A$11),"")</f>
        <v/>
      </c>
      <c r="Q16" s="331"/>
      <c r="R16" s="331" t="str">
        <f>IF(AND('Mapa final'!$L$11="Alta",'Mapa final'!$P$11="Leve"),CONCATENATE("R",'Mapa final'!$A$11),"")</f>
        <v/>
      </c>
      <c r="S16" s="331"/>
      <c r="T16" s="331" t="str">
        <f>IF(AND('Mapa final'!$L$11="Alta",'Mapa final'!$P$11="Leve"),CONCATENATE("R",'Mapa final'!$A$11),"")</f>
        <v/>
      </c>
      <c r="U16" s="332"/>
      <c r="V16" s="316" t="str">
        <f>IF(AND('Mapa final'!$L$11="Muy Alta",'Mapa final'!$P$11="Leve"),CONCATENATE("R",'Mapa final'!$A$11),"")</f>
        <v/>
      </c>
      <c r="W16" s="310"/>
      <c r="X16" s="310" t="str">
        <f>IF(AND('Mapa final'!$L$11="Muy Alta",'Mapa final'!$P$11="Leve"),CONCATENATE("R",'Mapa final'!$A$11),"")</f>
        <v/>
      </c>
      <c r="Y16" s="310"/>
      <c r="Z16" s="310" t="str">
        <f>IF(AND('Mapa final'!$L$11="Muy Alta",'Mapa final'!$P$11="Leve"),CONCATENATE("R",'Mapa final'!$A$11),"")</f>
        <v/>
      </c>
      <c r="AA16" s="311"/>
      <c r="AB16" s="316" t="str">
        <f>IF(AND('Mapa final'!$L$11="Muy Alta",'Mapa final'!$P$11="Leve"),CONCATENATE("R",'Mapa final'!$A$11),"")</f>
        <v/>
      </c>
      <c r="AC16" s="310"/>
      <c r="AD16" s="310" t="str">
        <f>IF(AND('Mapa final'!$L$11="Muy Alta",'Mapa final'!$P$11="Leve"),CONCATENATE("R",'Mapa final'!$A$11),"")</f>
        <v/>
      </c>
      <c r="AE16" s="310"/>
      <c r="AF16" s="310" t="str">
        <f>IF(AND('Mapa final'!$L$11="Muy Alta",'Mapa final'!$P$11="Leve"),CONCATENATE("R",'Mapa final'!$A$11),"")</f>
        <v/>
      </c>
      <c r="AG16" s="311"/>
      <c r="AH16" s="321" t="str">
        <f>IF(AND('Mapa final'!$L$11="Muy Alta",'Mapa final'!$P$11="Catastrófico"),CONCATENATE("R",'Mapa final'!$A$11),"")</f>
        <v/>
      </c>
      <c r="AI16" s="322"/>
      <c r="AJ16" s="322" t="str">
        <f>IF(AND('Mapa final'!$L$11="Muy Alta",'Mapa final'!$P$11="Catastrófico"),CONCATENATE("R",'Mapa final'!$A$11),"")</f>
        <v/>
      </c>
      <c r="AK16" s="322"/>
      <c r="AL16" s="322" t="str">
        <f>IF(AND('Mapa final'!$L$11="Muy Alta",'Mapa final'!$P$11="Catastrófico"),CONCATENATE("R",'Mapa final'!$A$11),"")</f>
        <v/>
      </c>
      <c r="AM16" s="323"/>
      <c r="AN16" s="64"/>
      <c r="AO16" s="276"/>
      <c r="AP16" s="277"/>
      <c r="AQ16" s="277"/>
      <c r="AR16" s="277"/>
      <c r="AS16" s="277"/>
      <c r="AT16" s="278"/>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row>
    <row r="17" spans="1:80" ht="15" customHeight="1" x14ac:dyDescent="0.25">
      <c r="A17" s="64"/>
      <c r="B17" s="262"/>
      <c r="C17" s="262"/>
      <c r="D17" s="263"/>
      <c r="E17" s="303"/>
      <c r="F17" s="304"/>
      <c r="G17" s="304"/>
      <c r="H17" s="304"/>
      <c r="I17" s="304"/>
      <c r="J17" s="330"/>
      <c r="K17" s="331"/>
      <c r="L17" s="331"/>
      <c r="M17" s="331"/>
      <c r="N17" s="331"/>
      <c r="O17" s="332"/>
      <c r="P17" s="330"/>
      <c r="Q17" s="331"/>
      <c r="R17" s="331"/>
      <c r="S17" s="331"/>
      <c r="T17" s="331"/>
      <c r="U17" s="332"/>
      <c r="V17" s="316"/>
      <c r="W17" s="310"/>
      <c r="X17" s="310"/>
      <c r="Y17" s="310"/>
      <c r="Z17" s="310"/>
      <c r="AA17" s="311"/>
      <c r="AB17" s="316"/>
      <c r="AC17" s="310"/>
      <c r="AD17" s="310"/>
      <c r="AE17" s="310"/>
      <c r="AF17" s="310"/>
      <c r="AG17" s="311"/>
      <c r="AH17" s="321"/>
      <c r="AI17" s="322"/>
      <c r="AJ17" s="322"/>
      <c r="AK17" s="322"/>
      <c r="AL17" s="322"/>
      <c r="AM17" s="323"/>
      <c r="AN17" s="64"/>
      <c r="AO17" s="276"/>
      <c r="AP17" s="277"/>
      <c r="AQ17" s="277"/>
      <c r="AR17" s="277"/>
      <c r="AS17" s="277"/>
      <c r="AT17" s="278"/>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row>
    <row r="18" spans="1:80" ht="15" customHeight="1" x14ac:dyDescent="0.25">
      <c r="A18" s="64"/>
      <c r="B18" s="262"/>
      <c r="C18" s="262"/>
      <c r="D18" s="263"/>
      <c r="E18" s="303"/>
      <c r="F18" s="304"/>
      <c r="G18" s="304"/>
      <c r="H18" s="304"/>
      <c r="I18" s="304"/>
      <c r="J18" s="330" t="str">
        <f>IF(AND('Mapa final'!$L$11="Alta",'Mapa final'!$P$11="Leve"),CONCATENATE("R",'Mapa final'!$A$11),"")</f>
        <v/>
      </c>
      <c r="K18" s="331"/>
      <c r="L18" s="331" t="str">
        <f>IF(AND('Mapa final'!$L$11="Alta",'Mapa final'!$P$11="Leve"),CONCATENATE("R",'Mapa final'!$A$11),"")</f>
        <v/>
      </c>
      <c r="M18" s="331"/>
      <c r="N18" s="331" t="str">
        <f>IF(AND('Mapa final'!$L$11="Alta",'Mapa final'!$P$11="Leve"),CONCATENATE("R",'Mapa final'!$A$11),"")</f>
        <v/>
      </c>
      <c r="O18" s="332"/>
      <c r="P18" s="330" t="str">
        <f>IF(AND('Mapa final'!$L$11="Alta",'Mapa final'!$P$11="Leve"),CONCATENATE("R",'Mapa final'!$A$11),"")</f>
        <v/>
      </c>
      <c r="Q18" s="331"/>
      <c r="R18" s="331" t="str">
        <f>IF(AND('Mapa final'!$L$11="Alta",'Mapa final'!$P$11="Leve"),CONCATENATE("R",'Mapa final'!$A$11),"")</f>
        <v/>
      </c>
      <c r="S18" s="331"/>
      <c r="T18" s="331" t="str">
        <f>IF(AND('Mapa final'!$L$11="Alta",'Mapa final'!$P$11="Leve"),CONCATENATE("R",'Mapa final'!$A$11),"")</f>
        <v/>
      </c>
      <c r="U18" s="332"/>
      <c r="V18" s="316" t="str">
        <f>IF(AND('Mapa final'!$L$11="Muy Alta",'Mapa final'!$P$11="Leve"),CONCATENATE("R",'Mapa final'!$A$11),"")</f>
        <v/>
      </c>
      <c r="W18" s="310"/>
      <c r="X18" s="310" t="str">
        <f>IF(AND('Mapa final'!$L$11="Muy Alta",'Mapa final'!$P$11="Leve"),CONCATENATE("R",'Mapa final'!$A$11),"")</f>
        <v/>
      </c>
      <c r="Y18" s="310"/>
      <c r="Z18" s="310" t="str">
        <f>IF(AND('Mapa final'!$L$11="Muy Alta",'Mapa final'!$P$11="Leve"),CONCATENATE("R",'Mapa final'!$A$11),"")</f>
        <v/>
      </c>
      <c r="AA18" s="311"/>
      <c r="AB18" s="316" t="str">
        <f>IF(AND('Mapa final'!$L$11="Muy Alta",'Mapa final'!$P$11="Leve"),CONCATENATE("R",'Mapa final'!$A$11),"")</f>
        <v/>
      </c>
      <c r="AC18" s="310"/>
      <c r="AD18" s="310" t="str">
        <f>IF(AND('Mapa final'!$L$11="Muy Alta",'Mapa final'!$P$11="Leve"),CONCATENATE("R",'Mapa final'!$A$11),"")</f>
        <v/>
      </c>
      <c r="AE18" s="310"/>
      <c r="AF18" s="310" t="str">
        <f>IF(AND('Mapa final'!$L$11="Muy Alta",'Mapa final'!$P$11="Leve"),CONCATENATE("R",'Mapa final'!$A$11),"")</f>
        <v/>
      </c>
      <c r="AG18" s="311"/>
      <c r="AH18" s="321" t="str">
        <f>IF(AND('Mapa final'!$L$11="Muy Alta",'Mapa final'!$P$11="Catastrófico"),CONCATENATE("R",'Mapa final'!$A$11),"")</f>
        <v/>
      </c>
      <c r="AI18" s="322"/>
      <c r="AJ18" s="322" t="str">
        <f>IF(AND('Mapa final'!$L$11="Muy Alta",'Mapa final'!$P$11="Catastrófico"),CONCATENATE("R",'Mapa final'!$A$11),"")</f>
        <v/>
      </c>
      <c r="AK18" s="322"/>
      <c r="AL18" s="322" t="str">
        <f>IF(AND('Mapa final'!$L$11="Muy Alta",'Mapa final'!$P$11="Catastrófico"),CONCATENATE("R",'Mapa final'!$A$11),"")</f>
        <v/>
      </c>
      <c r="AM18" s="323"/>
      <c r="AN18" s="64"/>
      <c r="AO18" s="276"/>
      <c r="AP18" s="277"/>
      <c r="AQ18" s="277"/>
      <c r="AR18" s="277"/>
      <c r="AS18" s="277"/>
      <c r="AT18" s="278"/>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row>
    <row r="19" spans="1:80" ht="15" customHeight="1" x14ac:dyDescent="0.25">
      <c r="A19" s="64"/>
      <c r="B19" s="262"/>
      <c r="C19" s="262"/>
      <c r="D19" s="263"/>
      <c r="E19" s="303"/>
      <c r="F19" s="304"/>
      <c r="G19" s="304"/>
      <c r="H19" s="304"/>
      <c r="I19" s="304"/>
      <c r="J19" s="330"/>
      <c r="K19" s="331"/>
      <c r="L19" s="331"/>
      <c r="M19" s="331"/>
      <c r="N19" s="331"/>
      <c r="O19" s="332"/>
      <c r="P19" s="330"/>
      <c r="Q19" s="331"/>
      <c r="R19" s="331"/>
      <c r="S19" s="331"/>
      <c r="T19" s="331"/>
      <c r="U19" s="332"/>
      <c r="V19" s="316"/>
      <c r="W19" s="310"/>
      <c r="X19" s="310"/>
      <c r="Y19" s="310"/>
      <c r="Z19" s="310"/>
      <c r="AA19" s="311"/>
      <c r="AB19" s="316"/>
      <c r="AC19" s="310"/>
      <c r="AD19" s="310"/>
      <c r="AE19" s="310"/>
      <c r="AF19" s="310"/>
      <c r="AG19" s="311"/>
      <c r="AH19" s="321"/>
      <c r="AI19" s="322"/>
      <c r="AJ19" s="322"/>
      <c r="AK19" s="322"/>
      <c r="AL19" s="322"/>
      <c r="AM19" s="323"/>
      <c r="AN19" s="64"/>
      <c r="AO19" s="276"/>
      <c r="AP19" s="277"/>
      <c r="AQ19" s="277"/>
      <c r="AR19" s="277"/>
      <c r="AS19" s="277"/>
      <c r="AT19" s="278"/>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row>
    <row r="20" spans="1:80" ht="15" customHeight="1" x14ac:dyDescent="0.25">
      <c r="A20" s="64"/>
      <c r="B20" s="262"/>
      <c r="C20" s="262"/>
      <c r="D20" s="263"/>
      <c r="E20" s="303"/>
      <c r="F20" s="304"/>
      <c r="G20" s="304"/>
      <c r="H20" s="304"/>
      <c r="I20" s="304"/>
      <c r="J20" s="330" t="str">
        <f>IF(AND('Mapa final'!$L$11="Alta",'Mapa final'!$P$11="Leve"),CONCATENATE("R",'Mapa final'!$A$11),"")</f>
        <v/>
      </c>
      <c r="K20" s="331"/>
      <c r="L20" s="331" t="str">
        <f>IF(AND('Mapa final'!$L$11="Alta",'Mapa final'!$P$11="Leve"),CONCATENATE("R",'Mapa final'!$A$11),"")</f>
        <v/>
      </c>
      <c r="M20" s="331"/>
      <c r="N20" s="331" t="str">
        <f>IF(AND('Mapa final'!$L$11="Alta",'Mapa final'!$P$11="Leve"),CONCATENATE("R",'Mapa final'!$A$11),"")</f>
        <v/>
      </c>
      <c r="O20" s="332"/>
      <c r="P20" s="330" t="str">
        <f>IF(AND('Mapa final'!$L$11="Alta",'Mapa final'!$P$11="Leve"),CONCATENATE("R",'Mapa final'!$A$11),"")</f>
        <v/>
      </c>
      <c r="Q20" s="331"/>
      <c r="R20" s="331" t="str">
        <f>IF(AND('Mapa final'!$L$11="Alta",'Mapa final'!$P$11="Leve"),CONCATENATE("R",'Mapa final'!$A$11),"")</f>
        <v/>
      </c>
      <c r="S20" s="331"/>
      <c r="T20" s="331" t="str">
        <f>IF(AND('Mapa final'!$L$11="Alta",'Mapa final'!$P$11="Leve"),CONCATENATE("R",'Mapa final'!$A$11),"")</f>
        <v/>
      </c>
      <c r="U20" s="332"/>
      <c r="V20" s="316" t="str">
        <f>IF(AND('Mapa final'!$L$11="Muy Alta",'Mapa final'!$P$11="Leve"),CONCATENATE("R",'Mapa final'!$A$11),"")</f>
        <v/>
      </c>
      <c r="W20" s="310"/>
      <c r="X20" s="310" t="str">
        <f>IF(AND('Mapa final'!$L$11="Muy Alta",'Mapa final'!$P$11="Leve"),CONCATENATE("R",'Mapa final'!$A$11),"")</f>
        <v/>
      </c>
      <c r="Y20" s="310"/>
      <c r="Z20" s="310" t="str">
        <f>IF(AND('Mapa final'!$L$11="Muy Alta",'Mapa final'!$P$11="Leve"),CONCATENATE("R",'Mapa final'!$A$11),"")</f>
        <v/>
      </c>
      <c r="AA20" s="311"/>
      <c r="AB20" s="316" t="str">
        <f>IF(AND('Mapa final'!$L$11="Muy Alta",'Mapa final'!$P$11="Leve"),CONCATENATE("R",'Mapa final'!$A$11),"")</f>
        <v/>
      </c>
      <c r="AC20" s="310"/>
      <c r="AD20" s="310" t="str">
        <f>IF(AND('Mapa final'!$L$11="Muy Alta",'Mapa final'!$P$11="Leve"),CONCATENATE("R",'Mapa final'!$A$11),"")</f>
        <v/>
      </c>
      <c r="AE20" s="310"/>
      <c r="AF20" s="310" t="str">
        <f>IF(AND('Mapa final'!$L$11="Muy Alta",'Mapa final'!$P$11="Leve"),CONCATENATE("R",'Mapa final'!$A$11),"")</f>
        <v/>
      </c>
      <c r="AG20" s="311"/>
      <c r="AH20" s="321" t="str">
        <f>IF(AND('Mapa final'!$L$11="Muy Alta",'Mapa final'!$P$11="Catastrófico"),CONCATENATE("R",'Mapa final'!$A$11),"")</f>
        <v/>
      </c>
      <c r="AI20" s="322"/>
      <c r="AJ20" s="322" t="str">
        <f>IF(AND('Mapa final'!$L$11="Muy Alta",'Mapa final'!$P$11="Catastrófico"),CONCATENATE("R",'Mapa final'!$A$11),"")</f>
        <v/>
      </c>
      <c r="AK20" s="322"/>
      <c r="AL20" s="322" t="str">
        <f>IF(AND('Mapa final'!$L$11="Muy Alta",'Mapa final'!$P$11="Catastrófico"),CONCATENATE("R",'Mapa final'!$A$11),"")</f>
        <v/>
      </c>
      <c r="AM20" s="323"/>
      <c r="AN20" s="64"/>
      <c r="AO20" s="276"/>
      <c r="AP20" s="277"/>
      <c r="AQ20" s="277"/>
      <c r="AR20" s="277"/>
      <c r="AS20" s="277"/>
      <c r="AT20" s="278"/>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row>
    <row r="21" spans="1:80" ht="15.75" customHeight="1" thickBot="1" x14ac:dyDescent="0.3">
      <c r="A21" s="64"/>
      <c r="B21" s="262"/>
      <c r="C21" s="262"/>
      <c r="D21" s="263"/>
      <c r="E21" s="306"/>
      <c r="F21" s="307"/>
      <c r="G21" s="307"/>
      <c r="H21" s="307"/>
      <c r="I21" s="307"/>
      <c r="J21" s="333"/>
      <c r="K21" s="334"/>
      <c r="L21" s="334"/>
      <c r="M21" s="334"/>
      <c r="N21" s="334"/>
      <c r="O21" s="335"/>
      <c r="P21" s="333"/>
      <c r="Q21" s="334"/>
      <c r="R21" s="334"/>
      <c r="S21" s="334"/>
      <c r="T21" s="334"/>
      <c r="U21" s="335"/>
      <c r="V21" s="320"/>
      <c r="W21" s="312"/>
      <c r="X21" s="312"/>
      <c r="Y21" s="312"/>
      <c r="Z21" s="312"/>
      <c r="AA21" s="313"/>
      <c r="AB21" s="320"/>
      <c r="AC21" s="312"/>
      <c r="AD21" s="312"/>
      <c r="AE21" s="312"/>
      <c r="AF21" s="312"/>
      <c r="AG21" s="313"/>
      <c r="AH21" s="324"/>
      <c r="AI21" s="325"/>
      <c r="AJ21" s="325"/>
      <c r="AK21" s="325"/>
      <c r="AL21" s="325"/>
      <c r="AM21" s="326"/>
      <c r="AN21" s="64"/>
      <c r="AO21" s="279"/>
      <c r="AP21" s="280"/>
      <c r="AQ21" s="280"/>
      <c r="AR21" s="280"/>
      <c r="AS21" s="280"/>
      <c r="AT21" s="281"/>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row>
    <row r="22" spans="1:80" ht="15" customHeight="1" x14ac:dyDescent="0.25">
      <c r="A22" s="64"/>
      <c r="B22" s="262"/>
      <c r="C22" s="262"/>
      <c r="D22" s="263"/>
      <c r="E22" s="300" t="s">
        <v>232</v>
      </c>
      <c r="F22" s="301"/>
      <c r="G22" s="301"/>
      <c r="H22" s="301"/>
      <c r="I22" s="302"/>
      <c r="J22" s="336" t="str">
        <f>IF(AND('Mapa final'!$L$11="Alta",'Mapa final'!$P$11="Leve"),CONCATENATE("R",'Mapa final'!$A$11),"")</f>
        <v/>
      </c>
      <c r="K22" s="337"/>
      <c r="L22" s="337" t="str">
        <f>IF(AND('Mapa final'!$L$11="Alta",'Mapa final'!$P$11="Leve"),CONCATENATE("R",'Mapa final'!$A$11),"")</f>
        <v/>
      </c>
      <c r="M22" s="337"/>
      <c r="N22" s="337" t="str">
        <f>IF(AND('Mapa final'!$L$11="Alta",'Mapa final'!$P$11="Leve"),CONCATENATE("R",'Mapa final'!$A$11),"")</f>
        <v/>
      </c>
      <c r="O22" s="338"/>
      <c r="P22" s="331" t="str">
        <f>IF(AND('Mapa final'!$L$11="Alta",'Mapa final'!$P$11="Leve"),CONCATENATE("R",'Mapa final'!$A$11),"")</f>
        <v/>
      </c>
      <c r="Q22" s="331"/>
      <c r="R22" s="331" t="str">
        <f>IF(AND('Mapa final'!$L$11="Alta",'Mapa final'!$P$11="Leve"),CONCATENATE("R",'Mapa final'!$A$11),"")</f>
        <v/>
      </c>
      <c r="S22" s="331"/>
      <c r="T22" s="331" t="str">
        <f>IF(AND('Mapa final'!$L$11="Alta",'Mapa final'!$P$11="Leve"),CONCATENATE("R",'Mapa final'!$A$11),"")</f>
        <v/>
      </c>
      <c r="U22" s="331"/>
      <c r="V22" s="336" t="str">
        <f>IF(AND('Mapa final'!$L$11="media",'Mapa final'!$P$11="moderado"),CONCATENATE("R",'Mapa final'!$A$11),"")</f>
        <v>R1</v>
      </c>
      <c r="W22" s="337"/>
      <c r="X22" s="337" t="str">
        <f>IF(AND('Mapa final'!$L$11="Alta",'Mapa final'!$P$11="Leve"),CONCATENATE("R",'Mapa final'!$A$11),"")</f>
        <v/>
      </c>
      <c r="Y22" s="337"/>
      <c r="Z22" s="337" t="str">
        <f>IF(AND('Mapa final'!$L$11="Alta",'Mapa final'!$P$11="Leve"),CONCATENATE("R",'Mapa final'!$A$11),"")</f>
        <v/>
      </c>
      <c r="AA22" s="338"/>
      <c r="AB22" s="314" t="str">
        <f>IF(AND('Mapa final'!$L$11="Muy Alta",'Mapa final'!$P$11="Leve"),CONCATENATE("R",'Mapa final'!$A$11),"")</f>
        <v/>
      </c>
      <c r="AC22" s="315"/>
      <c r="AD22" s="315" t="str">
        <f>IF(AND('Mapa final'!$L$11="Muy Alta",'Mapa final'!$P$11="Leve"),CONCATENATE("R",'Mapa final'!$A$11),"")</f>
        <v/>
      </c>
      <c r="AE22" s="315"/>
      <c r="AF22" s="315" t="str">
        <f>IF(AND('Mapa final'!$L$11="Muy Alta",'Mapa final'!$P$11="Leve"),CONCATENATE("R",'Mapa final'!$A$11),"")</f>
        <v/>
      </c>
      <c r="AG22" s="317"/>
      <c r="AH22" s="327" t="str">
        <f>IF(AND('Mapa final'!$L$11="Muy Alta",'Mapa final'!$P$11="Catastrófico"),CONCATENATE("R",'Mapa final'!$A$11),"")</f>
        <v/>
      </c>
      <c r="AI22" s="328"/>
      <c r="AJ22" s="328" t="str">
        <f>IF(AND('Mapa final'!$L$11="Muy Alta",'Mapa final'!$P$11="Catastrófico"),CONCATENATE("R",'Mapa final'!$A$11),"")</f>
        <v/>
      </c>
      <c r="AK22" s="328"/>
      <c r="AL22" s="328" t="str">
        <f>IF(AND('Mapa final'!$L$11="Muy Alta",'Mapa final'!$P$11="Catastrófico"),CONCATENATE("R",'Mapa final'!$A$11),"")</f>
        <v/>
      </c>
      <c r="AM22" s="329"/>
      <c r="AN22" s="64"/>
      <c r="AO22" s="282" t="s">
        <v>233</v>
      </c>
      <c r="AP22" s="283"/>
      <c r="AQ22" s="283"/>
      <c r="AR22" s="283"/>
      <c r="AS22" s="283"/>
      <c r="AT22" s="28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row>
    <row r="23" spans="1:80" ht="15" customHeight="1" x14ac:dyDescent="0.25">
      <c r="A23" s="64"/>
      <c r="B23" s="262"/>
      <c r="C23" s="262"/>
      <c r="D23" s="263"/>
      <c r="E23" s="303"/>
      <c r="F23" s="304"/>
      <c r="G23" s="304"/>
      <c r="H23" s="304"/>
      <c r="I23" s="305"/>
      <c r="J23" s="330"/>
      <c r="K23" s="331"/>
      <c r="L23" s="331"/>
      <c r="M23" s="331"/>
      <c r="N23" s="331"/>
      <c r="O23" s="332"/>
      <c r="P23" s="331"/>
      <c r="Q23" s="331"/>
      <c r="R23" s="331"/>
      <c r="S23" s="331"/>
      <c r="T23" s="331"/>
      <c r="U23" s="331"/>
      <c r="V23" s="330"/>
      <c r="W23" s="331"/>
      <c r="X23" s="331"/>
      <c r="Y23" s="331"/>
      <c r="Z23" s="331"/>
      <c r="AA23" s="332"/>
      <c r="AB23" s="316"/>
      <c r="AC23" s="310"/>
      <c r="AD23" s="310"/>
      <c r="AE23" s="310"/>
      <c r="AF23" s="310"/>
      <c r="AG23" s="311"/>
      <c r="AH23" s="321"/>
      <c r="AI23" s="322"/>
      <c r="AJ23" s="322"/>
      <c r="AK23" s="322"/>
      <c r="AL23" s="322"/>
      <c r="AM23" s="323"/>
      <c r="AN23" s="64"/>
      <c r="AO23" s="285"/>
      <c r="AP23" s="286"/>
      <c r="AQ23" s="286"/>
      <c r="AR23" s="286"/>
      <c r="AS23" s="286"/>
      <c r="AT23" s="287"/>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row>
    <row r="24" spans="1:80" ht="15" customHeight="1" x14ac:dyDescent="0.25">
      <c r="A24" s="64"/>
      <c r="B24" s="262"/>
      <c r="C24" s="262"/>
      <c r="D24" s="263"/>
      <c r="E24" s="303"/>
      <c r="F24" s="304"/>
      <c r="G24" s="304"/>
      <c r="H24" s="304"/>
      <c r="I24" s="305"/>
      <c r="J24" s="330" t="str">
        <f>IF(AND('Mapa final'!$L$11="Alta",'Mapa final'!$P$11="Leve"),CONCATENATE("R",'Mapa final'!$A$11),"")</f>
        <v/>
      </c>
      <c r="K24" s="331"/>
      <c r="L24" s="331" t="str">
        <f>IF(AND('Mapa final'!$L$11="Alta",'Mapa final'!$P$11="Leve"),CONCATENATE("R",'Mapa final'!$A$11),"")</f>
        <v/>
      </c>
      <c r="M24" s="331"/>
      <c r="N24" s="331" t="str">
        <f>IF(AND('Mapa final'!$L$11="Alta",'Mapa final'!$P$11="Leve"),CONCATENATE("R",'Mapa final'!$A$11),"")</f>
        <v/>
      </c>
      <c r="O24" s="332"/>
      <c r="P24" s="331" t="str">
        <f>IF(AND('Mapa final'!$L$11="Alta",'Mapa final'!$P$11="Leve"),CONCATENATE("R",'Mapa final'!$A$11),"")</f>
        <v/>
      </c>
      <c r="Q24" s="331"/>
      <c r="R24" s="331" t="str">
        <f>IF(AND('Mapa final'!$L$11="Alta",'Mapa final'!$P$11="Leve"),CONCATENATE("R",'Mapa final'!$A$11),"")</f>
        <v/>
      </c>
      <c r="S24" s="331"/>
      <c r="T24" s="331" t="str">
        <f>IF(AND('Mapa final'!$L$11="Alta",'Mapa final'!$P$11="Leve"),CONCATENATE("R",'Mapa final'!$A$11),"")</f>
        <v/>
      </c>
      <c r="U24" s="331"/>
      <c r="V24" s="330" t="str">
        <f>IF(AND('Mapa final'!$L$11="Alta",'Mapa final'!$P$11="Leve"),CONCATENATE("R",'Mapa final'!$A$11),"")</f>
        <v/>
      </c>
      <c r="W24" s="331"/>
      <c r="X24" s="331" t="str">
        <f>IF(AND('Mapa final'!$L$11="Alta",'Mapa final'!$P$11="Leve"),CONCATENATE("R",'Mapa final'!$A$11),"")</f>
        <v/>
      </c>
      <c r="Y24" s="331"/>
      <c r="Z24" s="331" t="str">
        <f>IF(AND('Mapa final'!$L$11="Alta",'Mapa final'!$P$11="Leve"),CONCATENATE("R",'Mapa final'!$A$11),"")</f>
        <v/>
      </c>
      <c r="AA24" s="332"/>
      <c r="AB24" s="316" t="str">
        <f>IF(AND('Mapa final'!$L$11="Muy Alta",'Mapa final'!$P$11="Leve"),CONCATENATE("R",'Mapa final'!$A$11),"")</f>
        <v/>
      </c>
      <c r="AC24" s="310"/>
      <c r="AD24" s="310" t="str">
        <f>IF(AND('Mapa final'!$L$14="Media",'Mapa final'!$P$14="Mayor"),CONCATENATE("R",'Mapa final'!$A$14),"")</f>
        <v>R2</v>
      </c>
      <c r="AE24" s="310"/>
      <c r="AF24" s="310" t="str">
        <f>IF(AND('Mapa final'!$L$11="Muy Alta",'Mapa final'!$P$11="Leve"),CONCATENATE("R",'Mapa final'!$A$11),"")</f>
        <v/>
      </c>
      <c r="AG24" s="311"/>
      <c r="AH24" s="321" t="str">
        <f>IF(AND('Mapa final'!$L$11="Muy Alta",'Mapa final'!$P$11="Catastrófico"),CONCATENATE("R",'Mapa final'!$A$11),"")</f>
        <v/>
      </c>
      <c r="AI24" s="322"/>
      <c r="AJ24" s="322" t="str">
        <f>IF(AND('Mapa final'!$L$11="Muy Alta",'Mapa final'!$P$11="Catastrófico"),CONCATENATE("R",'Mapa final'!$A$11),"")</f>
        <v/>
      </c>
      <c r="AK24" s="322"/>
      <c r="AL24" s="322" t="str">
        <f>IF(AND('Mapa final'!$L$11="Muy Alta",'Mapa final'!$P$11="Catastrófico"),CONCATENATE("R",'Mapa final'!$A$11),"")</f>
        <v/>
      </c>
      <c r="AM24" s="323"/>
      <c r="AN24" s="64"/>
      <c r="AO24" s="285"/>
      <c r="AP24" s="286"/>
      <c r="AQ24" s="286"/>
      <c r="AR24" s="286"/>
      <c r="AS24" s="286"/>
      <c r="AT24" s="287"/>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row>
    <row r="25" spans="1:80" ht="15" customHeight="1" x14ac:dyDescent="0.25">
      <c r="A25" s="64"/>
      <c r="B25" s="262"/>
      <c r="C25" s="262"/>
      <c r="D25" s="263"/>
      <c r="E25" s="303"/>
      <c r="F25" s="304"/>
      <c r="G25" s="304"/>
      <c r="H25" s="304"/>
      <c r="I25" s="305"/>
      <c r="J25" s="330"/>
      <c r="K25" s="331"/>
      <c r="L25" s="331"/>
      <c r="M25" s="331"/>
      <c r="N25" s="331"/>
      <c r="O25" s="332"/>
      <c r="P25" s="331"/>
      <c r="Q25" s="331"/>
      <c r="R25" s="331"/>
      <c r="S25" s="331"/>
      <c r="T25" s="331"/>
      <c r="U25" s="331"/>
      <c r="V25" s="330"/>
      <c r="W25" s="331"/>
      <c r="X25" s="331"/>
      <c r="Y25" s="331"/>
      <c r="Z25" s="331"/>
      <c r="AA25" s="332"/>
      <c r="AB25" s="316"/>
      <c r="AC25" s="310"/>
      <c r="AD25" s="310"/>
      <c r="AE25" s="310"/>
      <c r="AF25" s="310"/>
      <c r="AG25" s="311"/>
      <c r="AH25" s="321"/>
      <c r="AI25" s="322"/>
      <c r="AJ25" s="322"/>
      <c r="AK25" s="322"/>
      <c r="AL25" s="322"/>
      <c r="AM25" s="323"/>
      <c r="AN25" s="64"/>
      <c r="AO25" s="285"/>
      <c r="AP25" s="286"/>
      <c r="AQ25" s="286"/>
      <c r="AR25" s="286"/>
      <c r="AS25" s="286"/>
      <c r="AT25" s="287"/>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row>
    <row r="26" spans="1:80" ht="15" customHeight="1" x14ac:dyDescent="0.25">
      <c r="A26" s="64"/>
      <c r="B26" s="262"/>
      <c r="C26" s="262"/>
      <c r="D26" s="263"/>
      <c r="E26" s="303"/>
      <c r="F26" s="304"/>
      <c r="G26" s="304"/>
      <c r="H26" s="304"/>
      <c r="I26" s="305"/>
      <c r="J26" s="330" t="str">
        <f>IF(AND('Mapa final'!$L$11="Alta",'Mapa final'!$P$11="Leve"),CONCATENATE("R",'Mapa final'!$A$11),"")</f>
        <v/>
      </c>
      <c r="K26" s="331"/>
      <c r="L26" s="331" t="str">
        <f>IF(AND('Mapa final'!$L$11="Alta",'Mapa final'!$P$11="Leve"),CONCATENATE("R",'Mapa final'!$A$11),"")</f>
        <v/>
      </c>
      <c r="M26" s="331"/>
      <c r="N26" s="331" t="str">
        <f>IF(AND('Mapa final'!$L$11="Alta",'Mapa final'!$P$11="Leve"),CONCATENATE("R",'Mapa final'!$A$11),"")</f>
        <v/>
      </c>
      <c r="O26" s="332"/>
      <c r="P26" s="331" t="str">
        <f>IF(AND('Mapa final'!$L$11="Alta",'Mapa final'!$P$11="Leve"),CONCATENATE("R",'Mapa final'!$A$11),"")</f>
        <v/>
      </c>
      <c r="Q26" s="331"/>
      <c r="R26" s="331" t="str">
        <f>IF(AND('Mapa final'!$L$11="Alta",'Mapa final'!$P$11="Leve"),CONCATENATE("R",'Mapa final'!$A$11),"")</f>
        <v/>
      </c>
      <c r="S26" s="331"/>
      <c r="T26" s="331" t="str">
        <f>IF(AND('Mapa final'!$L$11="Alta",'Mapa final'!$P$11="Leve"),CONCATENATE("R",'Mapa final'!$A$11),"")</f>
        <v/>
      </c>
      <c r="U26" s="331"/>
      <c r="V26" s="330" t="str">
        <f>IF(AND('Mapa final'!$L$11="Alta",'Mapa final'!$P$11="Leve"),CONCATENATE("R",'Mapa final'!$A$11),"")</f>
        <v/>
      </c>
      <c r="W26" s="331"/>
      <c r="X26" s="331" t="str">
        <f>IF(AND('Mapa final'!$L$19="Media",'Mapa final'!$P$19="moderado"),CONCATENATE("R",'Mapa final'!$A$19),"")</f>
        <v>R5</v>
      </c>
      <c r="Y26" s="331"/>
      <c r="Z26" s="331" t="str">
        <f>IF(AND('Mapa final'!$L$11="Alta",'Mapa final'!$P$11="Leve"),CONCATENATE("R",'Mapa final'!$A$11),"")</f>
        <v/>
      </c>
      <c r="AA26" s="332"/>
      <c r="AB26" s="316" t="str">
        <f>IF(AND('Mapa final'!$L$16="Media",'Mapa final'!$P$16="moderado"),CONCATENATE("R",'Mapa final'!$A$16),"")</f>
        <v/>
      </c>
      <c r="AC26" s="310"/>
      <c r="AD26" s="310" t="str">
        <f>IF(AND('Mapa final'!$L$11="Muy Alta",'Mapa final'!$P$11="Leve"),CONCATENATE("R",'Mapa final'!$A$11),"")</f>
        <v/>
      </c>
      <c r="AE26" s="310"/>
      <c r="AF26" s="310" t="str">
        <f>IF(AND('Mapa final'!$L$16="media",'Mapa final'!$P$16="mayor"),CONCATENATE("R",'Mapa final'!$A$16),"")</f>
        <v>R3</v>
      </c>
      <c r="AG26" s="311"/>
      <c r="AH26" s="321" t="str">
        <f>IF(AND('Mapa final'!$L$11="Muy Alta",'Mapa final'!$P$11="Catastrófico"),CONCATENATE("R",'Mapa final'!$A$11),"")</f>
        <v/>
      </c>
      <c r="AI26" s="322"/>
      <c r="AJ26" s="322" t="str">
        <f>IF(AND('Mapa final'!$L$11="Muy Alta",'Mapa final'!$P$11="Catastrófico"),CONCATENATE("R",'Mapa final'!$A$11),"")</f>
        <v/>
      </c>
      <c r="AK26" s="322"/>
      <c r="AL26" s="322" t="str">
        <f>IF(AND('Mapa final'!$L$11="Muy Alta",'Mapa final'!$P$11="Catastrófico"),CONCATENATE("R",'Mapa final'!$A$11),"")</f>
        <v/>
      </c>
      <c r="AM26" s="323"/>
      <c r="AN26" s="64"/>
      <c r="AO26" s="285"/>
      <c r="AP26" s="286"/>
      <c r="AQ26" s="286"/>
      <c r="AR26" s="286"/>
      <c r="AS26" s="286"/>
      <c r="AT26" s="287"/>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row>
    <row r="27" spans="1:80" ht="15" customHeight="1" x14ac:dyDescent="0.25">
      <c r="A27" s="64"/>
      <c r="B27" s="262"/>
      <c r="C27" s="262"/>
      <c r="D27" s="263"/>
      <c r="E27" s="303"/>
      <c r="F27" s="304"/>
      <c r="G27" s="304"/>
      <c r="H27" s="304"/>
      <c r="I27" s="305"/>
      <c r="J27" s="330"/>
      <c r="K27" s="331"/>
      <c r="L27" s="331"/>
      <c r="M27" s="331"/>
      <c r="N27" s="331"/>
      <c r="O27" s="332"/>
      <c r="P27" s="331"/>
      <c r="Q27" s="331"/>
      <c r="R27" s="331"/>
      <c r="S27" s="331"/>
      <c r="T27" s="331"/>
      <c r="U27" s="331"/>
      <c r="V27" s="330"/>
      <c r="W27" s="331"/>
      <c r="X27" s="331"/>
      <c r="Y27" s="331"/>
      <c r="Z27" s="331"/>
      <c r="AA27" s="332"/>
      <c r="AB27" s="316"/>
      <c r="AC27" s="310"/>
      <c r="AD27" s="310"/>
      <c r="AE27" s="310"/>
      <c r="AF27" s="310"/>
      <c r="AG27" s="311"/>
      <c r="AH27" s="321"/>
      <c r="AI27" s="322"/>
      <c r="AJ27" s="322"/>
      <c r="AK27" s="322"/>
      <c r="AL27" s="322"/>
      <c r="AM27" s="323"/>
      <c r="AN27" s="64"/>
      <c r="AO27" s="285"/>
      <c r="AP27" s="286"/>
      <c r="AQ27" s="286"/>
      <c r="AR27" s="286"/>
      <c r="AS27" s="286"/>
      <c r="AT27" s="287"/>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row>
    <row r="28" spans="1:80" ht="15" customHeight="1" x14ac:dyDescent="0.25">
      <c r="A28" s="64"/>
      <c r="B28" s="262"/>
      <c r="C28" s="262"/>
      <c r="D28" s="263"/>
      <c r="E28" s="303"/>
      <c r="F28" s="304"/>
      <c r="G28" s="304"/>
      <c r="H28" s="304"/>
      <c r="I28" s="305"/>
      <c r="J28" s="330" t="str">
        <f>IF(AND('Mapa final'!$L$11="Alta",'Mapa final'!$P$11="Leve"),CONCATENATE("R",'Mapa final'!$A$11),"")</f>
        <v/>
      </c>
      <c r="K28" s="331"/>
      <c r="L28" s="331" t="str">
        <f>IF(AND('Mapa final'!$L$11="Alta",'Mapa final'!$P$11="Leve"),CONCATENATE("R",'Mapa final'!$A$11),"")</f>
        <v/>
      </c>
      <c r="M28" s="331"/>
      <c r="N28" s="331" t="str">
        <f>IF(AND('Mapa final'!$L$11="Alta",'Mapa final'!$P$11="Leve"),CONCATENATE("R",'Mapa final'!$A$11),"")</f>
        <v/>
      </c>
      <c r="O28" s="332"/>
      <c r="P28" s="331" t="str">
        <f>IF(AND('Mapa final'!$L$11="Alta",'Mapa final'!$P$11="Leve"),CONCATENATE("R",'Mapa final'!$A$11),"")</f>
        <v/>
      </c>
      <c r="Q28" s="331"/>
      <c r="R28" s="331" t="str">
        <f>IF(AND('Mapa final'!$L$11="Alta",'Mapa final'!$P$11="Leve"),CONCATENATE("R",'Mapa final'!$A$11),"")</f>
        <v/>
      </c>
      <c r="S28" s="331"/>
      <c r="T28" s="331" t="str">
        <f>IF(AND('Mapa final'!$L$11="Alta",'Mapa final'!$P$11="Leve"),CONCATENATE("R",'Mapa final'!$A$11),"")</f>
        <v/>
      </c>
      <c r="U28" s="331"/>
      <c r="V28" s="330" t="str">
        <f>IF(AND('Mapa final'!$L$11="Alta",'Mapa final'!$P$11="Leve"),CONCATENATE("R",'Mapa final'!$A$11),"")</f>
        <v/>
      </c>
      <c r="W28" s="331"/>
      <c r="X28" s="331" t="str">
        <f>IF(AND('Mapa final'!$L$11="Alta",'Mapa final'!$P$11="Leve"),CONCATENATE("R",'Mapa final'!$A$11),"")</f>
        <v/>
      </c>
      <c r="Y28" s="331"/>
      <c r="Z28" s="331" t="str">
        <f>IF(AND('Mapa final'!$L$11="Alta",'Mapa final'!$P$11="Leve"),CONCATENATE("R",'Mapa final'!$A$11),"")</f>
        <v/>
      </c>
      <c r="AA28" s="332"/>
      <c r="AB28" s="316" t="str">
        <f>IF(AND('Mapa final'!$L$11="Muy Alta",'Mapa final'!$P$11="Leve"),CONCATENATE("R",'Mapa final'!$A$11),"")</f>
        <v/>
      </c>
      <c r="AC28" s="310"/>
      <c r="AD28" s="310" t="str">
        <f>IF(AND('Mapa final'!$L$11="Muy Alta",'Mapa final'!$P$11="Leve"),CONCATENATE("R",'Mapa final'!$A$11),"")</f>
        <v/>
      </c>
      <c r="AE28" s="310"/>
      <c r="AF28" s="310" t="str">
        <f>IF(AND('Mapa final'!$L$11="Muy Alta",'Mapa final'!$P$11="Leve"),CONCATENATE("R",'Mapa final'!$A$11),"")</f>
        <v/>
      </c>
      <c r="AG28" s="311"/>
      <c r="AH28" s="321" t="str">
        <f>IF(AND('Mapa final'!$L$11="Muy Alta",'Mapa final'!$P$11="Catastrófico"),CONCATENATE("R",'Mapa final'!$A$11),"")</f>
        <v/>
      </c>
      <c r="AI28" s="322"/>
      <c r="AJ28" s="322" t="str">
        <f>IF(AND('Mapa final'!$L$11="Muy Alta",'Mapa final'!$P$11="Catastrófico"),CONCATENATE("R",'Mapa final'!$A$11),"")</f>
        <v/>
      </c>
      <c r="AK28" s="322"/>
      <c r="AL28" s="322" t="str">
        <f>IF(AND('Mapa final'!$L$11="Muy Alta",'Mapa final'!$P$11="Catastrófico"),CONCATENATE("R",'Mapa final'!$A$11),"")</f>
        <v/>
      </c>
      <c r="AM28" s="323"/>
      <c r="AN28" s="64"/>
      <c r="AO28" s="285"/>
      <c r="AP28" s="286"/>
      <c r="AQ28" s="286"/>
      <c r="AR28" s="286"/>
      <c r="AS28" s="286"/>
      <c r="AT28" s="287"/>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row>
    <row r="29" spans="1:80" ht="15.75" customHeight="1" thickBot="1" x14ac:dyDescent="0.3">
      <c r="A29" s="64"/>
      <c r="B29" s="262"/>
      <c r="C29" s="262"/>
      <c r="D29" s="263"/>
      <c r="E29" s="306"/>
      <c r="F29" s="307"/>
      <c r="G29" s="307"/>
      <c r="H29" s="307"/>
      <c r="I29" s="308"/>
      <c r="J29" s="330"/>
      <c r="K29" s="331"/>
      <c r="L29" s="331"/>
      <c r="M29" s="331"/>
      <c r="N29" s="331"/>
      <c r="O29" s="332"/>
      <c r="P29" s="331"/>
      <c r="Q29" s="331"/>
      <c r="R29" s="331"/>
      <c r="S29" s="331"/>
      <c r="T29" s="331"/>
      <c r="U29" s="331"/>
      <c r="V29" s="333"/>
      <c r="W29" s="334"/>
      <c r="X29" s="334"/>
      <c r="Y29" s="334"/>
      <c r="Z29" s="334"/>
      <c r="AA29" s="335"/>
      <c r="AB29" s="320"/>
      <c r="AC29" s="312"/>
      <c r="AD29" s="312"/>
      <c r="AE29" s="312"/>
      <c r="AF29" s="312"/>
      <c r="AG29" s="313"/>
      <c r="AH29" s="324"/>
      <c r="AI29" s="325"/>
      <c r="AJ29" s="325"/>
      <c r="AK29" s="325"/>
      <c r="AL29" s="325"/>
      <c r="AM29" s="326"/>
      <c r="AN29" s="64"/>
      <c r="AO29" s="288"/>
      <c r="AP29" s="289"/>
      <c r="AQ29" s="289"/>
      <c r="AR29" s="289"/>
      <c r="AS29" s="289"/>
      <c r="AT29" s="290"/>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row>
    <row r="30" spans="1:80" ht="15" customHeight="1" x14ac:dyDescent="0.25">
      <c r="A30" s="64"/>
      <c r="B30" s="262"/>
      <c r="C30" s="262"/>
      <c r="D30" s="263"/>
      <c r="E30" s="300" t="s">
        <v>234</v>
      </c>
      <c r="F30" s="301"/>
      <c r="G30" s="301"/>
      <c r="H30" s="301"/>
      <c r="I30" s="301"/>
      <c r="J30" s="342" t="str">
        <f>IF(AND('Mapa final'!$L$11="Baja",'Mapa final'!$P$11="Leve"),CONCATENATE("R",'Mapa final'!$A$11),"")</f>
        <v/>
      </c>
      <c r="K30" s="343"/>
      <c r="L30" s="343" t="str">
        <f>IF(AND('Mapa final'!$L$11="Baja",'Mapa final'!$P$11="Leve"),CONCATENATE("R",'Mapa final'!$A$11),"")</f>
        <v/>
      </c>
      <c r="M30" s="343"/>
      <c r="N30" s="343" t="str">
        <f>IF(AND('Mapa final'!$L$11="Baja",'Mapa final'!$P$11="Leve"),CONCATENATE("R",'Mapa final'!$A$11),"")</f>
        <v/>
      </c>
      <c r="O30" s="344"/>
      <c r="P30" s="337" t="str">
        <f>IF(AND('Mapa final'!$L$11="Alta",'Mapa final'!$P$11="Leve"),CONCATENATE("R",'Mapa final'!$A$11),"")</f>
        <v/>
      </c>
      <c r="Q30" s="337"/>
      <c r="R30" s="337" t="str">
        <f>IF(AND('Mapa final'!$L$11="Alta",'Mapa final'!$P$11="Leve"),CONCATENATE("R",'Mapa final'!$A$11),"")</f>
        <v/>
      </c>
      <c r="S30" s="337"/>
      <c r="T30" s="337" t="str">
        <f>IF(AND('Mapa final'!$L$11="Alta",'Mapa final'!$P$11="Leve"),CONCATENATE("R",'Mapa final'!$A$11),"")</f>
        <v/>
      </c>
      <c r="U30" s="338"/>
      <c r="V30" s="336" t="str">
        <f>IF(AND('Mapa final'!$L$11="Alta",'Mapa final'!$P$11="Leve"),CONCATENATE("R",'Mapa final'!$A$11),"")</f>
        <v/>
      </c>
      <c r="W30" s="337"/>
      <c r="X30" s="337" t="str">
        <f>IF(AND('Mapa final'!$L$11="Alta",'Mapa final'!$P$11="Leve"),CONCATENATE("R",'Mapa final'!$A$11),"")</f>
        <v/>
      </c>
      <c r="Y30" s="337"/>
      <c r="Z30" s="337" t="str">
        <f>IF(AND('Mapa final'!$L$11="Alta",'Mapa final'!$P$11="Leve"),CONCATENATE("R",'Mapa final'!$A$11),"")</f>
        <v/>
      </c>
      <c r="AA30" s="338"/>
      <c r="AB30" s="314" t="str">
        <f>IF(AND('Mapa final'!$L$11="Muy Alta",'Mapa final'!$P$11="Leve"),CONCATENATE("R",'Mapa final'!$A$11),"")</f>
        <v/>
      </c>
      <c r="AC30" s="315"/>
      <c r="AD30" s="315" t="str">
        <f>IF(AND('Mapa final'!$L$11="Muy Alta",'Mapa final'!$P$11="Leve"),CONCATENATE("R",'Mapa final'!$A$11),"")</f>
        <v/>
      </c>
      <c r="AE30" s="315"/>
      <c r="AF30" s="315" t="str">
        <f>IF(AND('Mapa final'!$L$11="Muy Alta",'Mapa final'!$P$11="Leve"),CONCATENATE("R",'Mapa final'!$A$11),"")</f>
        <v/>
      </c>
      <c r="AG30" s="317"/>
      <c r="AH30" s="327" t="str">
        <f>IF(AND('Mapa final'!$L$11="Muy Alta",'Mapa final'!$P$11="Catastrófico"),CONCATENATE("R",'Mapa final'!$A$11),"")</f>
        <v/>
      </c>
      <c r="AI30" s="328"/>
      <c r="AJ30" s="328" t="str">
        <f>IF(AND('Mapa final'!$L$11="Muy Alta",'Mapa final'!$P$11="Catastrófico"),CONCATENATE("R",'Mapa final'!$A$11),"")</f>
        <v/>
      </c>
      <c r="AK30" s="328"/>
      <c r="AL30" s="328" t="str">
        <f>IF(AND('Mapa final'!$L$11="Muy Alta",'Mapa final'!$P$11="Catastrófico"),CONCATENATE("R",'Mapa final'!$A$11),"")</f>
        <v/>
      </c>
      <c r="AM30" s="329"/>
      <c r="AN30" s="64"/>
      <c r="AO30" s="291" t="s">
        <v>235</v>
      </c>
      <c r="AP30" s="292"/>
      <c r="AQ30" s="292"/>
      <c r="AR30" s="292"/>
      <c r="AS30" s="292"/>
      <c r="AT30" s="293"/>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row>
    <row r="31" spans="1:80" ht="15" customHeight="1" x14ac:dyDescent="0.25">
      <c r="A31" s="64"/>
      <c r="B31" s="262"/>
      <c r="C31" s="262"/>
      <c r="D31" s="263"/>
      <c r="E31" s="303"/>
      <c r="F31" s="304"/>
      <c r="G31" s="304"/>
      <c r="H31" s="304"/>
      <c r="I31" s="304"/>
      <c r="J31" s="341"/>
      <c r="K31" s="339"/>
      <c r="L31" s="339"/>
      <c r="M31" s="339"/>
      <c r="N31" s="339"/>
      <c r="O31" s="340"/>
      <c r="P31" s="331"/>
      <c r="Q31" s="331"/>
      <c r="R31" s="331"/>
      <c r="S31" s="331"/>
      <c r="T31" s="331"/>
      <c r="U31" s="332"/>
      <c r="V31" s="330"/>
      <c r="W31" s="331"/>
      <c r="X31" s="331"/>
      <c r="Y31" s="331"/>
      <c r="Z31" s="331"/>
      <c r="AA31" s="332"/>
      <c r="AB31" s="316"/>
      <c r="AC31" s="310"/>
      <c r="AD31" s="310"/>
      <c r="AE31" s="310"/>
      <c r="AF31" s="310"/>
      <c r="AG31" s="311"/>
      <c r="AH31" s="321"/>
      <c r="AI31" s="322"/>
      <c r="AJ31" s="322"/>
      <c r="AK31" s="322"/>
      <c r="AL31" s="322"/>
      <c r="AM31" s="323"/>
      <c r="AN31" s="64"/>
      <c r="AO31" s="294"/>
      <c r="AP31" s="295"/>
      <c r="AQ31" s="295"/>
      <c r="AR31" s="295"/>
      <c r="AS31" s="295"/>
      <c r="AT31" s="296"/>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row>
    <row r="32" spans="1:80" ht="15" customHeight="1" x14ac:dyDescent="0.25">
      <c r="A32" s="64"/>
      <c r="B32" s="262"/>
      <c r="C32" s="262"/>
      <c r="D32" s="263"/>
      <c r="E32" s="303"/>
      <c r="F32" s="304"/>
      <c r="G32" s="304"/>
      <c r="H32" s="304"/>
      <c r="I32" s="304"/>
      <c r="J32" s="341" t="str">
        <f>IF(AND('Mapa final'!$L$11="Baja",'Mapa final'!$P$11="Leve"),CONCATENATE("R",'Mapa final'!$A$11),"")</f>
        <v/>
      </c>
      <c r="K32" s="339"/>
      <c r="L32" s="339" t="str">
        <f>IF(AND('Mapa final'!$L$11="Baja",'Mapa final'!$P$11="Leve"),CONCATENATE("R",'Mapa final'!$A$11),"")</f>
        <v/>
      </c>
      <c r="M32" s="339"/>
      <c r="N32" s="339" t="str">
        <f>IF(AND('Mapa final'!$L$11="Baja",'Mapa final'!$P$11="Leve"),CONCATENATE("R",'Mapa final'!$A$11),"")</f>
        <v/>
      </c>
      <c r="O32" s="340"/>
      <c r="P32" s="331" t="str">
        <f>IF(AND('Mapa final'!$L$11="Alta",'Mapa final'!$P$11="Leve"),CONCATENATE("R",'Mapa final'!$A$11),"")</f>
        <v/>
      </c>
      <c r="Q32" s="331"/>
      <c r="R32" s="331" t="str">
        <f>IF(AND('Mapa final'!$L$17="baja",'Mapa final'!$P$17="menor"),CONCATENATE("R",'Mapa final'!$A$17),"")</f>
        <v>R4</v>
      </c>
      <c r="S32" s="331"/>
      <c r="T32" s="331" t="str">
        <f>IF(AND('Mapa final'!$L$11="Alta",'Mapa final'!$P$11="Leve"),CONCATENATE("R",'Mapa final'!$A$11),"")</f>
        <v/>
      </c>
      <c r="U32" s="332"/>
      <c r="V32" s="330" t="str">
        <f>IF(AND('Mapa final'!$L$11="Alta",'Mapa final'!$P$11="Leve"),CONCATENATE("R",'Mapa final'!$A$11),"")</f>
        <v/>
      </c>
      <c r="W32" s="331"/>
      <c r="X32" s="331" t="str">
        <f>IF(AND('Mapa final'!$L$11="Alta",'Mapa final'!$P$11="Leve"),CONCATENATE("R",'Mapa final'!$A$11),"")</f>
        <v/>
      </c>
      <c r="Y32" s="331"/>
      <c r="Z32" s="331" t="str">
        <f>IF(AND('Mapa final'!$L$11="Alta",'Mapa final'!$P$11="Leve"),CONCATENATE("R",'Mapa final'!$A$11),"")</f>
        <v/>
      </c>
      <c r="AA32" s="332"/>
      <c r="AB32" s="316" t="str">
        <f>IF(AND('Mapa final'!$L$11="Muy Alta",'Mapa final'!$P$11="Leve"),CONCATENATE("R",'Mapa final'!$A$11),"")</f>
        <v/>
      </c>
      <c r="AC32" s="310"/>
      <c r="AD32" s="310" t="str">
        <f>IF(AND('Mapa final'!$L$11="Muy Alta",'Mapa final'!$P$11="Leve"),CONCATENATE("R",'Mapa final'!$A$11),"")</f>
        <v/>
      </c>
      <c r="AE32" s="310"/>
      <c r="AF32" s="310" t="str">
        <f>IF(AND('Mapa final'!$L$11="Muy Alta",'Mapa final'!$P$11="Leve"),CONCATENATE("R",'Mapa final'!$A$11),"")</f>
        <v/>
      </c>
      <c r="AG32" s="311"/>
      <c r="AH32" s="321" t="str">
        <f>IF(AND('Mapa final'!$L$11="Muy Alta",'Mapa final'!$P$11="Catastrófico"),CONCATENATE("R",'Mapa final'!$A$11),"")</f>
        <v/>
      </c>
      <c r="AI32" s="322"/>
      <c r="AJ32" s="322" t="str">
        <f>IF(AND('Mapa final'!$L$11="Muy Alta",'Mapa final'!$P$11="Catastrófico"),CONCATENATE("R",'Mapa final'!$A$11),"")</f>
        <v/>
      </c>
      <c r="AK32" s="322"/>
      <c r="AL32" s="322" t="str">
        <f>IF(AND('Mapa final'!$L$11="Muy Alta",'Mapa final'!$P$11="Catastrófico"),CONCATENATE("R",'Mapa final'!$A$11),"")</f>
        <v/>
      </c>
      <c r="AM32" s="323"/>
      <c r="AN32" s="64"/>
      <c r="AO32" s="294"/>
      <c r="AP32" s="295"/>
      <c r="AQ32" s="295"/>
      <c r="AR32" s="295"/>
      <c r="AS32" s="295"/>
      <c r="AT32" s="296"/>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row>
    <row r="33" spans="1:80" ht="15" customHeight="1" x14ac:dyDescent="0.25">
      <c r="A33" s="64"/>
      <c r="B33" s="262"/>
      <c r="C33" s="262"/>
      <c r="D33" s="263"/>
      <c r="E33" s="303"/>
      <c r="F33" s="304"/>
      <c r="G33" s="304"/>
      <c r="H33" s="304"/>
      <c r="I33" s="304"/>
      <c r="J33" s="341"/>
      <c r="K33" s="339"/>
      <c r="L33" s="339"/>
      <c r="M33" s="339"/>
      <c r="N33" s="339"/>
      <c r="O33" s="340"/>
      <c r="P33" s="331"/>
      <c r="Q33" s="331"/>
      <c r="R33" s="331"/>
      <c r="S33" s="331"/>
      <c r="T33" s="331"/>
      <c r="U33" s="332"/>
      <c r="V33" s="330"/>
      <c r="W33" s="331"/>
      <c r="X33" s="331"/>
      <c r="Y33" s="331"/>
      <c r="Z33" s="331"/>
      <c r="AA33" s="332"/>
      <c r="AB33" s="316"/>
      <c r="AC33" s="310"/>
      <c r="AD33" s="310"/>
      <c r="AE33" s="310"/>
      <c r="AF33" s="310"/>
      <c r="AG33" s="311"/>
      <c r="AH33" s="321"/>
      <c r="AI33" s="322"/>
      <c r="AJ33" s="322"/>
      <c r="AK33" s="322"/>
      <c r="AL33" s="322"/>
      <c r="AM33" s="323"/>
      <c r="AN33" s="64"/>
      <c r="AO33" s="294"/>
      <c r="AP33" s="295"/>
      <c r="AQ33" s="295"/>
      <c r="AR33" s="295"/>
      <c r="AS33" s="295"/>
      <c r="AT33" s="296"/>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row>
    <row r="34" spans="1:80" ht="15" customHeight="1" x14ac:dyDescent="0.25">
      <c r="A34" s="64"/>
      <c r="B34" s="262"/>
      <c r="C34" s="262"/>
      <c r="D34" s="263"/>
      <c r="E34" s="303"/>
      <c r="F34" s="304"/>
      <c r="G34" s="304"/>
      <c r="H34" s="304"/>
      <c r="I34" s="304"/>
      <c r="J34" s="341" t="str">
        <f>IF(AND('Mapa final'!$L$11="Baja",'Mapa final'!$P$11="Leve"),CONCATENATE("R",'Mapa final'!$A$11),"")</f>
        <v/>
      </c>
      <c r="K34" s="339"/>
      <c r="L34" s="339" t="str">
        <f>IF(AND('Mapa final'!$L$11="Baja",'Mapa final'!$P$11="Leve"),CONCATENATE("R",'Mapa final'!$A$11),"")</f>
        <v/>
      </c>
      <c r="M34" s="339"/>
      <c r="N34" s="339" t="str">
        <f>IF(AND('Mapa final'!$L$11="Baja",'Mapa final'!$P$11="Leve"),CONCATENATE("R",'Mapa final'!$A$11),"")</f>
        <v/>
      </c>
      <c r="O34" s="340"/>
      <c r="P34" s="331" t="str">
        <f>IF(AND('Mapa final'!$L$11="Alta",'Mapa final'!$P$11="Leve"),CONCATENATE("R",'Mapa final'!$A$11),"")</f>
        <v/>
      </c>
      <c r="Q34" s="331"/>
      <c r="R34" s="331" t="str">
        <f>IF(AND('Mapa final'!$L$11="Alta",'Mapa final'!$P$11="Leve"),CONCATENATE("R",'Mapa final'!$A$11),"")</f>
        <v/>
      </c>
      <c r="S34" s="331"/>
      <c r="T34" s="331" t="str">
        <f>IF(AND('Mapa final'!$L$11="Alta",'Mapa final'!$P$11="Leve"),CONCATENATE("R",'Mapa final'!$A$11),"")</f>
        <v/>
      </c>
      <c r="U34" s="332"/>
      <c r="V34" s="330" t="str">
        <f>IF(AND('Mapa final'!$L$11="Alta",'Mapa final'!$P$11="Leve"),CONCATENATE("R",'Mapa final'!$A$11),"")</f>
        <v/>
      </c>
      <c r="W34" s="331"/>
      <c r="X34" s="331" t="str">
        <f>IF(AND('Mapa final'!$L$11="Alta",'Mapa final'!$P$11="Leve"),CONCATENATE("R",'Mapa final'!$A$11),"")</f>
        <v/>
      </c>
      <c r="Y34" s="331"/>
      <c r="Z34" s="331" t="str">
        <f>IF(AND('Mapa final'!$L$11="Alta",'Mapa final'!$P$11="Leve"),CONCATENATE("R",'Mapa final'!$A$11),"")</f>
        <v/>
      </c>
      <c r="AA34" s="332"/>
      <c r="AB34" s="316" t="str">
        <f>IF(AND('Mapa final'!$L$11="Muy Alta",'Mapa final'!$P$11="Leve"),CONCATENATE("R",'Mapa final'!$A$11),"")</f>
        <v/>
      </c>
      <c r="AC34" s="310"/>
      <c r="AD34" s="310" t="str">
        <f>IF(AND('Mapa final'!$L$11="Muy Alta",'Mapa final'!$P$11="Leve"),CONCATENATE("R",'Mapa final'!$A$11),"")</f>
        <v/>
      </c>
      <c r="AE34" s="310"/>
      <c r="AF34" s="310" t="str">
        <f>IF(AND('Mapa final'!$L$11="Muy Alta",'Mapa final'!$P$11="Leve"),CONCATENATE("R",'Mapa final'!$A$11),"")</f>
        <v/>
      </c>
      <c r="AG34" s="311"/>
      <c r="AH34" s="321" t="str">
        <f>IF(AND('Mapa final'!$L$11="Muy Alta",'Mapa final'!$P$11="Catastrófico"),CONCATENATE("R",'Mapa final'!$A$11),"")</f>
        <v/>
      </c>
      <c r="AI34" s="322"/>
      <c r="AJ34" s="322" t="str">
        <f>IF(AND('Mapa final'!$L$11="Muy Alta",'Mapa final'!$P$11="Catastrófico"),CONCATENATE("R",'Mapa final'!$A$11),"")</f>
        <v/>
      </c>
      <c r="AK34" s="322"/>
      <c r="AL34" s="322" t="str">
        <f>IF(AND('Mapa final'!$L$11="Muy Alta",'Mapa final'!$P$11="Catastrófico"),CONCATENATE("R",'Mapa final'!$A$11),"")</f>
        <v/>
      </c>
      <c r="AM34" s="323"/>
      <c r="AN34" s="64"/>
      <c r="AO34" s="294"/>
      <c r="AP34" s="295"/>
      <c r="AQ34" s="295"/>
      <c r="AR34" s="295"/>
      <c r="AS34" s="295"/>
      <c r="AT34" s="296"/>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row>
    <row r="35" spans="1:80" ht="15" customHeight="1" x14ac:dyDescent="0.25">
      <c r="A35" s="64"/>
      <c r="B35" s="262"/>
      <c r="C35" s="262"/>
      <c r="D35" s="263"/>
      <c r="E35" s="303"/>
      <c r="F35" s="304"/>
      <c r="G35" s="304"/>
      <c r="H35" s="304"/>
      <c r="I35" s="304"/>
      <c r="J35" s="341"/>
      <c r="K35" s="339"/>
      <c r="L35" s="339"/>
      <c r="M35" s="339"/>
      <c r="N35" s="339"/>
      <c r="O35" s="340"/>
      <c r="P35" s="331"/>
      <c r="Q35" s="331"/>
      <c r="R35" s="331"/>
      <c r="S35" s="331"/>
      <c r="T35" s="331"/>
      <c r="U35" s="332"/>
      <c r="V35" s="330"/>
      <c r="W35" s="331"/>
      <c r="X35" s="331"/>
      <c r="Y35" s="331"/>
      <c r="Z35" s="331"/>
      <c r="AA35" s="332"/>
      <c r="AB35" s="316"/>
      <c r="AC35" s="310"/>
      <c r="AD35" s="310"/>
      <c r="AE35" s="310"/>
      <c r="AF35" s="310"/>
      <c r="AG35" s="311"/>
      <c r="AH35" s="321"/>
      <c r="AI35" s="322"/>
      <c r="AJ35" s="322"/>
      <c r="AK35" s="322"/>
      <c r="AL35" s="322"/>
      <c r="AM35" s="323"/>
      <c r="AN35" s="64"/>
      <c r="AO35" s="294"/>
      <c r="AP35" s="295"/>
      <c r="AQ35" s="295"/>
      <c r="AR35" s="295"/>
      <c r="AS35" s="295"/>
      <c r="AT35" s="296"/>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row>
    <row r="36" spans="1:80" ht="15" customHeight="1" x14ac:dyDescent="0.25">
      <c r="A36" s="64"/>
      <c r="B36" s="262"/>
      <c r="C36" s="262"/>
      <c r="D36" s="263"/>
      <c r="E36" s="303"/>
      <c r="F36" s="304"/>
      <c r="G36" s="304"/>
      <c r="H36" s="304"/>
      <c r="I36" s="304"/>
      <c r="J36" s="341" t="str">
        <f>IF(AND('Mapa final'!$L$11="Baja",'Mapa final'!$P$11="Leve"),CONCATENATE("R",'Mapa final'!$A$11),"")</f>
        <v/>
      </c>
      <c r="K36" s="339"/>
      <c r="L36" s="339" t="str">
        <f>IF(AND('Mapa final'!$L$11="Baja",'Mapa final'!$P$11="Leve"),CONCATENATE("R",'Mapa final'!$A$11),"")</f>
        <v/>
      </c>
      <c r="M36" s="339"/>
      <c r="N36" s="339" t="str">
        <f>IF(AND('Mapa final'!$L$11="Baja",'Mapa final'!$P$11="Leve"),CONCATENATE("R",'Mapa final'!$A$11),"")</f>
        <v/>
      </c>
      <c r="O36" s="340"/>
      <c r="P36" s="331" t="str">
        <f>IF(AND('Mapa final'!$L$11="Alta",'Mapa final'!$P$11="Leve"),CONCATENATE("R",'Mapa final'!$A$11),"")</f>
        <v/>
      </c>
      <c r="Q36" s="331"/>
      <c r="R36" s="331" t="str">
        <f>IF(AND('Mapa final'!$L$11="Alta",'Mapa final'!$P$11="Leve"),CONCATENATE("R",'Mapa final'!$A$11),"")</f>
        <v/>
      </c>
      <c r="S36" s="331"/>
      <c r="T36" s="331" t="str">
        <f>IF(AND('Mapa final'!$L$11="Alta",'Mapa final'!$P$11="Leve"),CONCATENATE("R",'Mapa final'!$A$11),"")</f>
        <v/>
      </c>
      <c r="U36" s="332"/>
      <c r="V36" s="330" t="str">
        <f>IF(AND('Mapa final'!$L$11="Alta",'Mapa final'!$P$11="Leve"),CONCATENATE("R",'Mapa final'!$A$11),"")</f>
        <v/>
      </c>
      <c r="W36" s="331"/>
      <c r="X36" s="331" t="str">
        <f>IF(AND('Mapa final'!$L$11="Alta",'Mapa final'!$P$11="Leve"),CONCATENATE("R",'Mapa final'!$A$11),"")</f>
        <v/>
      </c>
      <c r="Y36" s="331"/>
      <c r="Z36" s="331" t="str">
        <f>IF(AND('Mapa final'!$L$11="Alta",'Mapa final'!$P$11="Leve"),CONCATENATE("R",'Mapa final'!$A$11),"")</f>
        <v/>
      </c>
      <c r="AA36" s="332"/>
      <c r="AB36" s="316" t="str">
        <f>IF(AND('Mapa final'!$L$11="Muy Alta",'Mapa final'!$P$11="Leve"),CONCATENATE("R",'Mapa final'!$A$11),"")</f>
        <v/>
      </c>
      <c r="AC36" s="310"/>
      <c r="AD36" s="310" t="str">
        <f>IF(AND('Mapa final'!$L$11="Muy Alta",'Mapa final'!$P$11="Leve"),CONCATENATE("R",'Mapa final'!$A$11),"")</f>
        <v/>
      </c>
      <c r="AE36" s="310"/>
      <c r="AF36" s="310" t="str">
        <f>IF(AND('Mapa final'!$L$11="Muy Alta",'Mapa final'!$P$11="Leve"),CONCATENATE("R",'Mapa final'!$A$11),"")</f>
        <v/>
      </c>
      <c r="AG36" s="311"/>
      <c r="AH36" s="321" t="str">
        <f>IF(AND('Mapa final'!$L$11="Muy Alta",'Mapa final'!$P$11="Catastrófico"),CONCATENATE("R",'Mapa final'!$A$11),"")</f>
        <v/>
      </c>
      <c r="AI36" s="322"/>
      <c r="AJ36" s="322" t="str">
        <f>IF(AND('Mapa final'!$L$11="Muy Alta",'Mapa final'!$P$11="Catastrófico"),CONCATENATE("R",'Mapa final'!$A$11),"")</f>
        <v/>
      </c>
      <c r="AK36" s="322"/>
      <c r="AL36" s="322" t="str">
        <f>IF(AND('Mapa final'!$L$11="Muy Alta",'Mapa final'!$P$11="Catastrófico"),CONCATENATE("R",'Mapa final'!$A$11),"")</f>
        <v/>
      </c>
      <c r="AM36" s="323"/>
      <c r="AN36" s="64"/>
      <c r="AO36" s="294"/>
      <c r="AP36" s="295"/>
      <c r="AQ36" s="295"/>
      <c r="AR36" s="295"/>
      <c r="AS36" s="295"/>
      <c r="AT36" s="296"/>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row>
    <row r="37" spans="1:80" ht="15.75" customHeight="1" thickBot="1" x14ac:dyDescent="0.3">
      <c r="A37" s="64"/>
      <c r="B37" s="262"/>
      <c r="C37" s="262"/>
      <c r="D37" s="263"/>
      <c r="E37" s="306"/>
      <c r="F37" s="307"/>
      <c r="G37" s="307"/>
      <c r="H37" s="307"/>
      <c r="I37" s="307"/>
      <c r="J37" s="341"/>
      <c r="K37" s="339"/>
      <c r="L37" s="339"/>
      <c r="M37" s="339"/>
      <c r="N37" s="339"/>
      <c r="O37" s="340"/>
      <c r="P37" s="334"/>
      <c r="Q37" s="334"/>
      <c r="R37" s="334"/>
      <c r="S37" s="334"/>
      <c r="T37" s="334"/>
      <c r="U37" s="335"/>
      <c r="V37" s="333"/>
      <c r="W37" s="334"/>
      <c r="X37" s="334"/>
      <c r="Y37" s="334"/>
      <c r="Z37" s="334"/>
      <c r="AA37" s="335"/>
      <c r="AB37" s="320"/>
      <c r="AC37" s="312"/>
      <c r="AD37" s="312"/>
      <c r="AE37" s="312"/>
      <c r="AF37" s="312"/>
      <c r="AG37" s="313"/>
      <c r="AH37" s="324"/>
      <c r="AI37" s="325"/>
      <c r="AJ37" s="325"/>
      <c r="AK37" s="325"/>
      <c r="AL37" s="325"/>
      <c r="AM37" s="326"/>
      <c r="AN37" s="64"/>
      <c r="AO37" s="297"/>
      <c r="AP37" s="298"/>
      <c r="AQ37" s="298"/>
      <c r="AR37" s="298"/>
      <c r="AS37" s="298"/>
      <c r="AT37" s="299"/>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row>
    <row r="38" spans="1:80" ht="15" customHeight="1" x14ac:dyDescent="0.25">
      <c r="A38" s="64"/>
      <c r="B38" s="262"/>
      <c r="C38" s="262"/>
      <c r="D38" s="263"/>
      <c r="E38" s="300" t="s">
        <v>236</v>
      </c>
      <c r="F38" s="301"/>
      <c r="G38" s="301"/>
      <c r="H38" s="301"/>
      <c r="I38" s="301"/>
      <c r="J38" s="342" t="str">
        <f>IF(AND('Mapa final'!$L$11="Baja",'Mapa final'!$P$11="Leve"),CONCATENATE("R",'Mapa final'!$A$11),"")</f>
        <v/>
      </c>
      <c r="K38" s="343"/>
      <c r="L38" s="343" t="str">
        <f>IF(AND('Mapa final'!$L$11="Baja",'Mapa final'!$P$11="Leve"),CONCATENATE("R",'Mapa final'!$A$11),"")</f>
        <v/>
      </c>
      <c r="M38" s="343"/>
      <c r="N38" s="343" t="str">
        <f>IF(AND('Mapa final'!$L$11="Baja",'Mapa final'!$P$11="Leve"),CONCATENATE("R",'Mapa final'!$A$11),"")</f>
        <v/>
      </c>
      <c r="O38" s="344"/>
      <c r="P38" s="342" t="str">
        <f>IF(AND('Mapa final'!$L$11="Baja",'Mapa final'!$P$11="Leve"),CONCATENATE("R",'Mapa final'!$A$11),"")</f>
        <v/>
      </c>
      <c r="Q38" s="343"/>
      <c r="R38" s="343" t="str">
        <f>IF(AND('Mapa final'!$L$11="Baja",'Mapa final'!$P$11="Leve"),CONCATENATE("R",'Mapa final'!$A$11),"")</f>
        <v/>
      </c>
      <c r="S38" s="343"/>
      <c r="T38" s="343" t="str">
        <f>IF(AND('Mapa final'!$L$11="Baja",'Mapa final'!$P$11="Leve"),CONCATENATE("R",'Mapa final'!$A$11),"")</f>
        <v/>
      </c>
      <c r="U38" s="344"/>
      <c r="V38" s="336" t="str">
        <f>IF(AND('Mapa final'!$L$11="Alta",'Mapa final'!$P$11="Leve"),CONCATENATE("R",'Mapa final'!$A$11),"")</f>
        <v/>
      </c>
      <c r="W38" s="337"/>
      <c r="X38" s="337" t="str">
        <f>IF(AND('Mapa final'!$L$11="Alta",'Mapa final'!$P$11="Leve"),CONCATENATE("R",'Mapa final'!$A$11),"")</f>
        <v/>
      </c>
      <c r="Y38" s="337"/>
      <c r="Z38" s="337" t="str">
        <f>IF(AND('Mapa final'!$L$11="Alta",'Mapa final'!$P$11="Leve"),CONCATENATE("R",'Mapa final'!$A$11),"")</f>
        <v/>
      </c>
      <c r="AA38" s="338"/>
      <c r="AB38" s="314" t="str">
        <f>IF(AND('Mapa final'!$L$11="Muy Alta",'Mapa final'!$P$11="Leve"),CONCATENATE("R",'Mapa final'!$A$11),"")</f>
        <v/>
      </c>
      <c r="AC38" s="315"/>
      <c r="AD38" s="315" t="str">
        <f>IF(AND('Mapa final'!$L$11="Muy Alta",'Mapa final'!$P$11="Leve"),CONCATENATE("R",'Mapa final'!$A$11),"")</f>
        <v/>
      </c>
      <c r="AE38" s="315"/>
      <c r="AF38" s="315" t="str">
        <f>IF(AND('Mapa final'!$L$11="Muy Alta",'Mapa final'!$P$11="Leve"),CONCATENATE("R",'Mapa final'!$A$11),"")</f>
        <v/>
      </c>
      <c r="AG38" s="317"/>
      <c r="AH38" s="327" t="str">
        <f>IF(AND('Mapa final'!$L$11="Muy Alta",'Mapa final'!$P$11="Catastrófico"),CONCATENATE("R",'Mapa final'!$A$11),"")</f>
        <v/>
      </c>
      <c r="AI38" s="328"/>
      <c r="AJ38" s="328" t="str">
        <f>IF(AND('Mapa final'!$L$11="Muy Alta",'Mapa final'!$P$11="Catastrófico"),CONCATENATE("R",'Mapa final'!$A$11),"")</f>
        <v/>
      </c>
      <c r="AK38" s="328"/>
      <c r="AL38" s="328" t="str">
        <f>IF(AND('Mapa final'!$L$11="Muy Alta",'Mapa final'!$P$11="Catastrófico"),CONCATENATE("R",'Mapa final'!$A$11),"")</f>
        <v/>
      </c>
      <c r="AM38" s="329"/>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row>
    <row r="39" spans="1:80" ht="15" customHeight="1" x14ac:dyDescent="0.25">
      <c r="A39" s="64"/>
      <c r="B39" s="262"/>
      <c r="C39" s="262"/>
      <c r="D39" s="263"/>
      <c r="E39" s="303"/>
      <c r="F39" s="304"/>
      <c r="G39" s="304"/>
      <c r="H39" s="304"/>
      <c r="I39" s="304"/>
      <c r="J39" s="341"/>
      <c r="K39" s="339"/>
      <c r="L39" s="339"/>
      <c r="M39" s="339"/>
      <c r="N39" s="339"/>
      <c r="O39" s="340"/>
      <c r="P39" s="341"/>
      <c r="Q39" s="339"/>
      <c r="R39" s="339"/>
      <c r="S39" s="339"/>
      <c r="T39" s="339"/>
      <c r="U39" s="340"/>
      <c r="V39" s="330"/>
      <c r="W39" s="331"/>
      <c r="X39" s="331"/>
      <c r="Y39" s="331"/>
      <c r="Z39" s="331"/>
      <c r="AA39" s="332"/>
      <c r="AB39" s="316"/>
      <c r="AC39" s="310"/>
      <c r="AD39" s="310"/>
      <c r="AE39" s="310"/>
      <c r="AF39" s="310"/>
      <c r="AG39" s="311"/>
      <c r="AH39" s="321"/>
      <c r="AI39" s="322"/>
      <c r="AJ39" s="322"/>
      <c r="AK39" s="322"/>
      <c r="AL39" s="322"/>
      <c r="AM39" s="323"/>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row>
    <row r="40" spans="1:80" ht="15" customHeight="1" x14ac:dyDescent="0.25">
      <c r="A40" s="64"/>
      <c r="B40" s="262"/>
      <c r="C40" s="262"/>
      <c r="D40" s="263"/>
      <c r="E40" s="303"/>
      <c r="F40" s="304"/>
      <c r="G40" s="304"/>
      <c r="H40" s="304"/>
      <c r="I40" s="304"/>
      <c r="J40" s="341" t="str">
        <f>IF(AND('Mapa final'!$L$11="Baja",'Mapa final'!$P$11="Leve"),CONCATENATE("R",'Mapa final'!$A$11),"")</f>
        <v/>
      </c>
      <c r="K40" s="339"/>
      <c r="L40" s="339" t="str">
        <f>IF(AND('Mapa final'!$L$20="Muy Baja",'Mapa final'!$P$20="Leve"),CONCATENATE("R",'Mapa final'!$A$20),"")</f>
        <v>R6</v>
      </c>
      <c r="M40" s="339"/>
      <c r="N40" s="339" t="str">
        <f>IF(AND('Mapa final'!$L$11="Baja",'Mapa final'!$P$11="Leve"),CONCATENATE("R",'Mapa final'!$A$11),"")</f>
        <v/>
      </c>
      <c r="O40" s="340"/>
      <c r="P40" s="341" t="str">
        <f>IF(AND('Mapa final'!$L$11="Baja",'Mapa final'!$P$11="Leve"),CONCATENATE("R",'Mapa final'!$A$11),"")</f>
        <v/>
      </c>
      <c r="Q40" s="339"/>
      <c r="R40" s="339" t="str">
        <f>IF(AND('Mapa final'!$L$11="Baja",'Mapa final'!$P$11="Leve"),CONCATENATE("R",'Mapa final'!$A$11),"")</f>
        <v/>
      </c>
      <c r="S40" s="339"/>
      <c r="T40" s="339" t="str">
        <f>IF(AND('Mapa final'!$L$11="Baja",'Mapa final'!$P$11="Leve"),CONCATENATE("R",'Mapa final'!$A$11),"")</f>
        <v/>
      </c>
      <c r="U40" s="340"/>
      <c r="V40" s="330" t="str">
        <f>IF(AND('Mapa final'!$L$11="Alta",'Mapa final'!$P$11="Leve"),CONCATENATE("R",'Mapa final'!$A$11),"")</f>
        <v/>
      </c>
      <c r="W40" s="331"/>
      <c r="X40" s="331" t="str">
        <f>IF(AND('Mapa final'!$L$11="Alta",'Mapa final'!$P$11="Leve"),CONCATENATE("R",'Mapa final'!$A$11),"")</f>
        <v/>
      </c>
      <c r="Y40" s="331"/>
      <c r="Z40" s="331" t="str">
        <f>IF(AND('Mapa final'!$L$11="Alta",'Mapa final'!$P$11="Leve"),CONCATENATE("R",'Mapa final'!$A$11),"")</f>
        <v/>
      </c>
      <c r="AA40" s="332"/>
      <c r="AB40" s="316" t="str">
        <f>IF(AND('Mapa final'!$L$11="Muy Alta",'Mapa final'!$P$11="Leve"),CONCATENATE("R",'Mapa final'!$A$11),"")</f>
        <v/>
      </c>
      <c r="AC40" s="310"/>
      <c r="AD40" s="310" t="str">
        <f>IF(AND('Mapa final'!$L$11="Muy Alta",'Mapa final'!$P$11="Leve"),CONCATENATE("R",'Mapa final'!$A$11),"")</f>
        <v/>
      </c>
      <c r="AE40" s="310"/>
      <c r="AF40" s="310" t="str">
        <f>IF(AND('Mapa final'!$L$11="Muy Alta",'Mapa final'!$P$11="Leve"),CONCATENATE("R",'Mapa final'!$A$11),"")</f>
        <v/>
      </c>
      <c r="AG40" s="311"/>
      <c r="AH40" s="321" t="str">
        <f>IF(AND('Mapa final'!$L$11="Muy Alta",'Mapa final'!$P$11="Catastrófico"),CONCATENATE("R",'Mapa final'!$A$11),"")</f>
        <v/>
      </c>
      <c r="AI40" s="322"/>
      <c r="AJ40" s="322" t="str">
        <f>IF(AND('Mapa final'!$L$11="Muy Alta",'Mapa final'!$P$11="Catastrófico"),CONCATENATE("R",'Mapa final'!$A$11),"")</f>
        <v/>
      </c>
      <c r="AK40" s="322"/>
      <c r="AL40" s="322" t="str">
        <f>IF(AND('Mapa final'!$L$11="Muy Alta",'Mapa final'!$P$11="Catastrófico"),CONCATENATE("R",'Mapa final'!$A$11),"")</f>
        <v/>
      </c>
      <c r="AM40" s="323"/>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row>
    <row r="41" spans="1:80" ht="15" customHeight="1" x14ac:dyDescent="0.25">
      <c r="A41" s="64"/>
      <c r="B41" s="262"/>
      <c r="C41" s="262"/>
      <c r="D41" s="263"/>
      <c r="E41" s="303"/>
      <c r="F41" s="304"/>
      <c r="G41" s="304"/>
      <c r="H41" s="304"/>
      <c r="I41" s="304"/>
      <c r="J41" s="341"/>
      <c r="K41" s="339"/>
      <c r="L41" s="339"/>
      <c r="M41" s="339"/>
      <c r="N41" s="339"/>
      <c r="O41" s="340"/>
      <c r="P41" s="341"/>
      <c r="Q41" s="339"/>
      <c r="R41" s="339"/>
      <c r="S41" s="339"/>
      <c r="T41" s="339"/>
      <c r="U41" s="340"/>
      <c r="V41" s="330"/>
      <c r="W41" s="331"/>
      <c r="X41" s="331"/>
      <c r="Y41" s="331"/>
      <c r="Z41" s="331"/>
      <c r="AA41" s="332"/>
      <c r="AB41" s="316"/>
      <c r="AC41" s="310"/>
      <c r="AD41" s="310"/>
      <c r="AE41" s="310"/>
      <c r="AF41" s="310"/>
      <c r="AG41" s="311"/>
      <c r="AH41" s="321"/>
      <c r="AI41" s="322"/>
      <c r="AJ41" s="322"/>
      <c r="AK41" s="322"/>
      <c r="AL41" s="322"/>
      <c r="AM41" s="323"/>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row>
    <row r="42" spans="1:80" ht="15" customHeight="1" x14ac:dyDescent="0.25">
      <c r="A42" s="64"/>
      <c r="B42" s="262"/>
      <c r="C42" s="262"/>
      <c r="D42" s="263"/>
      <c r="E42" s="303"/>
      <c r="F42" s="304"/>
      <c r="G42" s="304"/>
      <c r="H42" s="304"/>
      <c r="I42" s="304"/>
      <c r="J42" s="341" t="str">
        <f>IF(AND('Mapa final'!$L$11="Baja",'Mapa final'!$P$11="Leve"),CONCATENATE("R",'Mapa final'!$A$11),"")</f>
        <v/>
      </c>
      <c r="K42" s="339"/>
      <c r="L42" s="339" t="str">
        <f>IF(AND('Mapa final'!$L$11="Baja",'Mapa final'!$P$11="Leve"),CONCATENATE("R",'Mapa final'!$A$11),"")</f>
        <v/>
      </c>
      <c r="M42" s="339"/>
      <c r="N42" s="339" t="str">
        <f>IF(AND('Mapa final'!$L$11="Baja",'Mapa final'!$P$11="Leve"),CONCATENATE("R",'Mapa final'!$A$11),"")</f>
        <v/>
      </c>
      <c r="O42" s="340"/>
      <c r="P42" s="341" t="str">
        <f>IF(AND('Mapa final'!$L$11="Baja",'Mapa final'!$P$11="Leve"),CONCATENATE("R",'Mapa final'!$A$11),"")</f>
        <v/>
      </c>
      <c r="Q42" s="339"/>
      <c r="R42" s="339" t="str">
        <f>IF(AND('Mapa final'!$L$11="Baja",'Mapa final'!$P$11="Leve"),CONCATENATE("R",'Mapa final'!$A$11),"")</f>
        <v/>
      </c>
      <c r="S42" s="339"/>
      <c r="T42" s="339" t="str">
        <f>IF(AND('Mapa final'!$L$11="Baja",'Mapa final'!$P$11="Leve"),CONCATENATE("R",'Mapa final'!$A$11),"")</f>
        <v/>
      </c>
      <c r="U42" s="340"/>
      <c r="V42" s="330" t="str">
        <f>IF(AND('Mapa final'!$L$11="Alta",'Mapa final'!$P$11="Leve"),CONCATENATE("R",'Mapa final'!$A$11),"")</f>
        <v/>
      </c>
      <c r="W42" s="331"/>
      <c r="X42" s="331" t="str">
        <f>IF(AND('Mapa final'!$L$11="Alta",'Mapa final'!$P$11="Leve"),CONCATENATE("R",'Mapa final'!$A$11),"")</f>
        <v/>
      </c>
      <c r="Y42" s="331"/>
      <c r="Z42" s="331" t="str">
        <f>IF(AND('Mapa final'!$L$11="Alta",'Mapa final'!$P$11="Leve"),CONCATENATE("R",'Mapa final'!$A$11),"")</f>
        <v/>
      </c>
      <c r="AA42" s="332"/>
      <c r="AB42" s="316" t="str">
        <f>IF(AND('Mapa final'!$L$11="Muy Alta",'Mapa final'!$P$11="Leve"),CONCATENATE("R",'Mapa final'!$A$11),"")</f>
        <v/>
      </c>
      <c r="AC42" s="310"/>
      <c r="AD42" s="310" t="str">
        <f>IF(AND('Mapa final'!$L$11="Muy Alta",'Mapa final'!$P$11="Leve"),CONCATENATE("R",'Mapa final'!$A$11),"")</f>
        <v/>
      </c>
      <c r="AE42" s="310"/>
      <c r="AF42" s="310" t="str">
        <f>IF(AND('Mapa final'!$L$11="Muy Alta",'Mapa final'!$P$11="Leve"),CONCATENATE("R",'Mapa final'!$A$11),"")</f>
        <v/>
      </c>
      <c r="AG42" s="311"/>
      <c r="AH42" s="321" t="str">
        <f>IF(AND('Mapa final'!$L$11="Muy Alta",'Mapa final'!$P$11="Catastrófico"),CONCATENATE("R",'Mapa final'!$A$11),"")</f>
        <v/>
      </c>
      <c r="AI42" s="322"/>
      <c r="AJ42" s="322" t="str">
        <f>IF(AND('Mapa final'!$L$11="Muy Alta",'Mapa final'!$P$11="Catastrófico"),CONCATENATE("R",'Mapa final'!$A$11),"")</f>
        <v/>
      </c>
      <c r="AK42" s="322"/>
      <c r="AL42" s="322" t="str">
        <f>IF(AND('Mapa final'!$L$11="Muy Alta",'Mapa final'!$P$11="Catastrófico"),CONCATENATE("R",'Mapa final'!$A$11),"")</f>
        <v/>
      </c>
      <c r="AM42" s="323"/>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row>
    <row r="43" spans="1:80" ht="15" customHeight="1" x14ac:dyDescent="0.25">
      <c r="A43" s="64"/>
      <c r="B43" s="262"/>
      <c r="C43" s="262"/>
      <c r="D43" s="263"/>
      <c r="E43" s="303"/>
      <c r="F43" s="304"/>
      <c r="G43" s="304"/>
      <c r="H43" s="304"/>
      <c r="I43" s="304"/>
      <c r="J43" s="341"/>
      <c r="K43" s="339"/>
      <c r="L43" s="339"/>
      <c r="M43" s="339"/>
      <c r="N43" s="339"/>
      <c r="O43" s="340"/>
      <c r="P43" s="341"/>
      <c r="Q43" s="339"/>
      <c r="R43" s="339"/>
      <c r="S43" s="339"/>
      <c r="T43" s="339"/>
      <c r="U43" s="340"/>
      <c r="V43" s="330"/>
      <c r="W43" s="331"/>
      <c r="X43" s="331"/>
      <c r="Y43" s="331"/>
      <c r="Z43" s="331"/>
      <c r="AA43" s="332"/>
      <c r="AB43" s="316"/>
      <c r="AC43" s="310"/>
      <c r="AD43" s="310"/>
      <c r="AE43" s="310"/>
      <c r="AF43" s="310"/>
      <c r="AG43" s="311"/>
      <c r="AH43" s="321"/>
      <c r="AI43" s="322"/>
      <c r="AJ43" s="322"/>
      <c r="AK43" s="322"/>
      <c r="AL43" s="322"/>
      <c r="AM43" s="323"/>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row>
    <row r="44" spans="1:80" ht="15" customHeight="1" x14ac:dyDescent="0.25">
      <c r="A44" s="64"/>
      <c r="B44" s="262"/>
      <c r="C44" s="262"/>
      <c r="D44" s="263"/>
      <c r="E44" s="303"/>
      <c r="F44" s="304"/>
      <c r="G44" s="304"/>
      <c r="H44" s="304"/>
      <c r="I44" s="304"/>
      <c r="J44" s="341" t="str">
        <f>IF(AND('Mapa final'!$L$11="Baja",'Mapa final'!$P$11="Leve"),CONCATENATE("R",'Mapa final'!$A$11),"")</f>
        <v/>
      </c>
      <c r="K44" s="339"/>
      <c r="L44" s="339" t="str">
        <f>IF(AND('Mapa final'!$L$11="Baja",'Mapa final'!$P$11="Leve"),CONCATENATE("R",'Mapa final'!$A$11),"")</f>
        <v/>
      </c>
      <c r="M44" s="339"/>
      <c r="N44" s="339" t="str">
        <f>IF(AND('Mapa final'!$L$11="Baja",'Mapa final'!$P$11="Leve"),CONCATENATE("R",'Mapa final'!$A$11),"")</f>
        <v/>
      </c>
      <c r="O44" s="340"/>
      <c r="P44" s="341" t="str">
        <f>IF(AND('Mapa final'!$L$11="Baja",'Mapa final'!$P$11="Leve"),CONCATENATE("R",'Mapa final'!$A$11),"")</f>
        <v/>
      </c>
      <c r="Q44" s="339"/>
      <c r="R44" s="339" t="str">
        <f>IF(AND('Mapa final'!$L$11="Baja",'Mapa final'!$P$11="Leve"),CONCATENATE("R",'Mapa final'!$A$11),"")</f>
        <v/>
      </c>
      <c r="S44" s="339"/>
      <c r="T44" s="339" t="str">
        <f>IF(AND('Mapa final'!$L$11="Baja",'Mapa final'!$P$11="Leve"),CONCATENATE("R",'Mapa final'!$A$11),"")</f>
        <v/>
      </c>
      <c r="U44" s="340"/>
      <c r="V44" s="330" t="str">
        <f>IF(AND('Mapa final'!$L$11="Alta",'Mapa final'!$P$11="Leve"),CONCATENATE("R",'Mapa final'!$A$11),"")</f>
        <v/>
      </c>
      <c r="W44" s="331"/>
      <c r="X44" s="331" t="str">
        <f>IF(AND('Mapa final'!$L$11="Alta",'Mapa final'!$P$11="Leve"),CONCATENATE("R",'Mapa final'!$A$11),"")</f>
        <v/>
      </c>
      <c r="Y44" s="331"/>
      <c r="Z44" s="331" t="str">
        <f>IF(AND('Mapa final'!$L$11="Alta",'Mapa final'!$P$11="Leve"),CONCATENATE("R",'Mapa final'!$A$11),"")</f>
        <v/>
      </c>
      <c r="AA44" s="332"/>
      <c r="AB44" s="316" t="str">
        <f>IF(AND('Mapa final'!$L$11="Muy Alta",'Mapa final'!$P$11="Leve"),CONCATENATE("R",'Mapa final'!$A$11),"")</f>
        <v/>
      </c>
      <c r="AC44" s="310"/>
      <c r="AD44" s="310" t="str">
        <f>IF(AND('Mapa final'!$L$11="Muy Alta",'Mapa final'!$P$11="Leve"),CONCATENATE("R",'Mapa final'!$A$11),"")</f>
        <v/>
      </c>
      <c r="AE44" s="310"/>
      <c r="AF44" s="310" t="str">
        <f>IF(AND('Mapa final'!$L$11="Muy Alta",'Mapa final'!$P$11="Leve"),CONCATENATE("R",'Mapa final'!$A$11),"")</f>
        <v/>
      </c>
      <c r="AG44" s="311"/>
      <c r="AH44" s="321" t="str">
        <f>IF(AND('Mapa final'!$L$11="Muy Alta",'Mapa final'!$P$11="Catastrófico"),CONCATENATE("R",'Mapa final'!$A$11),"")</f>
        <v/>
      </c>
      <c r="AI44" s="322"/>
      <c r="AJ44" s="322" t="str">
        <f>IF(AND('Mapa final'!$L$11="Muy Alta",'Mapa final'!$P$11="Catastrófico"),CONCATENATE("R",'Mapa final'!$A$11),"")</f>
        <v/>
      </c>
      <c r="AK44" s="322"/>
      <c r="AL44" s="322" t="str">
        <f>IF(AND('Mapa final'!$L$11="Muy Alta",'Mapa final'!$P$11="Catastrófico"),CONCATENATE("R",'Mapa final'!$A$11),"")</f>
        <v/>
      </c>
      <c r="AM44" s="323"/>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row>
    <row r="45" spans="1:80" ht="15.75" customHeight="1" thickBot="1" x14ac:dyDescent="0.3">
      <c r="A45" s="64"/>
      <c r="B45" s="262"/>
      <c r="C45" s="262"/>
      <c r="D45" s="263"/>
      <c r="E45" s="306"/>
      <c r="F45" s="307"/>
      <c r="G45" s="307"/>
      <c r="H45" s="307"/>
      <c r="I45" s="307"/>
      <c r="J45" s="346"/>
      <c r="K45" s="347"/>
      <c r="L45" s="347"/>
      <c r="M45" s="347"/>
      <c r="N45" s="347"/>
      <c r="O45" s="348"/>
      <c r="P45" s="346"/>
      <c r="Q45" s="347"/>
      <c r="R45" s="347"/>
      <c r="S45" s="347"/>
      <c r="T45" s="347"/>
      <c r="U45" s="348"/>
      <c r="V45" s="333"/>
      <c r="W45" s="334"/>
      <c r="X45" s="334"/>
      <c r="Y45" s="334"/>
      <c r="Z45" s="334"/>
      <c r="AA45" s="335"/>
      <c r="AB45" s="320"/>
      <c r="AC45" s="312"/>
      <c r="AD45" s="312"/>
      <c r="AE45" s="312"/>
      <c r="AF45" s="312"/>
      <c r="AG45" s="313"/>
      <c r="AH45" s="324"/>
      <c r="AI45" s="325"/>
      <c r="AJ45" s="325"/>
      <c r="AK45" s="325"/>
      <c r="AL45" s="325"/>
      <c r="AM45" s="326"/>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row>
    <row r="46" spans="1:80" x14ac:dyDescent="0.25">
      <c r="A46" s="64"/>
      <c r="B46" s="64"/>
      <c r="C46" s="64"/>
      <c r="D46" s="64"/>
      <c r="E46" s="64"/>
      <c r="F46" s="64"/>
      <c r="G46" s="64"/>
      <c r="H46" s="64"/>
      <c r="I46" s="64"/>
      <c r="J46" s="309" t="s">
        <v>237</v>
      </c>
      <c r="K46" s="304"/>
      <c r="L46" s="304"/>
      <c r="M46" s="304"/>
      <c r="N46" s="304"/>
      <c r="O46" s="305"/>
      <c r="P46" s="300" t="s">
        <v>238</v>
      </c>
      <c r="Q46" s="301"/>
      <c r="R46" s="301"/>
      <c r="S46" s="301"/>
      <c r="T46" s="301"/>
      <c r="U46" s="302"/>
      <c r="V46" s="300" t="s">
        <v>239</v>
      </c>
      <c r="W46" s="301"/>
      <c r="X46" s="301"/>
      <c r="Y46" s="301"/>
      <c r="Z46" s="301"/>
      <c r="AA46" s="302"/>
      <c r="AB46" s="300" t="s">
        <v>240</v>
      </c>
      <c r="AC46" s="319"/>
      <c r="AD46" s="301"/>
      <c r="AE46" s="301"/>
      <c r="AF46" s="301"/>
      <c r="AG46" s="302"/>
      <c r="AH46" s="300" t="s">
        <v>241</v>
      </c>
      <c r="AI46" s="301"/>
      <c r="AJ46" s="301"/>
      <c r="AK46" s="301"/>
      <c r="AL46" s="301"/>
      <c r="AM46" s="302"/>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row>
    <row r="47" spans="1:80" x14ac:dyDescent="0.25">
      <c r="A47" s="64"/>
      <c r="B47" s="64"/>
      <c r="C47" s="64"/>
      <c r="D47" s="64"/>
      <c r="E47" s="64"/>
      <c r="F47" s="64"/>
      <c r="G47" s="64"/>
      <c r="H47" s="64"/>
      <c r="I47" s="64"/>
      <c r="J47" s="303"/>
      <c r="K47" s="304"/>
      <c r="L47" s="304"/>
      <c r="M47" s="304"/>
      <c r="N47" s="304"/>
      <c r="O47" s="305"/>
      <c r="P47" s="303"/>
      <c r="Q47" s="304"/>
      <c r="R47" s="304"/>
      <c r="S47" s="304"/>
      <c r="T47" s="304"/>
      <c r="U47" s="305"/>
      <c r="V47" s="303"/>
      <c r="W47" s="304"/>
      <c r="X47" s="304"/>
      <c r="Y47" s="304"/>
      <c r="Z47" s="304"/>
      <c r="AA47" s="305"/>
      <c r="AB47" s="303"/>
      <c r="AC47" s="304"/>
      <c r="AD47" s="304"/>
      <c r="AE47" s="304"/>
      <c r="AF47" s="304"/>
      <c r="AG47" s="305"/>
      <c r="AH47" s="303"/>
      <c r="AI47" s="304"/>
      <c r="AJ47" s="304"/>
      <c r="AK47" s="304"/>
      <c r="AL47" s="304"/>
      <c r="AM47" s="305"/>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row>
    <row r="48" spans="1:80" x14ac:dyDescent="0.25">
      <c r="A48" s="64"/>
      <c r="B48" s="64"/>
      <c r="C48" s="64"/>
      <c r="D48" s="64"/>
      <c r="E48" s="64"/>
      <c r="F48" s="64"/>
      <c r="G48" s="64"/>
      <c r="H48" s="64"/>
      <c r="I48" s="64"/>
      <c r="J48" s="303"/>
      <c r="K48" s="304"/>
      <c r="L48" s="304"/>
      <c r="M48" s="304"/>
      <c r="N48" s="304"/>
      <c r="O48" s="305"/>
      <c r="P48" s="303"/>
      <c r="Q48" s="304"/>
      <c r="R48" s="304"/>
      <c r="S48" s="304"/>
      <c r="T48" s="304"/>
      <c r="U48" s="305"/>
      <c r="V48" s="303"/>
      <c r="W48" s="304"/>
      <c r="X48" s="304"/>
      <c r="Y48" s="304"/>
      <c r="Z48" s="304"/>
      <c r="AA48" s="305"/>
      <c r="AB48" s="303"/>
      <c r="AC48" s="304"/>
      <c r="AD48" s="304"/>
      <c r="AE48" s="304"/>
      <c r="AF48" s="304"/>
      <c r="AG48" s="305"/>
      <c r="AH48" s="303"/>
      <c r="AI48" s="304"/>
      <c r="AJ48" s="304"/>
      <c r="AK48" s="304"/>
      <c r="AL48" s="304"/>
      <c r="AM48" s="305"/>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row>
    <row r="49" spans="1:80" x14ac:dyDescent="0.25">
      <c r="A49" s="64"/>
      <c r="B49" s="64"/>
      <c r="C49" s="64"/>
      <c r="D49" s="64"/>
      <c r="E49" s="64"/>
      <c r="F49" s="64"/>
      <c r="G49" s="64"/>
      <c r="H49" s="64"/>
      <c r="I49" s="64"/>
      <c r="J49" s="303"/>
      <c r="K49" s="304"/>
      <c r="L49" s="304"/>
      <c r="M49" s="304"/>
      <c r="N49" s="304"/>
      <c r="O49" s="305"/>
      <c r="P49" s="303"/>
      <c r="Q49" s="304"/>
      <c r="R49" s="304"/>
      <c r="S49" s="304"/>
      <c r="T49" s="304"/>
      <c r="U49" s="305"/>
      <c r="V49" s="303"/>
      <c r="W49" s="304"/>
      <c r="X49" s="304"/>
      <c r="Y49" s="304"/>
      <c r="Z49" s="304"/>
      <c r="AA49" s="305"/>
      <c r="AB49" s="303"/>
      <c r="AC49" s="304"/>
      <c r="AD49" s="304"/>
      <c r="AE49" s="304"/>
      <c r="AF49" s="304"/>
      <c r="AG49" s="305"/>
      <c r="AH49" s="303"/>
      <c r="AI49" s="304"/>
      <c r="AJ49" s="304"/>
      <c r="AK49" s="304"/>
      <c r="AL49" s="304"/>
      <c r="AM49" s="305"/>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row>
    <row r="50" spans="1:80" x14ac:dyDescent="0.25">
      <c r="A50" s="64"/>
      <c r="B50" s="64"/>
      <c r="C50" s="64"/>
      <c r="D50" s="64"/>
      <c r="E50" s="64"/>
      <c r="F50" s="64"/>
      <c r="G50" s="64"/>
      <c r="H50" s="64"/>
      <c r="I50" s="64"/>
      <c r="J50" s="303"/>
      <c r="K50" s="304"/>
      <c r="L50" s="304"/>
      <c r="M50" s="304"/>
      <c r="N50" s="304"/>
      <c r="O50" s="305"/>
      <c r="P50" s="303"/>
      <c r="Q50" s="304"/>
      <c r="R50" s="304"/>
      <c r="S50" s="304"/>
      <c r="T50" s="304"/>
      <c r="U50" s="305"/>
      <c r="V50" s="303"/>
      <c r="W50" s="304"/>
      <c r="X50" s="304"/>
      <c r="Y50" s="304"/>
      <c r="Z50" s="304"/>
      <c r="AA50" s="305"/>
      <c r="AB50" s="303"/>
      <c r="AC50" s="304"/>
      <c r="AD50" s="304"/>
      <c r="AE50" s="304"/>
      <c r="AF50" s="304"/>
      <c r="AG50" s="305"/>
      <c r="AH50" s="303"/>
      <c r="AI50" s="304"/>
      <c r="AJ50" s="304"/>
      <c r="AK50" s="304"/>
      <c r="AL50" s="304"/>
      <c r="AM50" s="305"/>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row>
    <row r="51" spans="1:80" ht="15.75" thickBot="1" x14ac:dyDescent="0.3">
      <c r="A51" s="64"/>
      <c r="B51" s="64"/>
      <c r="C51" s="64"/>
      <c r="D51" s="64"/>
      <c r="E51" s="64"/>
      <c r="F51" s="64"/>
      <c r="G51" s="64"/>
      <c r="H51" s="64"/>
      <c r="I51" s="64"/>
      <c r="J51" s="306"/>
      <c r="K51" s="307"/>
      <c r="L51" s="307"/>
      <c r="M51" s="307"/>
      <c r="N51" s="307"/>
      <c r="O51" s="308"/>
      <c r="P51" s="306"/>
      <c r="Q51" s="307"/>
      <c r="R51" s="307"/>
      <c r="S51" s="307"/>
      <c r="T51" s="307"/>
      <c r="U51" s="308"/>
      <c r="V51" s="306"/>
      <c r="W51" s="307"/>
      <c r="X51" s="307"/>
      <c r="Y51" s="307"/>
      <c r="Z51" s="307"/>
      <c r="AA51" s="308"/>
      <c r="AB51" s="306"/>
      <c r="AC51" s="307"/>
      <c r="AD51" s="307"/>
      <c r="AE51" s="307"/>
      <c r="AF51" s="307"/>
      <c r="AG51" s="308"/>
      <c r="AH51" s="306"/>
      <c r="AI51" s="307"/>
      <c r="AJ51" s="307"/>
      <c r="AK51" s="307"/>
      <c r="AL51" s="307"/>
      <c r="AM51" s="308"/>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row>
    <row r="52" spans="1:80"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row>
    <row r="53" spans="1:80" ht="15" customHeight="1" x14ac:dyDescent="0.25">
      <c r="A53" s="64"/>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row>
    <row r="54" spans="1:80" ht="15" customHeight="1" x14ac:dyDescent="0.25">
      <c r="A54" s="64"/>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row>
    <row r="55" spans="1:80"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row>
    <row r="56" spans="1:80" x14ac:dyDescent="0.2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row>
    <row r="57" spans="1:80" x14ac:dyDescent="0.2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row>
    <row r="58" spans="1:80" x14ac:dyDescent="0.2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row>
    <row r="59" spans="1:80"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row>
    <row r="60" spans="1:80"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row>
    <row r="61" spans="1:80"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row>
    <row r="63" spans="1:80"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row>
    <row r="64" spans="1:80"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row>
    <row r="65" spans="1:80"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row>
    <row r="66" spans="1:80"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row>
    <row r="67" spans="1:80"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row>
    <row r="68" spans="1:80"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row>
    <row r="69" spans="1:80"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row>
    <row r="70" spans="1:80"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row>
    <row r="71" spans="1:80"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row>
    <row r="72" spans="1:80"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row>
    <row r="73" spans="1:80"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row>
    <row r="74" spans="1:80"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row>
    <row r="75" spans="1:80"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row>
    <row r="76" spans="1:80"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row>
    <row r="77" spans="1:80"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row>
    <row r="78" spans="1:80"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row>
    <row r="79" spans="1:80"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row>
    <row r="80" spans="1:80"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row>
    <row r="81" spans="1:63"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row>
    <row r="82" spans="1:63"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row>
    <row r="83" spans="1:63"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row>
    <row r="84" spans="1:63"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row>
    <row r="85" spans="1:63"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row>
    <row r="86" spans="1:63"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row>
    <row r="87" spans="1:63"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row>
    <row r="88" spans="1:63"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row>
    <row r="89" spans="1:63"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row>
    <row r="90" spans="1:63"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row>
    <row r="91" spans="1:63"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row>
    <row r="92" spans="1:63"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row>
    <row r="93" spans="1:63"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row>
    <row r="94" spans="1:63"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row>
    <row r="95" spans="1:63"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row>
    <row r="96" spans="1:63"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row>
    <row r="97" spans="1:63"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row>
    <row r="98" spans="1:63"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row>
    <row r="99" spans="1:63"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row>
    <row r="100" spans="1:63"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row>
    <row r="101" spans="1:63"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row>
    <row r="102" spans="1:63"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row>
    <row r="103" spans="1:63"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row>
    <row r="104" spans="1:63"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row>
    <row r="105" spans="1:63"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row>
    <row r="106" spans="1:63"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row>
    <row r="107" spans="1:63"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row>
    <row r="108" spans="1:63"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row>
    <row r="109" spans="1:63"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row>
    <row r="110" spans="1:63"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row>
    <row r="111" spans="1:63"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row>
    <row r="112" spans="1:63"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row>
    <row r="113" spans="1:63"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row>
    <row r="114" spans="1:63"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row>
    <row r="115" spans="1:63"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row>
    <row r="116" spans="1:63"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row>
    <row r="117" spans="1:63"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row>
    <row r="118" spans="1:63"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row>
    <row r="119" spans="1:63"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row>
    <row r="120" spans="1:63"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row>
    <row r="121" spans="1:63"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row>
    <row r="122" spans="1:63" x14ac:dyDescent="0.25">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row>
    <row r="123" spans="1:63" x14ac:dyDescent="0.25">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row>
    <row r="124" spans="1:63" x14ac:dyDescent="0.25">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row>
    <row r="125" spans="1:63" x14ac:dyDescent="0.25">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row>
    <row r="126" spans="1:63" x14ac:dyDescent="0.25">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c r="BJ126" s="64"/>
      <c r="BK126" s="64"/>
    </row>
    <row r="127" spans="1:63" x14ac:dyDescent="0.25">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row>
    <row r="128" spans="1:63" x14ac:dyDescent="0.25">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row>
    <row r="129" spans="2:63" x14ac:dyDescent="0.25">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row>
    <row r="130" spans="2:63" x14ac:dyDescent="0.25">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c r="BI130" s="64"/>
      <c r="BJ130" s="64"/>
      <c r="BK130" s="64"/>
    </row>
    <row r="131" spans="2:63" x14ac:dyDescent="0.25">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row>
    <row r="132" spans="2:63" x14ac:dyDescent="0.25">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c r="BI132" s="64"/>
      <c r="BJ132" s="64"/>
      <c r="BK132" s="64"/>
    </row>
    <row r="133" spans="2:63" x14ac:dyDescent="0.25">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c r="BI133" s="64"/>
      <c r="BJ133" s="64"/>
      <c r="BK133" s="64"/>
    </row>
    <row r="134" spans="2:63" x14ac:dyDescent="0.25">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c r="BJ134" s="64"/>
      <c r="BK134" s="64"/>
    </row>
    <row r="135" spans="2:63" x14ac:dyDescent="0.25">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c r="BJ135" s="64"/>
      <c r="BK135" s="64"/>
    </row>
    <row r="136" spans="2:63" x14ac:dyDescent="0.25">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row>
    <row r="137" spans="2:63" x14ac:dyDescent="0.25">
      <c r="B137" s="64"/>
      <c r="C137" s="64"/>
      <c r="D137" s="64"/>
      <c r="E137" s="64"/>
      <c r="F137" s="64"/>
      <c r="G137" s="64"/>
      <c r="H137" s="64"/>
      <c r="I137" s="64"/>
    </row>
    <row r="138" spans="2:63" x14ac:dyDescent="0.25">
      <c r="B138" s="64"/>
      <c r="C138" s="64"/>
      <c r="D138" s="64"/>
      <c r="E138" s="64"/>
      <c r="F138" s="64"/>
      <c r="G138" s="64"/>
      <c r="H138" s="64"/>
      <c r="I138" s="64"/>
    </row>
    <row r="139" spans="2:63" x14ac:dyDescent="0.25">
      <c r="B139" s="64"/>
      <c r="C139" s="64"/>
      <c r="D139" s="64"/>
      <c r="E139" s="64"/>
      <c r="F139" s="64"/>
      <c r="G139" s="64"/>
      <c r="H139" s="64"/>
      <c r="I139" s="64"/>
    </row>
    <row r="140" spans="2:63" x14ac:dyDescent="0.25">
      <c r="B140" s="64"/>
      <c r="C140" s="64"/>
      <c r="D140" s="64"/>
      <c r="E140" s="64"/>
      <c r="F140" s="64"/>
      <c r="G140" s="64"/>
      <c r="H140" s="64"/>
      <c r="I140" s="6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topLeftCell="D25" zoomScale="68" zoomScaleNormal="50" workbookViewId="0">
      <selection activeCell="AR58" sqref="AR58"/>
    </sheetView>
  </sheetViews>
  <sheetFormatPr baseColWidth="10" defaultColWidth="11.42578125" defaultRowHeight="15" x14ac:dyDescent="0.25"/>
  <cols>
    <col min="2" max="9" width="5.7109375" customWidth="1"/>
    <col min="10" max="10" width="12.7109375" customWidth="1"/>
    <col min="11" max="11" width="9.85546875" customWidth="1"/>
    <col min="12" max="13" width="7.42578125" customWidth="1"/>
    <col min="14" max="18" width="7.42578125" bestFit="1" customWidth="1"/>
    <col min="19" max="19" width="8.42578125" customWidth="1"/>
    <col min="20" max="22" width="7.42578125" bestFit="1" customWidth="1"/>
    <col min="23" max="23" width="10.5703125" bestFit="1" customWidth="1"/>
    <col min="24" max="26" width="7.42578125" bestFit="1" customWidth="1"/>
    <col min="27" max="27" width="10.7109375" customWidth="1"/>
    <col min="28" max="28" width="7.42578125" bestFit="1" customWidth="1"/>
    <col min="29" max="29" width="7.42578125" customWidth="1"/>
    <col min="30" max="35" width="7.42578125" bestFit="1" customWidth="1"/>
    <col min="36" max="36" width="5.7109375" customWidth="1"/>
    <col min="37" max="38" width="7.42578125" bestFit="1" customWidth="1"/>
    <col min="39" max="39" width="5.7109375" customWidth="1"/>
    <col min="41" max="46" width="5.7109375" customWidth="1"/>
  </cols>
  <sheetData>
    <row r="1" spans="1:91"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row>
    <row r="2" spans="1:91" ht="18" customHeight="1" x14ac:dyDescent="0.25">
      <c r="A2" s="64"/>
      <c r="B2" s="374" t="s">
        <v>242</v>
      </c>
      <c r="C2" s="375"/>
      <c r="D2" s="375"/>
      <c r="E2" s="375"/>
      <c r="F2" s="375"/>
      <c r="G2" s="375"/>
      <c r="H2" s="375"/>
      <c r="I2" s="375"/>
      <c r="J2" s="318" t="s">
        <v>15</v>
      </c>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row>
    <row r="3" spans="1:91" ht="18.75" customHeight="1" x14ac:dyDescent="0.25">
      <c r="A3" s="64"/>
      <c r="B3" s="375"/>
      <c r="C3" s="375"/>
      <c r="D3" s="375"/>
      <c r="E3" s="375"/>
      <c r="F3" s="375"/>
      <c r="G3" s="375"/>
      <c r="H3" s="375"/>
      <c r="I3" s="375"/>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row>
    <row r="4" spans="1:91" ht="15" customHeight="1" x14ac:dyDescent="0.25">
      <c r="A4" s="64"/>
      <c r="B4" s="375"/>
      <c r="C4" s="375"/>
      <c r="D4" s="375"/>
      <c r="E4" s="375"/>
      <c r="F4" s="375"/>
      <c r="G4" s="375"/>
      <c r="H4" s="375"/>
      <c r="I4" s="375"/>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row>
    <row r="5" spans="1:91" ht="15.75" thickBot="1" x14ac:dyDescent="0.3">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row>
    <row r="6" spans="1:91" ht="15" customHeight="1" x14ac:dyDescent="0.25">
      <c r="A6" s="64"/>
      <c r="B6" s="262" t="s">
        <v>227</v>
      </c>
      <c r="C6" s="262"/>
      <c r="D6" s="263"/>
      <c r="E6" s="358" t="s">
        <v>228</v>
      </c>
      <c r="F6" s="359"/>
      <c r="G6" s="359"/>
      <c r="H6" s="359"/>
      <c r="I6" s="359"/>
      <c r="J6" s="32" t="str">
        <f>IF(AND('Mapa final'!$AD$11="Muy Alta",'Mapa final'!$AF$11="Leve"),CONCATENATE("R2C",'Mapa final'!$S$11),"")</f>
        <v/>
      </c>
      <c r="K6" s="33" t="str">
        <f>IF(AND('Mapa final'!$AD$11="Muy Alta",'Mapa final'!$AF$11="Leve"),CONCATENATE("R2C",'Mapa final'!$S$11),"")</f>
        <v/>
      </c>
      <c r="L6" s="33" t="str">
        <f>IF(AND('Mapa final'!$AD$11="Muy Alta",'Mapa final'!$AF$11="Leve"),CONCATENATE("R2C",'Mapa final'!$S$11),"")</f>
        <v/>
      </c>
      <c r="M6" s="33" t="str">
        <f>IF(AND('Mapa final'!$AD$11="Muy Alta",'Mapa final'!$AF$11="Leve"),CONCATENATE("R2C",'Mapa final'!$S$11),"")</f>
        <v/>
      </c>
      <c r="N6" s="33" t="str">
        <f>IF(AND('Mapa final'!$AD$11="Muy Alta",'Mapa final'!$AF$11="Leve"),CONCATENATE("R2C",'Mapa final'!$S$11),"")</f>
        <v/>
      </c>
      <c r="O6" s="34" t="str">
        <f>IF(AND('Mapa final'!$AD$11="Muy Alta",'Mapa final'!$AF$11="Leve"),CONCATENATE("R2C",'Mapa final'!$S$11),"")</f>
        <v/>
      </c>
      <c r="P6" s="32" t="str">
        <f>IF(AND('Mapa final'!$AD$11="Muy Alta",'Mapa final'!$AF$11="Leve"),CONCATENATE("R2C",'Mapa final'!$S$11),"")</f>
        <v/>
      </c>
      <c r="Q6" s="33" t="str">
        <f>IF(AND('Mapa final'!$AD$11="Muy Alta",'Mapa final'!$AF$11="Leve"),CONCATENATE("R2C",'Mapa final'!$S$11),"")</f>
        <v/>
      </c>
      <c r="R6" s="33" t="str">
        <f>IF(AND('Mapa final'!$AD$11="Muy Alta",'Mapa final'!$AF$11="Leve"),CONCATENATE("R2C",'Mapa final'!$S$11),"")</f>
        <v/>
      </c>
      <c r="S6" s="33" t="str">
        <f>IF(AND('Mapa final'!$AD$11="Muy Alta",'Mapa final'!$AF$11="Leve"),CONCATENATE("R2C",'Mapa final'!$S$11),"")</f>
        <v/>
      </c>
      <c r="T6" s="33" t="str">
        <f>IF(AND('Mapa final'!$AD$11="Muy Alta",'Mapa final'!$AF$11="Leve"),CONCATENATE("R2C",'Mapa final'!$S$11),"")</f>
        <v/>
      </c>
      <c r="U6" s="34" t="str">
        <f>IF(AND('Mapa final'!$AD$11="Muy Alta",'Mapa final'!$AF$11="Leve"),CONCATENATE("R2C",'Mapa final'!$S$11),"")</f>
        <v/>
      </c>
      <c r="V6" s="32" t="str">
        <f>IF(AND('Mapa final'!$AD$11="Muy Alta",'Mapa final'!$AF$11="Leve"),CONCATENATE("R2C",'Mapa final'!$S$11),"")</f>
        <v/>
      </c>
      <c r="W6" s="33" t="str">
        <f>IF(AND('Mapa final'!$AD$11="Muy Alta",'Mapa final'!$AF$11="Leve"),CONCATENATE("R2C",'Mapa final'!$S$11),"")</f>
        <v/>
      </c>
      <c r="X6" s="33" t="str">
        <f>IF(AND('Mapa final'!$AD$11="Muy Alta",'Mapa final'!$AF$11="Leve"),CONCATENATE("R2C",'Mapa final'!$S$11),"")</f>
        <v/>
      </c>
      <c r="Y6" s="33" t="str">
        <f>IF(AND('Mapa final'!$AD$11="Muy Alta",'Mapa final'!$AF$11="Leve"),CONCATENATE("R2C",'Mapa final'!$S$11),"")</f>
        <v/>
      </c>
      <c r="Z6" s="33" t="str">
        <f>IF(AND('Mapa final'!$AD$11="Muy Alta",'Mapa final'!$AF$11="Leve"),CONCATENATE("R2C",'Mapa final'!$S$11),"")</f>
        <v/>
      </c>
      <c r="AA6" s="34" t="str">
        <f>IF(AND('Mapa final'!$AD$11="Muy Alta",'Mapa final'!$AF$11="Leve"),CONCATENATE("R2C",'Mapa final'!$S$11),"")</f>
        <v/>
      </c>
      <c r="AB6" s="32" t="str">
        <f>IF(AND('Mapa final'!$AD$11="Muy Alta",'Mapa final'!$AF$11="Leve"),CONCATENATE("R2C",'Mapa final'!$S$11),"")</f>
        <v/>
      </c>
      <c r="AC6" s="33" t="str">
        <f>IF(AND('Mapa final'!$AD$11="Muy Alta",'Mapa final'!$AF$11="Leve"),CONCATENATE("R2C",'Mapa final'!$S$11),"")</f>
        <v/>
      </c>
      <c r="AD6" s="33" t="str">
        <f>IF(AND('Mapa final'!$AD$11="Muy Alta",'Mapa final'!$AF$11="Leve"),CONCATENATE("R2C",'Mapa final'!$S$11),"")</f>
        <v/>
      </c>
      <c r="AE6" s="33" t="str">
        <f>IF(AND('Mapa final'!$AD$11="Muy Alta",'Mapa final'!$AF$11="Leve"),CONCATENATE("R2C",'Mapa final'!$S$11),"")</f>
        <v/>
      </c>
      <c r="AF6" s="33" t="str">
        <f>IF(AND('Mapa final'!$AD$11="Muy Alta",'Mapa final'!$AF$11="Leve"),CONCATENATE("R2C",'Mapa final'!$S$11),"")</f>
        <v/>
      </c>
      <c r="AG6" s="33" t="str">
        <f>IF(AND('Mapa final'!$AD$11="Muy Alta",'Mapa final'!$AF$11="Leve"),CONCATENATE("R2C",'Mapa final'!$S$11),"")</f>
        <v/>
      </c>
      <c r="AH6" s="35" t="str">
        <f>IF(AND('Mapa final'!$AD$11="Muy Alta",'Mapa final'!$AF$11="Catastrófico"),CONCATENATE("R2C",'Mapa final'!$S$11),"")</f>
        <v/>
      </c>
      <c r="AI6" s="36" t="str">
        <f>IF(AND('Mapa final'!$AD$11="Muy Alta",'Mapa final'!$AF$11="Catastrófico"),CONCATENATE("R2C",'Mapa final'!$S$11),"")</f>
        <v/>
      </c>
      <c r="AJ6" s="36" t="str">
        <f>IF(AND('Mapa final'!$AD$11="Muy Alta",'Mapa final'!$AF$11="Catastrófico"),CONCATENATE("R2C",'Mapa final'!$S$11),"")</f>
        <v/>
      </c>
      <c r="AK6" s="36" t="str">
        <f>IF(AND('Mapa final'!$AD$11="Muy Alta",'Mapa final'!$AF$11="Catastrófico"),CONCATENATE("R2C",'Mapa final'!$S$11),"")</f>
        <v/>
      </c>
      <c r="AL6" s="36" t="str">
        <f>IF(AND('Mapa final'!$AD$11="Muy Alta",'Mapa final'!$AF$11="Catastrófico"),CONCATENATE("R2C",'Mapa final'!$S$11),"")</f>
        <v/>
      </c>
      <c r="AM6" s="37" t="str">
        <f>IF(AND('Mapa final'!$AD$11="Muy Alta",'Mapa final'!$AF$11="Catastrófico"),CONCATENATE("R2C",'Mapa final'!$S$11),"")</f>
        <v/>
      </c>
      <c r="AN6" s="64"/>
      <c r="AO6" s="365" t="s">
        <v>229</v>
      </c>
      <c r="AP6" s="366"/>
      <c r="AQ6" s="366"/>
      <c r="AR6" s="366"/>
      <c r="AS6" s="366"/>
      <c r="AT6" s="367"/>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row>
    <row r="7" spans="1:91" ht="15" customHeight="1" x14ac:dyDescent="0.25">
      <c r="A7" s="64"/>
      <c r="B7" s="262"/>
      <c r="C7" s="262"/>
      <c r="D7" s="263"/>
      <c r="E7" s="362"/>
      <c r="F7" s="361"/>
      <c r="G7" s="361"/>
      <c r="H7" s="361"/>
      <c r="I7" s="361"/>
      <c r="J7" s="38" t="str">
        <f>IF(AND('Mapa final'!$AD$11="Muy Alta",'Mapa final'!$AF$11="Leve"),CONCATENATE("R2C",'Mapa final'!$S$11),"")</f>
        <v/>
      </c>
      <c r="K7" s="165" t="str">
        <f>IF(AND('Mapa final'!$AD$11="Muy Alta",'Mapa final'!$AF$11="Leve"),CONCATENATE("R2C",'Mapa final'!$S$11),"")</f>
        <v/>
      </c>
      <c r="L7" s="165" t="str">
        <f>IF(AND('Mapa final'!$AD$11="Muy Alta",'Mapa final'!$AF$11="Leve"),CONCATENATE("R2C",'Mapa final'!$S$11),"")</f>
        <v/>
      </c>
      <c r="M7" s="165" t="str">
        <f>IF(AND('Mapa final'!$AD$11="Muy Alta",'Mapa final'!$AF$11="Leve"),CONCATENATE("R2C",'Mapa final'!$S$11),"")</f>
        <v/>
      </c>
      <c r="N7" s="165" t="str">
        <f>IF(AND('Mapa final'!$AD$11="Muy Alta",'Mapa final'!$AF$11="Leve"),CONCATENATE("R2C",'Mapa final'!$S$11),"")</f>
        <v/>
      </c>
      <c r="O7" s="39" t="str">
        <f>IF(AND('Mapa final'!$AD$11="Muy Alta",'Mapa final'!$AF$11="Leve"),CONCATENATE("R2C",'Mapa final'!$S$11),"")</f>
        <v/>
      </c>
      <c r="P7" s="38" t="str">
        <f>IF(AND('Mapa final'!$AD$11="Muy Alta",'Mapa final'!$AF$11="Leve"),CONCATENATE("R2C",'Mapa final'!$S$11),"")</f>
        <v/>
      </c>
      <c r="Q7" s="165" t="str">
        <f>IF(AND('Mapa final'!$AD$11="Muy Alta",'Mapa final'!$AF$11="Leve"),CONCATENATE("R2C",'Mapa final'!$S$11),"")</f>
        <v/>
      </c>
      <c r="R7" s="165" t="str">
        <f>IF(AND('Mapa final'!$AD$11="Muy Alta",'Mapa final'!$AF$11="Leve"),CONCATENATE("R2C",'Mapa final'!$S$11),"")</f>
        <v/>
      </c>
      <c r="S7" s="165" t="str">
        <f>IF(AND('Mapa final'!$AD$11="Muy Alta",'Mapa final'!$AF$11="Leve"),CONCATENATE("R2C",'Mapa final'!$S$11),"")</f>
        <v/>
      </c>
      <c r="T7" s="165" t="str">
        <f>IF(AND('Mapa final'!$AD$11="Muy Alta",'Mapa final'!$AF$11="Leve"),CONCATENATE("R2C",'Mapa final'!$S$11),"")</f>
        <v/>
      </c>
      <c r="U7" s="39" t="str">
        <f>IF(AND('Mapa final'!$AD$11="Muy Alta",'Mapa final'!$AF$11="Leve"),CONCATENATE("R2C",'Mapa final'!$S$11),"")</f>
        <v/>
      </c>
      <c r="V7" s="38" t="str">
        <f>IF(AND('Mapa final'!$AD$11="Muy Alta",'Mapa final'!$AF$11="Leve"),CONCATENATE("R2C",'Mapa final'!$S$11),"")</f>
        <v/>
      </c>
      <c r="W7" s="165" t="str">
        <f>IF(AND('Mapa final'!$AD$11="Muy Alta",'Mapa final'!$AF$11="Leve"),CONCATENATE("R2C",'Mapa final'!$S$11),"")</f>
        <v/>
      </c>
      <c r="X7" s="165" t="str">
        <f>IF(AND('Mapa final'!$AD$11="Muy Alta",'Mapa final'!$AF$11="Leve"),CONCATENATE("R2C",'Mapa final'!$S$11),"")</f>
        <v/>
      </c>
      <c r="Y7" s="165" t="str">
        <f>IF(AND('Mapa final'!$AD$11="Muy Alta",'Mapa final'!$AF$11="Leve"),CONCATENATE("R2C",'Mapa final'!$S$11),"")</f>
        <v/>
      </c>
      <c r="Z7" s="165" t="str">
        <f>IF(AND('Mapa final'!$AD$11="Muy Alta",'Mapa final'!$AF$11="Leve"),CONCATENATE("R2C",'Mapa final'!$S$11),"")</f>
        <v/>
      </c>
      <c r="AA7" s="39" t="str">
        <f>IF(AND('Mapa final'!$AD$11="Muy Alta",'Mapa final'!$AF$11="Leve"),CONCATENATE("R2C",'Mapa final'!$S$11),"")</f>
        <v/>
      </c>
      <c r="AB7" s="38" t="str">
        <f>IF(AND('Mapa final'!$AD$11="Muy Alta",'Mapa final'!$AF$11="Leve"),CONCATENATE("R2C",'Mapa final'!$S$11),"")</f>
        <v/>
      </c>
      <c r="AC7" s="165" t="str">
        <f>IF(AND('Mapa final'!$AD$11="Muy Alta",'Mapa final'!$AF$11="Leve"),CONCATENATE("R2C",'Mapa final'!$S$11),"")</f>
        <v/>
      </c>
      <c r="AD7" s="165" t="str">
        <f>IF(AND('Mapa final'!$AD$11="Muy Alta",'Mapa final'!$AF$11="Leve"),CONCATENATE("R2C",'Mapa final'!$S$11),"")</f>
        <v/>
      </c>
      <c r="AE7" s="165" t="str">
        <f>IF(AND('Mapa final'!$AD$11="Muy Alta",'Mapa final'!$AF$11="Leve"),CONCATENATE("R2C",'Mapa final'!$S$11),"")</f>
        <v/>
      </c>
      <c r="AF7" s="165" t="str">
        <f>IF(AND('Mapa final'!$AD$11="Muy Alta",'Mapa final'!$AF$11="Leve"),CONCATENATE("R2C",'Mapa final'!$S$11),"")</f>
        <v/>
      </c>
      <c r="AG7" s="165" t="str">
        <f>IF(AND('Mapa final'!$AD$11="Muy Alta",'Mapa final'!$AF$11="Leve"),CONCATENATE("R2C",'Mapa final'!$S$11),"")</f>
        <v/>
      </c>
      <c r="AH7" s="40" t="str">
        <f>IF(AND('Mapa final'!$AD$11="Muy Alta",'Mapa final'!$AF$11="Catastrófico"),CONCATENATE("R2C",'Mapa final'!$S$11),"")</f>
        <v/>
      </c>
      <c r="AI7" s="167" t="str">
        <f>IF(AND('Mapa final'!$AD$11="Muy Alta",'Mapa final'!$AF$11="Catastrófico"),CONCATENATE("R2C",'Mapa final'!$S$11),"")</f>
        <v/>
      </c>
      <c r="AJ7" s="167" t="str">
        <f>IF(AND('Mapa final'!$AD$11="Muy Alta",'Mapa final'!$AF$11="Catastrófico"),CONCATENATE("R2C",'Mapa final'!$S$11),"")</f>
        <v/>
      </c>
      <c r="AK7" s="167" t="str">
        <f>IF(AND('Mapa final'!$AD$11="Muy Alta",'Mapa final'!$AF$11="Catastrófico"),CONCATENATE("R2C",'Mapa final'!$S$11),"")</f>
        <v/>
      </c>
      <c r="AL7" s="167" t="str">
        <f>IF(AND('Mapa final'!$AD$11="Muy Alta",'Mapa final'!$AF$11="Catastrófico"),CONCATENATE("R2C",'Mapa final'!$S$11),"")</f>
        <v/>
      </c>
      <c r="AM7" s="41" t="str">
        <f>IF(AND('Mapa final'!$AD$11="Muy Alta",'Mapa final'!$AF$11="Catastrófico"),CONCATENATE("R2C",'Mapa final'!$S$11),"")</f>
        <v/>
      </c>
      <c r="AN7" s="64"/>
      <c r="AO7" s="368"/>
      <c r="AP7" s="369"/>
      <c r="AQ7" s="369"/>
      <c r="AR7" s="369"/>
      <c r="AS7" s="369"/>
      <c r="AT7" s="370"/>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row>
    <row r="8" spans="1:91" ht="15" customHeight="1" x14ac:dyDescent="0.25">
      <c r="A8" s="64"/>
      <c r="B8" s="262"/>
      <c r="C8" s="262"/>
      <c r="D8" s="263"/>
      <c r="E8" s="362"/>
      <c r="F8" s="361"/>
      <c r="G8" s="361"/>
      <c r="H8" s="361"/>
      <c r="I8" s="361"/>
      <c r="J8" s="38" t="str">
        <f>IF(AND('Mapa final'!$AD$11="Muy Alta",'Mapa final'!$AF$11="Leve"),CONCATENATE("R2C",'Mapa final'!$S$11),"")</f>
        <v/>
      </c>
      <c r="K8" s="165" t="str">
        <f>IF(AND('Mapa final'!$AD$11="Muy Alta",'Mapa final'!$AF$11="Leve"),CONCATENATE("R2C",'Mapa final'!$S$11),"")</f>
        <v/>
      </c>
      <c r="L8" s="165" t="str">
        <f>IF(AND('Mapa final'!$AD$11="Muy Alta",'Mapa final'!$AF$11="Leve"),CONCATENATE("R2C",'Mapa final'!$S$11),"")</f>
        <v/>
      </c>
      <c r="M8" s="165" t="str">
        <f>IF(AND('Mapa final'!$AD$11="Muy Alta",'Mapa final'!$AF$11="Leve"),CONCATENATE("R2C",'Mapa final'!$S$11),"")</f>
        <v/>
      </c>
      <c r="N8" s="165" t="str">
        <f>IF(AND('Mapa final'!$AD$11="Muy Alta",'Mapa final'!$AF$11="Leve"),CONCATENATE("R2C",'Mapa final'!$S$11),"")</f>
        <v/>
      </c>
      <c r="O8" s="39" t="str">
        <f>IF(AND('Mapa final'!$AD$11="Muy Alta",'Mapa final'!$AF$11="Leve"),CONCATENATE("R2C",'Mapa final'!$S$11),"")</f>
        <v/>
      </c>
      <c r="P8" s="38" t="str">
        <f>IF(AND('Mapa final'!$AD$11="Muy Alta",'Mapa final'!$AF$11="Leve"),CONCATENATE("R2C",'Mapa final'!$S$11),"")</f>
        <v/>
      </c>
      <c r="Q8" s="165" t="str">
        <f>IF(AND('Mapa final'!$AD$11="Muy Alta",'Mapa final'!$AF$11="Leve"),CONCATENATE("R2C",'Mapa final'!$S$11),"")</f>
        <v/>
      </c>
      <c r="R8" s="165" t="str">
        <f>IF(AND('Mapa final'!$AD$11="Muy Alta",'Mapa final'!$AF$11="Leve"),CONCATENATE("R2C",'Mapa final'!$S$11),"")</f>
        <v/>
      </c>
      <c r="S8" s="165" t="str">
        <f>IF(AND('Mapa final'!$AD$11="Muy Alta",'Mapa final'!$AF$11="Leve"),CONCATENATE("R2C",'Mapa final'!$S$11),"")</f>
        <v/>
      </c>
      <c r="T8" s="165" t="str">
        <f>IF(AND('Mapa final'!$AD$11="Muy Alta",'Mapa final'!$AF$11="Leve"),CONCATENATE("R2C",'Mapa final'!$S$11),"")</f>
        <v/>
      </c>
      <c r="U8" s="39" t="str">
        <f>IF(AND('Mapa final'!$AD$11="Muy Alta",'Mapa final'!$AF$11="Leve"),CONCATENATE("R2C",'Mapa final'!$S$11),"")</f>
        <v/>
      </c>
      <c r="V8" s="38" t="str">
        <f>IF(AND('Mapa final'!$AD$11="Muy Alta",'Mapa final'!$AF$11="Leve"),CONCATENATE("R2C",'Mapa final'!$S$11),"")</f>
        <v/>
      </c>
      <c r="W8" s="165" t="str">
        <f>IF(AND('Mapa final'!$AD$11="Muy Alta",'Mapa final'!$AF$11="Leve"),CONCATENATE("R2C",'Mapa final'!$S$11),"")</f>
        <v/>
      </c>
      <c r="X8" s="165" t="str">
        <f>IF(AND('Mapa final'!$AD$11="Muy Alta",'Mapa final'!$AF$11="Leve"),CONCATENATE("R2C",'Mapa final'!$S$11),"")</f>
        <v/>
      </c>
      <c r="Y8" s="165" t="str">
        <f>IF(AND('Mapa final'!$AD$11="Muy Alta",'Mapa final'!$AF$11="Leve"),CONCATENATE("R2C",'Mapa final'!$S$11),"")</f>
        <v/>
      </c>
      <c r="Z8" s="165" t="str">
        <f>IF(AND('Mapa final'!$AD$11="Muy Alta",'Mapa final'!$AF$11="Leve"),CONCATENATE("R2C",'Mapa final'!$S$11),"")</f>
        <v/>
      </c>
      <c r="AA8" s="39" t="str">
        <f>IF(AND('Mapa final'!$AD$11="Muy Alta",'Mapa final'!$AF$11="Leve"),CONCATENATE("R2C",'Mapa final'!$S$11),"")</f>
        <v/>
      </c>
      <c r="AB8" s="38" t="str">
        <f>IF(AND('Mapa final'!$AD$11="Muy Alta",'Mapa final'!$AF$11="Leve"),CONCATENATE("R2C",'Mapa final'!$S$11),"")</f>
        <v/>
      </c>
      <c r="AC8" s="165" t="str">
        <f>IF(AND('Mapa final'!$AD$11="Muy Alta",'Mapa final'!$AF$11="Leve"),CONCATENATE("R2C",'Mapa final'!$S$11),"")</f>
        <v/>
      </c>
      <c r="AD8" s="165" t="str">
        <f>IF(AND('Mapa final'!$AD$11="Muy Alta",'Mapa final'!$AF$11="Leve"),CONCATENATE("R2C",'Mapa final'!$S$11),"")</f>
        <v/>
      </c>
      <c r="AE8" s="165" t="str">
        <f>IF(AND('Mapa final'!$AD$11="Muy Alta",'Mapa final'!$AF$11="Leve"),CONCATENATE("R2C",'Mapa final'!$S$11),"")</f>
        <v/>
      </c>
      <c r="AF8" s="165" t="str">
        <f>IF(AND('Mapa final'!$AD$11="Muy Alta",'Mapa final'!$AF$11="Leve"),CONCATENATE("R2C",'Mapa final'!$S$11),"")</f>
        <v/>
      </c>
      <c r="AG8" s="165" t="str">
        <f>IF(AND('Mapa final'!$AD$11="Muy Alta",'Mapa final'!$AF$11="Leve"),CONCATENATE("R2C",'Mapa final'!$S$11),"")</f>
        <v/>
      </c>
      <c r="AH8" s="40" t="str">
        <f>IF(AND('Mapa final'!$AD$11="Muy Alta",'Mapa final'!$AF$11="Catastrófico"),CONCATENATE("R2C",'Mapa final'!$S$11),"")</f>
        <v/>
      </c>
      <c r="AI8" s="167" t="str">
        <f>IF(AND('Mapa final'!$AD$11="Muy Alta",'Mapa final'!$AF$11="Catastrófico"),CONCATENATE("R2C",'Mapa final'!$S$11),"")</f>
        <v/>
      </c>
      <c r="AJ8" s="167" t="str">
        <f>IF(AND('Mapa final'!$AD$11="Muy Alta",'Mapa final'!$AF$11="Catastrófico"),CONCATENATE("R2C",'Mapa final'!$S$11),"")</f>
        <v/>
      </c>
      <c r="AK8" s="167" t="str">
        <f>IF(AND('Mapa final'!$AD$11="Muy Alta",'Mapa final'!$AF$11="Catastrófico"),CONCATENATE("R2C",'Mapa final'!$S$11),"")</f>
        <v/>
      </c>
      <c r="AL8" s="167" t="str">
        <f>IF(AND('Mapa final'!$AD$11="Muy Alta",'Mapa final'!$AF$11="Catastrófico"),CONCATENATE("R2C",'Mapa final'!$S$11),"")</f>
        <v/>
      </c>
      <c r="AM8" s="41" t="str">
        <f>IF(AND('Mapa final'!$AD$11="Muy Alta",'Mapa final'!$AF$11="Catastrófico"),CONCATENATE("R2C",'Mapa final'!$S$11),"")</f>
        <v/>
      </c>
      <c r="AN8" s="64"/>
      <c r="AO8" s="368"/>
      <c r="AP8" s="369"/>
      <c r="AQ8" s="369"/>
      <c r="AR8" s="369"/>
      <c r="AS8" s="369"/>
      <c r="AT8" s="370"/>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row>
    <row r="9" spans="1:91" ht="15" customHeight="1" x14ac:dyDescent="0.25">
      <c r="A9" s="64"/>
      <c r="B9" s="262"/>
      <c r="C9" s="262"/>
      <c r="D9" s="263"/>
      <c r="E9" s="362"/>
      <c r="F9" s="361"/>
      <c r="G9" s="361"/>
      <c r="H9" s="361"/>
      <c r="I9" s="361"/>
      <c r="J9" s="38" t="str">
        <f>IF(AND('Mapa final'!$AD$11="Muy Alta",'Mapa final'!$AF$11="Leve"),CONCATENATE("R2C",'Mapa final'!$S$11),"")</f>
        <v/>
      </c>
      <c r="K9" s="165" t="str">
        <f>IF(AND('Mapa final'!$AD$11="Muy Alta",'Mapa final'!$AF$11="Leve"),CONCATENATE("R2C",'Mapa final'!$S$11),"")</f>
        <v/>
      </c>
      <c r="L9" s="165" t="str">
        <f>IF(AND('Mapa final'!$AD$11="Muy Alta",'Mapa final'!$AF$11="Leve"),CONCATENATE("R2C",'Mapa final'!$S$11),"")</f>
        <v/>
      </c>
      <c r="M9" s="165" t="str">
        <f>IF(AND('Mapa final'!$AD$11="Muy Alta",'Mapa final'!$AF$11="Leve"),CONCATENATE("R2C",'Mapa final'!$S$11),"")</f>
        <v/>
      </c>
      <c r="N9" s="165" t="str">
        <f>IF(AND('Mapa final'!$AD$11="Muy Alta",'Mapa final'!$AF$11="Leve"),CONCATENATE("R2C",'Mapa final'!$S$11),"")</f>
        <v/>
      </c>
      <c r="O9" s="39" t="str">
        <f>IF(AND('Mapa final'!$AD$11="Muy Alta",'Mapa final'!$AF$11="Leve"),CONCATENATE("R2C",'Mapa final'!$S$11),"")</f>
        <v/>
      </c>
      <c r="P9" s="38" t="str">
        <f>IF(AND('Mapa final'!$AD$11="Muy Alta",'Mapa final'!$AF$11="Leve"),CONCATENATE("R2C",'Mapa final'!$S$11),"")</f>
        <v/>
      </c>
      <c r="Q9" s="165" t="str">
        <f>IF(AND('Mapa final'!$AD$11="Muy Alta",'Mapa final'!$AF$11="Leve"),CONCATENATE("R2C",'Mapa final'!$S$11),"")</f>
        <v/>
      </c>
      <c r="R9" s="165" t="str">
        <f>IF(AND('Mapa final'!$AD$11="Muy Alta",'Mapa final'!$AF$11="Leve"),CONCATENATE("R2C",'Mapa final'!$S$11),"")</f>
        <v/>
      </c>
      <c r="S9" s="165" t="str">
        <f>IF(AND('Mapa final'!$AD$11="Muy Alta",'Mapa final'!$AF$11="Leve"),CONCATENATE("R2C",'Mapa final'!$S$11),"")</f>
        <v/>
      </c>
      <c r="T9" s="165" t="str">
        <f>IF(AND('Mapa final'!$AD$11="Muy Alta",'Mapa final'!$AF$11="Leve"),CONCATENATE("R2C",'Mapa final'!$S$11),"")</f>
        <v/>
      </c>
      <c r="U9" s="39" t="str">
        <f>IF(AND('Mapa final'!$AD$11="Muy Alta",'Mapa final'!$AF$11="Leve"),CONCATENATE("R2C",'Mapa final'!$S$11),"")</f>
        <v/>
      </c>
      <c r="V9" s="38" t="str">
        <f>IF(AND('Mapa final'!$AD$11="Muy Alta",'Mapa final'!$AF$11="Leve"),CONCATENATE("R2C",'Mapa final'!$S$11),"")</f>
        <v/>
      </c>
      <c r="W9" s="165" t="str">
        <f>IF(AND('Mapa final'!$AD$11="Muy Alta",'Mapa final'!$AF$11="Leve"),CONCATENATE("R2C",'Mapa final'!$S$11),"")</f>
        <v/>
      </c>
      <c r="X9" s="165" t="str">
        <f>IF(AND('Mapa final'!$AD$11="Muy Alta",'Mapa final'!$AF$11="Leve"),CONCATENATE("R2C",'Mapa final'!$S$11),"")</f>
        <v/>
      </c>
      <c r="Y9" s="165" t="str">
        <f>IF(AND('Mapa final'!$AD$11="Muy Alta",'Mapa final'!$AF$11="Leve"),CONCATENATE("R2C",'Mapa final'!$S$11),"")</f>
        <v/>
      </c>
      <c r="Z9" s="165" t="str">
        <f>IF(AND('Mapa final'!$AD$11="Muy Alta",'Mapa final'!$AF$11="Leve"),CONCATENATE("R2C",'Mapa final'!$S$11),"")</f>
        <v/>
      </c>
      <c r="AA9" s="39" t="str">
        <f>IF(AND('Mapa final'!$AD$11="Muy Alta",'Mapa final'!$AF$11="Leve"),CONCATENATE("R2C",'Mapa final'!$S$11),"")</f>
        <v/>
      </c>
      <c r="AB9" s="38" t="str">
        <f>IF(AND('Mapa final'!$AD$11="Muy Alta",'Mapa final'!$AF$11="Leve"),CONCATENATE("R2C",'Mapa final'!$S$11),"")</f>
        <v/>
      </c>
      <c r="AC9" s="165" t="str">
        <f>IF(AND('Mapa final'!$AD$11="Muy Alta",'Mapa final'!$AF$11="Leve"),CONCATENATE("R2C",'Mapa final'!$S$11),"")</f>
        <v/>
      </c>
      <c r="AD9" s="165" t="str">
        <f>IF(AND('Mapa final'!$AD$11="Muy Alta",'Mapa final'!$AF$11="Leve"),CONCATENATE("R2C",'Mapa final'!$S$11),"")</f>
        <v/>
      </c>
      <c r="AE9" s="165" t="str">
        <f>IF(AND('Mapa final'!$AD$11="Muy Alta",'Mapa final'!$AF$11="Leve"),CONCATENATE("R2C",'Mapa final'!$S$11),"")</f>
        <v/>
      </c>
      <c r="AF9" s="165" t="str">
        <f>IF(AND('Mapa final'!$AD$11="Muy Alta",'Mapa final'!$AF$11="Leve"),CONCATENATE("R2C",'Mapa final'!$S$11),"")</f>
        <v/>
      </c>
      <c r="AG9" s="165" t="str">
        <f>IF(AND('Mapa final'!$AD$11="Muy Alta",'Mapa final'!$AF$11="Leve"),CONCATENATE("R2C",'Mapa final'!$S$11),"")</f>
        <v/>
      </c>
      <c r="AH9" s="40" t="str">
        <f>IF(AND('Mapa final'!$AD$11="Muy Alta",'Mapa final'!$AF$11="Catastrófico"),CONCATENATE("R2C",'Mapa final'!$S$11),"")</f>
        <v/>
      </c>
      <c r="AI9" s="167" t="str">
        <f>IF(AND('Mapa final'!$AD$11="Muy Alta",'Mapa final'!$AF$11="Catastrófico"),CONCATENATE("R2C",'Mapa final'!$S$11),"")</f>
        <v/>
      </c>
      <c r="AJ9" s="167" t="str">
        <f>IF(AND('Mapa final'!$AD$11="Muy Alta",'Mapa final'!$AF$11="Catastrófico"),CONCATENATE("R2C",'Mapa final'!$S$11),"")</f>
        <v/>
      </c>
      <c r="AK9" s="167" t="str">
        <f>IF(AND('Mapa final'!$AD$11="Muy Alta",'Mapa final'!$AF$11="Catastrófico"),CONCATENATE("R2C",'Mapa final'!$S$11),"")</f>
        <v/>
      </c>
      <c r="AL9" s="167" t="str">
        <f>IF(AND('Mapa final'!$AD$11="Muy Alta",'Mapa final'!$AF$11="Catastrófico"),CONCATENATE("R2C",'Mapa final'!$S$11),"")</f>
        <v/>
      </c>
      <c r="AM9" s="41" t="str">
        <f>IF(AND('Mapa final'!$AD$11="Muy Alta",'Mapa final'!$AF$11="Catastrófico"),CONCATENATE("R2C",'Mapa final'!$S$11),"")</f>
        <v/>
      </c>
      <c r="AN9" s="64"/>
      <c r="AO9" s="368"/>
      <c r="AP9" s="369"/>
      <c r="AQ9" s="369"/>
      <c r="AR9" s="369"/>
      <c r="AS9" s="369"/>
      <c r="AT9" s="370"/>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row>
    <row r="10" spans="1:91" ht="15" customHeight="1" x14ac:dyDescent="0.25">
      <c r="A10" s="64"/>
      <c r="B10" s="262"/>
      <c r="C10" s="262"/>
      <c r="D10" s="263"/>
      <c r="E10" s="362"/>
      <c r="F10" s="361"/>
      <c r="G10" s="361"/>
      <c r="H10" s="361"/>
      <c r="I10" s="361"/>
      <c r="J10" s="38" t="str">
        <f>IF(AND('Mapa final'!$AD$11="Muy Alta",'Mapa final'!$AF$11="Leve"),CONCATENATE("R2C",'Mapa final'!$S$11),"")</f>
        <v/>
      </c>
      <c r="K10" s="165" t="str">
        <f>IF(AND('Mapa final'!$AD$11="Muy Alta",'Mapa final'!$AF$11="Leve"),CONCATENATE("R2C",'Mapa final'!$S$11),"")</f>
        <v/>
      </c>
      <c r="L10" s="165" t="str">
        <f>IF(AND('Mapa final'!$AD$11="Muy Alta",'Mapa final'!$AF$11="Leve"),CONCATENATE("R2C",'Mapa final'!$S$11),"")</f>
        <v/>
      </c>
      <c r="M10" s="165" t="str">
        <f>IF(AND('Mapa final'!$AD$11="Muy Alta",'Mapa final'!$AF$11="Leve"),CONCATENATE("R2C",'Mapa final'!$S$11),"")</f>
        <v/>
      </c>
      <c r="N10" s="165" t="str">
        <f>IF(AND('Mapa final'!$AD$11="Muy Alta",'Mapa final'!$AF$11="Leve"),CONCATENATE("R2C",'Mapa final'!$S$11),"")</f>
        <v/>
      </c>
      <c r="O10" s="39" t="str">
        <f>IF(AND('Mapa final'!$AD$11="Muy Alta",'Mapa final'!$AF$11="Leve"),CONCATENATE("R2C",'Mapa final'!$S$11),"")</f>
        <v/>
      </c>
      <c r="P10" s="38" t="str">
        <f>IF(AND('Mapa final'!$AD$11="Muy Alta",'Mapa final'!$AF$11="Leve"),CONCATENATE("R2C",'Mapa final'!$S$11),"")</f>
        <v/>
      </c>
      <c r="Q10" s="165" t="str">
        <f>IF(AND('Mapa final'!$AD$11="Muy Alta",'Mapa final'!$AF$11="Leve"),CONCATENATE("R2C",'Mapa final'!$S$11),"")</f>
        <v/>
      </c>
      <c r="R10" s="165" t="str">
        <f>IF(AND('Mapa final'!$AD$11="Muy Alta",'Mapa final'!$AF$11="Leve"),CONCATENATE("R2C",'Mapa final'!$S$11),"")</f>
        <v/>
      </c>
      <c r="S10" s="165" t="str">
        <f>IF(AND('Mapa final'!$AD$11="Muy Alta",'Mapa final'!$AF$11="Leve"),CONCATENATE("R2C",'Mapa final'!$S$11),"")</f>
        <v/>
      </c>
      <c r="T10" s="165" t="str">
        <f>IF(AND('Mapa final'!$AD$11="Muy Alta",'Mapa final'!$AF$11="Leve"),CONCATENATE("R2C",'Mapa final'!$S$11),"")</f>
        <v/>
      </c>
      <c r="U10" s="39" t="str">
        <f>IF(AND('Mapa final'!$AD$11="Muy Alta",'Mapa final'!$AF$11="Leve"),CONCATENATE("R2C",'Mapa final'!$S$11),"")</f>
        <v/>
      </c>
      <c r="V10" s="38" t="str">
        <f>IF(AND('Mapa final'!$AD$11="Muy Alta",'Mapa final'!$AF$11="Leve"),CONCATENATE("R2C",'Mapa final'!$S$11),"")</f>
        <v/>
      </c>
      <c r="W10" s="165" t="str">
        <f>IF(AND('Mapa final'!$AD$11="Muy Alta",'Mapa final'!$AF$11="Leve"),CONCATENATE("R2C",'Mapa final'!$S$11),"")</f>
        <v/>
      </c>
      <c r="X10" s="165" t="str">
        <f>IF(AND('Mapa final'!$AD$11="Muy Alta",'Mapa final'!$AF$11="Leve"),CONCATENATE("R2C",'Mapa final'!$S$11),"")</f>
        <v/>
      </c>
      <c r="Y10" s="165" t="str">
        <f>IF(AND('Mapa final'!$AD$11="Muy Alta",'Mapa final'!$AF$11="Leve"),CONCATENATE("R2C",'Mapa final'!$S$11),"")</f>
        <v/>
      </c>
      <c r="Z10" s="165" t="str">
        <f>IF(AND('Mapa final'!$AD$11="Muy Alta",'Mapa final'!$AF$11="Leve"),CONCATENATE("R2C",'Mapa final'!$S$11),"")</f>
        <v/>
      </c>
      <c r="AA10" s="39" t="str">
        <f>IF(AND('Mapa final'!$AD$11="Muy Alta",'Mapa final'!$AF$11="Leve"),CONCATENATE("R2C",'Mapa final'!$S$11),"")</f>
        <v/>
      </c>
      <c r="AB10" s="38" t="str">
        <f>IF(AND('Mapa final'!$AD$11="Muy Alta",'Mapa final'!$AF$11="Leve"),CONCATENATE("R2C",'Mapa final'!$S$11),"")</f>
        <v/>
      </c>
      <c r="AC10" s="165" t="str">
        <f>IF(AND('Mapa final'!$AD$11="Muy Alta",'Mapa final'!$AF$11="Leve"),CONCATENATE("R2C",'Mapa final'!$S$11),"")</f>
        <v/>
      </c>
      <c r="AD10" s="165" t="str">
        <f>IF(AND('Mapa final'!$AD$11="Muy Alta",'Mapa final'!$AF$11="Leve"),CONCATENATE("R2C",'Mapa final'!$S$11),"")</f>
        <v/>
      </c>
      <c r="AE10" s="165" t="str">
        <f>IF(AND('Mapa final'!$AD$11="Muy Alta",'Mapa final'!$AF$11="Leve"),CONCATENATE("R2C",'Mapa final'!$S$11),"")</f>
        <v/>
      </c>
      <c r="AF10" s="165" t="str">
        <f>IF(AND('Mapa final'!$AD$11="Muy Alta",'Mapa final'!$AF$11="Leve"),CONCATENATE("R2C",'Mapa final'!$S$11),"")</f>
        <v/>
      </c>
      <c r="AG10" s="165" t="str">
        <f>IF(AND('Mapa final'!$AD$11="Muy Alta",'Mapa final'!$AF$11="Leve"),CONCATENATE("R2C",'Mapa final'!$S$11),"")</f>
        <v/>
      </c>
      <c r="AH10" s="40" t="str">
        <f>IF(AND('Mapa final'!$AD$11="Muy Alta",'Mapa final'!$AF$11="Catastrófico"),CONCATENATE("R2C",'Mapa final'!$S$11),"")</f>
        <v/>
      </c>
      <c r="AI10" s="167" t="str">
        <f>IF(AND('Mapa final'!$AD$11="Muy Alta",'Mapa final'!$AF$11="Catastrófico"),CONCATENATE("R2C",'Mapa final'!$S$11),"")</f>
        <v/>
      </c>
      <c r="AJ10" s="167" t="str">
        <f>IF(AND('Mapa final'!$AD$11="Muy Alta",'Mapa final'!$AF$11="Catastrófico"),CONCATENATE("R2C",'Mapa final'!$S$11),"")</f>
        <v/>
      </c>
      <c r="AK10" s="167" t="str">
        <f>IF(AND('Mapa final'!$AD$11="Muy Alta",'Mapa final'!$AF$11="Catastrófico"),CONCATENATE("R2C",'Mapa final'!$S$11),"")</f>
        <v/>
      </c>
      <c r="AL10" s="167" t="str">
        <f>IF(AND('Mapa final'!$AD$11="Muy Alta",'Mapa final'!$AF$11="Catastrófico"),CONCATENATE("R2C",'Mapa final'!$S$11),"")</f>
        <v/>
      </c>
      <c r="AM10" s="41" t="str">
        <f>IF(AND('Mapa final'!$AD$11="Muy Alta",'Mapa final'!$AF$11="Catastrófico"),CONCATENATE("R2C",'Mapa final'!$S$11),"")</f>
        <v/>
      </c>
      <c r="AN10" s="64"/>
      <c r="AO10" s="368"/>
      <c r="AP10" s="369"/>
      <c r="AQ10" s="369"/>
      <c r="AR10" s="369"/>
      <c r="AS10" s="369"/>
      <c r="AT10" s="370"/>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row>
    <row r="11" spans="1:91" ht="15" customHeight="1" x14ac:dyDescent="0.25">
      <c r="A11" s="64"/>
      <c r="B11" s="262"/>
      <c r="C11" s="262"/>
      <c r="D11" s="263"/>
      <c r="E11" s="362"/>
      <c r="F11" s="361"/>
      <c r="G11" s="361"/>
      <c r="H11" s="361"/>
      <c r="I11" s="361"/>
      <c r="J11" s="38" t="str">
        <f>IF(AND('Mapa final'!$AD$11="Muy Alta",'Mapa final'!$AF$11="Leve"),CONCATENATE("R2C",'Mapa final'!$S$11),"")</f>
        <v/>
      </c>
      <c r="K11" s="165" t="str">
        <f>IF(AND('Mapa final'!$AD$11="Muy Alta",'Mapa final'!$AF$11="Leve"),CONCATENATE("R2C",'Mapa final'!$S$11),"")</f>
        <v/>
      </c>
      <c r="L11" s="165" t="str">
        <f>IF(AND('Mapa final'!$AD$11="Muy Alta",'Mapa final'!$AF$11="Leve"),CONCATENATE("R2C",'Mapa final'!$S$11),"")</f>
        <v/>
      </c>
      <c r="M11" s="165" t="str">
        <f>IF(AND('Mapa final'!$AD$11="Muy Alta",'Mapa final'!$AF$11="Leve"),CONCATENATE("R2C",'Mapa final'!$S$11),"")</f>
        <v/>
      </c>
      <c r="N11" s="165" t="str">
        <f>IF(AND('Mapa final'!$AD$11="Muy Alta",'Mapa final'!$AF$11="Leve"),CONCATENATE("R2C",'Mapa final'!$S$11),"")</f>
        <v/>
      </c>
      <c r="O11" s="39" t="str">
        <f>IF(AND('Mapa final'!$AD$11="Muy Alta",'Mapa final'!$AF$11="Leve"),CONCATENATE("R2C",'Mapa final'!$S$11),"")</f>
        <v/>
      </c>
      <c r="P11" s="38" t="str">
        <f>IF(AND('Mapa final'!$AD$11="Muy Alta",'Mapa final'!$AF$11="Leve"),CONCATENATE("R2C",'Mapa final'!$S$11),"")</f>
        <v/>
      </c>
      <c r="Q11" s="165" t="str">
        <f>IF(AND('Mapa final'!$AD$11="Muy Alta",'Mapa final'!$AF$11="Leve"),CONCATENATE("R2C",'Mapa final'!$S$11),"")</f>
        <v/>
      </c>
      <c r="R11" s="165" t="str">
        <f>IF(AND('Mapa final'!$AD$11="Muy Alta",'Mapa final'!$AF$11="Leve"),CONCATENATE("R2C",'Mapa final'!$S$11),"")</f>
        <v/>
      </c>
      <c r="S11" s="165" t="str">
        <f>IF(AND('Mapa final'!$AD$11="Muy Alta",'Mapa final'!$AF$11="Leve"),CONCATENATE("R2C",'Mapa final'!$S$11),"")</f>
        <v/>
      </c>
      <c r="T11" s="165" t="str">
        <f>IF(AND('Mapa final'!$AD$11="Muy Alta",'Mapa final'!$AF$11="Leve"),CONCATENATE("R2C",'Mapa final'!$S$11),"")</f>
        <v/>
      </c>
      <c r="U11" s="39" t="str">
        <f>IF(AND('Mapa final'!$AD$11="Muy Alta",'Mapa final'!$AF$11="Leve"),CONCATENATE("R2C",'Mapa final'!$S$11),"")</f>
        <v/>
      </c>
      <c r="V11" s="38" t="str">
        <f>IF(AND('Mapa final'!$AD$11="Muy Alta",'Mapa final'!$AF$11="Leve"),CONCATENATE("R2C",'Mapa final'!$S$11),"")</f>
        <v/>
      </c>
      <c r="W11" s="165" t="str">
        <f>IF(AND('Mapa final'!$AD$11="Muy Alta",'Mapa final'!$AF$11="Leve"),CONCATENATE("R2C",'Mapa final'!$S$11),"")</f>
        <v/>
      </c>
      <c r="X11" s="165" t="str">
        <f>IF(AND('Mapa final'!$AD$11="Muy Alta",'Mapa final'!$AF$11="Leve"),CONCATENATE("R2C",'Mapa final'!$S$11),"")</f>
        <v/>
      </c>
      <c r="Y11" s="165" t="str">
        <f>IF(AND('Mapa final'!$AD$11="Muy Alta",'Mapa final'!$AF$11="Leve"),CONCATENATE("R2C",'Mapa final'!$S$11),"")</f>
        <v/>
      </c>
      <c r="Z11" s="165" t="str">
        <f>IF(AND('Mapa final'!$AD$11="Muy Alta",'Mapa final'!$AF$11="Leve"),CONCATENATE("R2C",'Mapa final'!$S$11),"")</f>
        <v/>
      </c>
      <c r="AA11" s="39" t="str">
        <f>IF(AND('Mapa final'!$AD$11="Muy Alta",'Mapa final'!$AF$11="Leve"),CONCATENATE("R2C",'Mapa final'!$S$11),"")</f>
        <v/>
      </c>
      <c r="AB11" s="38" t="str">
        <f>IF(AND('Mapa final'!$AD$11="Muy Alta",'Mapa final'!$AF$11="Leve"),CONCATENATE("R2C",'Mapa final'!$S$11),"")</f>
        <v/>
      </c>
      <c r="AC11" s="165" t="str">
        <f>IF(AND('Mapa final'!$AD$11="Muy Alta",'Mapa final'!$AF$11="Leve"),CONCATENATE("R2C",'Mapa final'!$S$11),"")</f>
        <v/>
      </c>
      <c r="AD11" s="165" t="str">
        <f>IF(AND('Mapa final'!$AD$11="Muy Alta",'Mapa final'!$AF$11="Leve"),CONCATENATE("R2C",'Mapa final'!$S$11),"")</f>
        <v/>
      </c>
      <c r="AE11" s="165" t="str">
        <f>IF(AND('Mapa final'!$AD$11="Muy Alta",'Mapa final'!$AF$11="Leve"),CONCATENATE("R2C",'Mapa final'!$S$11),"")</f>
        <v/>
      </c>
      <c r="AF11" s="165" t="str">
        <f>IF(AND('Mapa final'!$AD$11="Muy Alta",'Mapa final'!$AF$11="Leve"),CONCATENATE("R2C",'Mapa final'!$S$11),"")</f>
        <v/>
      </c>
      <c r="AG11" s="165" t="str">
        <f>IF(AND('Mapa final'!$AD$11="Muy Alta",'Mapa final'!$AF$11="Leve"),CONCATENATE("R2C",'Mapa final'!$S$11),"")</f>
        <v/>
      </c>
      <c r="AH11" s="40" t="str">
        <f>IF(AND('Mapa final'!$AD$11="Muy Alta",'Mapa final'!$AF$11="Catastrófico"),CONCATENATE("R2C",'Mapa final'!$S$11),"")</f>
        <v/>
      </c>
      <c r="AI11" s="167" t="str">
        <f>IF(AND('Mapa final'!$AD$11="Muy Alta",'Mapa final'!$AF$11="Catastrófico"),CONCATENATE("R2C",'Mapa final'!$S$11),"")</f>
        <v/>
      </c>
      <c r="AJ11" s="167" t="str">
        <f>IF(AND('Mapa final'!$AD$11="Muy Alta",'Mapa final'!$AF$11="Catastrófico"),CONCATENATE("R2C",'Mapa final'!$S$11),"")</f>
        <v/>
      </c>
      <c r="AK11" s="167" t="str">
        <f>IF(AND('Mapa final'!$AD$11="Muy Alta",'Mapa final'!$AF$11="Catastrófico"),CONCATENATE("R2C",'Mapa final'!$S$11),"")</f>
        <v/>
      </c>
      <c r="AL11" s="167" t="str">
        <f>IF(AND('Mapa final'!$AD$11="Muy Alta",'Mapa final'!$AF$11="Catastrófico"),CONCATENATE("R2C",'Mapa final'!$S$11),"")</f>
        <v/>
      </c>
      <c r="AM11" s="41" t="str">
        <f>IF(AND('Mapa final'!$AD$11="Muy Alta",'Mapa final'!$AF$11="Catastrófico"),CONCATENATE("R2C",'Mapa final'!$S$11),"")</f>
        <v/>
      </c>
      <c r="AN11" s="64"/>
      <c r="AO11" s="368"/>
      <c r="AP11" s="369"/>
      <c r="AQ11" s="369"/>
      <c r="AR11" s="369"/>
      <c r="AS11" s="369"/>
      <c r="AT11" s="370"/>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row>
    <row r="12" spans="1:91" ht="15" customHeight="1" x14ac:dyDescent="0.25">
      <c r="A12" s="64"/>
      <c r="B12" s="262"/>
      <c r="C12" s="262"/>
      <c r="D12" s="263"/>
      <c r="E12" s="362"/>
      <c r="F12" s="361"/>
      <c r="G12" s="361"/>
      <c r="H12" s="361"/>
      <c r="I12" s="361"/>
      <c r="J12" s="38" t="str">
        <f>IF(AND('Mapa final'!$AD$11="Muy Alta",'Mapa final'!$AF$11="Leve"),CONCATENATE("R2C",'Mapa final'!$S$11),"")</f>
        <v/>
      </c>
      <c r="K12" s="165" t="str">
        <f>IF(AND('Mapa final'!$AD$11="Muy Alta",'Mapa final'!$AF$11="Leve"),CONCATENATE("R2C",'Mapa final'!$S$11),"")</f>
        <v/>
      </c>
      <c r="L12" s="165" t="str">
        <f>IF(AND('Mapa final'!$AD$11="Muy Alta",'Mapa final'!$AF$11="Leve"),CONCATENATE("R2C",'Mapa final'!$S$11),"")</f>
        <v/>
      </c>
      <c r="M12" s="165" t="str">
        <f>IF(AND('Mapa final'!$AD$11="Muy Alta",'Mapa final'!$AF$11="Leve"),CONCATENATE("R2C",'Mapa final'!$S$11),"")</f>
        <v/>
      </c>
      <c r="N12" s="165" t="str">
        <f>IF(AND('Mapa final'!$AD$11="Muy Alta",'Mapa final'!$AF$11="Leve"),CONCATENATE("R2C",'Mapa final'!$S$11),"")</f>
        <v/>
      </c>
      <c r="O12" s="39" t="str">
        <f>IF(AND('Mapa final'!$AD$11="Muy Alta",'Mapa final'!$AF$11="Leve"),CONCATENATE("R2C",'Mapa final'!$S$11),"")</f>
        <v/>
      </c>
      <c r="P12" s="38" t="str">
        <f>IF(AND('Mapa final'!$AD$11="Muy Alta",'Mapa final'!$AF$11="Leve"),CONCATENATE("R2C",'Mapa final'!$S$11),"")</f>
        <v/>
      </c>
      <c r="Q12" s="165" t="str">
        <f>IF(AND('Mapa final'!$AD$11="Muy Alta",'Mapa final'!$AF$11="Leve"),CONCATENATE("R2C",'Mapa final'!$S$11),"")</f>
        <v/>
      </c>
      <c r="R12" s="165" t="str">
        <f>IF(AND('Mapa final'!$AD$11="Muy Alta",'Mapa final'!$AF$11="Leve"),CONCATENATE("R2C",'Mapa final'!$S$11),"")</f>
        <v/>
      </c>
      <c r="S12" s="165" t="str">
        <f>IF(AND('Mapa final'!$AD$11="Muy Alta",'Mapa final'!$AF$11="Leve"),CONCATENATE("R2C",'Mapa final'!$S$11),"")</f>
        <v/>
      </c>
      <c r="T12" s="165" t="str">
        <f>IF(AND('Mapa final'!$AD$11="Muy Alta",'Mapa final'!$AF$11="Leve"),CONCATENATE("R2C",'Mapa final'!$S$11),"")</f>
        <v/>
      </c>
      <c r="U12" s="39" t="str">
        <f>IF(AND('Mapa final'!$AD$11="Muy Alta",'Mapa final'!$AF$11="Leve"),CONCATENATE("R2C",'Mapa final'!$S$11),"")</f>
        <v/>
      </c>
      <c r="V12" s="38" t="str">
        <f>IF(AND('Mapa final'!$AD$11="Muy Alta",'Mapa final'!$AF$11="Leve"),CONCATENATE("R2C",'Mapa final'!$S$11),"")</f>
        <v/>
      </c>
      <c r="W12" s="165" t="str">
        <f>IF(AND('Mapa final'!$AD$11="Muy Alta",'Mapa final'!$AF$11="Leve"),CONCATENATE("R2C",'Mapa final'!$S$11),"")</f>
        <v/>
      </c>
      <c r="X12" s="165" t="str">
        <f>IF(AND('Mapa final'!$AD$11="Muy Alta",'Mapa final'!$AF$11="Leve"),CONCATENATE("R2C",'Mapa final'!$S$11),"")</f>
        <v/>
      </c>
      <c r="Y12" s="165" t="str">
        <f>IF(AND('Mapa final'!$AD$11="Muy Alta",'Mapa final'!$AF$11="Leve"),CONCATENATE("R2C",'Mapa final'!$S$11),"")</f>
        <v/>
      </c>
      <c r="Z12" s="165" t="str">
        <f>IF(AND('Mapa final'!$AD$11="Muy Alta",'Mapa final'!$AF$11="Leve"),CONCATENATE("R2C",'Mapa final'!$S$11),"")</f>
        <v/>
      </c>
      <c r="AA12" s="39" t="str">
        <f>IF(AND('Mapa final'!$AD$11="Muy Alta",'Mapa final'!$AF$11="Leve"),CONCATENATE("R2C",'Mapa final'!$S$11),"")</f>
        <v/>
      </c>
      <c r="AB12" s="38" t="str">
        <f>IF(AND('Mapa final'!$AD$11="Muy Alta",'Mapa final'!$AF$11="Leve"),CONCATENATE("R2C",'Mapa final'!$S$11),"")</f>
        <v/>
      </c>
      <c r="AC12" s="165" t="str">
        <f>IF(AND('Mapa final'!$AD$11="Muy Alta",'Mapa final'!$AF$11="Leve"),CONCATENATE("R2C",'Mapa final'!$S$11),"")</f>
        <v/>
      </c>
      <c r="AD12" s="165" t="str">
        <f>IF(AND('Mapa final'!$AD$11="Muy Alta",'Mapa final'!$AF$11="Leve"),CONCATENATE("R2C",'Mapa final'!$S$11),"")</f>
        <v/>
      </c>
      <c r="AE12" s="165" t="str">
        <f>IF(AND('Mapa final'!$AD$11="Muy Alta",'Mapa final'!$AF$11="Leve"),CONCATENATE("R2C",'Mapa final'!$S$11),"")</f>
        <v/>
      </c>
      <c r="AF12" s="165" t="str">
        <f>IF(AND('Mapa final'!$AD$11="Muy Alta",'Mapa final'!$AF$11="Leve"),CONCATENATE("R2C",'Mapa final'!$S$11),"")</f>
        <v/>
      </c>
      <c r="AG12" s="165" t="str">
        <f>IF(AND('Mapa final'!$AD$11="Muy Alta",'Mapa final'!$AF$11="Leve"),CONCATENATE("R2C",'Mapa final'!$S$11),"")</f>
        <v/>
      </c>
      <c r="AH12" s="40" t="str">
        <f>IF(AND('Mapa final'!$AD$11="Muy Alta",'Mapa final'!$AF$11="Catastrófico"),CONCATENATE("R2C",'Mapa final'!$S$11),"")</f>
        <v/>
      </c>
      <c r="AI12" s="167" t="str">
        <f>IF(AND('Mapa final'!$AD$11="Muy Alta",'Mapa final'!$AF$11="Catastrófico"),CONCATENATE("R2C",'Mapa final'!$S$11),"")</f>
        <v/>
      </c>
      <c r="AJ12" s="167" t="str">
        <f>IF(AND('Mapa final'!$AD$11="Muy Alta",'Mapa final'!$AF$11="Catastrófico"),CONCATENATE("R2C",'Mapa final'!$S$11),"")</f>
        <v/>
      </c>
      <c r="AK12" s="167" t="str">
        <f>IF(AND('Mapa final'!$AD$11="Muy Alta",'Mapa final'!$AF$11="Catastrófico"),CONCATENATE("R2C",'Mapa final'!$S$11),"")</f>
        <v/>
      </c>
      <c r="AL12" s="167" t="str">
        <f>IF(AND('Mapa final'!$AD$11="Muy Alta",'Mapa final'!$AF$11="Catastrófico"),CONCATENATE("R2C",'Mapa final'!$S$11),"")</f>
        <v/>
      </c>
      <c r="AM12" s="41" t="str">
        <f>IF(AND('Mapa final'!$AD$11="Muy Alta",'Mapa final'!$AF$11="Catastrófico"),CONCATENATE("R2C",'Mapa final'!$S$11),"")</f>
        <v/>
      </c>
      <c r="AN12" s="64"/>
      <c r="AO12" s="368"/>
      <c r="AP12" s="369"/>
      <c r="AQ12" s="369"/>
      <c r="AR12" s="369"/>
      <c r="AS12" s="369"/>
      <c r="AT12" s="370"/>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row>
    <row r="13" spans="1:91" ht="15" customHeight="1" x14ac:dyDescent="0.25">
      <c r="A13" s="64"/>
      <c r="B13" s="262"/>
      <c r="C13" s="262"/>
      <c r="D13" s="263"/>
      <c r="E13" s="362"/>
      <c r="F13" s="361"/>
      <c r="G13" s="361"/>
      <c r="H13" s="361"/>
      <c r="I13" s="361"/>
      <c r="J13" s="38" t="str">
        <f>IF(AND('Mapa final'!$AD$11="Muy Alta",'Mapa final'!$AF$11="Leve"),CONCATENATE("R2C",'Mapa final'!$S$11),"")</f>
        <v/>
      </c>
      <c r="K13" s="165" t="str">
        <f>IF(AND('Mapa final'!$AD$11="Muy Alta",'Mapa final'!$AF$11="Leve"),CONCATENATE("R2C",'Mapa final'!$S$11),"")</f>
        <v/>
      </c>
      <c r="L13" s="165" t="str">
        <f>IF(AND('Mapa final'!$AD$11="Muy Alta",'Mapa final'!$AF$11="Leve"),CONCATENATE("R2C",'Mapa final'!$S$11),"")</f>
        <v/>
      </c>
      <c r="M13" s="165" t="str">
        <f>IF(AND('Mapa final'!$AD$11="Muy Alta",'Mapa final'!$AF$11="Leve"),CONCATENATE("R2C",'Mapa final'!$S$11),"")</f>
        <v/>
      </c>
      <c r="N13" s="165" t="str">
        <f>IF(AND('Mapa final'!$AD$11="Muy Alta",'Mapa final'!$AF$11="Leve"),CONCATENATE("R2C",'Mapa final'!$S$11),"")</f>
        <v/>
      </c>
      <c r="O13" s="39" t="str">
        <f>IF(AND('Mapa final'!$AD$11="Muy Alta",'Mapa final'!$AF$11="Leve"),CONCATENATE("R2C",'Mapa final'!$S$11),"")</f>
        <v/>
      </c>
      <c r="P13" s="38" t="str">
        <f>IF(AND('Mapa final'!$AD$11="Muy Alta",'Mapa final'!$AF$11="Leve"),CONCATENATE("R2C",'Mapa final'!$S$11),"")</f>
        <v/>
      </c>
      <c r="Q13" s="165" t="str">
        <f>IF(AND('Mapa final'!$AD$11="Muy Alta",'Mapa final'!$AF$11="Leve"),CONCATENATE("R2C",'Mapa final'!$S$11),"")</f>
        <v/>
      </c>
      <c r="R13" s="165" t="str">
        <f>IF(AND('Mapa final'!$AD$11="Muy Alta",'Mapa final'!$AF$11="Leve"),CONCATENATE("R2C",'Mapa final'!$S$11),"")</f>
        <v/>
      </c>
      <c r="S13" s="165" t="str">
        <f>IF(AND('Mapa final'!$AD$11="Muy Alta",'Mapa final'!$AF$11="Leve"),CONCATENATE("R2C",'Mapa final'!$S$11),"")</f>
        <v/>
      </c>
      <c r="T13" s="165" t="str">
        <f>IF(AND('Mapa final'!$AD$11="Muy Alta",'Mapa final'!$AF$11="Leve"),CONCATENATE("R2C",'Mapa final'!$S$11),"")</f>
        <v/>
      </c>
      <c r="U13" s="39" t="str">
        <f>IF(AND('Mapa final'!$AD$11="Muy Alta",'Mapa final'!$AF$11="Leve"),CONCATENATE("R2C",'Mapa final'!$S$11),"")</f>
        <v/>
      </c>
      <c r="V13" s="38" t="str">
        <f>IF(AND('Mapa final'!$AD$11="Muy Alta",'Mapa final'!$AF$11="Leve"),CONCATENATE("R2C",'Mapa final'!$S$11),"")</f>
        <v/>
      </c>
      <c r="W13" s="165" t="str">
        <f>IF(AND('Mapa final'!$AD$11="Muy Alta",'Mapa final'!$AF$11="Leve"),CONCATENATE("R2C",'Mapa final'!$S$11),"")</f>
        <v/>
      </c>
      <c r="X13" s="165" t="str">
        <f>IF(AND('Mapa final'!$AD$11="Muy Alta",'Mapa final'!$AF$11="Leve"),CONCATENATE("R2C",'Mapa final'!$S$11),"")</f>
        <v/>
      </c>
      <c r="Y13" s="165" t="str">
        <f>IF(AND('Mapa final'!$AD$11="Muy Alta",'Mapa final'!$AF$11="Leve"),CONCATENATE("R2C",'Mapa final'!$S$11),"")</f>
        <v/>
      </c>
      <c r="Z13" s="165" t="str">
        <f>IF(AND('Mapa final'!$AD$11="Muy Alta",'Mapa final'!$AF$11="Leve"),CONCATENATE("R2C",'Mapa final'!$S$11),"")</f>
        <v/>
      </c>
      <c r="AA13" s="39" t="str">
        <f>IF(AND('Mapa final'!$AD$11="Muy Alta",'Mapa final'!$AF$11="Leve"),CONCATENATE("R2C",'Mapa final'!$S$11),"")</f>
        <v/>
      </c>
      <c r="AB13" s="38" t="str">
        <f>IF(AND('Mapa final'!$AD$11="Muy Alta",'Mapa final'!$AF$11="Leve"),CONCATENATE("R2C",'Mapa final'!$S$11),"")</f>
        <v/>
      </c>
      <c r="AC13" s="165" t="str">
        <f>IF(AND('Mapa final'!$AD$11="Muy Alta",'Mapa final'!$AF$11="Leve"),CONCATENATE("R2C",'Mapa final'!$S$11),"")</f>
        <v/>
      </c>
      <c r="AD13" s="165" t="str">
        <f>IF(AND('Mapa final'!$AD$11="Muy Alta",'Mapa final'!$AF$11="Leve"),CONCATENATE("R2C",'Mapa final'!$S$11),"")</f>
        <v/>
      </c>
      <c r="AE13" s="165" t="str">
        <f>IF(AND('Mapa final'!$AD$11="Muy Alta",'Mapa final'!$AF$11="Leve"),CONCATENATE("R2C",'Mapa final'!$S$11),"")</f>
        <v/>
      </c>
      <c r="AF13" s="165" t="str">
        <f>IF(AND('Mapa final'!$AD$11="Muy Alta",'Mapa final'!$AF$11="Leve"),CONCATENATE("R2C",'Mapa final'!$S$11),"")</f>
        <v/>
      </c>
      <c r="AG13" s="165" t="str">
        <f>IF(AND('Mapa final'!$AD$11="Muy Alta",'Mapa final'!$AF$11="Leve"),CONCATENATE("R2C",'Mapa final'!$S$11),"")</f>
        <v/>
      </c>
      <c r="AH13" s="40" t="str">
        <f>IF(AND('Mapa final'!$AD$11="Muy Alta",'Mapa final'!$AF$11="Catastrófico"),CONCATENATE("R2C",'Mapa final'!$S$11),"")</f>
        <v/>
      </c>
      <c r="AI13" s="167" t="str">
        <f>IF(AND('Mapa final'!$AD$11="Muy Alta",'Mapa final'!$AF$11="Catastrófico"),CONCATENATE("R2C",'Mapa final'!$S$11),"")</f>
        <v/>
      </c>
      <c r="AJ13" s="167" t="str">
        <f>IF(AND('Mapa final'!$AD$11="Muy Alta",'Mapa final'!$AF$11="Catastrófico"),CONCATENATE("R2C",'Mapa final'!$S$11),"")</f>
        <v/>
      </c>
      <c r="AK13" s="167" t="str">
        <f>IF(AND('Mapa final'!$AD$11="Muy Alta",'Mapa final'!$AF$11="Catastrófico"),CONCATENATE("R2C",'Mapa final'!$S$11),"")</f>
        <v/>
      </c>
      <c r="AL13" s="167" t="str">
        <f>IF(AND('Mapa final'!$AD$11="Muy Alta",'Mapa final'!$AF$11="Catastrófico"),CONCATENATE("R2C",'Mapa final'!$S$11),"")</f>
        <v/>
      </c>
      <c r="AM13" s="41" t="str">
        <f>IF(AND('Mapa final'!$AD$11="Muy Alta",'Mapa final'!$AF$11="Catastrófico"),CONCATENATE("R2C",'Mapa final'!$S$11),"")</f>
        <v/>
      </c>
      <c r="AN13" s="64"/>
      <c r="AO13" s="368"/>
      <c r="AP13" s="369"/>
      <c r="AQ13" s="369"/>
      <c r="AR13" s="369"/>
      <c r="AS13" s="369"/>
      <c r="AT13" s="370"/>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row>
    <row r="14" spans="1:91" ht="15" customHeight="1" x14ac:dyDescent="0.25">
      <c r="A14" s="64"/>
      <c r="B14" s="262"/>
      <c r="C14" s="262"/>
      <c r="D14" s="263"/>
      <c r="E14" s="362"/>
      <c r="F14" s="361"/>
      <c r="G14" s="361"/>
      <c r="H14" s="361"/>
      <c r="I14" s="361"/>
      <c r="J14" s="38" t="str">
        <f>IF(AND('Mapa final'!$AD$11="Muy Alta",'Mapa final'!$AF$11="Leve"),CONCATENATE("R2C",'Mapa final'!$S$11),"")</f>
        <v/>
      </c>
      <c r="K14" s="165" t="str">
        <f>IF(AND('Mapa final'!$AD$11="Muy Alta",'Mapa final'!$AF$11="Leve"),CONCATENATE("R2C",'Mapa final'!$S$11),"")</f>
        <v/>
      </c>
      <c r="L14" s="165" t="str">
        <f>IF(AND('Mapa final'!$AD$11="Muy Alta",'Mapa final'!$AF$11="Leve"),CONCATENATE("R2C",'Mapa final'!$S$11),"")</f>
        <v/>
      </c>
      <c r="M14" s="165" t="str">
        <f>IF(AND('Mapa final'!$AD$11="Muy Alta",'Mapa final'!$AF$11="Leve"),CONCATENATE("R2C",'Mapa final'!$S$11),"")</f>
        <v/>
      </c>
      <c r="N14" s="165" t="str">
        <f>IF(AND('Mapa final'!$AD$11="Muy Alta",'Mapa final'!$AF$11="Leve"),CONCATENATE("R2C",'Mapa final'!$S$11),"")</f>
        <v/>
      </c>
      <c r="O14" s="39" t="str">
        <f>IF(AND('Mapa final'!$AD$11="Muy Alta",'Mapa final'!$AF$11="Leve"),CONCATENATE("R2C",'Mapa final'!$S$11),"")</f>
        <v/>
      </c>
      <c r="P14" s="38" t="str">
        <f>IF(AND('Mapa final'!$AD$11="Muy Alta",'Mapa final'!$AF$11="Leve"),CONCATENATE("R2C",'Mapa final'!$S$11),"")</f>
        <v/>
      </c>
      <c r="Q14" s="165" t="str">
        <f>IF(AND('Mapa final'!$AD$11="Muy Alta",'Mapa final'!$AF$11="Leve"),CONCATENATE("R2C",'Mapa final'!$S$11),"")</f>
        <v/>
      </c>
      <c r="R14" s="165" t="str">
        <f>IF(AND('Mapa final'!$AD$11="Muy Alta",'Mapa final'!$AF$11="Leve"),CONCATENATE("R2C",'Mapa final'!$S$11),"")</f>
        <v/>
      </c>
      <c r="S14" s="165" t="str">
        <f>IF(AND('Mapa final'!$AD$11="Muy Alta",'Mapa final'!$AF$11="Leve"),CONCATENATE("R2C",'Mapa final'!$S$11),"")</f>
        <v/>
      </c>
      <c r="T14" s="165" t="str">
        <f>IF(AND('Mapa final'!$AD$11="Muy Alta",'Mapa final'!$AF$11="Leve"),CONCATENATE("R2C",'Mapa final'!$S$11),"")</f>
        <v/>
      </c>
      <c r="U14" s="39" t="str">
        <f>IF(AND('Mapa final'!$AD$11="Muy Alta",'Mapa final'!$AF$11="Leve"),CONCATENATE("R2C",'Mapa final'!$S$11),"")</f>
        <v/>
      </c>
      <c r="V14" s="38" t="str">
        <f>IF(AND('Mapa final'!$AD$11="Muy Alta",'Mapa final'!$AF$11="Leve"),CONCATENATE("R2C",'Mapa final'!$S$11),"")</f>
        <v/>
      </c>
      <c r="W14" s="165" t="str">
        <f>IF(AND('Mapa final'!$AD$11="Muy Alta",'Mapa final'!$AF$11="Leve"),CONCATENATE("R2C",'Mapa final'!$S$11),"")</f>
        <v/>
      </c>
      <c r="X14" s="165" t="str">
        <f>IF(AND('Mapa final'!$AD$11="Muy Alta",'Mapa final'!$AF$11="Leve"),CONCATENATE("R2C",'Mapa final'!$S$11),"")</f>
        <v/>
      </c>
      <c r="Y14" s="165" t="str">
        <f>IF(AND('Mapa final'!$AD$11="Muy Alta",'Mapa final'!$AF$11="Leve"),CONCATENATE("R2C",'Mapa final'!$S$11),"")</f>
        <v/>
      </c>
      <c r="Z14" s="165" t="str">
        <f>IF(AND('Mapa final'!$AD$11="Muy Alta",'Mapa final'!$AF$11="Leve"),CONCATENATE("R2C",'Mapa final'!$S$11),"")</f>
        <v/>
      </c>
      <c r="AA14" s="39" t="str">
        <f>IF(AND('Mapa final'!$AD$11="Muy Alta",'Mapa final'!$AF$11="Leve"),CONCATENATE("R2C",'Mapa final'!$S$11),"")</f>
        <v/>
      </c>
      <c r="AB14" s="38" t="str">
        <f>IF(AND('Mapa final'!$AD$11="Muy Alta",'Mapa final'!$AF$11="Leve"),CONCATENATE("R2C",'Mapa final'!$S$11),"")</f>
        <v/>
      </c>
      <c r="AC14" s="165" t="str">
        <f>IF(AND('Mapa final'!$AD$11="Muy Alta",'Mapa final'!$AF$11="Leve"),CONCATENATE("R2C",'Mapa final'!$S$11),"")</f>
        <v/>
      </c>
      <c r="AD14" s="165" t="str">
        <f>IF(AND('Mapa final'!$AD$11="Muy Alta",'Mapa final'!$AF$11="Leve"),CONCATENATE("R2C",'Mapa final'!$S$11),"")</f>
        <v/>
      </c>
      <c r="AE14" s="165" t="str">
        <f>IF(AND('Mapa final'!$AD$11="Muy Alta",'Mapa final'!$AF$11="Leve"),CONCATENATE("R2C",'Mapa final'!$S$11),"")</f>
        <v/>
      </c>
      <c r="AF14" s="165" t="str">
        <f>IF(AND('Mapa final'!$AD$11="Muy Alta",'Mapa final'!$AF$11="Leve"),CONCATENATE("R2C",'Mapa final'!$S$11),"")</f>
        <v/>
      </c>
      <c r="AG14" s="165" t="str">
        <f>IF(AND('Mapa final'!$AD$11="Muy Alta",'Mapa final'!$AF$11="Leve"),CONCATENATE("R2C",'Mapa final'!$S$11),"")</f>
        <v/>
      </c>
      <c r="AH14" s="40" t="str">
        <f>IF(AND('Mapa final'!$AD$11="Muy Alta",'Mapa final'!$AF$11="Catastrófico"),CONCATENATE("R2C",'Mapa final'!$S$11),"")</f>
        <v/>
      </c>
      <c r="AI14" s="167" t="str">
        <f>IF(AND('Mapa final'!$AD$11="Muy Alta",'Mapa final'!$AF$11="Catastrófico"),CONCATENATE("R2C",'Mapa final'!$S$11),"")</f>
        <v/>
      </c>
      <c r="AJ14" s="167" t="str">
        <f>IF(AND('Mapa final'!$AD$11="Muy Alta",'Mapa final'!$AF$11="Catastrófico"),CONCATENATE("R2C",'Mapa final'!$S$11),"")</f>
        <v/>
      </c>
      <c r="AK14" s="167" t="str">
        <f>IF(AND('Mapa final'!$AD$11="Muy Alta",'Mapa final'!$AF$11="Catastrófico"),CONCATENATE("R2C",'Mapa final'!$S$11),"")</f>
        <v/>
      </c>
      <c r="AL14" s="167" t="str">
        <f>IF(AND('Mapa final'!$AD$11="Muy Alta",'Mapa final'!$AF$11="Catastrófico"),CONCATENATE("R2C",'Mapa final'!$S$11),"")</f>
        <v/>
      </c>
      <c r="AM14" s="41" t="str">
        <f>IF(AND('Mapa final'!$AD$11="Muy Alta",'Mapa final'!$AF$11="Catastrófico"),CONCATENATE("R2C",'Mapa final'!$S$11),"")</f>
        <v/>
      </c>
      <c r="AN14" s="64"/>
      <c r="AO14" s="368"/>
      <c r="AP14" s="369"/>
      <c r="AQ14" s="369"/>
      <c r="AR14" s="369"/>
      <c r="AS14" s="369"/>
      <c r="AT14" s="370"/>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row>
    <row r="15" spans="1:91" ht="15.75" customHeight="1" thickBot="1" x14ac:dyDescent="0.3">
      <c r="A15" s="64"/>
      <c r="B15" s="262"/>
      <c r="C15" s="262"/>
      <c r="D15" s="263"/>
      <c r="E15" s="363"/>
      <c r="F15" s="364"/>
      <c r="G15" s="364"/>
      <c r="H15" s="364"/>
      <c r="I15" s="364"/>
      <c r="J15" s="38" t="str">
        <f>IF(AND('Mapa final'!$AD$11="Muy Alta",'Mapa final'!$AF$11="Leve"),CONCATENATE("R2C",'Mapa final'!$S$11),"")</f>
        <v/>
      </c>
      <c r="K15" s="165" t="str">
        <f>IF(AND('Mapa final'!$AD$11="Muy Alta",'Mapa final'!$AF$11="Leve"),CONCATENATE("R2C",'Mapa final'!$S$11),"")</f>
        <v/>
      </c>
      <c r="L15" s="165" t="str">
        <f>IF(AND('Mapa final'!$AD$11="Muy Alta",'Mapa final'!$AF$11="Leve"),CONCATENATE("R2C",'Mapa final'!$S$11),"")</f>
        <v/>
      </c>
      <c r="M15" s="165" t="str">
        <f>IF(AND('Mapa final'!$AD$11="Muy Alta",'Mapa final'!$AF$11="Leve"),CONCATENATE("R2C",'Mapa final'!$S$11),"")</f>
        <v/>
      </c>
      <c r="N15" s="165" t="str">
        <f>IF(AND('Mapa final'!$AD$11="Muy Alta",'Mapa final'!$AF$11="Leve"),CONCATENATE("R2C",'Mapa final'!$S$11),"")</f>
        <v/>
      </c>
      <c r="O15" s="39" t="str">
        <f>IF(AND('Mapa final'!$AD$11="Muy Alta",'Mapa final'!$AF$11="Leve"),CONCATENATE("R2C",'Mapa final'!$S$11),"")</f>
        <v/>
      </c>
      <c r="P15" s="42" t="str">
        <f>IF(AND('Mapa final'!$AD$11="Muy Alta",'Mapa final'!$AF$11="Leve"),CONCATENATE("R2C",'Mapa final'!$S$11),"")</f>
        <v/>
      </c>
      <c r="Q15" s="43" t="str">
        <f>IF(AND('Mapa final'!$AD$11="Muy Alta",'Mapa final'!$AF$11="Leve"),CONCATENATE("R2C",'Mapa final'!$S$11),"")</f>
        <v/>
      </c>
      <c r="R15" s="43" t="str">
        <f>IF(AND('Mapa final'!$AD$11="Muy Alta",'Mapa final'!$AF$11="Leve"),CONCATENATE("R2C",'Mapa final'!$S$11),"")</f>
        <v/>
      </c>
      <c r="S15" s="43" t="str">
        <f>IF(AND('Mapa final'!$AD$11="Muy Alta",'Mapa final'!$AF$11="Leve"),CONCATENATE("R2C",'Mapa final'!$S$11),"")</f>
        <v/>
      </c>
      <c r="T15" s="43" t="str">
        <f>IF(AND('Mapa final'!$AD$11="Muy Alta",'Mapa final'!$AF$11="Leve"),CONCATENATE("R2C",'Mapa final'!$S$11),"")</f>
        <v/>
      </c>
      <c r="U15" s="44" t="str">
        <f>IF(AND('Mapa final'!$AD$11="Muy Alta",'Mapa final'!$AF$11="Leve"),CONCATENATE("R2C",'Mapa final'!$S$11),"")</f>
        <v/>
      </c>
      <c r="V15" s="42" t="str">
        <f>IF(AND('Mapa final'!$AD$11="Muy Alta",'Mapa final'!$AF$11="Leve"),CONCATENATE("R2C",'Mapa final'!$S$11),"")</f>
        <v/>
      </c>
      <c r="W15" s="43" t="str">
        <f>IF(AND('Mapa final'!$AD$11="Muy Alta",'Mapa final'!$AF$11="Leve"),CONCATENATE("R2C",'Mapa final'!$S$11),"")</f>
        <v/>
      </c>
      <c r="X15" s="43" t="str">
        <f>IF(AND('Mapa final'!$AD$11="Muy Alta",'Mapa final'!$AF$11="Leve"),CONCATENATE("R2C",'Mapa final'!$S$11),"")</f>
        <v/>
      </c>
      <c r="Y15" s="43" t="str">
        <f>IF(AND('Mapa final'!$AD$11="Muy Alta",'Mapa final'!$AF$11="Leve"),CONCATENATE("R2C",'Mapa final'!$S$11),"")</f>
        <v/>
      </c>
      <c r="Z15" s="43" t="str">
        <f>IF(AND('Mapa final'!$AD$11="Muy Alta",'Mapa final'!$AF$11="Leve"),CONCATENATE("R2C",'Mapa final'!$S$11),"")</f>
        <v/>
      </c>
      <c r="AA15" s="44" t="str">
        <f>IF(AND('Mapa final'!$AD$11="Muy Alta",'Mapa final'!$AF$11="Leve"),CONCATENATE("R2C",'Mapa final'!$S$11),"")</f>
        <v/>
      </c>
      <c r="AB15" s="42" t="str">
        <f>IF(AND('Mapa final'!$AD$11="Muy Alta",'Mapa final'!$AF$11="Leve"),CONCATENATE("R2C",'Mapa final'!$S$11),"")</f>
        <v/>
      </c>
      <c r="AC15" s="43" t="str">
        <f>IF(AND('Mapa final'!$AD$11="Muy Alta",'Mapa final'!$AF$11="Leve"),CONCATENATE("R2C",'Mapa final'!$S$11),"")</f>
        <v/>
      </c>
      <c r="AD15" s="43" t="str">
        <f>IF(AND('Mapa final'!$AD$11="Muy Alta",'Mapa final'!$AF$11="Leve"),CONCATENATE("R2C",'Mapa final'!$S$11),"")</f>
        <v/>
      </c>
      <c r="AE15" s="43" t="str">
        <f>IF(AND('Mapa final'!$AD$11="Muy Alta",'Mapa final'!$AF$11="Leve"),CONCATENATE("R2C",'Mapa final'!$S$11),"")</f>
        <v/>
      </c>
      <c r="AF15" s="43" t="str">
        <f>IF(AND('Mapa final'!$AD$11="Muy Alta",'Mapa final'!$AF$11="Leve"),CONCATENATE("R2C",'Mapa final'!$S$11),"")</f>
        <v/>
      </c>
      <c r="AG15" s="43" t="str">
        <f>IF(AND('Mapa final'!$AD$11="Muy Alta",'Mapa final'!$AF$11="Leve"),CONCATENATE("R2C",'Mapa final'!$S$11),"")</f>
        <v/>
      </c>
      <c r="AH15" s="45" t="str">
        <f>IF(AND('Mapa final'!$AD$11="Muy Alta",'Mapa final'!$AF$11="Catastrófico"),CONCATENATE("R2C",'Mapa final'!$S$11),"")</f>
        <v/>
      </c>
      <c r="AI15" s="46" t="str">
        <f>IF(AND('Mapa final'!$AD$11="Muy Alta",'Mapa final'!$AF$11="Catastrófico"),CONCATENATE("R2C",'Mapa final'!$S$11),"")</f>
        <v/>
      </c>
      <c r="AJ15" s="46" t="str">
        <f>IF(AND('Mapa final'!$AD$11="Muy Alta",'Mapa final'!$AF$11="Catastrófico"),CONCATENATE("R2C",'Mapa final'!$S$11),"")</f>
        <v/>
      </c>
      <c r="AK15" s="46" t="str">
        <f>IF(AND('Mapa final'!$AD$11="Muy Alta",'Mapa final'!$AF$11="Catastrófico"),CONCATENATE("R2C",'Mapa final'!$S$11),"")</f>
        <v/>
      </c>
      <c r="AL15" s="46" t="str">
        <f>IF(AND('Mapa final'!$AD$11="Muy Alta",'Mapa final'!$AF$11="Catastrófico"),CONCATENATE("R2C",'Mapa final'!$S$11),"")</f>
        <v/>
      </c>
      <c r="AM15" s="47" t="str">
        <f>IF(AND('Mapa final'!$AD$11="Muy Alta",'Mapa final'!$AF$11="Catastrófico"),CONCATENATE("R2C",'Mapa final'!$S$11),"")</f>
        <v/>
      </c>
      <c r="AN15" s="64"/>
      <c r="AO15" s="371"/>
      <c r="AP15" s="372"/>
      <c r="AQ15" s="372"/>
      <c r="AR15" s="372"/>
      <c r="AS15" s="372"/>
      <c r="AT15" s="373"/>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row>
    <row r="16" spans="1:91" ht="15" customHeight="1" x14ac:dyDescent="0.25">
      <c r="A16" s="64"/>
      <c r="B16" s="262"/>
      <c r="C16" s="262"/>
      <c r="D16" s="263"/>
      <c r="E16" s="358" t="s">
        <v>230</v>
      </c>
      <c r="F16" s="359"/>
      <c r="G16" s="359"/>
      <c r="H16" s="359"/>
      <c r="I16" s="359"/>
      <c r="J16" s="48" t="str">
        <f>IF(AND('Mapa final'!$AD$11="Alta",'Mapa final'!$AF$11="Leve"),CONCATENATE("R2C",'Mapa final'!$S$11),"")</f>
        <v/>
      </c>
      <c r="K16" s="49" t="str">
        <f>IF(AND('Mapa final'!$AD$11="Alta",'Mapa final'!$AF$11="Leve"),CONCATENATE("R2C",'Mapa final'!$S$11),"")</f>
        <v/>
      </c>
      <c r="L16" s="49" t="str">
        <f>IF(AND('Mapa final'!$AD$11="Alta",'Mapa final'!$AF$11="Leve"),CONCATENATE("R2C",'Mapa final'!$S$11),"")</f>
        <v/>
      </c>
      <c r="M16" s="49" t="str">
        <f>IF(AND('Mapa final'!$AD$11="Alta",'Mapa final'!$AF$11="Leve"),CONCATENATE("R2C",'Mapa final'!$S$11),"")</f>
        <v/>
      </c>
      <c r="N16" s="49" t="str">
        <f>IF(AND('Mapa final'!$AD$11="Alta",'Mapa final'!$AF$11="Leve"),CONCATENATE("R2C",'Mapa final'!$S$11),"")</f>
        <v/>
      </c>
      <c r="O16" s="50" t="str">
        <f>IF(AND('Mapa final'!$AD$11="Alta",'Mapa final'!$AF$11="Leve"),CONCATENATE("R2C",'Mapa final'!$S$11),"")</f>
        <v/>
      </c>
      <c r="P16" s="48" t="str">
        <f>IF(AND('Mapa final'!$AD$11="Alta",'Mapa final'!$AF$11="Leve"),CONCATENATE("R2C",'Mapa final'!$S$11),"")</f>
        <v/>
      </c>
      <c r="Q16" s="49" t="str">
        <f>IF(AND('Mapa final'!$AD$11="Alta",'Mapa final'!$AF$11="Leve"),CONCATENATE("R2C",'Mapa final'!$S$11),"")</f>
        <v/>
      </c>
      <c r="R16" s="49" t="str">
        <f>IF(AND('Mapa final'!$AD$11="Alta",'Mapa final'!$AF$11="Leve"),CONCATENATE("R2C",'Mapa final'!$S$11),"")</f>
        <v/>
      </c>
      <c r="S16" s="49" t="str">
        <f>IF(AND('Mapa final'!$AD$11="Alta",'Mapa final'!$AF$11="Leve"),CONCATENATE("R2C",'Mapa final'!$S$11),"")</f>
        <v/>
      </c>
      <c r="T16" s="49" t="str">
        <f>IF(AND('Mapa final'!$AD$11="Alta",'Mapa final'!$AF$11="Leve"),CONCATENATE("R2C",'Mapa final'!$S$11),"")</f>
        <v/>
      </c>
      <c r="U16" s="50" t="str">
        <f>IF(AND('Mapa final'!$AD$11="Alta",'Mapa final'!$AF$11="Leve"),CONCATENATE("R2C",'Mapa final'!$S$11),"")</f>
        <v/>
      </c>
      <c r="V16" s="32" t="str">
        <f>IF(AND('Mapa final'!$AD$11="Muy Alta",'Mapa final'!$AF$11="Leve"),CONCATENATE("R2C",'Mapa final'!$S$11),"")</f>
        <v/>
      </c>
      <c r="W16" s="33" t="str">
        <f>IF(AND('Mapa final'!$AD$11="Muy Alta",'Mapa final'!$AF$11="Leve"),CONCATENATE("R2C",'Mapa final'!$S$11),"")</f>
        <v/>
      </c>
      <c r="X16" s="33" t="str">
        <f>IF(AND('Mapa final'!$AD$11="Muy Alta",'Mapa final'!$AF$11="Leve"),CONCATENATE("R2C",'Mapa final'!$S$11),"")</f>
        <v/>
      </c>
      <c r="Y16" s="33" t="str">
        <f>IF(AND('Mapa final'!$AD$11="Muy Alta",'Mapa final'!$AF$11="Leve"),CONCATENATE("R2C",'Mapa final'!$S$11),"")</f>
        <v/>
      </c>
      <c r="Z16" s="33" t="str">
        <f>IF(AND('Mapa final'!$AD$11="Muy Alta",'Mapa final'!$AF$11="Leve"),CONCATENATE("R2C",'Mapa final'!$S$11),"")</f>
        <v/>
      </c>
      <c r="AA16" s="34" t="str">
        <f>IF(AND('Mapa final'!$AD$11="Muy Alta",'Mapa final'!$AF$11="Leve"),CONCATENATE("R2C",'Mapa final'!$S$11),"")</f>
        <v/>
      </c>
      <c r="AB16" s="32" t="str">
        <f>IF(AND('Mapa final'!$AD$11="Muy Alta",'Mapa final'!$AF$11="Leve"),CONCATENATE("R2C",'Mapa final'!$S$11),"")</f>
        <v/>
      </c>
      <c r="AC16" s="33" t="str">
        <f>IF(AND('Mapa final'!$AD$11="Muy Alta",'Mapa final'!$AF$11="Leve"),CONCATENATE("R2C",'Mapa final'!$S$11),"")</f>
        <v/>
      </c>
      <c r="AD16" s="33" t="str">
        <f>IF(AND('Mapa final'!$AD$11="Muy Alta",'Mapa final'!$AF$11="Leve"),CONCATENATE("R2C",'Mapa final'!$S$11),"")</f>
        <v/>
      </c>
      <c r="AE16" s="33" t="str">
        <f>IF(AND('Mapa final'!$AD$11="Muy Alta",'Mapa final'!$AF$11="Leve"),CONCATENATE("R2C",'Mapa final'!$S$11),"")</f>
        <v/>
      </c>
      <c r="AF16" s="33" t="str">
        <f>IF(AND('Mapa final'!$AD$11="Muy Alta",'Mapa final'!$AF$11="Leve"),CONCATENATE("R2C",'Mapa final'!$S$11),"")</f>
        <v/>
      </c>
      <c r="AG16" s="34" t="str">
        <f>IF(AND('Mapa final'!$AD$11="Muy Alta",'Mapa final'!$AF$11="Leve"),CONCATENATE("R2C",'Mapa final'!$S$11),"")</f>
        <v/>
      </c>
      <c r="AH16" s="35" t="str">
        <f>IF(AND('Mapa final'!$AD$11="Muy Alta",'Mapa final'!$AF$11="Catastrófico"),CONCATENATE("R2C",'Mapa final'!$S$11),"")</f>
        <v/>
      </c>
      <c r="AI16" s="36" t="str">
        <f>IF(AND('Mapa final'!$AD$11="Muy Alta",'Mapa final'!$AF$11="Catastrófico"),CONCATENATE("R2C",'Mapa final'!$S$11),"")</f>
        <v/>
      </c>
      <c r="AJ16" s="36" t="str">
        <f>IF(AND('Mapa final'!$AD$11="Muy Alta",'Mapa final'!$AF$11="Catastrófico"),CONCATENATE("R2C",'Mapa final'!$S$11),"")</f>
        <v/>
      </c>
      <c r="AK16" s="36" t="str">
        <f>IF(AND('Mapa final'!$AD$11="Muy Alta",'Mapa final'!$AF$11="Catastrófico"),CONCATENATE("R2C",'Mapa final'!$S$11),"")</f>
        <v/>
      </c>
      <c r="AL16" s="36" t="str">
        <f>IF(AND('Mapa final'!$AD$11="Muy Alta",'Mapa final'!$AF$11="Catastrófico"),CONCATENATE("R2C",'Mapa final'!$S$11),"")</f>
        <v/>
      </c>
      <c r="AM16" s="37" t="str">
        <f>IF(AND('Mapa final'!$AD$11="Muy Alta",'Mapa final'!$AF$11="Catastrófico"),CONCATENATE("R2C",'Mapa final'!$S$11),"")</f>
        <v/>
      </c>
      <c r="AN16" s="64"/>
      <c r="AO16" s="349" t="s">
        <v>231</v>
      </c>
      <c r="AP16" s="350"/>
      <c r="AQ16" s="350"/>
      <c r="AR16" s="350"/>
      <c r="AS16" s="350"/>
      <c r="AT16" s="351"/>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row>
    <row r="17" spans="1:76" ht="15" customHeight="1" x14ac:dyDescent="0.25">
      <c r="A17" s="64"/>
      <c r="B17" s="262"/>
      <c r="C17" s="262"/>
      <c r="D17" s="263"/>
      <c r="E17" s="360"/>
      <c r="F17" s="361"/>
      <c r="G17" s="361"/>
      <c r="H17" s="361"/>
      <c r="I17" s="361"/>
      <c r="J17" s="51" t="str">
        <f>IF(AND('Mapa final'!$AD$11="Alta",'Mapa final'!$AF$11="Leve"),CONCATENATE("R2C",'Mapa final'!$S$11),"")</f>
        <v/>
      </c>
      <c r="K17" s="166" t="str">
        <f>IF(AND('Mapa final'!$AD$11="Alta",'Mapa final'!$AF$11="Leve"),CONCATENATE("R2C",'Mapa final'!$S$11),"")</f>
        <v/>
      </c>
      <c r="L17" s="166" t="str">
        <f>IF(AND('Mapa final'!$AD$11="Alta",'Mapa final'!$AF$11="Leve"),CONCATENATE("R2C",'Mapa final'!$S$11),"")</f>
        <v/>
      </c>
      <c r="M17" s="166" t="str">
        <f>IF(AND('Mapa final'!$AD$11="Alta",'Mapa final'!$AF$11="Leve"),CONCATENATE("R2C",'Mapa final'!$S$11),"")</f>
        <v/>
      </c>
      <c r="N17" s="166" t="str">
        <f>IF(AND('Mapa final'!$AD$11="Alta",'Mapa final'!$AF$11="Leve"),CONCATENATE("R2C",'Mapa final'!$S$11),"")</f>
        <v/>
      </c>
      <c r="O17" s="52" t="str">
        <f>IF(AND('Mapa final'!$AD$11="Alta",'Mapa final'!$AF$11="Leve"),CONCATENATE("R2C",'Mapa final'!$S$11),"")</f>
        <v/>
      </c>
      <c r="P17" s="51" t="str">
        <f>IF(AND('Mapa final'!$AD$11="Alta",'Mapa final'!$AF$11="Leve"),CONCATENATE("R2C",'Mapa final'!$S$11),"")</f>
        <v/>
      </c>
      <c r="Q17" s="166" t="str">
        <f>IF(AND('Mapa final'!$AD$11="Alta",'Mapa final'!$AF$11="Leve"),CONCATENATE("R2C",'Mapa final'!$S$11),"")</f>
        <v/>
      </c>
      <c r="R17" s="166" t="str">
        <f>IF(AND('Mapa final'!$AD$11="Alta",'Mapa final'!$AF$11="Leve"),CONCATENATE("R2C",'Mapa final'!$S$11),"")</f>
        <v/>
      </c>
      <c r="S17" s="166" t="str">
        <f>IF(AND('Mapa final'!$AD$11="Alta",'Mapa final'!$AF$11="Leve"),CONCATENATE("R2C",'Mapa final'!$S$11),"")</f>
        <v/>
      </c>
      <c r="T17" s="166" t="str">
        <f>IF(AND('Mapa final'!$AD$11="Alta",'Mapa final'!$AF$11="Leve"),CONCATENATE("R2C",'Mapa final'!$S$11),"")</f>
        <v/>
      </c>
      <c r="U17" s="52" t="str">
        <f>IF(AND('Mapa final'!$AD$11="Alta",'Mapa final'!$AF$11="Leve"),CONCATENATE("R2C",'Mapa final'!$S$11),"")</f>
        <v/>
      </c>
      <c r="V17" s="38" t="str">
        <f>IF(AND('Mapa final'!$AD$11="Muy Alta",'Mapa final'!$AF$11="Leve"),CONCATENATE("R2C",'Mapa final'!$S$11),"")</f>
        <v/>
      </c>
      <c r="W17" s="165" t="str">
        <f>IF(AND('Mapa final'!$AD$11="Muy Alta",'Mapa final'!$AF$11="Leve"),CONCATENATE("R2C",'Mapa final'!$S$11),"")</f>
        <v/>
      </c>
      <c r="X17" s="165" t="str">
        <f>IF(AND('Mapa final'!$AD$11="Muy Alta",'Mapa final'!$AF$11="Leve"),CONCATENATE("R2C",'Mapa final'!$S$11),"")</f>
        <v/>
      </c>
      <c r="Y17" s="165" t="str">
        <f>IF(AND('Mapa final'!$AD$11="Muy Alta",'Mapa final'!$AF$11="Leve"),CONCATENATE("R2C",'Mapa final'!$S$11),"")</f>
        <v/>
      </c>
      <c r="Z17" s="165" t="str">
        <f>IF(AND('Mapa final'!$AD$11="Muy Alta",'Mapa final'!$AF$11="Leve"),CONCATENATE("R2C",'Mapa final'!$S$11),"")</f>
        <v/>
      </c>
      <c r="AA17" s="39" t="str">
        <f>IF(AND('Mapa final'!$AD$11="Muy Alta",'Mapa final'!$AF$11="Leve"),CONCATENATE("R2C",'Mapa final'!$S$11),"")</f>
        <v/>
      </c>
      <c r="AB17" s="38" t="str">
        <f>IF(AND('Mapa final'!$AD$11="Muy Alta",'Mapa final'!$AF$11="Leve"),CONCATENATE("R2C",'Mapa final'!$S$11),"")</f>
        <v/>
      </c>
      <c r="AC17" s="165" t="str">
        <f>IF(AND('Mapa final'!$AD$11="Muy Alta",'Mapa final'!$AF$11="Leve"),CONCATENATE("R2C",'Mapa final'!$S$11),"")</f>
        <v/>
      </c>
      <c r="AD17" s="165" t="str">
        <f>IF(AND('Mapa final'!$AD$11="Muy Alta",'Mapa final'!$AF$11="Leve"),CONCATENATE("R2C",'Mapa final'!$S$11),"")</f>
        <v/>
      </c>
      <c r="AE17" s="165" t="str">
        <f>IF(AND('Mapa final'!$AD$11="Muy Alta",'Mapa final'!$AF$11="Leve"),CONCATENATE("R2C",'Mapa final'!$S$11),"")</f>
        <v/>
      </c>
      <c r="AF17" s="165" t="str">
        <f>IF(AND('Mapa final'!$AD$11="Muy Alta",'Mapa final'!$AF$11="Leve"),CONCATENATE("R2C",'Mapa final'!$S$11),"")</f>
        <v/>
      </c>
      <c r="AG17" s="39" t="str">
        <f>IF(AND('Mapa final'!$AD$11="Muy Alta",'Mapa final'!$AF$11="Leve"),CONCATENATE("R2C",'Mapa final'!$S$11),"")</f>
        <v/>
      </c>
      <c r="AH17" s="40" t="str">
        <f>IF(AND('Mapa final'!$AD$11="Muy Alta",'Mapa final'!$AF$11="Catastrófico"),CONCATENATE("R2C",'Mapa final'!$S$11),"")</f>
        <v/>
      </c>
      <c r="AI17" s="167" t="str">
        <f>IF(AND('Mapa final'!$AD$11="Muy Alta",'Mapa final'!$AF$11="Catastrófico"),CONCATENATE("R2C",'Mapa final'!$S$11),"")</f>
        <v/>
      </c>
      <c r="AJ17" s="167" t="str">
        <f>IF(AND('Mapa final'!$AD$11="Muy Alta",'Mapa final'!$AF$11="Catastrófico"),CONCATENATE("R2C",'Mapa final'!$S$11),"")</f>
        <v/>
      </c>
      <c r="AK17" s="167" t="str">
        <f>IF(AND('Mapa final'!$AD$11="Muy Alta",'Mapa final'!$AF$11="Catastrófico"),CONCATENATE("R2C",'Mapa final'!$S$11),"")</f>
        <v/>
      </c>
      <c r="AL17" s="167" t="str">
        <f>IF(AND('Mapa final'!$AD$11="Muy Alta",'Mapa final'!$AF$11="Catastrófico"),CONCATENATE("R2C",'Mapa final'!$S$11),"")</f>
        <v/>
      </c>
      <c r="AM17" s="41" t="str">
        <f>IF(AND('Mapa final'!$AD$11="Muy Alta",'Mapa final'!$AF$11="Catastrófico"),CONCATENATE("R2C",'Mapa final'!$S$11),"")</f>
        <v/>
      </c>
      <c r="AN17" s="64"/>
      <c r="AO17" s="352"/>
      <c r="AP17" s="353"/>
      <c r="AQ17" s="353"/>
      <c r="AR17" s="353"/>
      <c r="AS17" s="353"/>
      <c r="AT17" s="35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row>
    <row r="18" spans="1:76" ht="15" customHeight="1" x14ac:dyDescent="0.25">
      <c r="A18" s="64"/>
      <c r="B18" s="262"/>
      <c r="C18" s="262"/>
      <c r="D18" s="263"/>
      <c r="E18" s="362"/>
      <c r="F18" s="361"/>
      <c r="G18" s="361"/>
      <c r="H18" s="361"/>
      <c r="I18" s="361"/>
      <c r="J18" s="51" t="str">
        <f>IF(AND('Mapa final'!$AD$11="Alta",'Mapa final'!$AF$11="Leve"),CONCATENATE("R2C",'Mapa final'!$S$11),"")</f>
        <v/>
      </c>
      <c r="K18" s="166" t="str">
        <f>IF(AND('Mapa final'!$AD$11="Alta",'Mapa final'!$AF$11="Leve"),CONCATENATE("R2C",'Mapa final'!$S$11),"")</f>
        <v/>
      </c>
      <c r="L18" s="166" t="str">
        <f>IF(AND('Mapa final'!$AD$11="Alta",'Mapa final'!$AF$11="Leve"),CONCATENATE("R2C",'Mapa final'!$S$11),"")</f>
        <v/>
      </c>
      <c r="M18" s="166" t="str">
        <f>IF(AND('Mapa final'!$AD$11="Alta",'Mapa final'!$AF$11="Leve"),CONCATENATE("R2C",'Mapa final'!$S$11),"")</f>
        <v/>
      </c>
      <c r="N18" s="166" t="str">
        <f>IF(AND('Mapa final'!$AD$11="Alta",'Mapa final'!$AF$11="Leve"),CONCATENATE("R2C",'Mapa final'!$S$11),"")</f>
        <v/>
      </c>
      <c r="O18" s="52" t="str">
        <f>IF(AND('Mapa final'!$AD$11="Alta",'Mapa final'!$AF$11="Leve"),CONCATENATE("R2C",'Mapa final'!$S$11),"")</f>
        <v/>
      </c>
      <c r="P18" s="51" t="str">
        <f>IF(AND('Mapa final'!$AD$11="Alta",'Mapa final'!$AF$11="Leve"),CONCATENATE("R2C",'Mapa final'!$S$11),"")</f>
        <v/>
      </c>
      <c r="Q18" s="166" t="str">
        <f>IF(AND('Mapa final'!$AD$11="Alta",'Mapa final'!$AF$11="Leve"),CONCATENATE("R2C",'Mapa final'!$S$11),"")</f>
        <v/>
      </c>
      <c r="R18" s="166" t="str">
        <f>IF(AND('Mapa final'!$AD$11="Alta",'Mapa final'!$AF$11="Leve"),CONCATENATE("R2C",'Mapa final'!$S$11),"")</f>
        <v/>
      </c>
      <c r="S18" s="166" t="str">
        <f>IF(AND('Mapa final'!$AD$11="Alta",'Mapa final'!$AF$11="Leve"),CONCATENATE("R2C",'Mapa final'!$S$11),"")</f>
        <v/>
      </c>
      <c r="T18" s="166" t="str">
        <f>IF(AND('Mapa final'!$AD$11="Alta",'Mapa final'!$AF$11="Leve"),CONCATENATE("R2C",'Mapa final'!$S$11),"")</f>
        <v/>
      </c>
      <c r="U18" s="52" t="str">
        <f>IF(AND('Mapa final'!$AD$11="Alta",'Mapa final'!$AF$11="Leve"),CONCATENATE("R2C",'Mapa final'!$S$11),"")</f>
        <v/>
      </c>
      <c r="V18" s="38" t="str">
        <f>IF(AND('Mapa final'!$AD$11="Muy Alta",'Mapa final'!$AF$11="Leve"),CONCATENATE("R2C",'Mapa final'!$S$11),"")</f>
        <v/>
      </c>
      <c r="W18" s="165" t="str">
        <f>IF(AND('Mapa final'!$AD$11="Muy Alta",'Mapa final'!$AF$11="Leve"),CONCATENATE("R2C",'Mapa final'!$S$11),"")</f>
        <v/>
      </c>
      <c r="X18" s="165" t="str">
        <f>IF(AND('Mapa final'!$AD$11="Muy Alta",'Mapa final'!$AF$11="Leve"),CONCATENATE("R2C",'Mapa final'!$S$11),"")</f>
        <v/>
      </c>
      <c r="Y18" s="165" t="str">
        <f>IF(AND('Mapa final'!$AD$11="Muy Alta",'Mapa final'!$AF$11="Leve"),CONCATENATE("R2C",'Mapa final'!$S$11),"")</f>
        <v/>
      </c>
      <c r="Z18" s="165" t="str">
        <f>IF(AND('Mapa final'!$AD$11="Muy Alta",'Mapa final'!$AF$11="Leve"),CONCATENATE("R2C",'Mapa final'!$S$11),"")</f>
        <v/>
      </c>
      <c r="AA18" s="39" t="str">
        <f>IF(AND('Mapa final'!$AD$11="Muy Alta",'Mapa final'!$AF$11="Leve"),CONCATENATE("R2C",'Mapa final'!$S$11),"")</f>
        <v/>
      </c>
      <c r="AB18" s="38" t="str">
        <f>IF(AND('Mapa final'!$AD$11="Muy Alta",'Mapa final'!$AF$11="Leve"),CONCATENATE("R2C",'Mapa final'!$S$11),"")</f>
        <v/>
      </c>
      <c r="AC18" s="165" t="str">
        <f>IF(AND('Mapa final'!$AD$11="Muy Alta",'Mapa final'!$AF$11="Leve"),CONCATENATE("R2C",'Mapa final'!$S$11),"")</f>
        <v/>
      </c>
      <c r="AD18" s="165" t="str">
        <f>IF(AND('Mapa final'!$AD$11="Muy Alta",'Mapa final'!$AF$11="Leve"),CONCATENATE("R2C",'Mapa final'!$S$11),"")</f>
        <v/>
      </c>
      <c r="AE18" s="165" t="str">
        <f>IF(AND('Mapa final'!$AD$11="Muy Alta",'Mapa final'!$AF$11="Leve"),CONCATENATE("R2C",'Mapa final'!$S$11),"")</f>
        <v/>
      </c>
      <c r="AF18" s="165" t="str">
        <f>IF(AND('Mapa final'!$AD$11="Muy Alta",'Mapa final'!$AF$11="Leve"),CONCATENATE("R2C",'Mapa final'!$S$11),"")</f>
        <v/>
      </c>
      <c r="AG18" s="39" t="str">
        <f>IF(AND('Mapa final'!$AD$11="Muy Alta",'Mapa final'!$AF$11="Leve"),CONCATENATE("R2C",'Mapa final'!$S$11),"")</f>
        <v/>
      </c>
      <c r="AH18" s="40" t="str">
        <f>IF(AND('Mapa final'!$AD$11="Muy Alta",'Mapa final'!$AF$11="Catastrófico"),CONCATENATE("R2C",'Mapa final'!$S$11),"")</f>
        <v/>
      </c>
      <c r="AI18" s="167" t="str">
        <f>IF(AND('Mapa final'!$AD$11="Muy Alta",'Mapa final'!$AF$11="Catastrófico"),CONCATENATE("R2C",'Mapa final'!$S$11),"")</f>
        <v/>
      </c>
      <c r="AJ18" s="167" t="str">
        <f>IF(AND('Mapa final'!$AD$11="Muy Alta",'Mapa final'!$AF$11="Catastrófico"),CONCATENATE("R2C",'Mapa final'!$S$11),"")</f>
        <v/>
      </c>
      <c r="AK18" s="167" t="str">
        <f>IF(AND('Mapa final'!$AD$11="Muy Alta",'Mapa final'!$AF$11="Catastrófico"),CONCATENATE("R2C",'Mapa final'!$S$11),"")</f>
        <v/>
      </c>
      <c r="AL18" s="167" t="str">
        <f>IF(AND('Mapa final'!$AD$11="Muy Alta",'Mapa final'!$AF$11="Catastrófico"),CONCATENATE("R2C",'Mapa final'!$S$11),"")</f>
        <v/>
      </c>
      <c r="AM18" s="41" t="str">
        <f>IF(AND('Mapa final'!$AD$11="Muy Alta",'Mapa final'!$AF$11="Catastrófico"),CONCATENATE("R2C",'Mapa final'!$S$11),"")</f>
        <v/>
      </c>
      <c r="AN18" s="64"/>
      <c r="AO18" s="352"/>
      <c r="AP18" s="353"/>
      <c r="AQ18" s="353"/>
      <c r="AR18" s="353"/>
      <c r="AS18" s="353"/>
      <c r="AT18" s="35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row>
    <row r="19" spans="1:76" ht="15" customHeight="1" x14ac:dyDescent="0.25">
      <c r="A19" s="64"/>
      <c r="B19" s="262"/>
      <c r="C19" s="262"/>
      <c r="D19" s="263"/>
      <c r="E19" s="362"/>
      <c r="F19" s="361"/>
      <c r="G19" s="361"/>
      <c r="H19" s="361"/>
      <c r="I19" s="361"/>
      <c r="J19" s="51" t="str">
        <f>IF(AND('Mapa final'!$AD$11="Alta",'Mapa final'!$AF$11="Leve"),CONCATENATE("R2C",'Mapa final'!$S$11),"")</f>
        <v/>
      </c>
      <c r="K19" s="166" t="str">
        <f>IF(AND('Mapa final'!$AD$11="Alta",'Mapa final'!$AF$11="Leve"),CONCATENATE("R2C",'Mapa final'!$S$11),"")</f>
        <v/>
      </c>
      <c r="L19" s="166" t="str">
        <f>IF(AND('Mapa final'!$AD$11="Alta",'Mapa final'!$AF$11="Leve"),CONCATENATE("R2C",'Mapa final'!$S$11),"")</f>
        <v/>
      </c>
      <c r="M19" s="166" t="str">
        <f>IF(AND('Mapa final'!$AD$11="Alta",'Mapa final'!$AF$11="Leve"),CONCATENATE("R2C",'Mapa final'!$S$11),"")</f>
        <v/>
      </c>
      <c r="N19" s="166" t="str">
        <f>IF(AND('Mapa final'!$AD$11="Alta",'Mapa final'!$AF$11="Leve"),CONCATENATE("R2C",'Mapa final'!$S$11),"")</f>
        <v/>
      </c>
      <c r="O19" s="52" t="str">
        <f>IF(AND('Mapa final'!$AD$11="Alta",'Mapa final'!$AF$11="Leve"),CONCATENATE("R2C",'Mapa final'!$S$11),"")</f>
        <v/>
      </c>
      <c r="P19" s="51" t="str">
        <f>IF(AND('Mapa final'!$AD$11="Alta",'Mapa final'!$AF$11="Leve"),CONCATENATE("R2C",'Mapa final'!$S$11),"")</f>
        <v/>
      </c>
      <c r="Q19" s="166" t="str">
        <f>IF(AND('Mapa final'!$AD$11="Alta",'Mapa final'!$AF$11="Leve"),CONCATENATE("R2C",'Mapa final'!$S$11),"")</f>
        <v/>
      </c>
      <c r="R19" s="166" t="str">
        <f>IF(AND('Mapa final'!$AD$11="Alta",'Mapa final'!$AF$11="Leve"),CONCATENATE("R2C",'Mapa final'!$S$11),"")</f>
        <v/>
      </c>
      <c r="S19" s="166" t="str">
        <f>IF(AND('Mapa final'!$AD$11="Alta",'Mapa final'!$AF$11="Leve"),CONCATENATE("R2C",'Mapa final'!$S$11),"")</f>
        <v/>
      </c>
      <c r="T19" s="166" t="str">
        <f>IF(AND('Mapa final'!$AD$11="Alta",'Mapa final'!$AF$11="Leve"),CONCATENATE("R2C",'Mapa final'!$S$11),"")</f>
        <v/>
      </c>
      <c r="U19" s="52" t="str">
        <f>IF(AND('Mapa final'!$AD$11="Alta",'Mapa final'!$AF$11="Leve"),CONCATENATE("R2C",'Mapa final'!$S$11),"")</f>
        <v/>
      </c>
      <c r="V19" s="38" t="str">
        <f>IF(AND('Mapa final'!$AD$11="Muy Alta",'Mapa final'!$AF$11="Leve"),CONCATENATE("R2C",'Mapa final'!$S$11),"")</f>
        <v/>
      </c>
      <c r="W19" s="165" t="str">
        <f>IF(AND('Mapa final'!$AD$11="Muy Alta",'Mapa final'!$AF$11="Leve"),CONCATENATE("R2C",'Mapa final'!$S$11),"")</f>
        <v/>
      </c>
      <c r="X19" s="165" t="str">
        <f>IF(AND('Mapa final'!$AD$11="Muy Alta",'Mapa final'!$AF$11="Leve"),CONCATENATE("R2C",'Mapa final'!$S$11),"")</f>
        <v/>
      </c>
      <c r="Y19" s="165" t="str">
        <f>IF(AND('Mapa final'!$AD$11="Muy Alta",'Mapa final'!$AF$11="Leve"),CONCATENATE("R2C",'Mapa final'!$S$11),"")</f>
        <v/>
      </c>
      <c r="Z19" s="165" t="str">
        <f>IF(AND('Mapa final'!$AD$11="Muy Alta",'Mapa final'!$AF$11="Leve"),CONCATENATE("R2C",'Mapa final'!$S$11),"")</f>
        <v/>
      </c>
      <c r="AA19" s="39" t="str">
        <f>IF(AND('Mapa final'!$AD$11="Muy Alta",'Mapa final'!$AF$11="Leve"),CONCATENATE("R2C",'Mapa final'!$S$11),"")</f>
        <v/>
      </c>
      <c r="AB19" s="38" t="str">
        <f>IF(AND('Mapa final'!$AD$11="Muy Alta",'Mapa final'!$AF$11="Leve"),CONCATENATE("R2C",'Mapa final'!$S$11),"")</f>
        <v/>
      </c>
      <c r="AC19" s="165" t="str">
        <f>IF(AND('Mapa final'!$AD$11="Muy Alta",'Mapa final'!$AF$11="Leve"),CONCATENATE("R2C",'Mapa final'!$S$11),"")</f>
        <v/>
      </c>
      <c r="AD19" s="165" t="str">
        <f>IF(AND('Mapa final'!$AD$11="Muy Alta",'Mapa final'!$AF$11="Leve"),CONCATENATE("R2C",'Mapa final'!$S$11),"")</f>
        <v/>
      </c>
      <c r="AE19" s="165" t="str">
        <f>IF(AND('Mapa final'!$AD$11="Muy Alta",'Mapa final'!$AF$11="Leve"),CONCATENATE("R2C",'Mapa final'!$S$11),"")</f>
        <v/>
      </c>
      <c r="AF19" s="165" t="str">
        <f>IF(AND('Mapa final'!$AD$11="Muy Alta",'Mapa final'!$AF$11="Leve"),CONCATENATE("R2C",'Mapa final'!$S$11),"")</f>
        <v/>
      </c>
      <c r="AG19" s="39" t="str">
        <f>IF(AND('Mapa final'!$AD$11="Muy Alta",'Mapa final'!$AF$11="Leve"),CONCATENATE("R2C",'Mapa final'!$S$11),"")</f>
        <v/>
      </c>
      <c r="AH19" s="40" t="str">
        <f>IF(AND('Mapa final'!$AD$11="Muy Alta",'Mapa final'!$AF$11="Catastrófico"),CONCATENATE("R2C",'Mapa final'!$S$11),"")</f>
        <v/>
      </c>
      <c r="AI19" s="167" t="str">
        <f>IF(AND('Mapa final'!$AD$11="Muy Alta",'Mapa final'!$AF$11="Catastrófico"),CONCATENATE("R2C",'Mapa final'!$S$11),"")</f>
        <v/>
      </c>
      <c r="AJ19" s="167" t="str">
        <f>IF(AND('Mapa final'!$AD$11="Muy Alta",'Mapa final'!$AF$11="Catastrófico"),CONCATENATE("R2C",'Mapa final'!$S$11),"")</f>
        <v/>
      </c>
      <c r="AK19" s="167" t="str">
        <f>IF(AND('Mapa final'!$AD$11="Muy Alta",'Mapa final'!$AF$11="Catastrófico"),CONCATENATE("R2C",'Mapa final'!$S$11),"")</f>
        <v/>
      </c>
      <c r="AL19" s="167" t="str">
        <f>IF(AND('Mapa final'!$AD$11="Muy Alta",'Mapa final'!$AF$11="Catastrófico"),CONCATENATE("R2C",'Mapa final'!$S$11),"")</f>
        <v/>
      </c>
      <c r="AM19" s="41" t="str">
        <f>IF(AND('Mapa final'!$AD$11="Muy Alta",'Mapa final'!$AF$11="Catastrófico"),CONCATENATE("R2C",'Mapa final'!$S$11),"")</f>
        <v/>
      </c>
      <c r="AN19" s="64"/>
      <c r="AO19" s="352"/>
      <c r="AP19" s="353"/>
      <c r="AQ19" s="353"/>
      <c r="AR19" s="353"/>
      <c r="AS19" s="353"/>
      <c r="AT19" s="35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row>
    <row r="20" spans="1:76" ht="15" customHeight="1" x14ac:dyDescent="0.25">
      <c r="A20" s="64"/>
      <c r="B20" s="262"/>
      <c r="C20" s="262"/>
      <c r="D20" s="263"/>
      <c r="E20" s="362"/>
      <c r="F20" s="361"/>
      <c r="G20" s="361"/>
      <c r="H20" s="361"/>
      <c r="I20" s="361"/>
      <c r="J20" s="51" t="str">
        <f>IF(AND('Mapa final'!$AD$11="Alta",'Mapa final'!$AF$11="Leve"),CONCATENATE("R2C",'Mapa final'!$S$11),"")</f>
        <v/>
      </c>
      <c r="K20" s="166" t="str">
        <f>IF(AND('Mapa final'!$AD$11="Alta",'Mapa final'!$AF$11="Leve"),CONCATENATE("R2C",'Mapa final'!$S$11),"")</f>
        <v/>
      </c>
      <c r="L20" s="166" t="str">
        <f>IF(AND('Mapa final'!$AD$11="Alta",'Mapa final'!$AF$11="Leve"),CONCATENATE("R2C",'Mapa final'!$S$11),"")</f>
        <v/>
      </c>
      <c r="M20" s="166" t="str">
        <f>IF(AND('Mapa final'!$AD$11="Alta",'Mapa final'!$AF$11="Leve"),CONCATENATE("R2C",'Mapa final'!$S$11),"")</f>
        <v/>
      </c>
      <c r="N20" s="166" t="str">
        <f>IF(AND('Mapa final'!$AD$11="Alta",'Mapa final'!$AF$11="Leve"),CONCATENATE("R2C",'Mapa final'!$S$11),"")</f>
        <v/>
      </c>
      <c r="O20" s="52" t="str">
        <f>IF(AND('Mapa final'!$AD$11="Alta",'Mapa final'!$AF$11="Leve"),CONCATENATE("R2C",'Mapa final'!$S$11),"")</f>
        <v/>
      </c>
      <c r="P20" s="51" t="str">
        <f>IF(AND('Mapa final'!$AD$11="Alta",'Mapa final'!$AF$11="Leve"),CONCATENATE("R2C",'Mapa final'!$S$11),"")</f>
        <v/>
      </c>
      <c r="Q20" s="166" t="str">
        <f>IF(AND('Mapa final'!$AD$11="Alta",'Mapa final'!$AF$11="Leve"),CONCATENATE("R2C",'Mapa final'!$S$11),"")</f>
        <v/>
      </c>
      <c r="R20" s="166" t="str">
        <f>IF(AND('Mapa final'!$AD$11="Alta",'Mapa final'!$AF$11="Leve"),CONCATENATE("R2C",'Mapa final'!$S$11),"")</f>
        <v/>
      </c>
      <c r="S20" s="166" t="str">
        <f>IF(AND('Mapa final'!$AD$11="Alta",'Mapa final'!$AF$11="Leve"),CONCATENATE("R2C",'Mapa final'!$S$11),"")</f>
        <v/>
      </c>
      <c r="T20" s="166" t="str">
        <f>IF(AND('Mapa final'!$AD$11="Alta",'Mapa final'!$AF$11="Leve"),CONCATENATE("R2C",'Mapa final'!$S$11),"")</f>
        <v/>
      </c>
      <c r="U20" s="52" t="str">
        <f>IF(AND('Mapa final'!$AD$11="Alta",'Mapa final'!$AF$11="Leve"),CONCATENATE("R2C",'Mapa final'!$S$11),"")</f>
        <v/>
      </c>
      <c r="V20" s="38" t="str">
        <f>IF(AND('Mapa final'!$AD$11="Muy Alta",'Mapa final'!$AF$11="Leve"),CONCATENATE("R2C",'Mapa final'!$S$11),"")</f>
        <v/>
      </c>
      <c r="W20" s="165" t="str">
        <f>IF(AND('Mapa final'!$AD$11="Muy Alta",'Mapa final'!$AF$11="Leve"),CONCATENATE("R2C",'Mapa final'!$S$11),"")</f>
        <v/>
      </c>
      <c r="X20" s="165" t="str">
        <f>IF(AND('Mapa final'!$AD$11="Muy Alta",'Mapa final'!$AF$11="Leve"),CONCATENATE("R2C",'Mapa final'!$S$11),"")</f>
        <v/>
      </c>
      <c r="Y20" s="165" t="str">
        <f>IF(AND('Mapa final'!$AD$11="Muy Alta",'Mapa final'!$AF$11="Leve"),CONCATENATE("R2C",'Mapa final'!$S$11),"")</f>
        <v/>
      </c>
      <c r="Z20" s="165" t="str">
        <f>IF(AND('Mapa final'!$AD$11="Muy Alta",'Mapa final'!$AF$11="Leve"),CONCATENATE("R2C",'Mapa final'!$S$11),"")</f>
        <v/>
      </c>
      <c r="AA20" s="39" t="str">
        <f>IF(AND('Mapa final'!$AD$11="Muy Alta",'Mapa final'!$AF$11="Leve"),CONCATENATE("R2C",'Mapa final'!$S$11),"")</f>
        <v/>
      </c>
      <c r="AB20" s="38" t="str">
        <f>IF(AND('Mapa final'!$AD$11="Muy Alta",'Mapa final'!$AF$11="Leve"),CONCATENATE("R2C",'Mapa final'!$S$11),"")</f>
        <v/>
      </c>
      <c r="AC20" s="165" t="str">
        <f>IF(AND('Mapa final'!$AD$11="Muy Alta",'Mapa final'!$AF$11="Leve"),CONCATENATE("R2C",'Mapa final'!$S$11),"")</f>
        <v/>
      </c>
      <c r="AD20" s="165" t="str">
        <f>IF(AND('Mapa final'!$AD$11="Muy Alta",'Mapa final'!$AF$11="Leve"),CONCATENATE("R2C",'Mapa final'!$S$11),"")</f>
        <v/>
      </c>
      <c r="AE20" s="165" t="str">
        <f>IF(AND('Mapa final'!$AD$11="Muy Alta",'Mapa final'!$AF$11="Leve"),CONCATENATE("R2C",'Mapa final'!$S$11),"")</f>
        <v/>
      </c>
      <c r="AF20" s="165" t="str">
        <f>IF(AND('Mapa final'!$AD$11="Muy Alta",'Mapa final'!$AF$11="Leve"),CONCATENATE("R2C",'Mapa final'!$S$11),"")</f>
        <v/>
      </c>
      <c r="AG20" s="39" t="str">
        <f>IF(AND('Mapa final'!$AD$11="Muy Alta",'Mapa final'!$AF$11="Leve"),CONCATENATE("R2C",'Mapa final'!$S$11),"")</f>
        <v/>
      </c>
      <c r="AH20" s="40" t="str">
        <f>IF(AND('Mapa final'!$AD$11="Muy Alta",'Mapa final'!$AF$11="Catastrófico"),CONCATENATE("R2C",'Mapa final'!$S$11),"")</f>
        <v/>
      </c>
      <c r="AI20" s="167" t="str">
        <f>IF(AND('Mapa final'!$AD$11="Muy Alta",'Mapa final'!$AF$11="Catastrófico"),CONCATENATE("R2C",'Mapa final'!$S$11),"")</f>
        <v/>
      </c>
      <c r="AJ20" s="167" t="str">
        <f>IF(AND('Mapa final'!$AD$11="Muy Alta",'Mapa final'!$AF$11="Catastrófico"),CONCATENATE("R2C",'Mapa final'!$S$11),"")</f>
        <v/>
      </c>
      <c r="AK20" s="167" t="str">
        <f>IF(AND('Mapa final'!$AD$11="Muy Alta",'Mapa final'!$AF$11="Catastrófico"),CONCATENATE("R2C",'Mapa final'!$S$11),"")</f>
        <v/>
      </c>
      <c r="AL20" s="167" t="str">
        <f>IF(AND('Mapa final'!$AD$11="Muy Alta",'Mapa final'!$AF$11="Catastrófico"),CONCATENATE("R2C",'Mapa final'!$S$11),"")</f>
        <v/>
      </c>
      <c r="AM20" s="41" t="str">
        <f>IF(AND('Mapa final'!$AD$11="Muy Alta",'Mapa final'!$AF$11="Catastrófico"),CONCATENATE("R2C",'Mapa final'!$S$11),"")</f>
        <v/>
      </c>
      <c r="AN20" s="64"/>
      <c r="AO20" s="352"/>
      <c r="AP20" s="353"/>
      <c r="AQ20" s="353"/>
      <c r="AR20" s="353"/>
      <c r="AS20" s="353"/>
      <c r="AT20" s="35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row>
    <row r="21" spans="1:76" ht="15" customHeight="1" x14ac:dyDescent="0.25">
      <c r="A21" s="64"/>
      <c r="B21" s="262"/>
      <c r="C21" s="262"/>
      <c r="D21" s="263"/>
      <c r="E21" s="362"/>
      <c r="F21" s="361"/>
      <c r="G21" s="361"/>
      <c r="H21" s="361"/>
      <c r="I21" s="361"/>
      <c r="J21" s="51" t="str">
        <f>IF(AND('Mapa final'!$AD$11="Alta",'Mapa final'!$AF$11="Leve"),CONCATENATE("R2C",'Mapa final'!$S$11),"")</f>
        <v/>
      </c>
      <c r="K21" s="166" t="str">
        <f>IF(AND('Mapa final'!$AD$11="Alta",'Mapa final'!$AF$11="Leve"),CONCATENATE("R2C",'Mapa final'!$S$11),"")</f>
        <v/>
      </c>
      <c r="L21" s="166" t="str">
        <f>IF(AND('Mapa final'!$AD$11="Alta",'Mapa final'!$AF$11="Leve"),CONCATENATE("R2C",'Mapa final'!$S$11),"")</f>
        <v/>
      </c>
      <c r="M21" s="166" t="str">
        <f>IF(AND('Mapa final'!$AD$11="Alta",'Mapa final'!$AF$11="Leve"),CONCATENATE("R2C",'Mapa final'!$S$11),"")</f>
        <v/>
      </c>
      <c r="N21" s="166" t="str">
        <f>IF(AND('Mapa final'!$AD$11="Alta",'Mapa final'!$AF$11="Leve"),CONCATENATE("R2C",'Mapa final'!$S$11),"")</f>
        <v/>
      </c>
      <c r="O21" s="52" t="str">
        <f>IF(AND('Mapa final'!$AD$11="Alta",'Mapa final'!$AF$11="Leve"),CONCATENATE("R2C",'Mapa final'!$S$11),"")</f>
        <v/>
      </c>
      <c r="P21" s="51" t="str">
        <f>IF(AND('Mapa final'!$AD$11="Alta",'Mapa final'!$AF$11="Leve"),CONCATENATE("R2C",'Mapa final'!$S$11),"")</f>
        <v/>
      </c>
      <c r="Q21" s="166" t="str">
        <f>IF(AND('Mapa final'!$AD$11="Alta",'Mapa final'!$AF$11="Leve"),CONCATENATE("R2C",'Mapa final'!$S$11),"")</f>
        <v/>
      </c>
      <c r="R21" s="166" t="str">
        <f>IF(AND('Mapa final'!$AD$11="Alta",'Mapa final'!$AF$11="Leve"),CONCATENATE("R2C",'Mapa final'!$S$11),"")</f>
        <v/>
      </c>
      <c r="S21" s="166" t="str">
        <f>IF(AND('Mapa final'!$AD$11="Alta",'Mapa final'!$AF$11="Leve"),CONCATENATE("R2C",'Mapa final'!$S$11),"")</f>
        <v/>
      </c>
      <c r="T21" s="166" t="str">
        <f>IF(AND('Mapa final'!$AD$11="Alta",'Mapa final'!$AF$11="Leve"),CONCATENATE("R2C",'Mapa final'!$S$11),"")</f>
        <v/>
      </c>
      <c r="U21" s="52" t="str">
        <f>IF(AND('Mapa final'!$AD$11="Alta",'Mapa final'!$AF$11="Leve"),CONCATENATE("R2C",'Mapa final'!$S$11),"")</f>
        <v/>
      </c>
      <c r="V21" s="38" t="str">
        <f>IF(AND('Mapa final'!$AD$11="Muy Alta",'Mapa final'!$AF$11="Leve"),CONCATENATE("R2C",'Mapa final'!$S$11),"")</f>
        <v/>
      </c>
      <c r="W21" s="165" t="str">
        <f>IF(AND('Mapa final'!$AD$11="Muy Alta",'Mapa final'!$AF$11="Leve"),CONCATENATE("R2C",'Mapa final'!$S$11),"")</f>
        <v/>
      </c>
      <c r="X21" s="165" t="str">
        <f>IF(AND('Mapa final'!$AD$11="Muy Alta",'Mapa final'!$AF$11="Leve"),CONCATENATE("R2C",'Mapa final'!$S$11),"")</f>
        <v/>
      </c>
      <c r="Y21" s="165" t="str">
        <f>IF(AND('Mapa final'!$AD$11="Muy Alta",'Mapa final'!$AF$11="Leve"),CONCATENATE("R2C",'Mapa final'!$S$11),"")</f>
        <v/>
      </c>
      <c r="Z21" s="165" t="str">
        <f>IF(AND('Mapa final'!$AD$11="Muy Alta",'Mapa final'!$AF$11="Leve"),CONCATENATE("R2C",'Mapa final'!$S$11),"")</f>
        <v/>
      </c>
      <c r="AA21" s="39" t="str">
        <f>IF(AND('Mapa final'!$AD$11="Muy Alta",'Mapa final'!$AF$11="Leve"),CONCATENATE("R2C",'Mapa final'!$S$11),"")</f>
        <v/>
      </c>
      <c r="AB21" s="38" t="str">
        <f>IF(AND('Mapa final'!$AD$11="Muy Alta",'Mapa final'!$AF$11="Leve"),CONCATENATE("R2C",'Mapa final'!$S$11),"")</f>
        <v/>
      </c>
      <c r="AC21" s="165" t="str">
        <f>IF(AND('Mapa final'!$AD$11="Muy Alta",'Mapa final'!$AF$11="Leve"),CONCATENATE("R2C",'Mapa final'!$S$11),"")</f>
        <v/>
      </c>
      <c r="AD21" s="165" t="str">
        <f>IF(AND('Mapa final'!$AD$11="Muy Alta",'Mapa final'!$AF$11="Leve"),CONCATENATE("R2C",'Mapa final'!$S$11),"")</f>
        <v/>
      </c>
      <c r="AE21" s="165" t="str">
        <f>IF(AND('Mapa final'!$AD$11="Muy Alta",'Mapa final'!$AF$11="Leve"),CONCATENATE("R2C",'Mapa final'!$S$11),"")</f>
        <v/>
      </c>
      <c r="AF21" s="165" t="str">
        <f>IF(AND('Mapa final'!$AD$11="Muy Alta",'Mapa final'!$AF$11="Leve"),CONCATENATE("R2C",'Mapa final'!$S$11),"")</f>
        <v/>
      </c>
      <c r="AG21" s="39" t="str">
        <f>IF(AND('Mapa final'!$AD$11="Muy Alta",'Mapa final'!$AF$11="Leve"),CONCATENATE("R2C",'Mapa final'!$S$11),"")</f>
        <v/>
      </c>
      <c r="AH21" s="40" t="str">
        <f>IF(AND('Mapa final'!$AD$11="Muy Alta",'Mapa final'!$AF$11="Catastrófico"),CONCATENATE("R2C",'Mapa final'!$S$11),"")</f>
        <v/>
      </c>
      <c r="AI21" s="167" t="str">
        <f>IF(AND('Mapa final'!$AD$11="Muy Alta",'Mapa final'!$AF$11="Catastrófico"),CONCATENATE("R2C",'Mapa final'!$S$11),"")</f>
        <v/>
      </c>
      <c r="AJ21" s="167" t="str">
        <f>IF(AND('Mapa final'!$AD$11="Muy Alta",'Mapa final'!$AF$11="Catastrófico"),CONCATENATE("R2C",'Mapa final'!$S$11),"")</f>
        <v/>
      </c>
      <c r="AK21" s="167" t="str">
        <f>IF(AND('Mapa final'!$AD$11="Muy Alta",'Mapa final'!$AF$11="Catastrófico"),CONCATENATE("R2C",'Mapa final'!$S$11),"")</f>
        <v/>
      </c>
      <c r="AL21" s="167" t="str">
        <f>IF(AND('Mapa final'!$AD$11="Muy Alta",'Mapa final'!$AF$11="Catastrófico"),CONCATENATE("R2C",'Mapa final'!$S$11),"")</f>
        <v/>
      </c>
      <c r="AM21" s="41" t="str">
        <f>IF(AND('Mapa final'!$AD$11="Muy Alta",'Mapa final'!$AF$11="Catastrófico"),CONCATENATE("R2C",'Mapa final'!$S$11),"")</f>
        <v/>
      </c>
      <c r="AN21" s="64"/>
      <c r="AO21" s="352"/>
      <c r="AP21" s="353"/>
      <c r="AQ21" s="353"/>
      <c r="AR21" s="353"/>
      <c r="AS21" s="353"/>
      <c r="AT21" s="35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row>
    <row r="22" spans="1:76" ht="15" customHeight="1" x14ac:dyDescent="0.25">
      <c r="A22" s="64"/>
      <c r="B22" s="262"/>
      <c r="C22" s="262"/>
      <c r="D22" s="263"/>
      <c r="E22" s="362"/>
      <c r="F22" s="361"/>
      <c r="G22" s="361"/>
      <c r="H22" s="361"/>
      <c r="I22" s="361"/>
      <c r="J22" s="51" t="str">
        <f>IF(AND('Mapa final'!$AD$11="Alta",'Mapa final'!$AF$11="Leve"),CONCATENATE("R2C",'Mapa final'!$S$11),"")</f>
        <v/>
      </c>
      <c r="K22" s="166" t="str">
        <f>IF(AND('Mapa final'!$AD$11="Alta",'Mapa final'!$AF$11="Leve"),CONCATENATE("R2C",'Mapa final'!$S$11),"")</f>
        <v/>
      </c>
      <c r="L22" s="166" t="str">
        <f>IF(AND('Mapa final'!$AD$11="Alta",'Mapa final'!$AF$11="Leve"),CONCATENATE("R2C",'Mapa final'!$S$11),"")</f>
        <v/>
      </c>
      <c r="M22" s="166" t="str">
        <f>IF(AND('Mapa final'!$AD$11="Alta",'Mapa final'!$AF$11="Leve"),CONCATENATE("R2C",'Mapa final'!$S$11),"")</f>
        <v/>
      </c>
      <c r="N22" s="166" t="str">
        <f>IF(AND('Mapa final'!$AD$11="Alta",'Mapa final'!$AF$11="Leve"),CONCATENATE("R2C",'Mapa final'!$S$11),"")</f>
        <v/>
      </c>
      <c r="O22" s="52" t="str">
        <f>IF(AND('Mapa final'!$AD$11="Alta",'Mapa final'!$AF$11="Leve"),CONCATENATE("R2C",'Mapa final'!$S$11),"")</f>
        <v/>
      </c>
      <c r="P22" s="51" t="str">
        <f>IF(AND('Mapa final'!$AD$11="Alta",'Mapa final'!$AF$11="Leve"),CONCATENATE("R2C",'Mapa final'!$S$11),"")</f>
        <v/>
      </c>
      <c r="Q22" s="166" t="str">
        <f>IF(AND('Mapa final'!$AD$11="Alta",'Mapa final'!$AF$11="Leve"),CONCATENATE("R2C",'Mapa final'!$S$11),"")</f>
        <v/>
      </c>
      <c r="R22" s="166" t="str">
        <f>IF(AND('Mapa final'!$AD$11="Alta",'Mapa final'!$AF$11="Leve"),CONCATENATE("R2C",'Mapa final'!$S$11),"")</f>
        <v/>
      </c>
      <c r="S22" s="166" t="str">
        <f>IF(AND('Mapa final'!$AD$11="Alta",'Mapa final'!$AF$11="Leve"),CONCATENATE("R2C",'Mapa final'!$S$11),"")</f>
        <v/>
      </c>
      <c r="T22" s="166" t="str">
        <f>IF(AND('Mapa final'!$AD$11="Alta",'Mapa final'!$AF$11="Leve"),CONCATENATE("R2C",'Mapa final'!$S$11),"")</f>
        <v/>
      </c>
      <c r="U22" s="52" t="str">
        <f>IF(AND('Mapa final'!$AD$11="Alta",'Mapa final'!$AF$11="Leve"),CONCATENATE("R2C",'Mapa final'!$S$11),"")</f>
        <v/>
      </c>
      <c r="V22" s="38" t="str">
        <f>IF(AND('Mapa final'!$AD$11="Muy Alta",'Mapa final'!$AF$11="Leve"),CONCATENATE("R2C",'Mapa final'!$S$11),"")</f>
        <v/>
      </c>
      <c r="W22" s="165" t="str">
        <f>IF(AND('Mapa final'!$AD$11="Muy Alta",'Mapa final'!$AF$11="Leve"),CONCATENATE("R2C",'Mapa final'!$S$11),"")</f>
        <v/>
      </c>
      <c r="X22" s="165" t="str">
        <f>IF(AND('Mapa final'!$AD$11="Muy Alta",'Mapa final'!$AF$11="Leve"),CONCATENATE("R2C",'Mapa final'!$S$11),"")</f>
        <v/>
      </c>
      <c r="Y22" s="165" t="str">
        <f>IF(AND('Mapa final'!$AD$11="Muy Alta",'Mapa final'!$AF$11="Leve"),CONCATENATE("R2C",'Mapa final'!$S$11),"")</f>
        <v/>
      </c>
      <c r="Z22" s="165" t="str">
        <f>IF(AND('Mapa final'!$AD$11="Muy Alta",'Mapa final'!$AF$11="Leve"),CONCATENATE("R2C",'Mapa final'!$S$11),"")</f>
        <v/>
      </c>
      <c r="AA22" s="39" t="str">
        <f>IF(AND('Mapa final'!$AD$11="Muy Alta",'Mapa final'!$AF$11="Leve"),CONCATENATE("R2C",'Mapa final'!$S$11),"")</f>
        <v/>
      </c>
      <c r="AB22" s="38" t="str">
        <f>IF(AND('Mapa final'!$AD$11="Muy Alta",'Mapa final'!$AF$11="Leve"),CONCATENATE("R2C",'Mapa final'!$S$11),"")</f>
        <v/>
      </c>
      <c r="AC22" s="165" t="str">
        <f>IF(AND('Mapa final'!$AD$11="Muy Alta",'Mapa final'!$AF$11="Leve"),CONCATENATE("R2C",'Mapa final'!$S$11),"")</f>
        <v/>
      </c>
      <c r="AD22" s="165" t="str">
        <f>IF(AND('Mapa final'!$AD$11="Muy Alta",'Mapa final'!$AF$11="Leve"),CONCATENATE("R2C",'Mapa final'!$S$11),"")</f>
        <v/>
      </c>
      <c r="AE22" s="165" t="str">
        <f>IF(AND('Mapa final'!$AD$11="Muy Alta",'Mapa final'!$AF$11="Leve"),CONCATENATE("R2C",'Mapa final'!$S$11),"")</f>
        <v/>
      </c>
      <c r="AF22" s="165" t="str">
        <f>IF(AND('Mapa final'!$AD$11="Muy Alta",'Mapa final'!$AF$11="Leve"),CONCATENATE("R2C",'Mapa final'!$S$11),"")</f>
        <v/>
      </c>
      <c r="AG22" s="39" t="str">
        <f>IF(AND('Mapa final'!$AD$11="Muy Alta",'Mapa final'!$AF$11="Leve"),CONCATENATE("R2C",'Mapa final'!$S$11),"")</f>
        <v/>
      </c>
      <c r="AH22" s="40" t="str">
        <f>IF(AND('Mapa final'!$AD$11="Muy Alta",'Mapa final'!$AF$11="Catastrófico"),CONCATENATE("R2C",'Mapa final'!$S$11),"")</f>
        <v/>
      </c>
      <c r="AI22" s="167" t="str">
        <f>IF(AND('Mapa final'!$AD$11="Muy Alta",'Mapa final'!$AF$11="Catastrófico"),CONCATENATE("R2C",'Mapa final'!$S$11),"")</f>
        <v/>
      </c>
      <c r="AJ22" s="167" t="str">
        <f>IF(AND('Mapa final'!$AD$11="Muy Alta",'Mapa final'!$AF$11="Catastrófico"),CONCATENATE("R2C",'Mapa final'!$S$11),"")</f>
        <v/>
      </c>
      <c r="AK22" s="167" t="str">
        <f>IF(AND('Mapa final'!$AD$11="Muy Alta",'Mapa final'!$AF$11="Catastrófico"),CONCATENATE("R2C",'Mapa final'!$S$11),"")</f>
        <v/>
      </c>
      <c r="AL22" s="167" t="str">
        <f>IF(AND('Mapa final'!$AD$11="Muy Alta",'Mapa final'!$AF$11="Catastrófico"),CONCATENATE("R2C",'Mapa final'!$S$11),"")</f>
        <v/>
      </c>
      <c r="AM22" s="41" t="str">
        <f>IF(AND('Mapa final'!$AD$11="Muy Alta",'Mapa final'!$AF$11="Catastrófico"),CONCATENATE("R2C",'Mapa final'!$S$11),"")</f>
        <v/>
      </c>
      <c r="AN22" s="64"/>
      <c r="AO22" s="352"/>
      <c r="AP22" s="353"/>
      <c r="AQ22" s="353"/>
      <c r="AR22" s="353"/>
      <c r="AS22" s="353"/>
      <c r="AT22" s="35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row>
    <row r="23" spans="1:76" ht="15" customHeight="1" x14ac:dyDescent="0.25">
      <c r="A23" s="64"/>
      <c r="B23" s="262"/>
      <c r="C23" s="262"/>
      <c r="D23" s="263"/>
      <c r="E23" s="362"/>
      <c r="F23" s="361"/>
      <c r="G23" s="361"/>
      <c r="H23" s="361"/>
      <c r="I23" s="361"/>
      <c r="J23" s="51" t="str">
        <f>IF(AND('Mapa final'!$AD$11="Alta",'Mapa final'!$AF$11="Leve"),CONCATENATE("R2C",'Mapa final'!$S$11),"")</f>
        <v/>
      </c>
      <c r="K23" s="166" t="str">
        <f>IF(AND('Mapa final'!$AD$11="Alta",'Mapa final'!$AF$11="Leve"),CONCATENATE("R2C",'Mapa final'!$S$11),"")</f>
        <v/>
      </c>
      <c r="L23" s="166" t="str">
        <f>IF(AND('Mapa final'!$AD$11="Alta",'Mapa final'!$AF$11="Leve"),CONCATENATE("R2C",'Mapa final'!$S$11),"")</f>
        <v/>
      </c>
      <c r="M23" s="166" t="str">
        <f>IF(AND('Mapa final'!$AD$11="Alta",'Mapa final'!$AF$11="Leve"),CONCATENATE("R2C",'Mapa final'!$S$11),"")</f>
        <v/>
      </c>
      <c r="N23" s="166" t="str">
        <f>IF(AND('Mapa final'!$AD$11="Alta",'Mapa final'!$AF$11="Leve"),CONCATENATE("R2C",'Mapa final'!$S$11),"")</f>
        <v/>
      </c>
      <c r="O23" s="52" t="str">
        <f>IF(AND('Mapa final'!$AD$11="Alta",'Mapa final'!$AF$11="Leve"),CONCATENATE("R2C",'Mapa final'!$S$11),"")</f>
        <v/>
      </c>
      <c r="P23" s="51" t="str">
        <f>IF(AND('Mapa final'!$AD$11="Alta",'Mapa final'!$AF$11="Leve"),CONCATENATE("R2C",'Mapa final'!$S$11),"")</f>
        <v/>
      </c>
      <c r="Q23" s="166" t="str">
        <f>IF(AND('Mapa final'!$AD$11="Alta",'Mapa final'!$AF$11="Leve"),CONCATENATE("R2C",'Mapa final'!$S$11),"")</f>
        <v/>
      </c>
      <c r="R23" s="166" t="str">
        <f>IF(AND('Mapa final'!$AD$11="Alta",'Mapa final'!$AF$11="Leve"),CONCATENATE("R2C",'Mapa final'!$S$11),"")</f>
        <v/>
      </c>
      <c r="S23" s="166" t="str">
        <f>IF(AND('Mapa final'!$AD$11="Alta",'Mapa final'!$AF$11="Leve"),CONCATENATE("R2C",'Mapa final'!$S$11),"")</f>
        <v/>
      </c>
      <c r="T23" s="166" t="str">
        <f>IF(AND('Mapa final'!$AD$11="Alta",'Mapa final'!$AF$11="Leve"),CONCATENATE("R2C",'Mapa final'!$S$11),"")</f>
        <v/>
      </c>
      <c r="U23" s="52" t="str">
        <f>IF(AND('Mapa final'!$AD$11="Alta",'Mapa final'!$AF$11="Leve"),CONCATENATE("R2C",'Mapa final'!$S$11),"")</f>
        <v/>
      </c>
      <c r="V23" s="38" t="str">
        <f>IF(AND('Mapa final'!$AD$11="Muy Alta",'Mapa final'!$AF$11="Leve"),CONCATENATE("R2C",'Mapa final'!$S$11),"")</f>
        <v/>
      </c>
      <c r="W23" s="165" t="str">
        <f>IF(AND('Mapa final'!$AD$11="Muy Alta",'Mapa final'!$AF$11="Leve"),CONCATENATE("R2C",'Mapa final'!$S$11),"")</f>
        <v/>
      </c>
      <c r="X23" s="165" t="str">
        <f>IF(AND('Mapa final'!$AD$11="Muy Alta",'Mapa final'!$AF$11="Leve"),CONCATENATE("R2C",'Mapa final'!$S$11),"")</f>
        <v/>
      </c>
      <c r="Y23" s="165" t="str">
        <f>IF(AND('Mapa final'!$AD$11="Muy Alta",'Mapa final'!$AF$11="Leve"),CONCATENATE("R2C",'Mapa final'!$S$11),"")</f>
        <v/>
      </c>
      <c r="Z23" s="165" t="str">
        <f>IF(AND('Mapa final'!$AD$11="Muy Alta",'Mapa final'!$AF$11="Leve"),CONCATENATE("R2C",'Mapa final'!$S$11),"")</f>
        <v/>
      </c>
      <c r="AA23" s="39" t="str">
        <f>IF(AND('Mapa final'!$AD$11="Muy Alta",'Mapa final'!$AF$11="Leve"),CONCATENATE("R2C",'Mapa final'!$S$11),"")</f>
        <v/>
      </c>
      <c r="AB23" s="38" t="str">
        <f>IF(AND('Mapa final'!$AD$11="Muy Alta",'Mapa final'!$AF$11="Leve"),CONCATENATE("R2C",'Mapa final'!$S$11),"")</f>
        <v/>
      </c>
      <c r="AC23" s="165" t="str">
        <f>IF(AND('Mapa final'!$AD$11="Muy Alta",'Mapa final'!$AF$11="Leve"),CONCATENATE("R2C",'Mapa final'!$S$11),"")</f>
        <v/>
      </c>
      <c r="AD23" s="165" t="str">
        <f>IF(AND('Mapa final'!$AD$11="Muy Alta",'Mapa final'!$AF$11="Leve"),CONCATENATE("R2C",'Mapa final'!$S$11),"")</f>
        <v/>
      </c>
      <c r="AE23" s="165" t="str">
        <f>IF(AND('Mapa final'!$AD$11="Muy Alta",'Mapa final'!$AF$11="Leve"),CONCATENATE("R2C",'Mapa final'!$S$11),"")</f>
        <v/>
      </c>
      <c r="AF23" s="165" t="str">
        <f>IF(AND('Mapa final'!$AD$11="Muy Alta",'Mapa final'!$AF$11="Leve"),CONCATENATE("R2C",'Mapa final'!$S$11),"")</f>
        <v/>
      </c>
      <c r="AG23" s="39" t="str">
        <f>IF(AND('Mapa final'!$AD$11="Muy Alta",'Mapa final'!$AF$11="Leve"),CONCATENATE("R2C",'Mapa final'!$S$11),"")</f>
        <v/>
      </c>
      <c r="AH23" s="40" t="str">
        <f>IF(AND('Mapa final'!$AD$11="Muy Alta",'Mapa final'!$AF$11="Catastrófico"),CONCATENATE("R2C",'Mapa final'!$S$11),"")</f>
        <v/>
      </c>
      <c r="AI23" s="167" t="str">
        <f>IF(AND('Mapa final'!$AD$11="Muy Alta",'Mapa final'!$AF$11="Catastrófico"),CONCATENATE("R2C",'Mapa final'!$S$11),"")</f>
        <v/>
      </c>
      <c r="AJ23" s="167" t="str">
        <f>IF(AND('Mapa final'!$AD$11="Muy Alta",'Mapa final'!$AF$11="Catastrófico"),CONCATENATE("R2C",'Mapa final'!$S$11),"")</f>
        <v/>
      </c>
      <c r="AK23" s="167" t="str">
        <f>IF(AND('Mapa final'!$AD$11="Muy Alta",'Mapa final'!$AF$11="Catastrófico"),CONCATENATE("R2C",'Mapa final'!$S$11),"")</f>
        <v/>
      </c>
      <c r="AL23" s="167" t="str">
        <f>IF(AND('Mapa final'!$AD$11="Muy Alta",'Mapa final'!$AF$11="Catastrófico"),CONCATENATE("R2C",'Mapa final'!$S$11),"")</f>
        <v/>
      </c>
      <c r="AM23" s="41" t="str">
        <f>IF(AND('Mapa final'!$AD$11="Muy Alta",'Mapa final'!$AF$11="Catastrófico"),CONCATENATE("R2C",'Mapa final'!$S$11),"")</f>
        <v/>
      </c>
      <c r="AN23" s="64"/>
      <c r="AO23" s="352"/>
      <c r="AP23" s="353"/>
      <c r="AQ23" s="353"/>
      <c r="AR23" s="353"/>
      <c r="AS23" s="353"/>
      <c r="AT23" s="35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row>
    <row r="24" spans="1:76" ht="15" customHeight="1" x14ac:dyDescent="0.25">
      <c r="A24" s="64"/>
      <c r="B24" s="262"/>
      <c r="C24" s="262"/>
      <c r="D24" s="263"/>
      <c r="E24" s="362"/>
      <c r="F24" s="361"/>
      <c r="G24" s="361"/>
      <c r="H24" s="361"/>
      <c r="I24" s="361"/>
      <c r="J24" s="51" t="str">
        <f>IF(AND('Mapa final'!$AD$11="Alta",'Mapa final'!$AF$11="Leve"),CONCATENATE("R2C",'Mapa final'!$S$11),"")</f>
        <v/>
      </c>
      <c r="K24" s="166" t="str">
        <f>IF(AND('Mapa final'!$AD$11="Alta",'Mapa final'!$AF$11="Leve"),CONCATENATE("R2C",'Mapa final'!$S$11),"")</f>
        <v/>
      </c>
      <c r="L24" s="166" t="str">
        <f>IF(AND('Mapa final'!$AD$11="Alta",'Mapa final'!$AF$11="Leve"),CONCATENATE("R2C",'Mapa final'!$S$11),"")</f>
        <v/>
      </c>
      <c r="M24" s="166" t="str">
        <f>IF(AND('Mapa final'!$AD$11="Alta",'Mapa final'!$AF$11="Leve"),CONCATENATE("R2C",'Mapa final'!$S$11),"")</f>
        <v/>
      </c>
      <c r="N24" s="166" t="str">
        <f>IF(AND('Mapa final'!$AD$11="Alta",'Mapa final'!$AF$11="Leve"),CONCATENATE("R2C",'Mapa final'!$S$11),"")</f>
        <v/>
      </c>
      <c r="O24" s="52" t="str">
        <f>IF(AND('Mapa final'!$AD$11="Alta",'Mapa final'!$AF$11="Leve"),CONCATENATE("R2C",'Mapa final'!$S$11),"")</f>
        <v/>
      </c>
      <c r="P24" s="51" t="str">
        <f>IF(AND('Mapa final'!$AD$11="Alta",'Mapa final'!$AF$11="Leve"),CONCATENATE("R2C",'Mapa final'!$S$11),"")</f>
        <v/>
      </c>
      <c r="Q24" s="166" t="str">
        <f>IF(AND('Mapa final'!$AD$11="Alta",'Mapa final'!$AF$11="Leve"),CONCATENATE("R2C",'Mapa final'!$S$11),"")</f>
        <v/>
      </c>
      <c r="R24" s="166" t="str">
        <f>IF(AND('Mapa final'!$AD$11="Alta",'Mapa final'!$AF$11="Leve"),CONCATENATE("R2C",'Mapa final'!$S$11),"")</f>
        <v/>
      </c>
      <c r="S24" s="166" t="str">
        <f>IF(AND('Mapa final'!$AD$11="Alta",'Mapa final'!$AF$11="Leve"),CONCATENATE("R2C",'Mapa final'!$S$11),"")</f>
        <v/>
      </c>
      <c r="T24" s="166" t="str">
        <f>IF(AND('Mapa final'!$AD$11="Alta",'Mapa final'!$AF$11="Leve"),CONCATENATE("R2C",'Mapa final'!$S$11),"")</f>
        <v/>
      </c>
      <c r="U24" s="52" t="str">
        <f>IF(AND('Mapa final'!$AD$11="Alta",'Mapa final'!$AF$11="Leve"),CONCATENATE("R2C",'Mapa final'!$S$11),"")</f>
        <v/>
      </c>
      <c r="V24" s="38" t="str">
        <f>IF(AND('Mapa final'!$AD$11="Muy Alta",'Mapa final'!$AF$11="Leve"),CONCATENATE("R2C",'Mapa final'!$S$11),"")</f>
        <v/>
      </c>
      <c r="W24" s="165" t="str">
        <f>IF(AND('Mapa final'!$AD$11="Muy Alta",'Mapa final'!$AF$11="Leve"),CONCATENATE("R2C",'Mapa final'!$S$11),"")</f>
        <v/>
      </c>
      <c r="X24" s="165" t="str">
        <f>IF(AND('Mapa final'!$AD$11="Muy Alta",'Mapa final'!$AF$11="Leve"),CONCATENATE("R2C",'Mapa final'!$S$11),"")</f>
        <v/>
      </c>
      <c r="Y24" s="165" t="str">
        <f>IF(AND('Mapa final'!$AD$11="Muy Alta",'Mapa final'!$AF$11="Leve"),CONCATENATE("R2C",'Mapa final'!$S$11),"")</f>
        <v/>
      </c>
      <c r="Z24" s="165" t="str">
        <f>IF(AND('Mapa final'!$AD$11="Muy Alta",'Mapa final'!$AF$11="Leve"),CONCATENATE("R2C",'Mapa final'!$S$11),"")</f>
        <v/>
      </c>
      <c r="AA24" s="39" t="str">
        <f>IF(AND('Mapa final'!$AD$11="Muy Alta",'Mapa final'!$AF$11="Leve"),CONCATENATE("R2C",'Mapa final'!$S$11),"")</f>
        <v/>
      </c>
      <c r="AB24" s="38" t="str">
        <f>IF(AND('Mapa final'!$AD$11="Muy Alta",'Mapa final'!$AF$11="Leve"),CONCATENATE("R2C",'Mapa final'!$S$11),"")</f>
        <v/>
      </c>
      <c r="AC24" s="165" t="str">
        <f>IF(AND('Mapa final'!$AD$11="Muy Alta",'Mapa final'!$AF$11="Leve"),CONCATENATE("R2C",'Mapa final'!$S$11),"")</f>
        <v/>
      </c>
      <c r="AD24" s="165" t="str">
        <f>IF(AND('Mapa final'!$AD$11="Muy Alta",'Mapa final'!$AF$11="Leve"),CONCATENATE("R2C",'Mapa final'!$S$11),"")</f>
        <v/>
      </c>
      <c r="AE24" s="165" t="str">
        <f>IF(AND('Mapa final'!$AD$11="Muy Alta",'Mapa final'!$AF$11="Leve"),CONCATENATE("R2C",'Mapa final'!$S$11),"")</f>
        <v/>
      </c>
      <c r="AF24" s="165" t="str">
        <f>IF(AND('Mapa final'!$AD$11="Muy Alta",'Mapa final'!$AF$11="Leve"),CONCATENATE("R2C",'Mapa final'!$S$11),"")</f>
        <v/>
      </c>
      <c r="AG24" s="39" t="str">
        <f>IF(AND('Mapa final'!$AD$11="Muy Alta",'Mapa final'!$AF$11="Leve"),CONCATENATE("R2C",'Mapa final'!$S$11),"")</f>
        <v/>
      </c>
      <c r="AH24" s="40" t="str">
        <f>IF(AND('Mapa final'!$AD$11="Muy Alta",'Mapa final'!$AF$11="Catastrófico"),CONCATENATE("R2C",'Mapa final'!$S$11),"")</f>
        <v/>
      </c>
      <c r="AI24" s="167" t="str">
        <f>IF(AND('Mapa final'!$AD$11="Muy Alta",'Mapa final'!$AF$11="Catastrófico"),CONCATENATE("R2C",'Mapa final'!$S$11),"")</f>
        <v/>
      </c>
      <c r="AJ24" s="167" t="str">
        <f>IF(AND('Mapa final'!$AD$11="Muy Alta",'Mapa final'!$AF$11="Catastrófico"),CONCATENATE("R2C",'Mapa final'!$S$11),"")</f>
        <v/>
      </c>
      <c r="AK24" s="167" t="str">
        <f>IF(AND('Mapa final'!$AD$11="Muy Alta",'Mapa final'!$AF$11="Catastrófico"),CONCATENATE("R2C",'Mapa final'!$S$11),"")</f>
        <v/>
      </c>
      <c r="AL24" s="167" t="str">
        <f>IF(AND('Mapa final'!$AD$11="Muy Alta",'Mapa final'!$AF$11="Catastrófico"),CONCATENATE("R2C",'Mapa final'!$S$11),"")</f>
        <v/>
      </c>
      <c r="AM24" s="41" t="str">
        <f>IF(AND('Mapa final'!$AD$11="Muy Alta",'Mapa final'!$AF$11="Catastrófico"),CONCATENATE("R2C",'Mapa final'!$S$11),"")</f>
        <v/>
      </c>
      <c r="AN24" s="64"/>
      <c r="AO24" s="352"/>
      <c r="AP24" s="353"/>
      <c r="AQ24" s="353"/>
      <c r="AR24" s="353"/>
      <c r="AS24" s="353"/>
      <c r="AT24" s="35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row>
    <row r="25" spans="1:76" ht="15.75" customHeight="1" thickBot="1" x14ac:dyDescent="0.3">
      <c r="A25" s="64"/>
      <c r="B25" s="262"/>
      <c r="C25" s="262"/>
      <c r="D25" s="263"/>
      <c r="E25" s="363"/>
      <c r="F25" s="364"/>
      <c r="G25" s="364"/>
      <c r="H25" s="364"/>
      <c r="I25" s="364"/>
      <c r="J25" s="53" t="str">
        <f>IF(AND('Mapa final'!$AD$11="Alta",'Mapa final'!$AF$11="Leve"),CONCATENATE("R2C",'Mapa final'!$S$11),"")</f>
        <v/>
      </c>
      <c r="K25" s="54" t="str">
        <f>IF(AND('Mapa final'!$AD$11="Alta",'Mapa final'!$AF$11="Leve"),CONCATENATE("R2C",'Mapa final'!$S$11),"")</f>
        <v/>
      </c>
      <c r="L25" s="54" t="str">
        <f>IF(AND('Mapa final'!$AD$11="Alta",'Mapa final'!$AF$11="Leve"),CONCATENATE("R2C",'Mapa final'!$S$11),"")</f>
        <v/>
      </c>
      <c r="M25" s="54" t="str">
        <f>IF(AND('Mapa final'!$AD$11="Alta",'Mapa final'!$AF$11="Leve"),CONCATENATE("R2C",'Mapa final'!$S$11),"")</f>
        <v/>
      </c>
      <c r="N25" s="54" t="str">
        <f>IF(AND('Mapa final'!$AD$11="Alta",'Mapa final'!$AF$11="Leve"),CONCATENATE("R2C",'Mapa final'!$S$11),"")</f>
        <v/>
      </c>
      <c r="O25" s="55" t="str">
        <f>IF(AND('Mapa final'!$AD$11="Alta",'Mapa final'!$AF$11="Leve"),CONCATENATE("R2C",'Mapa final'!$S$11),"")</f>
        <v/>
      </c>
      <c r="P25" s="53" t="str">
        <f>IF(AND('Mapa final'!$AD$11="Alta",'Mapa final'!$AF$11="Leve"),CONCATENATE("R2C",'Mapa final'!$S$11),"")</f>
        <v/>
      </c>
      <c r="Q25" s="54" t="str">
        <f>IF(AND('Mapa final'!$AD$11="Alta",'Mapa final'!$AF$11="Leve"),CONCATENATE("R2C",'Mapa final'!$S$11),"")</f>
        <v/>
      </c>
      <c r="R25" s="54" t="str">
        <f>IF(AND('Mapa final'!$AD$11="Alta",'Mapa final'!$AF$11="Leve"),CONCATENATE("R2C",'Mapa final'!$S$11),"")</f>
        <v/>
      </c>
      <c r="S25" s="54" t="str">
        <f>IF(AND('Mapa final'!$AD$11="Alta",'Mapa final'!$AF$11="Leve"),CONCATENATE("R2C",'Mapa final'!$S$11),"")</f>
        <v/>
      </c>
      <c r="T25" s="54" t="str">
        <f>IF(AND('Mapa final'!$AD$11="Alta",'Mapa final'!$AF$11="Leve"),CONCATENATE("R2C",'Mapa final'!$S$11),"")</f>
        <v/>
      </c>
      <c r="U25" s="55" t="str">
        <f>IF(AND('Mapa final'!$AD$11="Alta",'Mapa final'!$AF$11="Leve"),CONCATENATE("R2C",'Mapa final'!$S$11),"")</f>
        <v/>
      </c>
      <c r="V25" s="42" t="str">
        <f>IF(AND('Mapa final'!$AD$11="Muy Alta",'Mapa final'!$AF$11="Leve"),CONCATENATE("R2C",'Mapa final'!$S$11),"")</f>
        <v/>
      </c>
      <c r="W25" s="43" t="str">
        <f>IF(AND('Mapa final'!$AD$11="Muy Alta",'Mapa final'!$AF$11="Leve"),CONCATENATE("R2C",'Mapa final'!$S$11),"")</f>
        <v/>
      </c>
      <c r="X25" s="43" t="str">
        <f>IF(AND('Mapa final'!$AD$11="Muy Alta",'Mapa final'!$AF$11="Leve"),CONCATENATE("R2C",'Mapa final'!$S$11),"")</f>
        <v/>
      </c>
      <c r="Y25" s="43" t="str">
        <f>IF(AND('Mapa final'!$AD$11="Muy Alta",'Mapa final'!$AF$11="Leve"),CONCATENATE("R2C",'Mapa final'!$S$11),"")</f>
        <v/>
      </c>
      <c r="Z25" s="43" t="str">
        <f>IF(AND('Mapa final'!$AD$11="Muy Alta",'Mapa final'!$AF$11="Leve"),CONCATENATE("R2C",'Mapa final'!$S$11),"")</f>
        <v/>
      </c>
      <c r="AA25" s="44" t="str">
        <f>IF(AND('Mapa final'!$AD$11="Muy Alta",'Mapa final'!$AF$11="Leve"),CONCATENATE("R2C",'Mapa final'!$S$11),"")</f>
        <v/>
      </c>
      <c r="AB25" s="42" t="str">
        <f>IF(AND('Mapa final'!$AD$11="Muy Alta",'Mapa final'!$AF$11="Leve"),CONCATENATE("R2C",'Mapa final'!$S$11),"")</f>
        <v/>
      </c>
      <c r="AC25" s="43" t="str">
        <f>IF(AND('Mapa final'!$AD$11="Muy Alta",'Mapa final'!$AF$11="Leve"),CONCATENATE("R2C",'Mapa final'!$S$11),"")</f>
        <v/>
      </c>
      <c r="AD25" s="43" t="str">
        <f>IF(AND('Mapa final'!$AD$11="Muy Alta",'Mapa final'!$AF$11="Leve"),CONCATENATE("R2C",'Mapa final'!$S$11),"")</f>
        <v/>
      </c>
      <c r="AE25" s="43" t="str">
        <f>IF(AND('Mapa final'!$AD$11="Muy Alta",'Mapa final'!$AF$11="Leve"),CONCATENATE("R2C",'Mapa final'!$S$11),"")</f>
        <v/>
      </c>
      <c r="AF25" s="43" t="str">
        <f>IF(AND('Mapa final'!$AD$11="Muy Alta",'Mapa final'!$AF$11="Leve"),CONCATENATE("R2C",'Mapa final'!$S$11),"")</f>
        <v/>
      </c>
      <c r="AG25" s="44" t="str">
        <f>IF(AND('Mapa final'!$AD$11="Muy Alta",'Mapa final'!$AF$11="Leve"),CONCATENATE("R2C",'Mapa final'!$S$11),"")</f>
        <v/>
      </c>
      <c r="AH25" s="45" t="str">
        <f>IF(AND('Mapa final'!$AD$11="Muy Alta",'Mapa final'!$AF$11="Catastrófico"),CONCATENATE("R2C",'Mapa final'!$S$11),"")</f>
        <v/>
      </c>
      <c r="AI25" s="46" t="str">
        <f>IF(AND('Mapa final'!$AD$11="Muy Alta",'Mapa final'!$AF$11="Catastrófico"),CONCATENATE("R2C",'Mapa final'!$S$11),"")</f>
        <v/>
      </c>
      <c r="AJ25" s="46" t="str">
        <f>IF(AND('Mapa final'!$AD$11="Muy Alta",'Mapa final'!$AF$11="Catastrófico"),CONCATENATE("R2C",'Mapa final'!$S$11),"")</f>
        <v/>
      </c>
      <c r="AK25" s="46" t="str">
        <f>IF(AND('Mapa final'!$AD$11="Muy Alta",'Mapa final'!$AF$11="Catastrófico"),CONCATENATE("R2C",'Mapa final'!$S$11),"")</f>
        <v/>
      </c>
      <c r="AL25" s="46" t="str">
        <f>IF(AND('Mapa final'!$AD$11="Muy Alta",'Mapa final'!$AF$11="Catastrófico"),CONCATENATE("R2C",'Mapa final'!$S$11),"")</f>
        <v/>
      </c>
      <c r="AM25" s="47" t="str">
        <f>IF(AND('Mapa final'!$AD$11="Muy Alta",'Mapa final'!$AF$11="Catastrófico"),CONCATENATE("R2C",'Mapa final'!$S$11),"")</f>
        <v/>
      </c>
      <c r="AN25" s="64"/>
      <c r="AO25" s="355"/>
      <c r="AP25" s="356"/>
      <c r="AQ25" s="356"/>
      <c r="AR25" s="356"/>
      <c r="AS25" s="356"/>
      <c r="AT25" s="357"/>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row>
    <row r="26" spans="1:76" ht="15" customHeight="1" x14ac:dyDescent="0.25">
      <c r="A26" s="64"/>
      <c r="B26" s="262"/>
      <c r="C26" s="262"/>
      <c r="D26" s="263"/>
      <c r="E26" s="358" t="s">
        <v>232</v>
      </c>
      <c r="F26" s="359"/>
      <c r="G26" s="359"/>
      <c r="H26" s="359"/>
      <c r="I26" s="376"/>
      <c r="J26" s="48" t="str">
        <f>IF(AND('Mapa final'!$AD$11="Alta",'Mapa final'!$AF$11="Leve"),CONCATENATE("R2C",'Mapa final'!$S$11),"")</f>
        <v/>
      </c>
      <c r="K26" s="49" t="str">
        <f>IF(AND('Mapa final'!$AD$11="Alta",'Mapa final'!$AF$11="Leve"),CONCATENATE("R2C",'Mapa final'!$S$11),"")</f>
        <v/>
      </c>
      <c r="L26" s="49" t="str">
        <f>IF(AND('Mapa final'!$AD$11="Alta",'Mapa final'!$AF$11="Leve"),CONCATENATE("R2C",'Mapa final'!$S$11),"")</f>
        <v/>
      </c>
      <c r="M26" s="49" t="str">
        <f>IF(AND('Mapa final'!$AD$11="Alta",'Mapa final'!$AF$11="Leve"),CONCATENATE("R2C",'Mapa final'!$S$11),"")</f>
        <v/>
      </c>
      <c r="N26" s="49" t="str">
        <f>IF(AND('Mapa final'!$AD$11="Alta",'Mapa final'!$AF$11="Leve"),CONCATENATE("R2C",'Mapa final'!$S$11),"")</f>
        <v/>
      </c>
      <c r="O26" s="50" t="str">
        <f>IF(AND('Mapa final'!$AD$11="Alta",'Mapa final'!$AF$11="Leve"),CONCATENATE("R2C",'Mapa final'!$S$11),"")</f>
        <v/>
      </c>
      <c r="P26" s="48" t="str">
        <f>IF(AND('Mapa final'!$AD$11="Alta",'Mapa final'!$AF$11="Leve"),CONCATENATE("R2C",'Mapa final'!$S$11),"")</f>
        <v/>
      </c>
      <c r="Q26" s="49" t="str">
        <f>IF(AND('Mapa final'!$AD$11="Alta",'Mapa final'!$AF$11="Leve"),CONCATENATE("R2C",'Mapa final'!$S$11),"")</f>
        <v/>
      </c>
      <c r="R26" s="49" t="str">
        <f>IF(AND('Mapa final'!$AD$11="Alta",'Mapa final'!$AF$11="Leve"),CONCATENATE("R2C",'Mapa final'!$S$11),"")</f>
        <v/>
      </c>
      <c r="S26" s="49" t="str">
        <f>IF(AND('Mapa final'!$AD$11="Alta",'Mapa final'!$AF$11="Leve"),CONCATENATE("R2C",'Mapa final'!$S$11),"")</f>
        <v/>
      </c>
      <c r="T26" s="49" t="str">
        <f>IF(AND('Mapa final'!$AD$11="Alta",'Mapa final'!$AF$11="Leve"),CONCATENATE("R2C",'Mapa final'!$S$11),"")</f>
        <v/>
      </c>
      <c r="U26" s="50" t="str">
        <f>IF(AND('Mapa final'!$AD$11="Alta",'Mapa final'!$AF$11="Leve"),CONCATENATE("R2C",'Mapa final'!$S$11),"")</f>
        <v/>
      </c>
      <c r="V26" s="48" t="str">
        <f>IF(AND('Mapa final'!$AD$11="Alta",'Mapa final'!$AF$11="Leve"),CONCATENATE("R2C",'Mapa final'!$S$11),"")</f>
        <v/>
      </c>
      <c r="W26" s="49" t="str">
        <f>IF(AND('Mapa final'!$AD$11="Alta",'Mapa final'!$AF$11="Leve"),CONCATENATE("R2C",'Mapa final'!$S$11),"")</f>
        <v/>
      </c>
      <c r="X26" s="49" t="str">
        <f>IF(AND('Mapa final'!$AD$11="Alta",'Mapa final'!$AF$11="Leve"),CONCATENATE("R2C",'Mapa final'!$S$11),"")</f>
        <v/>
      </c>
      <c r="Y26" s="49" t="str">
        <f>IF(AND('Mapa final'!$AD$11="Alta",'Mapa final'!$AF$11="Leve"),CONCATENATE("R2C",'Mapa final'!$S$11),"")</f>
        <v/>
      </c>
      <c r="Z26" s="49" t="str">
        <f>IF(AND('Mapa final'!$AD$11="Alta",'Mapa final'!$AF$11="Leve"),CONCATENATE("R2C",'Mapa final'!$S$11),"")</f>
        <v/>
      </c>
      <c r="AA26" s="50" t="str">
        <f>IF(AND('Mapa final'!$AD$11="Alta",'Mapa final'!$AF$11="Leve"),CONCATENATE("R2C",'Mapa final'!$S$11),"")</f>
        <v/>
      </c>
      <c r="AB26" s="32" t="str">
        <f>IF(AND('Mapa final'!$AD$11="Muy Alta",'Mapa final'!$AF$11="Leve"),CONCATENATE("R2C",'Mapa final'!$S$11),"")</f>
        <v/>
      </c>
      <c r="AC26" s="33" t="str">
        <f>IF(AND('Mapa final'!$AD$11="Muy Alta",'Mapa final'!$AF$11="Leve"),CONCATENATE("R2C",'Mapa final'!$S$11),"")</f>
        <v/>
      </c>
      <c r="AD26" s="33" t="str">
        <f>IF(AND('Mapa final'!$AD$11="Muy Alta",'Mapa final'!$AF$11="Leve"),CONCATENATE("R2C",'Mapa final'!$S$11),"")</f>
        <v/>
      </c>
      <c r="AE26" s="33" t="str">
        <f>IF(AND('Mapa final'!$AD$11="Muy Alta",'Mapa final'!$AF$11="Leve"),CONCATENATE("R2C",'Mapa final'!$S$11),"")</f>
        <v/>
      </c>
      <c r="AF26" s="33" t="str">
        <f>IF(AND('Mapa final'!$AD$11="Muy Alta",'Mapa final'!$AF$11="Leve"),CONCATENATE("R2C",'Mapa final'!$S$11),"")</f>
        <v/>
      </c>
      <c r="AG26" s="34" t="str">
        <f>IF(AND('Mapa final'!$AD$11="Muy Alta",'Mapa final'!$AF$11="Leve"),CONCATENATE("R2C",'Mapa final'!$S$11),"")</f>
        <v/>
      </c>
      <c r="AH26" s="35" t="str">
        <f>IF(AND('Mapa final'!$AD$11="Muy Alta",'Mapa final'!$AF$11="Catastrófico"),CONCATENATE("R2C",'Mapa final'!$S$11),"")</f>
        <v/>
      </c>
      <c r="AI26" s="36" t="str">
        <f>IF(AND('Mapa final'!$AD$11="Muy Alta",'Mapa final'!$AF$11="Catastrófico"),CONCATENATE("R2C",'Mapa final'!$S$11),"")</f>
        <v/>
      </c>
      <c r="AJ26" s="36" t="str">
        <f>IF(AND('Mapa final'!$AD$11="Muy Alta",'Mapa final'!$AF$11="Catastrófico"),CONCATENATE("R2C",'Mapa final'!$S$11),"")</f>
        <v/>
      </c>
      <c r="AK26" s="36" t="str">
        <f>IF(AND('Mapa final'!$AD$11="Muy Alta",'Mapa final'!$AF$11="Catastrófico"),CONCATENATE("R2C",'Mapa final'!$S$11),"")</f>
        <v/>
      </c>
      <c r="AL26" s="36" t="str">
        <f>IF(AND('Mapa final'!$AD$11="Muy Alta",'Mapa final'!$AF$11="Catastrófico"),CONCATENATE("R2C",'Mapa final'!$S$11),"")</f>
        <v/>
      </c>
      <c r="AM26" s="37" t="str">
        <f>IF(AND('Mapa final'!$AD$11="Muy Alta",'Mapa final'!$AF$11="Catastrófico"),CONCATENATE("R2C",'Mapa final'!$S$11),"")</f>
        <v/>
      </c>
      <c r="AN26" s="64"/>
      <c r="AO26" s="388" t="s">
        <v>233</v>
      </c>
      <c r="AP26" s="389"/>
      <c r="AQ26" s="389"/>
      <c r="AR26" s="389"/>
      <c r="AS26" s="389"/>
      <c r="AT26" s="390"/>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row>
    <row r="27" spans="1:76" ht="15" customHeight="1" x14ac:dyDescent="0.25">
      <c r="A27" s="64"/>
      <c r="B27" s="262"/>
      <c r="C27" s="262"/>
      <c r="D27" s="263"/>
      <c r="E27" s="360"/>
      <c r="F27" s="361"/>
      <c r="G27" s="361"/>
      <c r="H27" s="361"/>
      <c r="I27" s="377"/>
      <c r="J27" s="51" t="str">
        <f>IF(AND('Mapa final'!$AD$11="Alta",'Mapa final'!$AF$11="Leve"),CONCATENATE("R2C",'Mapa final'!$S$11),"")</f>
        <v/>
      </c>
      <c r="K27" s="166" t="str">
        <f>IF(AND('Mapa final'!$AD$11="Alta",'Mapa final'!$AF$11="Leve"),CONCATENATE("R2C",'Mapa final'!$S$11),"")</f>
        <v/>
      </c>
      <c r="L27" s="166" t="str">
        <f>IF(AND('Mapa final'!$AD$11="Alta",'Mapa final'!$AF$11="Leve"),CONCATENATE("R2C",'Mapa final'!$S$11),"")</f>
        <v/>
      </c>
      <c r="M27" s="166" t="str">
        <f>IF(AND('Mapa final'!$AD$11="Alta",'Mapa final'!$AF$11="Leve"),CONCATENATE("R2C",'Mapa final'!$S$11),"")</f>
        <v/>
      </c>
      <c r="N27" s="166" t="str">
        <f>IF(AND('Mapa final'!$AD$11="Alta",'Mapa final'!$AF$11="Leve"),CONCATENATE("R2C",'Mapa final'!$S$11),"")</f>
        <v/>
      </c>
      <c r="O27" s="52" t="str">
        <f>IF(AND('Mapa final'!$AD$11="Alta",'Mapa final'!$AF$11="Leve"),CONCATENATE("R2C",'Mapa final'!$S$11),"")</f>
        <v/>
      </c>
      <c r="P27" s="51" t="str">
        <f>IF(AND('Mapa final'!$AD$11="Alta",'Mapa final'!$AF$11="Leve"),CONCATENATE("R2C",'Mapa final'!$S$11),"")</f>
        <v/>
      </c>
      <c r="Q27" s="166" t="str">
        <f>IF(AND('Mapa final'!$AD$11="Alta",'Mapa final'!$AF$11="Leve"),CONCATENATE("R2C",'Mapa final'!$S$11),"")</f>
        <v/>
      </c>
      <c r="R27" s="166" t="str">
        <f>IF(AND('Mapa final'!$AD$11="Alta",'Mapa final'!$AF$11="Leve"),CONCATENATE("R2C",'Mapa final'!$S$11),"")</f>
        <v/>
      </c>
      <c r="S27" s="166" t="str">
        <f>IF(AND('Mapa final'!$AD$11="Alta",'Mapa final'!$AF$11="Leve"),CONCATENATE("R2C",'Mapa final'!$S$11),"")</f>
        <v/>
      </c>
      <c r="T27" s="166" t="str">
        <f>IF(AND('Mapa final'!$AD$11="Alta",'Mapa final'!$AF$11="Leve"),CONCATENATE("R2C",'Mapa final'!$S$11),"")</f>
        <v/>
      </c>
      <c r="U27" s="52" t="str">
        <f>IF(AND('Mapa final'!$AD$11="Alta",'Mapa final'!$AF$11="Leve"),CONCATENATE("R2C",'Mapa final'!$S$11),"")</f>
        <v/>
      </c>
      <c r="V27" s="51" t="str">
        <f>IF(AND('Mapa final'!$AD$11="Alta",'Mapa final'!$AF$11="Leve"),CONCATENATE("R2C",'Mapa final'!$S$11),"")</f>
        <v/>
      </c>
      <c r="W27" s="166" t="str">
        <f>IF(AND('Mapa final'!$AD$11="Alta",'Mapa final'!$AF$11="Leve"),CONCATENATE("R2C",'Mapa final'!$S$11),"")</f>
        <v/>
      </c>
      <c r="X27" s="166" t="str">
        <f>IF(AND('Mapa final'!$AD$11="Alta",'Mapa final'!$AF$11="Leve"),CONCATENATE("R2C",'Mapa final'!$S$11),"")</f>
        <v/>
      </c>
      <c r="Y27" s="166" t="str">
        <f>IF(AND('Mapa final'!$AD$11="Alta",'Mapa final'!$AF$11="Leve"),CONCATENATE("R2C",'Mapa final'!$S$11),"")</f>
        <v/>
      </c>
      <c r="Z27" s="166" t="str">
        <f>IF(AND('Mapa final'!$AD$11="Alta",'Mapa final'!$AF$11="Leve"),CONCATENATE("R2C",'Mapa final'!$S$11),"")</f>
        <v/>
      </c>
      <c r="AA27" s="52" t="str">
        <f>IF(AND('Mapa final'!$AD$11="Alta",'Mapa final'!$AF$11="Leve"),CONCATENATE("R2C",'Mapa final'!$S$11),"")</f>
        <v/>
      </c>
      <c r="AB27" s="38" t="str">
        <f>IF(AND('Mapa final'!$AD$11="Muy Alta",'Mapa final'!$AF$11="Leve"),CONCATENATE("R2C",'Mapa final'!$S$11),"")</f>
        <v/>
      </c>
      <c r="AC27" s="165" t="str">
        <f>IF(AND('Mapa final'!$AD$11="Muy Alta",'Mapa final'!$AF$11="Leve"),CONCATENATE("R2C",'Mapa final'!$S$11),"")</f>
        <v/>
      </c>
      <c r="AD27" s="165" t="str">
        <f>IF(AND('Mapa final'!$AD$11="Muy Alta",'Mapa final'!$AF$11="Leve"),CONCATENATE("R2C",'Mapa final'!$S$11),"")</f>
        <v/>
      </c>
      <c r="AE27" s="165" t="str">
        <f>IF(AND('Mapa final'!$AD$11="Muy Alta",'Mapa final'!$AF$11="Leve"),CONCATENATE("R2C",'Mapa final'!$S$11),"")</f>
        <v/>
      </c>
      <c r="AF27" s="165" t="str">
        <f>IF(AND('Mapa final'!$AD$11="Muy Alta",'Mapa final'!$AF$11="Leve"),CONCATENATE("R2C",'Mapa final'!$S$11),"")</f>
        <v/>
      </c>
      <c r="AG27" s="39" t="str">
        <f>IF(AND('Mapa final'!$AD$11="Muy Alta",'Mapa final'!$AF$11="Leve"),CONCATENATE("R2C",'Mapa final'!$S$11),"")</f>
        <v/>
      </c>
      <c r="AH27" s="40" t="str">
        <f>IF(AND('Mapa final'!$AD$11="Muy Alta",'Mapa final'!$AF$11="Catastrófico"),CONCATENATE("R2C",'Mapa final'!$S$11),"")</f>
        <v/>
      </c>
      <c r="AI27" s="167" t="str">
        <f>IF(AND('Mapa final'!$AD$11="Muy Alta",'Mapa final'!$AF$11="Catastrófico"),CONCATENATE("R2C",'Mapa final'!$S$11),"")</f>
        <v/>
      </c>
      <c r="AJ27" s="167" t="str">
        <f>IF(AND('Mapa final'!$AD$11="Muy Alta",'Mapa final'!$AF$11="Catastrófico"),CONCATENATE("R2C",'Mapa final'!$S$11),"")</f>
        <v/>
      </c>
      <c r="AK27" s="167" t="str">
        <f>IF(AND('Mapa final'!$AD$11="Muy Alta",'Mapa final'!$AF$11="Catastrófico"),CONCATENATE("R2C",'Mapa final'!$S$11),"")</f>
        <v/>
      </c>
      <c r="AL27" s="167" t="str">
        <f>IF(AND('Mapa final'!$AD$11="Muy Alta",'Mapa final'!$AF$11="Catastrófico"),CONCATENATE("R2C",'Mapa final'!$S$11),"")</f>
        <v/>
      </c>
      <c r="AM27" s="41" t="str">
        <f>IF(AND('Mapa final'!$AD$11="Muy Alta",'Mapa final'!$AF$11="Catastrófico"),CONCATENATE("R2C",'Mapa final'!$S$11),"")</f>
        <v/>
      </c>
      <c r="AN27" s="64"/>
      <c r="AO27" s="391"/>
      <c r="AP27" s="392"/>
      <c r="AQ27" s="392"/>
      <c r="AR27" s="392"/>
      <c r="AS27" s="392"/>
      <c r="AT27" s="393"/>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row>
    <row r="28" spans="1:76" ht="15" customHeight="1" x14ac:dyDescent="0.25">
      <c r="A28" s="64"/>
      <c r="B28" s="262"/>
      <c r="C28" s="262"/>
      <c r="D28" s="263"/>
      <c r="E28" s="362"/>
      <c r="F28" s="361"/>
      <c r="G28" s="361"/>
      <c r="H28" s="361"/>
      <c r="I28" s="377"/>
      <c r="J28" s="51" t="str">
        <f>IF(AND('Mapa final'!$AD$11="Alta",'Mapa final'!$AF$11="Leve"),CONCATENATE("R2C",'Mapa final'!$S$11),"")</f>
        <v/>
      </c>
      <c r="K28" s="166" t="str">
        <f>IF(AND('Mapa final'!$AD$11="Alta",'Mapa final'!$AF$11="Leve"),CONCATENATE("R2C",'Mapa final'!$S$11),"")</f>
        <v/>
      </c>
      <c r="L28" s="166" t="str">
        <f>IF(AND('Mapa final'!$AD$11="Alta",'Mapa final'!$AF$11="Leve"),CONCATENATE("R2C",'Mapa final'!$S$11),"")</f>
        <v/>
      </c>
      <c r="M28" s="166" t="str">
        <f>IF(AND('Mapa final'!$AD$11="Alta",'Mapa final'!$AF$11="Leve"),CONCATENATE("R2C",'Mapa final'!$S$11),"")</f>
        <v/>
      </c>
      <c r="N28" s="166" t="str">
        <f>IF(AND('Mapa final'!$AD$11="Alta",'Mapa final'!$AF$11="Leve"),CONCATENATE("R2C",'Mapa final'!$S$11),"")</f>
        <v/>
      </c>
      <c r="O28" s="52" t="str">
        <f>IF(AND('Mapa final'!$AD$11="Alta",'Mapa final'!$AF$11="Leve"),CONCATENATE("R2C",'Mapa final'!$S$11),"")</f>
        <v/>
      </c>
      <c r="P28" s="51" t="str">
        <f>IF(AND('Mapa final'!$AD$11="Alta",'Mapa final'!$AF$11="Leve"),CONCATENATE("R2C",'Mapa final'!$S$11),"")</f>
        <v/>
      </c>
      <c r="Q28" s="166" t="str">
        <f>IF(AND('Mapa final'!$AD$11="Alta",'Mapa final'!$AF$11="Leve"),CONCATENATE("R2C",'Mapa final'!$S$11),"")</f>
        <v/>
      </c>
      <c r="R28" s="166" t="str">
        <f>IF(AND('Mapa final'!$AD$11="Alta",'Mapa final'!$AF$11="Leve"),CONCATENATE("R2C",'Mapa final'!$S$11),"")</f>
        <v/>
      </c>
      <c r="S28" s="166" t="str">
        <f>IF(AND('Mapa final'!$AD$11="Alta",'Mapa final'!$AF$11="Leve"),CONCATENATE("R2C",'Mapa final'!$S$11),"")</f>
        <v/>
      </c>
      <c r="T28" s="166" t="str">
        <f>IF(AND('Mapa final'!$AD$11="Alta",'Mapa final'!$AF$11="Leve"),CONCATENATE("R2C",'Mapa final'!$S$11),"")</f>
        <v/>
      </c>
      <c r="U28" s="52" t="str">
        <f>IF(AND('Mapa final'!$AD$11="Alta",'Mapa final'!$AF$11="Leve"),CONCATENATE("R2C",'Mapa final'!$S$11),"")</f>
        <v/>
      </c>
      <c r="V28" s="51" t="str">
        <f>IF(AND('Mapa final'!$AD$11="Alta",'Mapa final'!$AF$11="Leve"),CONCATENATE("R2C",'Mapa final'!$S$11),"")</f>
        <v/>
      </c>
      <c r="W28" s="166" t="str">
        <f>IF(AND('Mapa final'!$AD$11="Alta",'Mapa final'!$AF$11="Leve"),CONCATENATE("R2C",'Mapa final'!$S$11),"")</f>
        <v/>
      </c>
      <c r="X28" s="166" t="str">
        <f>IF(AND('Mapa final'!$AD$11="Alta",'Mapa final'!$AF$11="Leve"),CONCATENATE("R2C",'Mapa final'!$S$11),"")</f>
        <v/>
      </c>
      <c r="Y28" s="166" t="str">
        <f>IF(AND('Mapa final'!$AD$11="Alta",'Mapa final'!$AF$11="Leve"),CONCATENATE("R2C",'Mapa final'!$S$11),"")</f>
        <v/>
      </c>
      <c r="Z28" s="166" t="str">
        <f>IF(AND('Mapa final'!$AD$11="Alta",'Mapa final'!$AF$11="Leve"),CONCATENATE("R2C",'Mapa final'!$S$11),"")</f>
        <v/>
      </c>
      <c r="AA28" s="52" t="str">
        <f>IF(AND('Mapa final'!$AD$11="Alta",'Mapa final'!$AF$11="Leve"),CONCATENATE("R2C",'Mapa final'!$S$11),"")</f>
        <v/>
      </c>
      <c r="AB28" s="38" t="str">
        <f>IF(AND('Mapa final'!$AD$11="Muy Alta",'Mapa final'!$AF$11="Leve"),CONCATENATE("R2C",'Mapa final'!$S$11),"")</f>
        <v/>
      </c>
      <c r="AC28" s="165" t="str">
        <f>IF(AND('Mapa final'!$AD$11="Muy Alta",'Mapa final'!$AF$11="Leve"),CONCATENATE("R2C",'Mapa final'!$S$11),"")</f>
        <v/>
      </c>
      <c r="AD28" s="165" t="str">
        <f>IF(AND('Mapa final'!$AD$11="Muy Alta",'Mapa final'!$AF$11="Leve"),CONCATENATE("R2C",'Mapa final'!$S$11),"")</f>
        <v/>
      </c>
      <c r="AE28" s="165" t="str">
        <f>IF(AND('Mapa final'!$AD$11="Muy Alta",'Mapa final'!$AF$11="Leve"),CONCATENATE("R2C",'Mapa final'!$S$11),"")</f>
        <v/>
      </c>
      <c r="AF28" s="165" t="str">
        <f>IF(AND('Mapa final'!$AD$11="Muy Alta",'Mapa final'!$AF$11="Leve"),CONCATENATE("R2C",'Mapa final'!$S$11),"")</f>
        <v/>
      </c>
      <c r="AG28" s="39" t="str">
        <f>IF(AND('Mapa final'!$AD$11="Muy Alta",'Mapa final'!$AF$11="Leve"),CONCATENATE("R2C",'Mapa final'!$S$11),"")</f>
        <v/>
      </c>
      <c r="AH28" s="40" t="str">
        <f>IF(AND('Mapa final'!$AD$11="Muy Alta",'Mapa final'!$AF$11="Catastrófico"),CONCATENATE("R2C",'Mapa final'!$S$11),"")</f>
        <v/>
      </c>
      <c r="AI28" s="167" t="str">
        <f>IF(AND('Mapa final'!$AD$11="Muy Alta",'Mapa final'!$AF$11="Catastrófico"),CONCATENATE("R2C",'Mapa final'!$S$11),"")</f>
        <v/>
      </c>
      <c r="AJ28" s="167" t="str">
        <f>IF(AND('Mapa final'!$AD$11="Muy Alta",'Mapa final'!$AF$11="Catastrófico"),CONCATENATE("R2C",'Mapa final'!$S$11),"")</f>
        <v/>
      </c>
      <c r="AK28" s="167" t="str">
        <f>IF(AND('Mapa final'!$AD$11="Muy Alta",'Mapa final'!$AF$11="Catastrófico"),CONCATENATE("R2C",'Mapa final'!$S$11),"")</f>
        <v/>
      </c>
      <c r="AL28" s="167" t="str">
        <f>IF(AND('Mapa final'!$AD$11="Muy Alta",'Mapa final'!$AF$11="Catastrófico"),CONCATENATE("R2C",'Mapa final'!$S$11),"")</f>
        <v/>
      </c>
      <c r="AM28" s="41" t="str">
        <f>IF(AND('Mapa final'!$AD$11="Muy Alta",'Mapa final'!$AF$11="Catastrófico"),CONCATENATE("R2C",'Mapa final'!$S$11),"")</f>
        <v/>
      </c>
      <c r="AN28" s="64"/>
      <c r="AO28" s="391"/>
      <c r="AP28" s="392"/>
      <c r="AQ28" s="392"/>
      <c r="AR28" s="392"/>
      <c r="AS28" s="392"/>
      <c r="AT28" s="393"/>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row>
    <row r="29" spans="1:76" ht="15" customHeight="1" x14ac:dyDescent="0.25">
      <c r="A29" s="64"/>
      <c r="B29" s="262"/>
      <c r="C29" s="262"/>
      <c r="D29" s="263"/>
      <c r="E29" s="362"/>
      <c r="F29" s="361"/>
      <c r="G29" s="361"/>
      <c r="H29" s="361"/>
      <c r="I29" s="377"/>
      <c r="J29" s="51" t="str">
        <f>IF(AND('Mapa final'!$AD$11="Alta",'Mapa final'!$AF$11="Leve"),CONCATENATE("R2C",'Mapa final'!$S$11),"")</f>
        <v/>
      </c>
      <c r="K29" s="166" t="str">
        <f>IF(AND('Mapa final'!$AD$11="Alta",'Mapa final'!$AF$11="Leve"),CONCATENATE("R2C",'Mapa final'!$S$11),"")</f>
        <v/>
      </c>
      <c r="L29" s="166" t="str">
        <f>IF(AND('Mapa final'!$AD$11="Alta",'Mapa final'!$AF$11="Leve"),CONCATENATE("R2C",'Mapa final'!$S$11),"")</f>
        <v/>
      </c>
      <c r="M29" s="166" t="str">
        <f>IF(AND('Mapa final'!$AD$11="Alta",'Mapa final'!$AF$11="Leve"),CONCATENATE("R2C",'Mapa final'!$S$11),"")</f>
        <v/>
      </c>
      <c r="N29" s="166" t="str">
        <f>IF(AND('Mapa final'!$AD$11="Alta",'Mapa final'!$AF$11="Leve"),CONCATENATE("R2C",'Mapa final'!$S$11),"")</f>
        <v/>
      </c>
      <c r="O29" s="52" t="str">
        <f>IF(AND('Mapa final'!$AD$11="Alta",'Mapa final'!$AF$11="Leve"),CONCATENATE("R2C",'Mapa final'!$S$11),"")</f>
        <v/>
      </c>
      <c r="P29" s="51" t="str">
        <f>IF(AND('Mapa final'!$AD$11="Alta",'Mapa final'!$AF$11="Leve"),CONCATENATE("R2C",'Mapa final'!$S$11),"")</f>
        <v/>
      </c>
      <c r="Q29" s="166" t="str">
        <f>IF(AND('Mapa final'!$AD$11="Alta",'Mapa final'!$AF$11="Leve"),CONCATENATE("R2C",'Mapa final'!$S$11),"")</f>
        <v/>
      </c>
      <c r="R29" s="166" t="str">
        <f>IF(AND('Mapa final'!$AD$11="Alta",'Mapa final'!$AF$11="Leve"),CONCATENATE("R2C",'Mapa final'!$S$11),"")</f>
        <v/>
      </c>
      <c r="S29" s="166" t="str">
        <f>IF(AND('Mapa final'!$AD$11="Alta",'Mapa final'!$AF$11="Leve"),CONCATENATE("R2C",'Mapa final'!$S$11),"")</f>
        <v/>
      </c>
      <c r="T29" s="166" t="str">
        <f>IF(AND('Mapa final'!$AD$11="Alta",'Mapa final'!$AF$11="Leve"),CONCATENATE("R2C",'Mapa final'!$S$11),"")</f>
        <v/>
      </c>
      <c r="U29" s="52" t="str">
        <f>IF(AND('Mapa final'!$AD$11="Alta",'Mapa final'!$AF$11="Leve"),CONCATENATE("R2C",'Mapa final'!$S$11),"")</f>
        <v/>
      </c>
      <c r="V29" s="51" t="str">
        <f>IF(AND('Mapa final'!$AD$11="Alta",'Mapa final'!$AF$11="Leve"),CONCATENATE("R2C",'Mapa final'!$S$11),"")</f>
        <v/>
      </c>
      <c r="W29" s="166" t="str">
        <f>IF(AND('Mapa final'!$AD$11="Alta",'Mapa final'!$AF$11="Leve"),CONCATENATE("R2C",'Mapa final'!$S$11),"")</f>
        <v/>
      </c>
      <c r="X29" s="166" t="str">
        <f>IF(AND('Mapa final'!$AD$11="Alta",'Mapa final'!$AF$11="Leve"),CONCATENATE("R2C",'Mapa final'!$S$11),"")</f>
        <v/>
      </c>
      <c r="Y29" s="166" t="str">
        <f>IF(AND('Mapa final'!$AD$11="Alta",'Mapa final'!$AF$11="Leve"),CONCATENATE("R2C",'Mapa final'!$S$11),"")</f>
        <v/>
      </c>
      <c r="Z29" s="166" t="str">
        <f>IF(AND('Mapa final'!$AD$11="Alta",'Mapa final'!$AF$11="Leve"),CONCATENATE("R2C",'Mapa final'!$S$11),"")</f>
        <v/>
      </c>
      <c r="AA29" s="52" t="str">
        <f>IF(AND('Mapa final'!$AD$11="Alta",'Mapa final'!$AF$11="Leve"),CONCATENATE("R2C",'Mapa final'!$S$11),"")</f>
        <v/>
      </c>
      <c r="AB29" s="38" t="str">
        <f>IF(AND('Mapa final'!$AD$11="Muy Alta",'Mapa final'!$AF$11="Leve"),CONCATENATE("R2C",'Mapa final'!$S$11),"")</f>
        <v/>
      </c>
      <c r="AC29" s="165" t="str">
        <f>IF(AND('Mapa final'!$AD$11="Muy Alta",'Mapa final'!$AF$11="Leve"),CONCATENATE("R2C",'Mapa final'!$S$11),"")</f>
        <v/>
      </c>
      <c r="AD29" s="165" t="str">
        <f>IF(AND('Mapa final'!$AD$11="Muy Alta",'Mapa final'!$AF$11="Leve"),CONCATENATE("R2C",'Mapa final'!$S$11),"")</f>
        <v/>
      </c>
      <c r="AE29" s="165" t="str">
        <f>IF(AND('Mapa final'!$AD$11="Muy Alta",'Mapa final'!$AF$11="Leve"),CONCATENATE("R2C",'Mapa final'!$S$11),"")</f>
        <v/>
      </c>
      <c r="AF29" s="165" t="str">
        <f>IF(AND('Mapa final'!$AD$11="Muy Alta",'Mapa final'!$AF$11="Leve"),CONCATENATE("R2C",'Mapa final'!$S$11),"")</f>
        <v/>
      </c>
      <c r="AG29" s="39" t="str">
        <f>IF(AND('Mapa final'!$AD$11="Muy Alta",'Mapa final'!$AF$11="Leve"),CONCATENATE("R2C",'Mapa final'!$S$11),"")</f>
        <v/>
      </c>
      <c r="AH29" s="40" t="str">
        <f>IF(AND('Mapa final'!$AD$11="Muy Alta",'Mapa final'!$AF$11="Catastrófico"),CONCATENATE("R2C",'Mapa final'!$S$11),"")</f>
        <v/>
      </c>
      <c r="AI29" s="167" t="str">
        <f>IF(AND('Mapa final'!$AD$11="Muy Alta",'Mapa final'!$AF$11="Catastrófico"),CONCATENATE("R2C",'Mapa final'!$S$11),"")</f>
        <v/>
      </c>
      <c r="AJ29" s="167" t="str">
        <f>IF(AND('Mapa final'!$AD$11="Muy Alta",'Mapa final'!$AF$11="Catastrófico"),CONCATENATE("R2C",'Mapa final'!$S$11),"")</f>
        <v/>
      </c>
      <c r="AK29" s="167" t="str">
        <f>IF(AND('Mapa final'!$AD$11="Muy Alta",'Mapa final'!$AF$11="Catastrófico"),CONCATENATE("R2C",'Mapa final'!$S$11),"")</f>
        <v/>
      </c>
      <c r="AL29" s="167" t="str">
        <f>IF(AND('Mapa final'!$AD$11="Muy Alta",'Mapa final'!$AF$11="Catastrófico"),CONCATENATE("R2C",'Mapa final'!$S$11),"")</f>
        <v/>
      </c>
      <c r="AM29" s="41" t="str">
        <f>IF(AND('Mapa final'!$AD$11="Muy Alta",'Mapa final'!$AF$11="Catastrófico"),CONCATENATE("R2C",'Mapa final'!$S$11),"")</f>
        <v/>
      </c>
      <c r="AN29" s="64"/>
      <c r="AO29" s="391"/>
      <c r="AP29" s="392"/>
      <c r="AQ29" s="392"/>
      <c r="AR29" s="392"/>
      <c r="AS29" s="392"/>
      <c r="AT29" s="393"/>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row>
    <row r="30" spans="1:76" ht="15" customHeight="1" x14ac:dyDescent="0.25">
      <c r="A30" s="64"/>
      <c r="B30" s="262"/>
      <c r="C30" s="262"/>
      <c r="D30" s="263"/>
      <c r="E30" s="362"/>
      <c r="F30" s="361"/>
      <c r="G30" s="361"/>
      <c r="H30" s="361"/>
      <c r="I30" s="377"/>
      <c r="J30" s="51" t="str">
        <f>IF(AND('Mapa final'!$AD$11="Alta",'Mapa final'!$AF$11="Leve"),CONCATENATE("R2C",'Mapa final'!$S$11),"")</f>
        <v/>
      </c>
      <c r="K30" s="166" t="str">
        <f>IF(AND('Mapa final'!$AD$11="Alta",'Mapa final'!$AF$11="Leve"),CONCATENATE("R2C",'Mapa final'!$S$11),"")</f>
        <v/>
      </c>
      <c r="L30" s="166" t="str">
        <f>IF(AND('Mapa final'!$AD$11="Alta",'Mapa final'!$AF$11="Leve"),CONCATENATE("R2C",'Mapa final'!$S$11),"")</f>
        <v/>
      </c>
      <c r="M30" s="166" t="str">
        <f>IF(AND('Mapa final'!$AD$11="Alta",'Mapa final'!$AF$11="Leve"),CONCATENATE("R2C",'Mapa final'!$S$11),"")</f>
        <v/>
      </c>
      <c r="N30" s="166" t="str">
        <f>IF(AND('Mapa final'!$AD$11="Alta",'Mapa final'!$AF$11="Leve"),CONCATENATE("R2C",'Mapa final'!$S$11),"")</f>
        <v/>
      </c>
      <c r="O30" s="52" t="str">
        <f>IF(AND('Mapa final'!$AD$11="Alta",'Mapa final'!$AF$11="Leve"),CONCATENATE("R2C",'Mapa final'!$S$11),"")</f>
        <v/>
      </c>
      <c r="P30" s="51" t="str">
        <f>IF(AND('Mapa final'!$AD$11="Alta",'Mapa final'!$AF$11="Leve"),CONCATENATE("R2C",'Mapa final'!$S$11),"")</f>
        <v/>
      </c>
      <c r="Q30" s="166" t="str">
        <f>IF(AND('Mapa final'!$AD$11="Alta",'Mapa final'!$AF$11="Leve"),CONCATENATE("R2C",'Mapa final'!$S$11),"")</f>
        <v/>
      </c>
      <c r="R30" s="166" t="str">
        <f>IF(AND('Mapa final'!$AD$11="Alta",'Mapa final'!$AF$11="Leve"),CONCATENATE("R2C",'Mapa final'!$S$11),"")</f>
        <v/>
      </c>
      <c r="S30" s="166" t="str">
        <f>IF(AND('Mapa final'!$AD$11="Alta",'Mapa final'!$AF$11="Leve"),CONCATENATE("R2C",'Mapa final'!$S$11),"")</f>
        <v/>
      </c>
      <c r="T30" s="166" t="str">
        <f>IF(AND('Mapa final'!$AD$11="Alta",'Mapa final'!$AF$11="Leve"),CONCATENATE("R2C",'Mapa final'!$S$11),"")</f>
        <v/>
      </c>
      <c r="U30" s="52" t="str">
        <f>IF(AND('Mapa final'!$AD$11="Alta",'Mapa final'!$AF$11="Leve"),CONCATENATE("R2C",'Mapa final'!$S$11),"")</f>
        <v/>
      </c>
      <c r="V30" s="51" t="str">
        <f>IF(AND('Mapa final'!$AD$11="Alta",'Mapa final'!$AF$11="Leve"),CONCATENATE("R2C",'Mapa final'!$S$11),"")</f>
        <v/>
      </c>
      <c r="W30" s="166" t="str">
        <f>IF(AND('Mapa final'!$AD$11="Alta",'Mapa final'!$AF$11="Leve"),CONCATENATE("R2C",'Mapa final'!$S$11),"")</f>
        <v/>
      </c>
      <c r="X30" s="166" t="str">
        <f>IF(AND('Mapa final'!$AD$11="Alta",'Mapa final'!$AF$11="Leve"),CONCATENATE("R2C",'Mapa final'!$S$11),"")</f>
        <v/>
      </c>
      <c r="Y30" s="166" t="str">
        <f>IF(AND('Mapa final'!$AD$11="Alta",'Mapa final'!$AF$11="Leve"),CONCATENATE("R2C",'Mapa final'!$S$11),"")</f>
        <v/>
      </c>
      <c r="Z30" s="166" t="str">
        <f>IF(AND('Mapa final'!$AD$11="Alta",'Mapa final'!$AF$11="Leve"),CONCATENATE("R2C",'Mapa final'!$S$11),"")</f>
        <v/>
      </c>
      <c r="AA30" s="52" t="str">
        <f>IF(AND('Mapa final'!$AD$11="Alta",'Mapa final'!$AF$11="Leve"),CONCATENATE("R2C",'Mapa final'!$S$11),"")</f>
        <v/>
      </c>
      <c r="AB30" s="38" t="str">
        <f>IF(AND('Mapa final'!$AD$11="Muy Alta",'Mapa final'!$AF$11="Leve"),CONCATENATE("R2C",'Mapa final'!$S$11),"")</f>
        <v/>
      </c>
      <c r="AC30" s="165" t="str">
        <f>IF(AND('Mapa final'!$AD$11="Muy Alta",'Mapa final'!$AF$11="Leve"),CONCATENATE("R2C",'Mapa final'!$S$11),"")</f>
        <v/>
      </c>
      <c r="AD30" s="165" t="str">
        <f>IF(AND('Mapa final'!$AD$11="Muy Alta",'Mapa final'!$AF$11="Leve"),CONCATENATE("R2C",'Mapa final'!$S$11),"")</f>
        <v/>
      </c>
      <c r="AE30" s="165" t="str">
        <f>IF(AND('Mapa final'!$AD$11="Muy Alta",'Mapa final'!$AF$11="Leve"),CONCATENATE("R2C",'Mapa final'!$S$11),"")</f>
        <v/>
      </c>
      <c r="AF30" s="165" t="str">
        <f>IF(AND('Mapa final'!$AD$11="Muy Alta",'Mapa final'!$AF$11="Leve"),CONCATENATE("R2C",'Mapa final'!$S$11),"")</f>
        <v/>
      </c>
      <c r="AG30" s="39" t="str">
        <f>IF(AND('Mapa final'!$AD$11="Muy Alta",'Mapa final'!$AF$11="Leve"),CONCATENATE("R2C",'Mapa final'!$S$11),"")</f>
        <v/>
      </c>
      <c r="AH30" s="40" t="str">
        <f>IF(AND('Mapa final'!$AD$11="Muy Alta",'Mapa final'!$AF$11="Catastrófico"),CONCATENATE("R2C",'Mapa final'!$S$11),"")</f>
        <v/>
      </c>
      <c r="AI30" s="167" t="str">
        <f>IF(AND('Mapa final'!$AD$11="Muy Alta",'Mapa final'!$AF$11="Catastrófico"),CONCATENATE("R2C",'Mapa final'!$S$11),"")</f>
        <v/>
      </c>
      <c r="AJ30" s="167" t="str">
        <f>IF(AND('Mapa final'!$AD$11="Muy Alta",'Mapa final'!$AF$11="Catastrófico"),CONCATENATE("R2C",'Mapa final'!$S$11),"")</f>
        <v/>
      </c>
      <c r="AK30" s="167" t="str">
        <f>IF(AND('Mapa final'!$AD$11="Muy Alta",'Mapa final'!$AF$11="Catastrófico"),CONCATENATE("R2C",'Mapa final'!$S$11),"")</f>
        <v/>
      </c>
      <c r="AL30" s="167" t="str">
        <f>IF(AND('Mapa final'!$AD$11="Muy Alta",'Mapa final'!$AF$11="Catastrófico"),CONCATENATE("R2C",'Mapa final'!$S$11),"")</f>
        <v/>
      </c>
      <c r="AM30" s="41" t="str">
        <f>IF(AND('Mapa final'!$AD$11="Muy Alta",'Mapa final'!$AF$11="Catastrófico"),CONCATENATE("R2C",'Mapa final'!$S$11),"")</f>
        <v/>
      </c>
      <c r="AN30" s="64"/>
      <c r="AO30" s="391"/>
      <c r="AP30" s="392"/>
      <c r="AQ30" s="392"/>
      <c r="AR30" s="392"/>
      <c r="AS30" s="392"/>
      <c r="AT30" s="393"/>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row>
    <row r="31" spans="1:76" ht="15" customHeight="1" x14ac:dyDescent="0.25">
      <c r="A31" s="64"/>
      <c r="B31" s="262"/>
      <c r="C31" s="262"/>
      <c r="D31" s="263"/>
      <c r="E31" s="362"/>
      <c r="F31" s="361"/>
      <c r="G31" s="361"/>
      <c r="H31" s="361"/>
      <c r="I31" s="377"/>
      <c r="J31" s="51" t="str">
        <f>IF(AND('Mapa final'!$AD$11="Alta",'Mapa final'!$AF$11="Leve"),CONCATENATE("R2C",'Mapa final'!$S$11),"")</f>
        <v/>
      </c>
      <c r="K31" s="166" t="str">
        <f>IF(AND('Mapa final'!$AD$11="Alta",'Mapa final'!$AF$11="Leve"),CONCATENATE("R2C",'Mapa final'!$S$11),"")</f>
        <v/>
      </c>
      <c r="L31" s="166" t="str">
        <f>IF(AND('Mapa final'!$AD$11="Alta",'Mapa final'!$AF$11="Leve"),CONCATENATE("R2C",'Mapa final'!$S$11),"")</f>
        <v/>
      </c>
      <c r="M31" s="166" t="str">
        <f>IF(AND('Mapa final'!$AD$11="Alta",'Mapa final'!$AF$11="Leve"),CONCATENATE("R2C",'Mapa final'!$S$11),"")</f>
        <v/>
      </c>
      <c r="N31" s="166" t="str">
        <f>IF(AND('Mapa final'!$AD$11="Alta",'Mapa final'!$AF$11="Leve"),CONCATENATE("R2C",'Mapa final'!$S$11),"")</f>
        <v/>
      </c>
      <c r="O31" s="52" t="str">
        <f>IF(AND('Mapa final'!$AD$11="Alta",'Mapa final'!$AF$11="Leve"),CONCATENATE("R2C",'Mapa final'!$S$11),"")</f>
        <v/>
      </c>
      <c r="P31" s="51" t="str">
        <f>IF(AND('Mapa final'!$AD$11="Alta",'Mapa final'!$AF$11="Leve"),CONCATENATE("R2C",'Mapa final'!$S$11),"")</f>
        <v/>
      </c>
      <c r="Q31" s="166" t="str">
        <f>IF(AND('Mapa final'!$AD$11="Alta",'Mapa final'!$AF$11="Leve"),CONCATENATE("R2C",'Mapa final'!$S$11),"")</f>
        <v/>
      </c>
      <c r="R31" s="166" t="str">
        <f>IF(AND('Mapa final'!$AD$11="Alta",'Mapa final'!$AF$11="Leve"),CONCATENATE("R2C",'Mapa final'!$S$11),"")</f>
        <v/>
      </c>
      <c r="S31" s="166" t="str">
        <f>IF(AND('Mapa final'!$AD$11="Alta",'Mapa final'!$AF$11="Leve"),CONCATENATE("R2C",'Mapa final'!$S$11),"")</f>
        <v/>
      </c>
      <c r="T31" s="166" t="str">
        <f>IF(AND('Mapa final'!$AD$11="Alta",'Mapa final'!$AF$11="Leve"),CONCATENATE("R2C",'Mapa final'!$S$11),"")</f>
        <v/>
      </c>
      <c r="U31" s="52" t="str">
        <f>IF(AND('Mapa final'!$AD$11="Alta",'Mapa final'!$AF$11="Leve"),CONCATENATE("R2C",'Mapa final'!$S$11),"")</f>
        <v/>
      </c>
      <c r="V31" s="51" t="str">
        <f>IF(AND('Mapa final'!$AD$11="Alta",'Mapa final'!$AF$11="Leve"),CONCATENATE("R2C",'Mapa final'!$S$11),"")</f>
        <v/>
      </c>
      <c r="W31" s="166" t="str">
        <f>IF(AND('Mapa final'!$AD$11="Alta",'Mapa final'!$AF$11="Leve"),CONCATENATE("R2C",'Mapa final'!$S$11),"")</f>
        <v/>
      </c>
      <c r="X31" s="166" t="str">
        <f>IF(AND('Mapa final'!$AD$11="Alta",'Mapa final'!$AF$11="Leve"),CONCATENATE("R2C",'Mapa final'!$S$11),"")</f>
        <v/>
      </c>
      <c r="Y31" s="166" t="str">
        <f>IF(AND('Mapa final'!$AD$11="Alta",'Mapa final'!$AF$11="Leve"),CONCATENATE("R2C",'Mapa final'!$S$11),"")</f>
        <v/>
      </c>
      <c r="Z31" s="166" t="str">
        <f>IF(AND('Mapa final'!$AD$11="Alta",'Mapa final'!$AF$11="Leve"),CONCATENATE("R2C",'Mapa final'!$S$11),"")</f>
        <v/>
      </c>
      <c r="AA31" s="52" t="str">
        <f>IF(AND('Mapa final'!$AD$11="Alta",'Mapa final'!$AF$11="Leve"),CONCATENATE("R2C",'Mapa final'!$S$11),"")</f>
        <v/>
      </c>
      <c r="AB31" s="38" t="str">
        <f>IF(AND('Mapa final'!$AD$11="Muy Alta",'Mapa final'!$AF$11="Leve"),CONCATENATE("R2C",'Mapa final'!$S$11),"")</f>
        <v/>
      </c>
      <c r="AC31" s="165" t="str">
        <f>IF(AND('Mapa final'!$AD$11="Muy Alta",'Mapa final'!$AF$11="Leve"),CONCATENATE("R2C",'Mapa final'!$S$11),"")</f>
        <v/>
      </c>
      <c r="AD31" s="165" t="str">
        <f>IF(AND('Mapa final'!$AD$11="Muy Alta",'Mapa final'!$AF$11="Leve"),CONCATENATE("R2C",'Mapa final'!$S$11),"")</f>
        <v/>
      </c>
      <c r="AE31" s="165" t="str">
        <f>IF(AND('Mapa final'!$AD$11="Muy Alta",'Mapa final'!$AF$11="Leve"),CONCATENATE("R2C",'Mapa final'!$S$11),"")</f>
        <v/>
      </c>
      <c r="AF31" s="165" t="str">
        <f>IF(AND('Mapa final'!$AD$11="Muy Alta",'Mapa final'!$AF$11="Leve"),CONCATENATE("R2C",'Mapa final'!$S$11),"")</f>
        <v/>
      </c>
      <c r="AG31" s="39" t="str">
        <f>IF(AND('Mapa final'!$AD$11="Muy Alta",'Mapa final'!$AF$11="Leve"),CONCATENATE("R2C",'Mapa final'!$S$11),"")</f>
        <v/>
      </c>
      <c r="AH31" s="40" t="str">
        <f>IF(AND('Mapa final'!$AD$11="Muy Alta",'Mapa final'!$AF$11="Catastrófico"),CONCATENATE("R2C",'Mapa final'!$S$11),"")</f>
        <v/>
      </c>
      <c r="AI31" s="167" t="str">
        <f>IF(AND('Mapa final'!$AD$11="Muy Alta",'Mapa final'!$AF$11="Catastrófico"),CONCATENATE("R2C",'Mapa final'!$S$11),"")</f>
        <v/>
      </c>
      <c r="AJ31" s="167" t="str">
        <f>IF(AND('Mapa final'!$AD$11="Muy Alta",'Mapa final'!$AF$11="Catastrófico"),CONCATENATE("R2C",'Mapa final'!$S$11),"")</f>
        <v/>
      </c>
      <c r="AK31" s="167" t="str">
        <f>IF(AND('Mapa final'!$AD$11="Muy Alta",'Mapa final'!$AF$11="Catastrófico"),CONCATENATE("R2C",'Mapa final'!$S$11),"")</f>
        <v/>
      </c>
      <c r="AL31" s="167" t="str">
        <f>IF(AND('Mapa final'!$AD$11="Muy Alta",'Mapa final'!$AF$11="Catastrófico"),CONCATENATE("R2C",'Mapa final'!$S$11),"")</f>
        <v/>
      </c>
      <c r="AM31" s="41" t="str">
        <f>IF(AND('Mapa final'!$AD$11="Muy Alta",'Mapa final'!$AF$11="Catastrófico"),CONCATENATE("R2C",'Mapa final'!$S$11),"")</f>
        <v/>
      </c>
      <c r="AN31" s="64"/>
      <c r="AO31" s="391"/>
      <c r="AP31" s="392"/>
      <c r="AQ31" s="392"/>
      <c r="AR31" s="392"/>
      <c r="AS31" s="392"/>
      <c r="AT31" s="393"/>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row>
    <row r="32" spans="1:76" ht="15" customHeight="1" x14ac:dyDescent="0.25">
      <c r="A32" s="64"/>
      <c r="B32" s="262"/>
      <c r="C32" s="262"/>
      <c r="D32" s="263"/>
      <c r="E32" s="362"/>
      <c r="F32" s="361"/>
      <c r="G32" s="361"/>
      <c r="H32" s="361"/>
      <c r="I32" s="377"/>
      <c r="J32" s="51" t="str">
        <f>IF(AND('Mapa final'!$AD$11="Alta",'Mapa final'!$AF$11="Leve"),CONCATENATE("R2C",'Mapa final'!$S$11),"")</f>
        <v/>
      </c>
      <c r="K32" s="166" t="str">
        <f>IF(AND('Mapa final'!$AD$11="Alta",'Mapa final'!$AF$11="Leve"),CONCATENATE("R2C",'Mapa final'!$S$11),"")</f>
        <v/>
      </c>
      <c r="L32" s="166" t="str">
        <f>IF(AND('Mapa final'!$AD$11="Alta",'Mapa final'!$AF$11="Leve"),CONCATENATE("R2C",'Mapa final'!$S$11),"")</f>
        <v/>
      </c>
      <c r="M32" s="166" t="str">
        <f>IF(AND('Mapa final'!$AD$11="Alta",'Mapa final'!$AF$11="Leve"),CONCATENATE("R2C",'Mapa final'!$S$11),"")</f>
        <v/>
      </c>
      <c r="N32" s="166" t="str">
        <f>IF(AND('Mapa final'!$AD$11="Alta",'Mapa final'!$AF$11="Leve"),CONCATENATE("R2C",'Mapa final'!$S$11),"")</f>
        <v/>
      </c>
      <c r="O32" s="52" t="str">
        <f>IF(AND('Mapa final'!$AD$11="Alta",'Mapa final'!$AF$11="Leve"),CONCATENATE("R2C",'Mapa final'!$S$11),"")</f>
        <v/>
      </c>
      <c r="P32" s="51" t="str">
        <f>IF(AND('Mapa final'!$AD$11="Alta",'Mapa final'!$AF$11="Leve"),CONCATENATE("R2C",'Mapa final'!$S$11),"")</f>
        <v/>
      </c>
      <c r="Q32" s="166" t="str">
        <f>IF(AND('Mapa final'!$AD$11="Alta",'Mapa final'!$AF$11="Leve"),CONCATENATE("R2C",'Mapa final'!$S$11),"")</f>
        <v/>
      </c>
      <c r="R32" s="166" t="str">
        <f>IF(AND('Mapa final'!$AD$11="Alta",'Mapa final'!$AF$11="Leve"),CONCATENATE("R2C",'Mapa final'!$S$11),"")</f>
        <v/>
      </c>
      <c r="S32" s="166" t="str">
        <f>IF(AND('Mapa final'!$AD$11="Alta",'Mapa final'!$AF$11="Leve"),CONCATENATE("R2C",'Mapa final'!$S$11),"")</f>
        <v/>
      </c>
      <c r="T32" s="166" t="str">
        <f>IF(AND('Mapa final'!$AD$11="Alta",'Mapa final'!$AF$11="Leve"),CONCATENATE("R2C",'Mapa final'!$S$11),"")</f>
        <v/>
      </c>
      <c r="U32" s="52" t="str">
        <f>IF(AND('Mapa final'!$AD$11="Alta",'Mapa final'!$AF$11="Leve"),CONCATENATE("R2C",'Mapa final'!$S$11),"")</f>
        <v/>
      </c>
      <c r="V32" s="51" t="str">
        <f>IF(AND('Mapa final'!$AD$11="Alta",'Mapa final'!$AF$11="Leve"),CONCATENATE("R2C",'Mapa final'!$S$11),"")</f>
        <v/>
      </c>
      <c r="W32" s="166" t="str">
        <f>IF(AND('Mapa final'!$AD$11="Alta",'Mapa final'!$AF$11="Leve"),CONCATENATE("R2C",'Mapa final'!$S$11),"")</f>
        <v/>
      </c>
      <c r="X32" s="166" t="str">
        <f>IF(AND('Mapa final'!$AD$11="Alta",'Mapa final'!$AF$11="Leve"),CONCATENATE("R2C",'Mapa final'!$S$11),"")</f>
        <v/>
      </c>
      <c r="Y32" s="166" t="str">
        <f>IF(AND('Mapa final'!$AD$11="Alta",'Mapa final'!$AF$11="Leve"),CONCATENATE("R2C",'Mapa final'!$S$11),"")</f>
        <v/>
      </c>
      <c r="Z32" s="166" t="str">
        <f>IF(AND('Mapa final'!$AD$11="Alta",'Mapa final'!$AF$11="Leve"),CONCATENATE("R2C",'Mapa final'!$S$11),"")</f>
        <v/>
      </c>
      <c r="AA32" s="52" t="str">
        <f>IF(AND('Mapa final'!$AD$11="Alta",'Mapa final'!$AF$11="Leve"),CONCATENATE("R2C",'Mapa final'!$S$11),"")</f>
        <v/>
      </c>
      <c r="AB32" s="38" t="str">
        <f>IF(AND('Mapa final'!$AD$11="Muy Alta",'Mapa final'!$AF$11="Leve"),CONCATENATE("R2C",'Mapa final'!$S$11),"")</f>
        <v/>
      </c>
      <c r="AC32" s="165" t="str">
        <f>IF(AND('Mapa final'!$AD$11="Muy Alta",'Mapa final'!$AF$11="Leve"),CONCATENATE("R2C",'Mapa final'!$S$11),"")</f>
        <v/>
      </c>
      <c r="AD32" s="165" t="str">
        <f>IF(AND('Mapa final'!$AD$11="Muy Alta",'Mapa final'!$AF$11="Leve"),CONCATENATE("R2C",'Mapa final'!$S$11),"")</f>
        <v/>
      </c>
      <c r="AE32" s="165" t="str">
        <f>IF(AND('Mapa final'!$AD$11="Muy Alta",'Mapa final'!$AF$11="Leve"),CONCATENATE("R2C",'Mapa final'!$S$11),"")</f>
        <v/>
      </c>
      <c r="AF32" s="165" t="str">
        <f>IF(AND('Mapa final'!$AD$11="Muy Alta",'Mapa final'!$AF$11="Leve"),CONCATENATE("R2C",'Mapa final'!$S$11),"")</f>
        <v/>
      </c>
      <c r="AG32" s="39" t="str">
        <f>IF(AND('Mapa final'!$AD$11="Muy Alta",'Mapa final'!$AF$11="Leve"),CONCATENATE("R2C",'Mapa final'!$S$11),"")</f>
        <v/>
      </c>
      <c r="AH32" s="40" t="str">
        <f>IF(AND('Mapa final'!$AD$11="Muy Alta",'Mapa final'!$AF$11="Catastrófico"),CONCATENATE("R2C",'Mapa final'!$S$11),"")</f>
        <v/>
      </c>
      <c r="AI32" s="167" t="str">
        <f>IF(AND('Mapa final'!$AD$11="Muy Alta",'Mapa final'!$AF$11="Catastrófico"),CONCATENATE("R2C",'Mapa final'!$S$11),"")</f>
        <v/>
      </c>
      <c r="AJ32" s="167" t="str">
        <f>IF(AND('Mapa final'!$AD$11="Muy Alta",'Mapa final'!$AF$11="Catastrófico"),CONCATENATE("R2C",'Mapa final'!$S$11),"")</f>
        <v/>
      </c>
      <c r="AK32" s="167" t="str">
        <f>IF(AND('Mapa final'!$AD$11="Muy Alta",'Mapa final'!$AF$11="Catastrófico"),CONCATENATE("R2C",'Mapa final'!$S$11),"")</f>
        <v/>
      </c>
      <c r="AL32" s="167" t="str">
        <f>IF(AND('Mapa final'!$AD$11="Muy Alta",'Mapa final'!$AF$11="Catastrófico"),CONCATENATE("R2C",'Mapa final'!$S$11),"")</f>
        <v/>
      </c>
      <c r="AM32" s="41" t="str">
        <f>IF(AND('Mapa final'!$AD$11="Muy Alta",'Mapa final'!$AF$11="Catastrófico"),CONCATENATE("R2C",'Mapa final'!$S$11),"")</f>
        <v/>
      </c>
      <c r="AN32" s="64"/>
      <c r="AO32" s="391"/>
      <c r="AP32" s="392"/>
      <c r="AQ32" s="392"/>
      <c r="AR32" s="392"/>
      <c r="AS32" s="392"/>
      <c r="AT32" s="393"/>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row>
    <row r="33" spans="1:80" ht="15" customHeight="1" x14ac:dyDescent="0.25">
      <c r="A33" s="64"/>
      <c r="B33" s="262"/>
      <c r="C33" s="262"/>
      <c r="D33" s="263"/>
      <c r="E33" s="362"/>
      <c r="F33" s="361"/>
      <c r="G33" s="361"/>
      <c r="H33" s="361"/>
      <c r="I33" s="377"/>
      <c r="J33" s="51" t="str">
        <f>IF(AND('Mapa final'!$AD$11="Alta",'Mapa final'!$AF$11="Leve"),CONCATENATE("R2C",'Mapa final'!$S$11),"")</f>
        <v/>
      </c>
      <c r="K33" s="166" t="str">
        <f>IF(AND('Mapa final'!$AD$11="Alta",'Mapa final'!$AF$11="Leve"),CONCATENATE("R2C",'Mapa final'!$S$11),"")</f>
        <v/>
      </c>
      <c r="L33" s="166" t="str">
        <f>IF(AND('Mapa final'!$AD$11="Alta",'Mapa final'!$AF$11="Leve"),CONCATENATE("R2C",'Mapa final'!$S$11),"")</f>
        <v/>
      </c>
      <c r="M33" s="166" t="str">
        <f>IF(AND('Mapa final'!$AD$11="Alta",'Mapa final'!$AF$11="Leve"),CONCATENATE("R2C",'Mapa final'!$S$11),"")</f>
        <v/>
      </c>
      <c r="N33" s="166" t="str">
        <f>IF(AND('Mapa final'!$AD$11="Alta",'Mapa final'!$AF$11="Leve"),CONCATENATE("R2C",'Mapa final'!$S$11),"")</f>
        <v/>
      </c>
      <c r="O33" s="52" t="str">
        <f>IF(AND('Mapa final'!$AD$11="Alta",'Mapa final'!$AF$11="Leve"),CONCATENATE("R2C",'Mapa final'!$S$11),"")</f>
        <v/>
      </c>
      <c r="P33" s="51" t="str">
        <f>IF(AND('Mapa final'!$AD$11="Alta",'Mapa final'!$AF$11="Leve"),CONCATENATE("R2C",'Mapa final'!$S$11),"")</f>
        <v/>
      </c>
      <c r="Q33" s="166" t="str">
        <f>IF(AND('Mapa final'!$AD$11="Alta",'Mapa final'!$AF$11="Leve"),CONCATENATE("R2C",'Mapa final'!$S$11),"")</f>
        <v/>
      </c>
      <c r="R33" s="166" t="str">
        <f>IF(AND('Mapa final'!$AD$11="Alta",'Mapa final'!$AF$11="Leve"),CONCATENATE("R2C",'Mapa final'!$S$11),"")</f>
        <v/>
      </c>
      <c r="S33" s="166" t="str">
        <f>IF(AND('Mapa final'!$AD$11="Alta",'Mapa final'!$AF$11="Leve"),CONCATENATE("R2C",'Mapa final'!$S$11),"")</f>
        <v/>
      </c>
      <c r="T33" s="166" t="str">
        <f>IF(AND('Mapa final'!$AD$11="Alta",'Mapa final'!$AF$11="Leve"),CONCATENATE("R2C",'Mapa final'!$S$11),"")</f>
        <v/>
      </c>
      <c r="U33" s="52" t="str">
        <f>IF(AND('Mapa final'!$AD$11="Alta",'Mapa final'!$AF$11="Leve"),CONCATENATE("R2C",'Mapa final'!$S$11),"")</f>
        <v/>
      </c>
      <c r="V33" s="51" t="str">
        <f>IF(AND('Mapa final'!$AD$11="Alta",'Mapa final'!$AF$11="Leve"),CONCATENATE("R2C",'Mapa final'!$S$11),"")</f>
        <v/>
      </c>
      <c r="W33" s="166" t="str">
        <f>IF(AND('Mapa final'!$AD$11="Alta",'Mapa final'!$AF$11="Leve"),CONCATENATE("R2C",'Mapa final'!$S$11),"")</f>
        <v/>
      </c>
      <c r="X33" s="166" t="str">
        <f>IF(AND('Mapa final'!$AD$11="Alta",'Mapa final'!$AF$11="Leve"),CONCATENATE("R2C",'Mapa final'!$S$11),"")</f>
        <v/>
      </c>
      <c r="Y33" s="166" t="str">
        <f>IF(AND('Mapa final'!$AD$11="Alta",'Mapa final'!$AF$11="Leve"),CONCATENATE("R2C",'Mapa final'!$S$11),"")</f>
        <v/>
      </c>
      <c r="Z33" s="166" t="str">
        <f>IF(AND('Mapa final'!$AD$11="Alta",'Mapa final'!$AF$11="Leve"),CONCATENATE("R2C",'Mapa final'!$S$11),"")</f>
        <v/>
      </c>
      <c r="AA33" s="52" t="str">
        <f>IF(AND('Mapa final'!$AD$11="Alta",'Mapa final'!$AF$11="Leve"),CONCATENATE("R2C",'Mapa final'!$S$11),"")</f>
        <v/>
      </c>
      <c r="AB33" s="38" t="str">
        <f>IF(AND('Mapa final'!$AD$11="Muy Alta",'Mapa final'!$AF$11="Leve"),CONCATENATE("R2C",'Mapa final'!$S$11),"")</f>
        <v/>
      </c>
      <c r="AC33" s="165" t="str">
        <f>IF(AND('Mapa final'!$AD$11="Muy Alta",'Mapa final'!$AF$11="Leve"),CONCATENATE("R2C",'Mapa final'!$S$11),"")</f>
        <v/>
      </c>
      <c r="AD33" s="165" t="str">
        <f>IF(AND('Mapa final'!$AD$11="Muy Alta",'Mapa final'!$AF$11="Leve"),CONCATENATE("R2C",'Mapa final'!$S$11),"")</f>
        <v/>
      </c>
      <c r="AE33" s="165" t="str">
        <f>IF(AND('Mapa final'!$AD$11="Muy Alta",'Mapa final'!$AF$11="Leve"),CONCATENATE("R2C",'Mapa final'!$S$11),"")</f>
        <v/>
      </c>
      <c r="AF33" s="165" t="str">
        <f>IF(AND('Mapa final'!$AD$11="Muy Alta",'Mapa final'!$AF$11="Leve"),CONCATENATE("R2C",'Mapa final'!$S$11),"")</f>
        <v/>
      </c>
      <c r="AG33" s="39" t="str">
        <f>IF(AND('Mapa final'!$AD$11="Muy Alta",'Mapa final'!$AF$11="Leve"),CONCATENATE("R2C",'Mapa final'!$S$11),"")</f>
        <v/>
      </c>
      <c r="AH33" s="40" t="str">
        <f>IF(AND('Mapa final'!$AD$11="Muy Alta",'Mapa final'!$AF$11="Catastrófico"),CONCATENATE("R2C",'Mapa final'!$S$11),"")</f>
        <v/>
      </c>
      <c r="AI33" s="167" t="str">
        <f>IF(AND('Mapa final'!$AD$11="Muy Alta",'Mapa final'!$AF$11="Catastrófico"),CONCATENATE("R2C",'Mapa final'!$S$11),"")</f>
        <v/>
      </c>
      <c r="AJ33" s="167" t="str">
        <f>IF(AND('Mapa final'!$AD$11="Muy Alta",'Mapa final'!$AF$11="Catastrófico"),CONCATENATE("R2C",'Mapa final'!$S$11),"")</f>
        <v/>
      </c>
      <c r="AK33" s="167" t="str">
        <f>IF(AND('Mapa final'!$AD$11="Muy Alta",'Mapa final'!$AF$11="Catastrófico"),CONCATENATE("R2C",'Mapa final'!$S$11),"")</f>
        <v/>
      </c>
      <c r="AL33" s="167" t="str">
        <f>IF(AND('Mapa final'!$AD$11="Muy Alta",'Mapa final'!$AF$11="Catastrófico"),CONCATENATE("R2C",'Mapa final'!$S$11),"")</f>
        <v/>
      </c>
      <c r="AM33" s="41" t="str">
        <f>IF(AND('Mapa final'!$AD$11="Muy Alta",'Mapa final'!$AF$11="Catastrófico"),CONCATENATE("R2C",'Mapa final'!$S$11),"")</f>
        <v/>
      </c>
      <c r="AN33" s="64"/>
      <c r="AO33" s="391"/>
      <c r="AP33" s="392"/>
      <c r="AQ33" s="392"/>
      <c r="AR33" s="392"/>
      <c r="AS33" s="392"/>
      <c r="AT33" s="393"/>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row>
    <row r="34" spans="1:80" ht="15" customHeight="1" x14ac:dyDescent="0.25">
      <c r="A34" s="64"/>
      <c r="B34" s="262"/>
      <c r="C34" s="262"/>
      <c r="D34" s="263"/>
      <c r="E34" s="362"/>
      <c r="F34" s="361"/>
      <c r="G34" s="361"/>
      <c r="H34" s="361"/>
      <c r="I34" s="377"/>
      <c r="J34" s="51" t="str">
        <f>IF(AND('Mapa final'!$AD$11="Alta",'Mapa final'!$AF$11="Leve"),CONCATENATE("R2C",'Mapa final'!$S$11),"")</f>
        <v/>
      </c>
      <c r="K34" s="166" t="str">
        <f>IF(AND('Mapa final'!$AD$11="Alta",'Mapa final'!$AF$11="Leve"),CONCATENATE("R2C",'Mapa final'!$S$11),"")</f>
        <v/>
      </c>
      <c r="L34" s="166" t="str">
        <f>IF(AND('Mapa final'!$AD$11="Alta",'Mapa final'!$AF$11="Leve"),CONCATENATE("R2C",'Mapa final'!$S$11),"")</f>
        <v/>
      </c>
      <c r="M34" s="166" t="str">
        <f>IF(AND('Mapa final'!$AD$11="Alta",'Mapa final'!$AF$11="Leve"),CONCATENATE("R2C",'Mapa final'!$S$11),"")</f>
        <v/>
      </c>
      <c r="N34" s="166" t="str">
        <f>IF(AND('Mapa final'!$AD$11="Alta",'Mapa final'!$AF$11="Leve"),CONCATENATE("R2C",'Mapa final'!$S$11),"")</f>
        <v/>
      </c>
      <c r="O34" s="52" t="str">
        <f>IF(AND('Mapa final'!$AD$11="Alta",'Mapa final'!$AF$11="Leve"),CONCATENATE("R2C",'Mapa final'!$S$11),"")</f>
        <v/>
      </c>
      <c r="P34" s="51" t="str">
        <f>IF(AND('Mapa final'!$AD$11="Alta",'Mapa final'!$AF$11="Leve"),CONCATENATE("R2C",'Mapa final'!$S$11),"")</f>
        <v/>
      </c>
      <c r="Q34" s="166" t="str">
        <f>IF(AND('Mapa final'!$AD$11="Alta",'Mapa final'!$AF$11="Leve"),CONCATENATE("R2C",'Mapa final'!$S$11),"")</f>
        <v/>
      </c>
      <c r="R34" s="166" t="str">
        <f>IF(AND('Mapa final'!$AD$11="Alta",'Mapa final'!$AF$11="Leve"),CONCATENATE("R2C",'Mapa final'!$S$11),"")</f>
        <v/>
      </c>
      <c r="S34" s="166" t="str">
        <f>IF(AND('Mapa final'!$AD$11="Alta",'Mapa final'!$AF$11="Leve"),CONCATENATE("R2C",'Mapa final'!$S$11),"")</f>
        <v/>
      </c>
      <c r="T34" s="166" t="str">
        <f>IF(AND('Mapa final'!$AD$11="Alta",'Mapa final'!$AF$11="Leve"),CONCATENATE("R2C",'Mapa final'!$S$11),"")</f>
        <v/>
      </c>
      <c r="U34" s="52" t="str">
        <f>IF(AND('Mapa final'!$AD$11="Alta",'Mapa final'!$AF$11="Leve"),CONCATENATE("R2C",'Mapa final'!$S$11),"")</f>
        <v/>
      </c>
      <c r="V34" s="51" t="str">
        <f>IF(AND('Mapa final'!$AD$11="Alta",'Mapa final'!$AF$11="Leve"),CONCATENATE("R2C",'Mapa final'!$S$11),"")</f>
        <v/>
      </c>
      <c r="W34" s="166" t="str">
        <f>IF(AND('Mapa final'!$AD$11="Alta",'Mapa final'!$AF$11="Leve"),CONCATENATE("R2C",'Mapa final'!$S$11),"")</f>
        <v/>
      </c>
      <c r="X34" s="166" t="str">
        <f>IF(AND('Mapa final'!$AD$11="Alta",'Mapa final'!$AF$11="Leve"),CONCATENATE("R2C",'Mapa final'!$S$11),"")</f>
        <v/>
      </c>
      <c r="Y34" s="166" t="str">
        <f>IF(AND('Mapa final'!$AD$11="Alta",'Mapa final'!$AF$11="Leve"),CONCATENATE("R2C",'Mapa final'!$S$11),"")</f>
        <v/>
      </c>
      <c r="Z34" s="166" t="str">
        <f>IF(AND('Mapa final'!$AD$11="Alta",'Mapa final'!$AF$11="Leve"),CONCATENATE("R2C",'Mapa final'!$S$11),"")</f>
        <v/>
      </c>
      <c r="AA34" s="52" t="str">
        <f>IF(AND('Mapa final'!$AD$11="Alta",'Mapa final'!$AF$11="Leve"),CONCATENATE("R2C",'Mapa final'!$S$11),"")</f>
        <v/>
      </c>
      <c r="AB34" s="38" t="str">
        <f>IF(AND('Mapa final'!$AD$11="Muy Alta",'Mapa final'!$AF$11="Leve"),CONCATENATE("R2C",'Mapa final'!$S$11),"")</f>
        <v/>
      </c>
      <c r="AC34" s="165" t="str">
        <f>IF(AND('Mapa final'!$AD$11="Muy Alta",'Mapa final'!$AF$11="Leve"),CONCATENATE("R2C",'Mapa final'!$S$11),"")</f>
        <v/>
      </c>
      <c r="AD34" s="165" t="str">
        <f>IF(AND('Mapa final'!$AD$11="Muy Alta",'Mapa final'!$AF$11="Leve"),CONCATENATE("R2C",'Mapa final'!$S$11),"")</f>
        <v/>
      </c>
      <c r="AE34" s="165" t="str">
        <f>IF(AND('Mapa final'!$AD$11="Muy Alta",'Mapa final'!$AF$11="Leve"),CONCATENATE("R2C",'Mapa final'!$S$11),"")</f>
        <v/>
      </c>
      <c r="AF34" s="165" t="str">
        <f>IF(AND('Mapa final'!$AD$11="Muy Alta",'Mapa final'!$AF$11="Leve"),CONCATENATE("R2C",'Mapa final'!$S$11),"")</f>
        <v/>
      </c>
      <c r="AG34" s="39" t="str">
        <f>IF(AND('Mapa final'!$AD$11="Muy Alta",'Mapa final'!$AF$11="Leve"),CONCATENATE("R2C",'Mapa final'!$S$11),"")</f>
        <v/>
      </c>
      <c r="AH34" s="40" t="str">
        <f>IF(AND('Mapa final'!$AD$11="Muy Alta",'Mapa final'!$AF$11="Catastrófico"),CONCATENATE("R2C",'Mapa final'!$S$11),"")</f>
        <v/>
      </c>
      <c r="AI34" s="167" t="str">
        <f>IF(AND('Mapa final'!$AD$11="Muy Alta",'Mapa final'!$AF$11="Catastrófico"),CONCATENATE("R2C",'Mapa final'!$S$11),"")</f>
        <v/>
      </c>
      <c r="AJ34" s="167" t="str">
        <f>IF(AND('Mapa final'!$AD$11="Muy Alta",'Mapa final'!$AF$11="Catastrófico"),CONCATENATE("R2C",'Mapa final'!$S$11),"")</f>
        <v/>
      </c>
      <c r="AK34" s="167" t="str">
        <f>IF(AND('Mapa final'!$AD$11="Muy Alta",'Mapa final'!$AF$11="Catastrófico"),CONCATENATE("R2C",'Mapa final'!$S$11),"")</f>
        <v/>
      </c>
      <c r="AL34" s="167" t="str">
        <f>IF(AND('Mapa final'!$AD$11="Muy Alta",'Mapa final'!$AF$11="Catastrófico"),CONCATENATE("R2C",'Mapa final'!$S$11),"")</f>
        <v/>
      </c>
      <c r="AM34" s="41" t="str">
        <f>IF(AND('Mapa final'!$AD$11="Muy Alta",'Mapa final'!$AF$11="Catastrófico"),CONCATENATE("R2C",'Mapa final'!$S$11),"")</f>
        <v/>
      </c>
      <c r="AN34" s="64"/>
      <c r="AO34" s="391"/>
      <c r="AP34" s="392"/>
      <c r="AQ34" s="392"/>
      <c r="AR34" s="392"/>
      <c r="AS34" s="392"/>
      <c r="AT34" s="393"/>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row>
    <row r="35" spans="1:80" ht="15.75" customHeight="1" thickBot="1" x14ac:dyDescent="0.3">
      <c r="A35" s="64"/>
      <c r="B35" s="262"/>
      <c r="C35" s="262"/>
      <c r="D35" s="263"/>
      <c r="E35" s="363"/>
      <c r="F35" s="364"/>
      <c r="G35" s="364"/>
      <c r="H35" s="364"/>
      <c r="I35" s="378"/>
      <c r="J35" s="51" t="str">
        <f>IF(AND('Mapa final'!$AD$11="Alta",'Mapa final'!$AF$11="Leve"),CONCATENATE("R2C",'Mapa final'!$S$11),"")</f>
        <v/>
      </c>
      <c r="K35" s="166" t="str">
        <f>IF(AND('Mapa final'!$AD$11="Alta",'Mapa final'!$AF$11="Leve"),CONCATENATE("R2C",'Mapa final'!$S$11),"")</f>
        <v/>
      </c>
      <c r="L35" s="166" t="str">
        <f>IF(AND('Mapa final'!$AD$11="Alta",'Mapa final'!$AF$11="Leve"),CONCATENATE("R2C",'Mapa final'!$S$11),"")</f>
        <v/>
      </c>
      <c r="M35" s="166" t="str">
        <f>IF(AND('Mapa final'!$AD$11="Alta",'Mapa final'!$AF$11="Leve"),CONCATENATE("R2C",'Mapa final'!$S$11),"")</f>
        <v/>
      </c>
      <c r="N35" s="166" t="str">
        <f>IF(AND('Mapa final'!$AD$11="Alta",'Mapa final'!$AF$11="Leve"),CONCATENATE("R2C",'Mapa final'!$S$11),"")</f>
        <v/>
      </c>
      <c r="O35" s="52" t="str">
        <f>IF(AND('Mapa final'!$AD$11="Alta",'Mapa final'!$AF$11="Leve"),CONCATENATE("R2C",'Mapa final'!$S$11),"")</f>
        <v/>
      </c>
      <c r="P35" s="53" t="str">
        <f>IF(AND('Mapa final'!$AD$11="Alta",'Mapa final'!$AF$11="Leve"),CONCATENATE("R2C",'Mapa final'!$S$11),"")</f>
        <v/>
      </c>
      <c r="Q35" s="54" t="str">
        <f>IF(AND('Mapa final'!$AD$11="Alta",'Mapa final'!$AF$11="Leve"),CONCATENATE("R2C",'Mapa final'!$S$11),"")</f>
        <v/>
      </c>
      <c r="R35" s="54" t="str">
        <f>IF(AND('Mapa final'!$AD$11="Alta",'Mapa final'!$AF$11="Leve"),CONCATENATE("R2C",'Mapa final'!$S$11),"")</f>
        <v/>
      </c>
      <c r="S35" s="54" t="str">
        <f>IF(AND('Mapa final'!$AD$11="Alta",'Mapa final'!$AF$11="Leve"),CONCATENATE("R2C",'Mapa final'!$S$11),"")</f>
        <v/>
      </c>
      <c r="T35" s="54" t="str">
        <f>IF(AND('Mapa final'!$AD$11="Alta",'Mapa final'!$AF$11="Leve"),CONCATENATE("R2C",'Mapa final'!$S$11),"")</f>
        <v/>
      </c>
      <c r="U35" s="55" t="str">
        <f>IF(AND('Mapa final'!$AD$11="Alta",'Mapa final'!$AF$11="Leve"),CONCATENATE("R2C",'Mapa final'!$S$11),"")</f>
        <v/>
      </c>
      <c r="V35" s="53" t="str">
        <f>IF(AND('Mapa final'!$AD$11="Alta",'Mapa final'!$AF$11="Leve"),CONCATENATE("R2C",'Mapa final'!$S$11),"")</f>
        <v/>
      </c>
      <c r="W35" s="54" t="str">
        <f>IF(AND('Mapa final'!$AD$11="Alta",'Mapa final'!$AF$11="Leve"),CONCATENATE("R2C",'Mapa final'!$S$11),"")</f>
        <v/>
      </c>
      <c r="X35" s="54" t="str">
        <f>IF(AND('Mapa final'!$AD$11="Alta",'Mapa final'!$AF$11="Leve"),CONCATENATE("R2C",'Mapa final'!$S$11),"")</f>
        <v/>
      </c>
      <c r="Y35" s="54" t="str">
        <f>IF(AND('Mapa final'!$AD$11="Alta",'Mapa final'!$AF$11="Leve"),CONCATENATE("R2C",'Mapa final'!$S$11),"")</f>
        <v/>
      </c>
      <c r="Z35" s="54" t="str">
        <f>IF(AND('Mapa final'!$AD$11="Alta",'Mapa final'!$AF$11="Leve"),CONCATENATE("R2C",'Mapa final'!$S$11),"")</f>
        <v/>
      </c>
      <c r="AA35" s="55" t="str">
        <f>IF(AND('Mapa final'!$AD$11="Alta",'Mapa final'!$AF$11="Leve"),CONCATENATE("R2C",'Mapa final'!$S$11),"")</f>
        <v/>
      </c>
      <c r="AB35" s="42" t="str">
        <f>IF(AND('Mapa final'!$AD$11="Muy Alta",'Mapa final'!$AF$11="Leve"),CONCATENATE("R2C",'Mapa final'!$S$11),"")</f>
        <v/>
      </c>
      <c r="AC35" s="43" t="str">
        <f>IF(AND('Mapa final'!$AD$11="Muy Alta",'Mapa final'!$AF$11="Leve"),CONCATENATE("R2C",'Mapa final'!$S$11),"")</f>
        <v/>
      </c>
      <c r="AD35" s="43" t="str">
        <f>IF(AND('Mapa final'!$AD$11="Muy Alta",'Mapa final'!$AF$11="Leve"),CONCATENATE("R2C",'Mapa final'!$S$11),"")</f>
        <v/>
      </c>
      <c r="AE35" s="43" t="str">
        <f>IF(AND('Mapa final'!$AD$11="Muy Alta",'Mapa final'!$AF$11="Leve"),CONCATENATE("R2C",'Mapa final'!$S$11),"")</f>
        <v/>
      </c>
      <c r="AF35" s="43" t="str">
        <f>IF(AND('Mapa final'!$AD$11="Muy Alta",'Mapa final'!$AF$11="Leve"),CONCATENATE("R2C",'Mapa final'!$S$11),"")</f>
        <v/>
      </c>
      <c r="AG35" s="44" t="str">
        <f>IF(AND('Mapa final'!$AD$11="Muy Alta",'Mapa final'!$AF$11="Leve"),CONCATENATE("R2C",'Mapa final'!$S$11),"")</f>
        <v/>
      </c>
      <c r="AH35" s="45" t="str">
        <f>IF(AND('Mapa final'!$AD$11="Muy Alta",'Mapa final'!$AF$11="Catastrófico"),CONCATENATE("R2C",'Mapa final'!$S$11),"")</f>
        <v/>
      </c>
      <c r="AI35" s="46" t="str">
        <f>IF(AND('Mapa final'!$AD$11="Muy Alta",'Mapa final'!$AF$11="Catastrófico"),CONCATENATE("R2C",'Mapa final'!$S$11),"")</f>
        <v/>
      </c>
      <c r="AJ35" s="46" t="str">
        <f>IF(AND('Mapa final'!$AD$11="Muy Alta",'Mapa final'!$AF$11="Catastrófico"),CONCATENATE("R2C",'Mapa final'!$S$11),"")</f>
        <v/>
      </c>
      <c r="AK35" s="46" t="str">
        <f>IF(AND('Mapa final'!$AD$11="Muy Alta",'Mapa final'!$AF$11="Catastrófico"),CONCATENATE("R2C",'Mapa final'!$S$11),"")</f>
        <v/>
      </c>
      <c r="AL35" s="46" t="str">
        <f>IF(AND('Mapa final'!$AD$11="Muy Alta",'Mapa final'!$AF$11="Catastrófico"),CONCATENATE("R2C",'Mapa final'!$S$11),"")</f>
        <v/>
      </c>
      <c r="AM35" s="47" t="str">
        <f>IF(AND('Mapa final'!$AD$11="Muy Alta",'Mapa final'!$AF$11="Catastrófico"),CONCATENATE("R2C",'Mapa final'!$S$11),"")</f>
        <v/>
      </c>
      <c r="AN35" s="64"/>
      <c r="AO35" s="394"/>
      <c r="AP35" s="395"/>
      <c r="AQ35" s="395"/>
      <c r="AR35" s="395"/>
      <c r="AS35" s="395"/>
      <c r="AT35" s="396"/>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row>
    <row r="36" spans="1:80" ht="15" customHeight="1" x14ac:dyDescent="0.25">
      <c r="A36" s="64"/>
      <c r="B36" s="262"/>
      <c r="C36" s="262"/>
      <c r="D36" s="263"/>
      <c r="E36" s="358" t="s">
        <v>234</v>
      </c>
      <c r="F36" s="359"/>
      <c r="G36" s="359"/>
      <c r="H36" s="359"/>
      <c r="I36" s="359"/>
      <c r="J36" s="56" t="str">
        <f>IF(AND('Mapa final'!$AD$11="Baja",'Mapa final'!$AF$11="Leve"),CONCATENATE("R2C",'Mapa final'!$S$11),"")</f>
        <v/>
      </c>
      <c r="K36" s="57" t="str">
        <f>IF(AND('Mapa final'!$AD$11="Baja",'Mapa final'!$AF$11="Leve"),CONCATENATE("R2C",'Mapa final'!$S$11),"")</f>
        <v/>
      </c>
      <c r="L36" s="57" t="str">
        <f>IF(AND('Mapa final'!$AD$11="Baja",'Mapa final'!$AF$11="Leve"),CONCATENATE("R2C",'Mapa final'!$S$11),"")</f>
        <v/>
      </c>
      <c r="M36" s="57" t="str">
        <f>IF(AND('Mapa final'!$AD$11="Baja",'Mapa final'!$AF$11="Leve"),CONCATENATE("R2C",'Mapa final'!$S$11),"")</f>
        <v/>
      </c>
      <c r="N36" s="57" t="str">
        <f>IF(AND('Mapa final'!$AD$11="Baja",'Mapa final'!$AF$11="Leve"),CONCATENATE("R2C",'Mapa final'!$S$11),"")</f>
        <v/>
      </c>
      <c r="O36" s="58" t="str">
        <f>IF(AND('Mapa final'!$AD$11="Baja",'Mapa final'!$AF$11="Leve"),CONCATENATE("R2C",'Mapa final'!$S$11),"")</f>
        <v/>
      </c>
      <c r="P36" s="49" t="str">
        <f>IF(AND('Mapa final'!$AD$11="Alta",'Mapa final'!$AF$11="Leve"),CONCATENATE("R2C",'Mapa final'!$S$11),"")</f>
        <v/>
      </c>
      <c r="Q36" s="49" t="str">
        <f>IF(AND('Mapa final'!$AD$11="Alta",'Mapa final'!$AF$11="Leve"),CONCATENATE("R2C",'Mapa final'!$S$11),"")</f>
        <v/>
      </c>
      <c r="R36" s="49" t="str">
        <f>IF(AND('Mapa final'!$AD$11="Alta",'Mapa final'!$AF$11="Leve"),CONCATENATE("R2C",'Mapa final'!$S$11),"")</f>
        <v/>
      </c>
      <c r="S36" s="49" t="str">
        <f>IF(AND('Mapa final'!$AD$11="Alta",'Mapa final'!$AF$11="Leve"),CONCATENATE("R2C",'Mapa final'!$S$11),"")</f>
        <v/>
      </c>
      <c r="T36" s="49" t="str">
        <f>IF(AND('Mapa final'!$AD$11="Alta",'Mapa final'!$AF$11="Leve"),CONCATENATE("R2C",'Mapa final'!$S$11),"")</f>
        <v/>
      </c>
      <c r="U36" s="50" t="str">
        <f>IF(AND('Mapa final'!$AD$11="Alta",'Mapa final'!$AF$11="Leve"),CONCATENATE("R2C",'Mapa final'!$S$11),"")</f>
        <v/>
      </c>
      <c r="V36" s="48" t="str">
        <f>IF(AND('Mapa final'!$AD$11="Baja",'Mapa final'!$AF$11="moderado"),CONCATENATE("R1C",'Mapa final'!$S$11),"")</f>
        <v>R1C1</v>
      </c>
      <c r="W36" s="49" t="str">
        <f>IF(AND('Mapa final'!$AD$11="Alta",'Mapa final'!$AF$11="Leve"),CONCATENATE("R2C",'Mapa final'!$S$11),"")</f>
        <v/>
      </c>
      <c r="X36" s="49" t="str">
        <f>IF(AND('Mapa final'!$AD$11="Alta",'Mapa final'!$AF$11="Leve"),CONCATENATE("R2C",'Mapa final'!$S$11),"")</f>
        <v/>
      </c>
      <c r="Y36" s="49" t="str">
        <f>IF(AND('Mapa final'!$AD$11="Alta",'Mapa final'!$AF$11="Leve"),CONCATENATE("R2C",'Mapa final'!$S$11),"")</f>
        <v/>
      </c>
      <c r="Z36" s="49" t="str">
        <f>IF(AND('Mapa final'!$AD$11="Alta",'Mapa final'!$AF$11="Leve"),CONCATENATE("R2C",'Mapa final'!$S$11),"")</f>
        <v/>
      </c>
      <c r="AA36" s="50" t="str">
        <f>IF(AND('Mapa final'!$AD$11="Alta",'Mapa final'!$AF$11="Leve"),CONCATENATE("R2C",'Mapa final'!$S$11),"")</f>
        <v/>
      </c>
      <c r="AB36" s="32" t="str">
        <f>IF(AND('Mapa final'!$AD$11="Muy Alta",'Mapa final'!$AF$11="Leve"),CONCATENATE("R2C",'Mapa final'!$S$11),"")</f>
        <v/>
      </c>
      <c r="AC36" s="33" t="str">
        <f>IF(AND('Mapa final'!$AD$11="Muy Alta",'Mapa final'!$AF$11="Leve"),CONCATENATE("R2C",'Mapa final'!$S$11),"")</f>
        <v/>
      </c>
      <c r="AD36" s="33" t="str">
        <f>IF(AND('Mapa final'!$AD$11="Muy Alta",'Mapa final'!$AF$11="Leve"),CONCATENATE("R2C",'Mapa final'!$S$11),"")</f>
        <v/>
      </c>
      <c r="AE36" s="33" t="str">
        <f>IF(AND('Mapa final'!$AD$11="Muy Alta",'Mapa final'!$AF$11="Leve"),CONCATENATE("R2C",'Mapa final'!$S$11),"")</f>
        <v/>
      </c>
      <c r="AF36" s="33" t="str">
        <f>IF(AND('Mapa final'!$AD$11="Muy Alta",'Mapa final'!$AF$11="Leve"),CONCATENATE("R2C",'Mapa final'!$S$11),"")</f>
        <v/>
      </c>
      <c r="AG36" s="34" t="str">
        <f>IF(AND('Mapa final'!$AD$11="Muy Alta",'Mapa final'!$AF$11="Leve"),CONCATENATE("R2C",'Mapa final'!$S$11),"")</f>
        <v/>
      </c>
      <c r="AH36" s="35" t="str">
        <f>IF(AND('Mapa final'!$AD$11="Muy Alta",'Mapa final'!$AF$11="Catastrófico"),CONCATENATE("R2C",'Mapa final'!$S$11),"")</f>
        <v/>
      </c>
      <c r="AI36" s="36" t="str">
        <f>IF(AND('Mapa final'!$AD$11="Muy Alta",'Mapa final'!$AF$11="Catastrófico"),CONCATENATE("R2C",'Mapa final'!$S$11),"")</f>
        <v/>
      </c>
      <c r="AJ36" s="36" t="str">
        <f>IF(AND('Mapa final'!$AD$11="Muy Alta",'Mapa final'!$AF$11="Catastrófico"),CONCATENATE("R2C",'Mapa final'!$S$11),"")</f>
        <v/>
      </c>
      <c r="AK36" s="36" t="str">
        <f>IF(AND('Mapa final'!$AD$11="Muy Alta",'Mapa final'!$AF$11="Catastrófico"),CONCATENATE("R2C",'Mapa final'!$S$11),"")</f>
        <v/>
      </c>
      <c r="AL36" s="36" t="str">
        <f>IF(AND('Mapa final'!$AD$11="Muy Alta",'Mapa final'!$AF$11="Catastrófico"),CONCATENATE("R2C",'Mapa final'!$S$11),"")</f>
        <v/>
      </c>
      <c r="AM36" s="37" t="str">
        <f>IF(AND('Mapa final'!$AD$11="Muy Alta",'Mapa final'!$AF$11="Catastrófico"),CONCATENATE("R2C",'Mapa final'!$S$11),"")</f>
        <v/>
      </c>
      <c r="AN36" s="64"/>
      <c r="AO36" s="379" t="s">
        <v>235</v>
      </c>
      <c r="AP36" s="380"/>
      <c r="AQ36" s="380"/>
      <c r="AR36" s="380"/>
      <c r="AS36" s="380"/>
      <c r="AT36" s="381"/>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row>
    <row r="37" spans="1:80" ht="15" customHeight="1" x14ac:dyDescent="0.25">
      <c r="A37" s="64"/>
      <c r="B37" s="262"/>
      <c r="C37" s="262"/>
      <c r="D37" s="263"/>
      <c r="E37" s="360"/>
      <c r="F37" s="361"/>
      <c r="G37" s="361"/>
      <c r="H37" s="361"/>
      <c r="I37" s="361"/>
      <c r="J37" s="59" t="str">
        <f>IF(AND('Mapa final'!$AD$11="Baja",'Mapa final'!$AF$11="Leve"),CONCATENATE("R2C",'Mapa final'!$S$11),"")</f>
        <v/>
      </c>
      <c r="K37" s="168" t="str">
        <f>IF(AND('Mapa final'!$AD$11="Baja",'Mapa final'!$AF$11="Leve"),CONCATENATE("R2C",'Mapa final'!$S$11),"")</f>
        <v/>
      </c>
      <c r="L37" s="168" t="str">
        <f>IF(AND('Mapa final'!$AD$11="Baja",'Mapa final'!$AF$11="Leve"),CONCATENATE("R2C",'Mapa final'!$S$11),"")</f>
        <v/>
      </c>
      <c r="M37" s="168" t="str">
        <f>IF(AND('Mapa final'!$AD$11="Baja",'Mapa final'!$AF$11="Leve"),CONCATENATE("R2C",'Mapa final'!$S$11),"")</f>
        <v/>
      </c>
      <c r="N37" s="168" t="str">
        <f>IF(AND('Mapa final'!$AD$11="Baja",'Mapa final'!$AF$11="Leve"),CONCATENATE("R2C",'Mapa final'!$S$11),"")</f>
        <v/>
      </c>
      <c r="O37" s="60" t="str">
        <f>IF(AND('Mapa final'!$AD$11="Baja",'Mapa final'!$AF$11="Leve"),CONCATENATE("R2C",'Mapa final'!$S$11),"")</f>
        <v/>
      </c>
      <c r="P37" s="166" t="str">
        <f>IF(AND('Mapa final'!$AD$11="Alta",'Mapa final'!$AF$11="Leve"),CONCATENATE("R2C",'Mapa final'!$S$11),"")</f>
        <v/>
      </c>
      <c r="Q37" s="166" t="str">
        <f>IF(AND('Mapa final'!$AD$11="Alta",'Mapa final'!$AF$11="Leve"),CONCATENATE("R2C",'Mapa final'!$S$11),"")</f>
        <v/>
      </c>
      <c r="R37" s="166" t="str">
        <f>IF(AND('Mapa final'!$AD$11="Alta",'Mapa final'!$AF$11="Leve"),CONCATENATE("R2C",'Mapa final'!$S$11),"")</f>
        <v/>
      </c>
      <c r="S37" s="166" t="str">
        <f>IF(AND('Mapa final'!$AD$11="Alta",'Mapa final'!$AF$11="Leve"),CONCATENATE("R2C",'Mapa final'!$S$11),"")</f>
        <v/>
      </c>
      <c r="T37" s="166" t="str">
        <f>IF(AND('Mapa final'!$AD$11="Alta",'Mapa final'!$AF$11="Leve"),CONCATENATE("R2C",'Mapa final'!$S$11),"")</f>
        <v/>
      </c>
      <c r="U37" s="52" t="str">
        <f>IF(AND('Mapa final'!$AD$11="Alta",'Mapa final'!$AF$11="Leve"),CONCATENATE("R2C",'Mapa final'!$S$11),"")</f>
        <v/>
      </c>
      <c r="V37" s="51" t="str">
        <f>IF(AND('Mapa final'!$AD$11="Alta",'Mapa final'!$AF$11="Leve"),CONCATENATE("R2C",'Mapa final'!$S$11),"")</f>
        <v/>
      </c>
      <c r="W37" s="166" t="str">
        <f>IF(AND('Mapa final'!$AD$11="Alta",'Mapa final'!$AF$11="Leve"),CONCATENATE("R2C",'Mapa final'!$S$11),"")</f>
        <v/>
      </c>
      <c r="X37" s="166" t="str">
        <f>IF(AND('Mapa final'!$AD$16="baja",'Mapa final'!$AF$16="mayor"),CONCATENATE("R3C",'Mapa final'!$S$16),"")</f>
        <v>R3C1</v>
      </c>
      <c r="Y37" s="166" t="str">
        <f>IF(AND('Mapa final'!$AD$11="Alta",'Mapa final'!$AF$11="Leve"),CONCATENATE("R2C",'Mapa final'!$S$11),"")</f>
        <v/>
      </c>
      <c r="Z37" s="166" t="str">
        <f>IF(AND('Mapa final'!$AD$11="Alta",'Mapa final'!$AF$11="Leve"),CONCATENATE("R2C",'Mapa final'!$S$11),"")</f>
        <v/>
      </c>
      <c r="AA37" s="52" t="str">
        <f>IF(AND('Mapa final'!$AD$11="Alta",'Mapa final'!$AF$11="Leve"),CONCATENATE("R2C",'Mapa final'!$S$11),"")</f>
        <v/>
      </c>
      <c r="AB37" s="38" t="str">
        <f>IF(AND('Mapa final'!$AD$11="Muy Alta",'Mapa final'!$AF$11="Leve"),CONCATENATE("R2C",'Mapa final'!$S$11),"")</f>
        <v/>
      </c>
      <c r="AC37" s="165" t="str">
        <f>IF(AND('Mapa final'!$AD$11="Muy Alta",'Mapa final'!$AF$11="Leve"),CONCATENATE("R2C",'Mapa final'!$S$11),"")</f>
        <v/>
      </c>
      <c r="AD37" s="165" t="str">
        <f>IF(AND('Mapa final'!$AD$11="Muy Alta",'Mapa final'!$AF$11="Leve"),CONCATENATE("R2C",'Mapa final'!$S$11),"")</f>
        <v/>
      </c>
      <c r="AE37" s="165" t="str">
        <f>IF(AND('Mapa final'!$AD$11="Muy Alta",'Mapa final'!$AF$11="Leve"),CONCATENATE("R2C",'Mapa final'!$S$11),"")</f>
        <v/>
      </c>
      <c r="AF37" s="165" t="str">
        <f>IF(AND('Mapa final'!$AD$11="Muy Alta",'Mapa final'!$AF$11="Leve"),CONCATENATE("R2C",'Mapa final'!$S$11),"")</f>
        <v/>
      </c>
      <c r="AG37" s="39" t="str">
        <f>IF(AND('Mapa final'!$AD$11="Muy Alta",'Mapa final'!$AF$11="Leve"),CONCATENATE("R2C",'Mapa final'!$S$11),"")</f>
        <v/>
      </c>
      <c r="AH37" s="40" t="str">
        <f>IF(AND('Mapa final'!$AD$11="Muy Alta",'Mapa final'!$AF$11="Catastrófico"),CONCATENATE("R2C",'Mapa final'!$S$11),"")</f>
        <v/>
      </c>
      <c r="AI37" s="167" t="str">
        <f>IF(AND('Mapa final'!$AD$11="Muy Alta",'Mapa final'!$AF$11="Catastrófico"),CONCATENATE("R2C",'Mapa final'!$S$11),"")</f>
        <v/>
      </c>
      <c r="AJ37" s="167" t="str">
        <f>IF(AND('Mapa final'!$AD$11="Muy Alta",'Mapa final'!$AF$11="Catastrófico"),CONCATENATE("R2C",'Mapa final'!$S$11),"")</f>
        <v/>
      </c>
      <c r="AK37" s="167" t="str">
        <f>IF(AND('Mapa final'!$AD$11="Muy Alta",'Mapa final'!$AF$11="Catastrófico"),CONCATENATE("R2C",'Mapa final'!$S$11),"")</f>
        <v/>
      </c>
      <c r="AL37" s="167" t="str">
        <f>IF(AND('Mapa final'!$AD$11="Muy Alta",'Mapa final'!$AF$11="Catastrófico"),CONCATENATE("R2C",'Mapa final'!$S$11),"")</f>
        <v/>
      </c>
      <c r="AM37" s="41" t="str">
        <f>IF(AND('Mapa final'!$AD$11="Muy Alta",'Mapa final'!$AF$11="Catastrófico"),CONCATENATE("R2C",'Mapa final'!$S$11),"")</f>
        <v/>
      </c>
      <c r="AN37" s="64"/>
      <c r="AO37" s="382"/>
      <c r="AP37" s="383"/>
      <c r="AQ37" s="383"/>
      <c r="AR37" s="383"/>
      <c r="AS37" s="383"/>
      <c r="AT37" s="38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row>
    <row r="38" spans="1:80" ht="15" customHeight="1" x14ac:dyDescent="0.25">
      <c r="A38" s="64"/>
      <c r="B38" s="262"/>
      <c r="C38" s="262"/>
      <c r="D38" s="263"/>
      <c r="E38" s="362"/>
      <c r="F38" s="361"/>
      <c r="G38" s="361"/>
      <c r="H38" s="361"/>
      <c r="I38" s="361"/>
      <c r="J38" s="59" t="str">
        <f>IF(AND('Mapa final'!$AD$11="Baja",'Mapa final'!$AF$11="Leve"),CONCATENATE("R2C",'Mapa final'!$S$11),"")</f>
        <v/>
      </c>
      <c r="K38" s="168" t="str">
        <f>IF(AND('Mapa final'!$AD$11="Baja",'Mapa final'!$AF$11="Leve"),CONCATENATE("R2C",'Mapa final'!$S$11),"")</f>
        <v/>
      </c>
      <c r="L38" s="168" t="str">
        <f>IF(AND('Mapa final'!$AD$11="Baja",'Mapa final'!$AF$11="Leve"),CONCATENATE("R2C",'Mapa final'!$S$11),"")</f>
        <v/>
      </c>
      <c r="M38" s="168" t="str">
        <f>IF(AND('Mapa final'!$AD$11="Baja",'Mapa final'!$AF$11="Leve"),CONCATENATE("R2C",'Mapa final'!$S$11),"")</f>
        <v/>
      </c>
      <c r="N38" s="168" t="str">
        <f>IF(AND('Mapa final'!$AD$11="Baja",'Mapa final'!$AF$11="Leve"),CONCATENATE("R2C",'Mapa final'!$S$11),"")</f>
        <v/>
      </c>
      <c r="O38" s="60" t="str">
        <f>IF(AND('Mapa final'!$AD$11="Baja",'Mapa final'!$AF$11="Leve"),CONCATENATE("R2C",'Mapa final'!$S$11),"")</f>
        <v/>
      </c>
      <c r="P38" s="166" t="str">
        <f>IF(AND('Mapa final'!$AD$11="Alta",'Mapa final'!$AF$11="Leve"),CONCATENATE("R2C",'Mapa final'!$S$11),"")</f>
        <v/>
      </c>
      <c r="Q38" s="166" t="str">
        <f>IF(AND('Mapa final'!$AD$11="Alta",'Mapa final'!$AF$11="Leve"),CONCATENATE("R2C",'Mapa final'!$S$11),"")</f>
        <v/>
      </c>
      <c r="R38" s="166" t="str">
        <f>IF(AND('Mapa final'!$AD$11="Alta",'Mapa final'!$AF$11="Leve"),CONCATENATE("R2C",'Mapa final'!$S$11),"")</f>
        <v/>
      </c>
      <c r="S38" s="166" t="str">
        <f>IF(AND('Mapa final'!$AD$11="Alta",'Mapa final'!$AF$11="Leve"),CONCATENATE("R2C",'Mapa final'!$S$11),"")</f>
        <v/>
      </c>
      <c r="T38" s="166" t="str">
        <f>IF(AND('Mapa final'!$AD$11="Alta",'Mapa final'!$AF$11="Leve"),CONCATENATE("R2C",'Mapa final'!$S$11),"")</f>
        <v/>
      </c>
      <c r="U38" s="52" t="str">
        <f>IF(AND('Mapa final'!$AD$11="Alta",'Mapa final'!$AF$11="Leve"),CONCATENATE("R2C",'Mapa final'!$S$11),"")</f>
        <v/>
      </c>
      <c r="V38" s="51" t="str">
        <f>IF(AND('Mapa final'!$AD$11="Alta",'Mapa final'!$AF$11="Leve"),CONCATENATE("R2C",'Mapa final'!$S$11),"")</f>
        <v/>
      </c>
      <c r="W38" s="166" t="str">
        <f>IF(AND('Mapa final'!$AD$11="Alta",'Mapa final'!$AF$11="Leve"),CONCATENATE("R2C",'Mapa final'!$S$11),"")</f>
        <v/>
      </c>
      <c r="X38" s="166" t="str">
        <f>IF(AND('Mapa final'!$AD$11="Alta",'Mapa final'!$AF$11="Leve"),CONCATENATE("R2C",'Mapa final'!$S$11),"")</f>
        <v/>
      </c>
      <c r="Y38" s="166" t="str">
        <f>IF(AND('Mapa final'!$AD$11="Alta",'Mapa final'!$AF$11="Leve"),CONCATENATE("R2C",'Mapa final'!$S$11),"")</f>
        <v/>
      </c>
      <c r="Z38" s="166" t="str">
        <f>IF(AND('Mapa final'!$AD$11="Alta",'Mapa final'!$AF$11="Leve"),CONCATENATE("R2C",'Mapa final'!$S$11),"")</f>
        <v/>
      </c>
      <c r="AA38" s="52" t="str">
        <f>IF(AND('Mapa final'!$AD$11="Alta",'Mapa final'!$AF$11="Leve"),CONCATENATE("R2C",'Mapa final'!$S$11),"")</f>
        <v/>
      </c>
      <c r="AB38" s="38" t="str">
        <f>IF(AND('Mapa final'!$AD$11="Muy Alta",'Mapa final'!$AF$11="Leve"),CONCATENATE("R2C",'Mapa final'!$S$11),"")</f>
        <v/>
      </c>
      <c r="AC38" s="165" t="str">
        <f>IF(AND('Mapa final'!$AD$14="baja",'Mapa final'!$AF$14="mayor"),CONCATENATE("R2C",'Mapa final'!$S$14),"")</f>
        <v>R2C1</v>
      </c>
      <c r="AD38" s="165" t="str">
        <f>IF(AND('Mapa final'!$AD$11="Muy Alta",'Mapa final'!$AF$11="Leve"),CONCATENATE("R2C",'Mapa final'!$S$11),"")</f>
        <v/>
      </c>
      <c r="AE38" s="165" t="str">
        <f>IF(AND('Mapa final'!$AD$11="Muy Alta",'Mapa final'!$AF$11="Leve"),CONCATENATE("R2C",'Mapa final'!$S$11),"")</f>
        <v/>
      </c>
      <c r="AF38" s="165" t="str">
        <f>IF(AND('Mapa final'!$AD$11="Muy Alta",'Mapa final'!$AF$11="Leve"),CONCATENATE("R2C",'Mapa final'!$S$11),"")</f>
        <v/>
      </c>
      <c r="AG38" s="39" t="str">
        <f>IF(AND('Mapa final'!$AD$11="Muy Alta",'Mapa final'!$AF$11="Leve"),CONCATENATE("R2C",'Mapa final'!$S$11),"")</f>
        <v/>
      </c>
      <c r="AH38" s="40" t="str">
        <f>IF(AND('Mapa final'!$AD$11="Muy Alta",'Mapa final'!$AF$11="Catastrófico"),CONCATENATE("R2C",'Mapa final'!$S$11),"")</f>
        <v/>
      </c>
      <c r="AI38" s="167" t="str">
        <f>IF(AND('Mapa final'!$AD$11="Muy Alta",'Mapa final'!$AF$11="Catastrófico"),CONCATENATE("R2C",'Mapa final'!$S$11),"")</f>
        <v/>
      </c>
      <c r="AJ38" s="167" t="str">
        <f>IF(AND('Mapa final'!$AD$11="Muy Alta",'Mapa final'!$AF$11="Catastrófico"),CONCATENATE("R2C",'Mapa final'!$S$11),"")</f>
        <v/>
      </c>
      <c r="AK38" s="167" t="str">
        <f>IF(AND('Mapa final'!$AD$11="Muy Alta",'Mapa final'!$AF$11="Catastrófico"),CONCATENATE("R2C",'Mapa final'!$S$11),"")</f>
        <v/>
      </c>
      <c r="AL38" s="167" t="str">
        <f>IF(AND('Mapa final'!$AD$11="Muy Alta",'Mapa final'!$AF$11="Catastrófico"),CONCATENATE("R2C",'Mapa final'!$S$11),"")</f>
        <v/>
      </c>
      <c r="AM38" s="41" t="str">
        <f>IF(AND('Mapa final'!$AD$11="Muy Alta",'Mapa final'!$AF$11="Catastrófico"),CONCATENATE("R2C",'Mapa final'!$S$11),"")</f>
        <v/>
      </c>
      <c r="AN38" s="64"/>
      <c r="AO38" s="382"/>
      <c r="AP38" s="383"/>
      <c r="AQ38" s="383"/>
      <c r="AR38" s="383"/>
      <c r="AS38" s="383"/>
      <c r="AT38" s="38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row>
    <row r="39" spans="1:80" ht="15" customHeight="1" x14ac:dyDescent="0.25">
      <c r="A39" s="64"/>
      <c r="B39" s="262"/>
      <c r="C39" s="262"/>
      <c r="D39" s="263"/>
      <c r="E39" s="362"/>
      <c r="F39" s="361"/>
      <c r="G39" s="361"/>
      <c r="H39" s="361"/>
      <c r="I39" s="361"/>
      <c r="J39" s="59" t="str">
        <f>IF(AND('Mapa final'!$AD$11="Baja",'Mapa final'!$AF$11="Leve"),CONCATENATE("R2C",'Mapa final'!$S$11),"")</f>
        <v/>
      </c>
      <c r="K39" s="168" t="str">
        <f>IF(AND('Mapa final'!$AD$11="Baja",'Mapa final'!$AF$11="Leve"),CONCATENATE("R2C",'Mapa final'!$S$11),"")</f>
        <v/>
      </c>
      <c r="L39" s="168" t="str">
        <f>IF(AND('Mapa final'!$AD$11="Baja",'Mapa final'!$AF$11="Leve"),CONCATENATE("R2C",'Mapa final'!$S$11),"")</f>
        <v/>
      </c>
      <c r="M39" s="168" t="str">
        <f>IF(AND('Mapa final'!$AD$11="Baja",'Mapa final'!$AF$11="Leve"),CONCATENATE("R2C",'Mapa final'!$S$11),"")</f>
        <v/>
      </c>
      <c r="N39" s="168" t="str">
        <f>IF(AND('Mapa final'!$AD$11="Baja",'Mapa final'!$AF$11="Leve"),CONCATENATE("R2C",'Mapa final'!$S$11),"")</f>
        <v/>
      </c>
      <c r="O39" s="60" t="str">
        <f>IF(AND('Mapa final'!$AD$11="Baja",'Mapa final'!$AF$11="Leve"),CONCATENATE("R2C",'Mapa final'!$S$11),"")</f>
        <v/>
      </c>
      <c r="P39" s="166" t="str">
        <f>IF(AND('Mapa final'!$AD$11="Alta",'Mapa final'!$AF$11="Leve"),CONCATENATE("R2C",'Mapa final'!$S$11),"")</f>
        <v/>
      </c>
      <c r="Q39" s="166" t="str">
        <f>IF(AND('Mapa final'!$AD$11="Alta",'Mapa final'!$AF$11="Leve"),CONCATENATE("R2C",'Mapa final'!$S$11),"")</f>
        <v/>
      </c>
      <c r="R39" s="166" t="str">
        <f>IF(AND('Mapa final'!$AD$11="Alta",'Mapa final'!$AF$11="Leve"),CONCATENATE("R2C",'Mapa final'!$S$11),"")</f>
        <v/>
      </c>
      <c r="S39" s="166" t="str">
        <f>IF(AND('Mapa final'!$AD$11="Alta",'Mapa final'!$AF$11="Leve"),CONCATENATE("R2C",'Mapa final'!$S$11),"")</f>
        <v/>
      </c>
      <c r="T39" s="166" t="str">
        <f>IF(AND('Mapa final'!$AD$11="Alta",'Mapa final'!$AF$11="Leve"),CONCATENATE("R2C",'Mapa final'!$S$11),"")</f>
        <v/>
      </c>
      <c r="U39" s="52" t="str">
        <f>IF(AND('Mapa final'!$AD$11="Alta",'Mapa final'!$AF$11="Leve"),CONCATENATE("R2C",'Mapa final'!$S$11),"")</f>
        <v/>
      </c>
      <c r="V39" s="51" t="str">
        <f>IF(AND('Mapa final'!$AD$11="Alta",'Mapa final'!$AF$11="Leve"),CONCATENATE("R2C",'Mapa final'!$S$11),"")</f>
        <v/>
      </c>
      <c r="W39" s="166" t="str">
        <f>IF(AND('Mapa final'!$AD$11="Alta",'Mapa final'!$AF$11="Leve"),CONCATENATE("R2C",'Mapa final'!$S$11),"")</f>
        <v/>
      </c>
      <c r="X39" s="166" t="str">
        <f>IF(AND('Mapa final'!$AD$11="Alta",'Mapa final'!$AF$11="Leve"),CONCATENATE("R2C",'Mapa final'!$S$11),"")</f>
        <v/>
      </c>
      <c r="Y39" s="166" t="str">
        <f>IF(AND('Mapa final'!$AD$11="Alta",'Mapa final'!$AF$11="Leve"),CONCATENATE("R2C",'Mapa final'!$S$11),"")</f>
        <v/>
      </c>
      <c r="Z39" s="166" t="str">
        <f>IF(AND('Mapa final'!$AD$11="Alta",'Mapa final'!$AF$11="Leve"),CONCATENATE("R2C",'Mapa final'!$S$11),"")</f>
        <v/>
      </c>
      <c r="AA39" s="52" t="str">
        <f>IF(AND('Mapa final'!$AD$11="Alta",'Mapa final'!$AF$11="Leve"),CONCATENATE("R2C",'Mapa final'!$S$11),"")</f>
        <v/>
      </c>
      <c r="AB39" s="38" t="str">
        <f>IF(AND('Mapa final'!$AD$11="Muy Alta",'Mapa final'!$AF$11="Leve"),CONCATENATE("R2C",'Mapa final'!$S$11),"")</f>
        <v/>
      </c>
      <c r="AC39" s="165" t="str">
        <f>IF(AND('Mapa final'!$AD$11="Muy Alta",'Mapa final'!$AF$11="Leve"),CONCATENATE("R2C",'Mapa final'!$S$11),"")</f>
        <v/>
      </c>
      <c r="AD39" s="165" t="str">
        <f>IF(AND('Mapa final'!$AD$11="Muy Alta",'Mapa final'!$AF$11="Leve"),CONCATENATE("R2C",'Mapa final'!$S$11),"")</f>
        <v/>
      </c>
      <c r="AE39" s="165" t="str">
        <f>IF(AND('Mapa final'!$AD$11="Muy Alta",'Mapa final'!$AF$11="Leve"),CONCATENATE("R2C",'Mapa final'!$S$11),"")</f>
        <v/>
      </c>
      <c r="AF39" s="165" t="str">
        <f>IF(AND('Mapa final'!$AD$11="Muy Alta",'Mapa final'!$AF$11="Leve"),CONCATENATE("R2C",'Mapa final'!$S$11),"")</f>
        <v/>
      </c>
      <c r="AG39" s="39" t="str">
        <f>IF(AND('Mapa final'!$AD$11="Muy Alta",'Mapa final'!$AF$11="Leve"),CONCATENATE("R2C",'Mapa final'!$S$11),"")</f>
        <v/>
      </c>
      <c r="AH39" s="40" t="str">
        <f>IF(AND('Mapa final'!$AD$11="Muy Alta",'Mapa final'!$AF$11="Catastrófico"),CONCATENATE("R2C",'Mapa final'!$S$11),"")</f>
        <v/>
      </c>
      <c r="AI39" s="167" t="str">
        <f>IF(AND('Mapa final'!$AD$11="Muy Alta",'Mapa final'!$AF$11="Catastrófico"),CONCATENATE("R2C",'Mapa final'!$S$11),"")</f>
        <v/>
      </c>
      <c r="AJ39" s="167" t="str">
        <f>IF(AND('Mapa final'!$AD$11="Muy Alta",'Mapa final'!$AF$11="Catastrófico"),CONCATENATE("R2C",'Mapa final'!$S$11),"")</f>
        <v/>
      </c>
      <c r="AK39" s="167" t="str">
        <f>IF(AND('Mapa final'!$AD$11="Muy Alta",'Mapa final'!$AF$11="Catastrófico"),CONCATENATE("R2C",'Mapa final'!$S$11),"")</f>
        <v/>
      </c>
      <c r="AL39" s="167" t="str">
        <f>IF(AND('Mapa final'!$AD$11="Muy Alta",'Mapa final'!$AF$11="Catastrófico"),CONCATENATE("R2C",'Mapa final'!$S$11),"")</f>
        <v/>
      </c>
      <c r="AM39" s="41" t="str">
        <f>IF(AND('Mapa final'!$AD$11="Muy Alta",'Mapa final'!$AF$11="Catastrófico"),CONCATENATE("R2C",'Mapa final'!$S$11),"")</f>
        <v/>
      </c>
      <c r="AN39" s="64"/>
      <c r="AO39" s="382"/>
      <c r="AP39" s="383"/>
      <c r="AQ39" s="383"/>
      <c r="AR39" s="383"/>
      <c r="AS39" s="383"/>
      <c r="AT39" s="38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row>
    <row r="40" spans="1:80" ht="15" customHeight="1" x14ac:dyDescent="0.25">
      <c r="A40" s="64"/>
      <c r="B40" s="262"/>
      <c r="C40" s="262"/>
      <c r="D40" s="263"/>
      <c r="E40" s="362"/>
      <c r="F40" s="361"/>
      <c r="G40" s="361"/>
      <c r="H40" s="361"/>
      <c r="I40" s="361"/>
      <c r="J40" s="59" t="str">
        <f>IF(AND('Mapa final'!$AD$11="Baja",'Mapa final'!$AF$11="Leve"),CONCATENATE("R2C",'Mapa final'!$S$11),"")</f>
        <v/>
      </c>
      <c r="K40" s="168" t="str">
        <f>IF(AND('Mapa final'!$AD$11="Baja",'Mapa final'!$AF$11="Leve"),CONCATENATE("R2C",'Mapa final'!$S$11),"")</f>
        <v/>
      </c>
      <c r="L40" s="168" t="str">
        <f>IF(AND('Mapa final'!$AD$11="Baja",'Mapa final'!$AF$11="Leve"),CONCATENATE("R2C",'Mapa final'!$S$11),"")</f>
        <v/>
      </c>
      <c r="M40" s="168" t="str">
        <f>IF(AND('Mapa final'!$AD$11="Baja",'Mapa final'!$AF$11="Leve"),CONCATENATE("R2C",'Mapa final'!$S$11),"")</f>
        <v/>
      </c>
      <c r="N40" s="168" t="str">
        <f>IF(AND('Mapa final'!$AD$11="Baja",'Mapa final'!$AF$11="Leve"),CONCATENATE("R2C",'Mapa final'!$S$11),"")</f>
        <v/>
      </c>
      <c r="O40" s="60" t="str">
        <f>IF(AND('Mapa final'!$AD$11="Baja",'Mapa final'!$AF$11="Leve"),CONCATENATE("R2C",'Mapa final'!$S$11),"")</f>
        <v/>
      </c>
      <c r="P40" s="166" t="str">
        <f>IF(AND('Mapa final'!$AD$11="Alta",'Mapa final'!$AF$11="Leve"),CONCATENATE("R2C",'Mapa final'!$S$11),"")</f>
        <v/>
      </c>
      <c r="Q40" s="166" t="str">
        <f>IF(AND('Mapa final'!$AD$11="Alta",'Mapa final'!$AF$11="Leve"),CONCATENATE("R2C",'Mapa final'!$S$11),"")</f>
        <v/>
      </c>
      <c r="R40" s="166" t="str">
        <f>IF(AND('Mapa final'!$AD$11="Alta",'Mapa final'!$AF$11="Leve"),CONCATENATE("R2C",'Mapa final'!$S$11),"")</f>
        <v/>
      </c>
      <c r="S40" s="166" t="str">
        <f>IF(AND('Mapa final'!$AD$11="Alta",'Mapa final'!$AF$11="Leve"),CONCATENATE("R2C",'Mapa final'!$S$11),"")</f>
        <v/>
      </c>
      <c r="T40" s="166" t="str">
        <f>IF(AND('Mapa final'!$AD$11="Alta",'Mapa final'!$AF$11="Leve"),CONCATENATE("R2C",'Mapa final'!$S$11),"")</f>
        <v/>
      </c>
      <c r="U40" s="52" t="str">
        <f>IF(AND('Mapa final'!$AD$11="Alta",'Mapa final'!$AF$11="Leve"),CONCATENATE("R2C",'Mapa final'!$S$11),"")</f>
        <v/>
      </c>
      <c r="V40" s="51" t="str">
        <f>IF(AND('Mapa final'!$AD$11="Alta",'Mapa final'!$AF$11="Leve"),CONCATENATE("R2C",'Mapa final'!$S$11),"")</f>
        <v/>
      </c>
      <c r="W40" s="166" t="str">
        <f>IF(AND('Mapa final'!$AD$11="Alta",'Mapa final'!$AF$11="Leve"),CONCATENATE("R2C",'Mapa final'!$S$11),"")</f>
        <v/>
      </c>
      <c r="X40" s="166" t="str">
        <f>IF(AND('Mapa final'!$AD$19="baja",'Mapa final'!$AF$19="moderado"),CONCATENATE("R5C",'Mapa final'!$S$19),"")</f>
        <v>R5C1</v>
      </c>
      <c r="Y40" s="166" t="str">
        <f>IF(AND('Mapa final'!$AD$11="Alta",'Mapa final'!$AF$11="Leve"),CONCATENATE("R2C",'Mapa final'!$S$11),"")</f>
        <v/>
      </c>
      <c r="Z40" s="166" t="str">
        <f>IF(AND('Mapa final'!$AD$11="Alta",'Mapa final'!$AF$11="Leve"),CONCATENATE("R2C",'Mapa final'!$S$11),"")</f>
        <v/>
      </c>
      <c r="AA40" s="52" t="str">
        <f>IF(AND('Mapa final'!$AD$11="Alta",'Mapa final'!$AF$11="Leve"),CONCATENATE("R2C",'Mapa final'!$S$11),"")</f>
        <v/>
      </c>
      <c r="AB40" s="38" t="str">
        <f>IF(AND('Mapa final'!$AD$11="Muy Alta",'Mapa final'!$AF$11="Leve"),CONCATENATE("R2C",'Mapa final'!$S$11),"")</f>
        <v/>
      </c>
      <c r="AC40" s="165" t="str">
        <f>IF(AND('Mapa final'!$AD$11="Muy Alta",'Mapa final'!$AF$11="Leve"),CONCATENATE("R2C",'Mapa final'!$S$11),"")</f>
        <v/>
      </c>
      <c r="AD40" s="165" t="str">
        <f>IF(AND('Mapa final'!$AD$11="Muy Alta",'Mapa final'!$AF$11="Leve"),CONCATENATE("R2C",'Mapa final'!$S$11),"")</f>
        <v/>
      </c>
      <c r="AE40" s="165" t="str">
        <f>IF(AND('Mapa final'!$AD$11="Muy Alta",'Mapa final'!$AF$11="Leve"),CONCATENATE("R2C",'Mapa final'!$S$11),"")</f>
        <v/>
      </c>
      <c r="AF40" s="165" t="str">
        <f>IF(AND('Mapa final'!$AD$11="Muy Alta",'Mapa final'!$AF$11="Leve"),CONCATENATE("R2C",'Mapa final'!$S$11),"")</f>
        <v/>
      </c>
      <c r="AG40" s="39" t="str">
        <f>IF(AND('Mapa final'!$AD$11="Muy Alta",'Mapa final'!$AF$11="Leve"),CONCATENATE("R2C",'Mapa final'!$S$11),"")</f>
        <v/>
      </c>
      <c r="AH40" s="40" t="str">
        <f>IF(AND('Mapa final'!$AD$11="Muy Alta",'Mapa final'!$AF$11="Catastrófico"),CONCATENATE("R2C",'Mapa final'!$S$11),"")</f>
        <v/>
      </c>
      <c r="AI40" s="167" t="str">
        <f>IF(AND('Mapa final'!$AD$11="Muy Alta",'Mapa final'!$AF$11="Catastrófico"),CONCATENATE("R2C",'Mapa final'!$S$11),"")</f>
        <v/>
      </c>
      <c r="AJ40" s="167" t="str">
        <f>IF(AND('Mapa final'!$AD$11="Muy Alta",'Mapa final'!$AF$11="Catastrófico"),CONCATENATE("R2C",'Mapa final'!$S$11),"")</f>
        <v/>
      </c>
      <c r="AK40" s="167" t="str">
        <f>IF(AND('Mapa final'!$AD$11="Muy Alta",'Mapa final'!$AF$11="Catastrófico"),CONCATENATE("R2C",'Mapa final'!$S$11),"")</f>
        <v/>
      </c>
      <c r="AL40" s="167" t="str">
        <f>IF(AND('Mapa final'!$AD$11="Muy Alta",'Mapa final'!$AF$11="Catastrófico"),CONCATENATE("R2C",'Mapa final'!$S$11),"")</f>
        <v/>
      </c>
      <c r="AM40" s="41" t="str">
        <f>IF(AND('Mapa final'!$AD$11="Muy Alta",'Mapa final'!$AF$11="Catastrófico"),CONCATENATE("R2C",'Mapa final'!$S$11),"")</f>
        <v/>
      </c>
      <c r="AN40" s="64"/>
      <c r="AO40" s="382"/>
      <c r="AP40" s="383"/>
      <c r="AQ40" s="383"/>
      <c r="AR40" s="383"/>
      <c r="AS40" s="383"/>
      <c r="AT40" s="38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row>
    <row r="41" spans="1:80" ht="15" customHeight="1" x14ac:dyDescent="0.25">
      <c r="A41" s="64"/>
      <c r="B41" s="262"/>
      <c r="C41" s="262"/>
      <c r="D41" s="263"/>
      <c r="E41" s="362"/>
      <c r="F41" s="361"/>
      <c r="G41" s="361"/>
      <c r="H41" s="361"/>
      <c r="I41" s="361"/>
      <c r="J41" s="59" t="str">
        <f>IF(AND('Mapa final'!$AD$11="Baja",'Mapa final'!$AF$11="Leve"),CONCATENATE("R2C",'Mapa final'!$S$11),"")</f>
        <v/>
      </c>
      <c r="K41" s="168" t="str">
        <f>IF(AND('Mapa final'!$AD$11="Baja",'Mapa final'!$AF$11="Leve"),CONCATENATE("R2C",'Mapa final'!$S$11),"")</f>
        <v/>
      </c>
      <c r="L41" s="168" t="str">
        <f>IF(AND('Mapa final'!$AD$11="Baja",'Mapa final'!$AF$11="Leve"),CONCATENATE("R2C",'Mapa final'!$S$11),"")</f>
        <v/>
      </c>
      <c r="M41" s="168" t="str">
        <f>IF(AND('Mapa final'!$AD$11="Baja",'Mapa final'!$AF$11="Leve"),CONCATENATE("R2C",'Mapa final'!$S$11),"")</f>
        <v/>
      </c>
      <c r="N41" s="168" t="str">
        <f>IF(AND('Mapa final'!$AD$11="Baja",'Mapa final'!$AF$11="Leve"),CONCATENATE("R2C",'Mapa final'!$S$11),"")</f>
        <v/>
      </c>
      <c r="O41" s="60" t="str">
        <f>IF(AND('Mapa final'!$AD$11="Baja",'Mapa final'!$AF$11="Leve"),CONCATENATE("R2C",'Mapa final'!$S$11),"")</f>
        <v/>
      </c>
      <c r="P41" s="166" t="str">
        <f>IF(AND('Mapa final'!$AD$11="Alta",'Mapa final'!$AF$11="Leve"),CONCATENATE("R2C",'Mapa final'!$S$11),"")</f>
        <v/>
      </c>
      <c r="Q41" s="166" t="str">
        <f>IF(AND('Mapa final'!$AD$11="Alta",'Mapa final'!$AF$11="Leve"),CONCATENATE("R2C",'Mapa final'!$S$11),"")</f>
        <v/>
      </c>
      <c r="R41" s="166" t="str">
        <f>IF(AND('Mapa final'!$AD$11="Alta",'Mapa final'!$AF$11="Leve"),CONCATENATE("R2C",'Mapa final'!$S$11),"")</f>
        <v/>
      </c>
      <c r="S41" s="166" t="str">
        <f>IF(AND('Mapa final'!$AD$17="baja",'Mapa final'!$AF$17="menor"),CONCATENATE("R4C",'Mapa final'!$S$17),"")</f>
        <v>R4C1</v>
      </c>
      <c r="T41" s="166" t="str">
        <f>IF(AND('Mapa final'!$AD$11="Alta",'Mapa final'!$AF$11="Leve"),CONCATENATE("R2C",'Mapa final'!$S$11),"")</f>
        <v/>
      </c>
      <c r="U41" s="52" t="str">
        <f>IF(AND('Mapa final'!$AD$11="Alta",'Mapa final'!$AF$11="Leve"),CONCATENATE("R2C",'Mapa final'!$S$11),"")</f>
        <v/>
      </c>
      <c r="V41" s="51" t="str">
        <f>IF(AND('Mapa final'!$AD$11="Alta",'Mapa final'!$AF$11="Leve"),CONCATENATE("R2C",'Mapa final'!$S$11),"")</f>
        <v/>
      </c>
      <c r="W41" s="166" t="str">
        <f>IF(AND('Mapa final'!$AD$11="Alta",'Mapa final'!$AF$11="Leve"),CONCATENATE("R2C",'Mapa final'!$S$11),"")</f>
        <v/>
      </c>
      <c r="X41" s="166" t="str">
        <f>IF(AND('Mapa final'!$AD$11="Alta",'Mapa final'!$AF$11="Leve"),CONCATENATE("R2C",'Mapa final'!$S$11),"")</f>
        <v/>
      </c>
      <c r="Y41" s="166" t="str">
        <f>IF(AND('Mapa final'!$AD$11="Alta",'Mapa final'!$AF$11="Leve"),CONCATENATE("R2C",'Mapa final'!$S$11),"")</f>
        <v/>
      </c>
      <c r="Z41" s="166" t="str">
        <f>IF(AND('Mapa final'!$AD$11="Alta",'Mapa final'!$AF$11="Leve"),CONCATENATE("R2C",'Mapa final'!$S$11),"")</f>
        <v/>
      </c>
      <c r="AA41" s="52" t="str">
        <f>IF(AND('Mapa final'!$AD$11="Alta",'Mapa final'!$AF$11="Leve"),CONCATENATE("R2C",'Mapa final'!$S$11),"")</f>
        <v/>
      </c>
      <c r="AB41" s="38" t="str">
        <f>IF(AND('Mapa final'!$AD$11="Muy Alta",'Mapa final'!$AF$11="Leve"),CONCATENATE("R2C",'Mapa final'!$S$11),"")</f>
        <v/>
      </c>
      <c r="AC41" s="165" t="str">
        <f>IF(AND('Mapa final'!$AD$11="Muy Alta",'Mapa final'!$AF$11="Leve"),CONCATENATE("R2C",'Mapa final'!$S$11),"")</f>
        <v/>
      </c>
      <c r="AD41" s="165" t="str">
        <f>IF(AND('Mapa final'!$AD$11="Muy Alta",'Mapa final'!$AF$11="Leve"),CONCATENATE("R2C",'Mapa final'!$S$11),"")</f>
        <v/>
      </c>
      <c r="AE41" s="165" t="str">
        <f>IF(AND('Mapa final'!$AD$11="Muy Alta",'Mapa final'!$AF$11="Leve"),CONCATENATE("R2C",'Mapa final'!$S$11),"")</f>
        <v/>
      </c>
      <c r="AF41" s="165" t="str">
        <f>IF(AND('Mapa final'!$AD$11="Muy Alta",'Mapa final'!$AF$11="Leve"),CONCATENATE("R2C",'Mapa final'!$S$11),"")</f>
        <v/>
      </c>
      <c r="AG41" s="39" t="str">
        <f>IF(AND('Mapa final'!$AD$11="Muy Alta",'Mapa final'!$AF$11="Leve"),CONCATENATE("R2C",'Mapa final'!$S$11),"")</f>
        <v/>
      </c>
      <c r="AH41" s="40" t="str">
        <f>IF(AND('Mapa final'!$AD$11="Muy Alta",'Mapa final'!$AF$11="Catastrófico"),CONCATENATE("R2C",'Mapa final'!$S$11),"")</f>
        <v/>
      </c>
      <c r="AI41" s="167" t="str">
        <f>IF(AND('Mapa final'!$AD$11="Muy Alta",'Mapa final'!$AF$11="Catastrófico"),CONCATENATE("R2C",'Mapa final'!$S$11),"")</f>
        <v/>
      </c>
      <c r="AJ41" s="167" t="str">
        <f>IF(AND('Mapa final'!$AD$11="Muy Alta",'Mapa final'!$AF$11="Catastrófico"),CONCATENATE("R2C",'Mapa final'!$S$11),"")</f>
        <v/>
      </c>
      <c r="AK41" s="167" t="str">
        <f>IF(AND('Mapa final'!$AD$11="Muy Alta",'Mapa final'!$AF$11="Catastrófico"),CONCATENATE("R2C",'Mapa final'!$S$11),"")</f>
        <v/>
      </c>
      <c r="AL41" s="167" t="str">
        <f>IF(AND('Mapa final'!$AD$11="Muy Alta",'Mapa final'!$AF$11="Catastrófico"),CONCATENATE("R2C",'Mapa final'!$S$11),"")</f>
        <v/>
      </c>
      <c r="AM41" s="41" t="str">
        <f>IF(AND('Mapa final'!$AD$11="Muy Alta",'Mapa final'!$AF$11="Catastrófico"),CONCATENATE("R2C",'Mapa final'!$S$11),"")</f>
        <v/>
      </c>
      <c r="AN41" s="64"/>
      <c r="AO41" s="382"/>
      <c r="AP41" s="383"/>
      <c r="AQ41" s="383"/>
      <c r="AR41" s="383"/>
      <c r="AS41" s="383"/>
      <c r="AT41" s="38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row>
    <row r="42" spans="1:80" ht="15" customHeight="1" x14ac:dyDescent="0.25">
      <c r="A42" s="64"/>
      <c r="B42" s="262"/>
      <c r="C42" s="262"/>
      <c r="D42" s="263"/>
      <c r="E42" s="362"/>
      <c r="F42" s="361"/>
      <c r="G42" s="361"/>
      <c r="H42" s="361"/>
      <c r="I42" s="361"/>
      <c r="J42" s="59" t="str">
        <f>IF(AND('Mapa final'!$AD$11="Baja",'Mapa final'!$AF$11="Leve"),CONCATENATE("R2C",'Mapa final'!$S$11),"")</f>
        <v/>
      </c>
      <c r="K42" s="168" t="str">
        <f>IF(AND('Mapa final'!$AD$11="Baja",'Mapa final'!$AF$11="Leve"),CONCATENATE("R2C",'Mapa final'!$S$11),"")</f>
        <v/>
      </c>
      <c r="L42" s="168" t="str">
        <f>IF(AND('Mapa final'!$AD$11="Baja",'Mapa final'!$AF$11="Leve"),CONCATENATE("R2C",'Mapa final'!$S$11),"")</f>
        <v/>
      </c>
      <c r="M42" s="168" t="str">
        <f>IF(AND('Mapa final'!$AD$11="Baja",'Mapa final'!$AF$11="Leve"),CONCATENATE("R2C",'Mapa final'!$S$11),"")</f>
        <v/>
      </c>
      <c r="N42" s="168" t="str">
        <f>IF(AND('Mapa final'!$AD$11="Baja",'Mapa final'!$AF$11="Leve"),CONCATENATE("R2C",'Mapa final'!$S$11),"")</f>
        <v/>
      </c>
      <c r="O42" s="60" t="str">
        <f>IF(AND('Mapa final'!$AD$11="Baja",'Mapa final'!$AF$11="Leve"),CONCATENATE("R2C",'Mapa final'!$S$11),"")</f>
        <v/>
      </c>
      <c r="P42" s="166" t="str">
        <f>IF(AND('Mapa final'!$AD$11="Alta",'Mapa final'!$AF$11="Leve"),CONCATENATE("R2C",'Mapa final'!$S$11),"")</f>
        <v/>
      </c>
      <c r="Q42" s="166" t="str">
        <f>IF(AND('Mapa final'!$AD$11="Alta",'Mapa final'!$AF$11="Leve"),CONCATENATE("R2C",'Mapa final'!$S$11),"")</f>
        <v/>
      </c>
      <c r="R42" s="166" t="str">
        <f>IF(AND('Mapa final'!$AD$11="Alta",'Mapa final'!$AF$11="Leve"),CONCATENATE("R2C",'Mapa final'!$S$11),"")</f>
        <v/>
      </c>
      <c r="S42" s="166" t="str">
        <f>IF(AND('Mapa final'!$AD$11="Alta",'Mapa final'!$AF$11="Leve"),CONCATENATE("R2C",'Mapa final'!$S$11),"")</f>
        <v/>
      </c>
      <c r="T42" s="166" t="str">
        <f>IF(AND('Mapa final'!$AD$11="Alta",'Mapa final'!$AF$11="Leve"),CONCATENATE("R2C",'Mapa final'!$S$11),"")</f>
        <v/>
      </c>
      <c r="U42" s="52" t="str">
        <f>IF(AND('Mapa final'!$AD$11="Alta",'Mapa final'!$AF$11="Leve"),CONCATENATE("R2C",'Mapa final'!$S$11),"")</f>
        <v/>
      </c>
      <c r="V42" s="51" t="str">
        <f>IF(AND('Mapa final'!$AD$11="Alta",'Mapa final'!$AF$11="Leve"),CONCATENATE("R2C",'Mapa final'!$S$11),"")</f>
        <v/>
      </c>
      <c r="W42" s="166" t="str">
        <f>IF(AND('Mapa final'!$AD$11="Alta",'Mapa final'!$AF$11="Leve"),CONCATENATE("R2C",'Mapa final'!$S$11),"")</f>
        <v/>
      </c>
      <c r="X42" s="166" t="str">
        <f>IF(AND('Mapa final'!$AD$11="Alta",'Mapa final'!$AF$11="Leve"),CONCATENATE("R2C",'Mapa final'!$S$11),"")</f>
        <v/>
      </c>
      <c r="Y42" s="166" t="str">
        <f>IF(AND('Mapa final'!$AD$11="Alta",'Mapa final'!$AF$11="Leve"),CONCATENATE("R2C",'Mapa final'!$S$11),"")</f>
        <v/>
      </c>
      <c r="Z42" s="166" t="str">
        <f>IF(AND('Mapa final'!$AD$11="Alta",'Mapa final'!$AF$11="Leve"),CONCATENATE("R2C",'Mapa final'!$S$11),"")</f>
        <v/>
      </c>
      <c r="AA42" s="52" t="str">
        <f>IF(AND('Mapa final'!$AD$11="Alta",'Mapa final'!$AF$11="Leve"),CONCATENATE("R2C",'Mapa final'!$S$11),"")</f>
        <v/>
      </c>
      <c r="AB42" s="38" t="str">
        <f>IF(AND('Mapa final'!$AD$11="Muy Alta",'Mapa final'!$AF$11="Leve"),CONCATENATE("R2C",'Mapa final'!$S$11),"")</f>
        <v/>
      </c>
      <c r="AC42" s="165" t="str">
        <f>IF(AND('Mapa final'!$AD$11="Muy Alta",'Mapa final'!$AF$11="Leve"),CONCATENATE("R2C",'Mapa final'!$S$11),"")</f>
        <v/>
      </c>
      <c r="AD42" s="165" t="str">
        <f>IF(AND('Mapa final'!$AD$11="Muy Alta",'Mapa final'!$AF$11="Leve"),CONCATENATE("R2C",'Mapa final'!$S$11),"")</f>
        <v/>
      </c>
      <c r="AE42" s="165" t="str">
        <f>IF(AND('Mapa final'!$AD$11="Muy Alta",'Mapa final'!$AF$11="Leve"),CONCATENATE("R2C",'Mapa final'!$S$11),"")</f>
        <v/>
      </c>
      <c r="AF42" s="165" t="str">
        <f>IF(AND('Mapa final'!$AD$11="Muy Alta",'Mapa final'!$AF$11="Leve"),CONCATENATE("R2C",'Mapa final'!$S$11),"")</f>
        <v/>
      </c>
      <c r="AG42" s="39" t="str">
        <f>IF(AND('Mapa final'!$AD$11="Muy Alta",'Mapa final'!$AF$11="Leve"),CONCATENATE("R2C",'Mapa final'!$S$11),"")</f>
        <v/>
      </c>
      <c r="AH42" s="40" t="str">
        <f>IF(AND('Mapa final'!$AD$11="Muy Alta",'Mapa final'!$AF$11="Catastrófico"),CONCATENATE("R2C",'Mapa final'!$S$11),"")</f>
        <v/>
      </c>
      <c r="AI42" s="167" t="str">
        <f>IF(AND('Mapa final'!$AD$11="Muy Alta",'Mapa final'!$AF$11="Catastrófico"),CONCATENATE("R2C",'Mapa final'!$S$11),"")</f>
        <v/>
      </c>
      <c r="AJ42" s="167" t="str">
        <f>IF(AND('Mapa final'!$AD$11="Muy Alta",'Mapa final'!$AF$11="Catastrófico"),CONCATENATE("R2C",'Mapa final'!$S$11),"")</f>
        <v/>
      </c>
      <c r="AK42" s="167" t="str">
        <f>IF(AND('Mapa final'!$AD$11="Muy Alta",'Mapa final'!$AF$11="Catastrófico"),CONCATENATE("R2C",'Mapa final'!$S$11),"")</f>
        <v/>
      </c>
      <c r="AL42" s="167" t="str">
        <f>IF(AND('Mapa final'!$AD$11="Muy Alta",'Mapa final'!$AF$11="Catastrófico"),CONCATENATE("R2C",'Mapa final'!$S$11),"")</f>
        <v/>
      </c>
      <c r="AM42" s="41" t="str">
        <f>IF(AND('Mapa final'!$AD$11="Muy Alta",'Mapa final'!$AF$11="Catastrófico"),CONCATENATE("R2C",'Mapa final'!$S$11),"")</f>
        <v/>
      </c>
      <c r="AN42" s="64"/>
      <c r="AO42" s="382"/>
      <c r="AP42" s="383"/>
      <c r="AQ42" s="383"/>
      <c r="AR42" s="383"/>
      <c r="AS42" s="383"/>
      <c r="AT42" s="38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row>
    <row r="43" spans="1:80" ht="15" customHeight="1" x14ac:dyDescent="0.25">
      <c r="A43" s="64"/>
      <c r="B43" s="262"/>
      <c r="C43" s="262"/>
      <c r="D43" s="263"/>
      <c r="E43" s="362"/>
      <c r="F43" s="361"/>
      <c r="G43" s="361"/>
      <c r="H43" s="361"/>
      <c r="I43" s="361"/>
      <c r="J43" s="59" t="str">
        <f>IF(AND('Mapa final'!$AD$11="Baja",'Mapa final'!$AF$11="Leve"),CONCATENATE("R2C",'Mapa final'!$S$11),"")</f>
        <v/>
      </c>
      <c r="K43" s="168" t="str">
        <f>IF(AND('Mapa final'!$AD$11="Baja",'Mapa final'!$AF$11="Leve"),CONCATENATE("R2C",'Mapa final'!$S$11),"")</f>
        <v/>
      </c>
      <c r="L43" s="168" t="str">
        <f>IF(AND('Mapa final'!$AD$11="Baja",'Mapa final'!$AF$11="Leve"),CONCATENATE("R2C",'Mapa final'!$S$11),"")</f>
        <v/>
      </c>
      <c r="M43" s="168" t="str">
        <f>IF(AND('Mapa final'!$AD$11="Baja",'Mapa final'!$AF$11="Leve"),CONCATENATE("R2C",'Mapa final'!$S$11),"")</f>
        <v/>
      </c>
      <c r="N43" s="168" t="str">
        <f>IF(AND('Mapa final'!$AD$11="Baja",'Mapa final'!$AF$11="Leve"),CONCATENATE("R2C",'Mapa final'!$S$11),"")</f>
        <v/>
      </c>
      <c r="O43" s="60" t="str">
        <f>IF(AND('Mapa final'!$AD$11="Baja",'Mapa final'!$AF$11="Leve"),CONCATENATE("R2C",'Mapa final'!$S$11),"")</f>
        <v/>
      </c>
      <c r="P43" s="166" t="str">
        <f>IF(AND('Mapa final'!$AD$11="Alta",'Mapa final'!$AF$11="Leve"),CONCATENATE("R2C",'Mapa final'!$S$11),"")</f>
        <v/>
      </c>
      <c r="Q43" s="166" t="str">
        <f>IF(AND('Mapa final'!$AD$11="Alta",'Mapa final'!$AF$11="Leve"),CONCATENATE("R2C",'Mapa final'!$S$11),"")</f>
        <v/>
      </c>
      <c r="R43" s="166" t="str">
        <f>IF(AND('Mapa final'!$AD$11="Alta",'Mapa final'!$AF$11="Leve"),CONCATENATE("R2C",'Mapa final'!$S$11),"")</f>
        <v/>
      </c>
      <c r="S43" s="166" t="str">
        <f>IF(AND('Mapa final'!$AD$11="Alta",'Mapa final'!$AF$11="Leve"),CONCATENATE("R2C",'Mapa final'!$S$11),"")</f>
        <v/>
      </c>
      <c r="T43" s="166" t="str">
        <f>IF(AND('Mapa final'!$AD$11="Alta",'Mapa final'!$AF$11="Leve"),CONCATENATE("R2C",'Mapa final'!$S$11),"")</f>
        <v/>
      </c>
      <c r="U43" s="52" t="str">
        <f>IF(AND('Mapa final'!$AD$11="Alta",'Mapa final'!$AF$11="Leve"),CONCATENATE("R2C",'Mapa final'!$S$11),"")</f>
        <v/>
      </c>
      <c r="V43" s="51" t="str">
        <f>IF(AND('Mapa final'!$AD$11="Alta",'Mapa final'!$AF$11="Leve"),CONCATENATE("R2C",'Mapa final'!$S$11),"")</f>
        <v/>
      </c>
      <c r="W43" s="166" t="str">
        <f>IF(AND('Mapa final'!$AD$11="Alta",'Mapa final'!$AF$11="Leve"),CONCATENATE("R2C",'Mapa final'!$S$11),"")</f>
        <v/>
      </c>
      <c r="X43" s="166" t="str">
        <f>IF(AND('Mapa final'!$AD$11="Alta",'Mapa final'!$AF$11="Leve"),CONCATENATE("R2C",'Mapa final'!$S$11),"")</f>
        <v/>
      </c>
      <c r="Y43" s="166" t="str">
        <f>IF(AND('Mapa final'!$AD$11="Alta",'Mapa final'!$AF$11="Leve"),CONCATENATE("R2C",'Mapa final'!$S$11),"")</f>
        <v/>
      </c>
      <c r="Z43" s="166" t="str">
        <f>IF(AND('Mapa final'!$AD$11="Alta",'Mapa final'!$AF$11="Leve"),CONCATENATE("R2C",'Mapa final'!$S$11),"")</f>
        <v/>
      </c>
      <c r="AA43" s="52" t="str">
        <f>IF(AND('Mapa final'!$AD$11="Alta",'Mapa final'!$AF$11="Leve"),CONCATENATE("R2C",'Mapa final'!$S$11),"")</f>
        <v/>
      </c>
      <c r="AB43" s="38" t="str">
        <f>IF(AND('Mapa final'!$AD$11="Muy Alta",'Mapa final'!$AF$11="Leve"),CONCATENATE("R2C",'Mapa final'!$S$11),"")</f>
        <v/>
      </c>
      <c r="AC43" s="165" t="str">
        <f>IF(AND('Mapa final'!$AD$11="Muy Alta",'Mapa final'!$AF$11="Leve"),CONCATENATE("R2C",'Mapa final'!$S$11),"")</f>
        <v/>
      </c>
      <c r="AD43" s="165" t="str">
        <f>IF(AND('Mapa final'!$AD$11="Muy Alta",'Mapa final'!$AF$11="Leve"),CONCATENATE("R2C",'Mapa final'!$S$11),"")</f>
        <v/>
      </c>
      <c r="AE43" s="165" t="str">
        <f>IF(AND('Mapa final'!$AD$11="Muy Alta",'Mapa final'!$AF$11="Leve"),CONCATENATE("R2C",'Mapa final'!$S$11),"")</f>
        <v/>
      </c>
      <c r="AF43" s="165" t="str">
        <f>IF(AND('Mapa final'!$AD$11="Muy Alta",'Mapa final'!$AF$11="Leve"),CONCATENATE("R2C",'Mapa final'!$S$11),"")</f>
        <v/>
      </c>
      <c r="AG43" s="39" t="str">
        <f>IF(AND('Mapa final'!$AD$11="Muy Alta",'Mapa final'!$AF$11="Leve"),CONCATENATE("R2C",'Mapa final'!$S$11),"")</f>
        <v/>
      </c>
      <c r="AH43" s="40" t="str">
        <f>IF(AND('Mapa final'!$AD$11="Muy Alta",'Mapa final'!$AF$11="Catastrófico"),CONCATENATE("R2C",'Mapa final'!$S$11),"")</f>
        <v/>
      </c>
      <c r="AI43" s="167" t="str">
        <f>IF(AND('Mapa final'!$AD$11="Muy Alta",'Mapa final'!$AF$11="Catastrófico"),CONCATENATE("R2C",'Mapa final'!$S$11),"")</f>
        <v/>
      </c>
      <c r="AJ43" s="167" t="str">
        <f>IF(AND('Mapa final'!$AD$11="Muy Alta",'Mapa final'!$AF$11="Catastrófico"),CONCATENATE("R2C",'Mapa final'!$S$11),"")</f>
        <v/>
      </c>
      <c r="AK43" s="167" t="str">
        <f>IF(AND('Mapa final'!$AD$11="Muy Alta",'Mapa final'!$AF$11="Catastrófico"),CONCATENATE("R2C",'Mapa final'!$S$11),"")</f>
        <v/>
      </c>
      <c r="AL43" s="167" t="str">
        <f>IF(AND('Mapa final'!$AD$11="Muy Alta",'Mapa final'!$AF$11="Catastrófico"),CONCATENATE("R2C",'Mapa final'!$S$11),"")</f>
        <v/>
      </c>
      <c r="AM43" s="41" t="str">
        <f>IF(AND('Mapa final'!$AD$11="Muy Alta",'Mapa final'!$AF$11="Catastrófico"),CONCATENATE("R2C",'Mapa final'!$S$11),"")</f>
        <v/>
      </c>
      <c r="AN43" s="64"/>
      <c r="AO43" s="382"/>
      <c r="AP43" s="383"/>
      <c r="AQ43" s="383"/>
      <c r="AR43" s="383"/>
      <c r="AS43" s="383"/>
      <c r="AT43" s="38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row>
    <row r="44" spans="1:80" ht="15" customHeight="1" x14ac:dyDescent="0.25">
      <c r="A44" s="64"/>
      <c r="B44" s="262"/>
      <c r="C44" s="262"/>
      <c r="D44" s="263"/>
      <c r="E44" s="362"/>
      <c r="F44" s="361"/>
      <c r="G44" s="361"/>
      <c r="H44" s="361"/>
      <c r="I44" s="361"/>
      <c r="J44" s="59" t="str">
        <f>IF(AND('Mapa final'!$AD$11="Baja",'Mapa final'!$AF$11="Leve"),CONCATENATE("R2C",'Mapa final'!$S$11),"")</f>
        <v/>
      </c>
      <c r="K44" s="168" t="str">
        <f>IF(AND('Mapa final'!$AD$11="Baja",'Mapa final'!$AF$11="Leve"),CONCATENATE("R2C",'Mapa final'!$S$11),"")</f>
        <v/>
      </c>
      <c r="L44" s="168" t="str">
        <f>IF(AND('Mapa final'!$AD$11="Baja",'Mapa final'!$AF$11="Leve"),CONCATENATE("R2C",'Mapa final'!$S$11),"")</f>
        <v/>
      </c>
      <c r="M44" s="168" t="str">
        <f>IF(AND('Mapa final'!$AD$11="Baja",'Mapa final'!$AF$11="Leve"),CONCATENATE("R2C",'Mapa final'!$S$11),"")</f>
        <v/>
      </c>
      <c r="N44" s="168" t="str">
        <f>IF(AND('Mapa final'!$AD$11="Baja",'Mapa final'!$AF$11="Leve"),CONCATENATE("R2C",'Mapa final'!$S$11),"")</f>
        <v/>
      </c>
      <c r="O44" s="60" t="str">
        <f>IF(AND('Mapa final'!$AD$11="Baja",'Mapa final'!$AF$11="Leve"),CONCATENATE("R2C",'Mapa final'!$S$11),"")</f>
        <v/>
      </c>
      <c r="P44" s="166" t="str">
        <f>IF(AND('Mapa final'!$AD$11="Alta",'Mapa final'!$AF$11="Leve"),CONCATENATE("R2C",'Mapa final'!$S$11),"")</f>
        <v/>
      </c>
      <c r="Q44" s="166" t="str">
        <f>IF(AND('Mapa final'!$AD$11="Alta",'Mapa final'!$AF$11="Leve"),CONCATENATE("R2C",'Mapa final'!$S$11),"")</f>
        <v/>
      </c>
      <c r="R44" s="166" t="str">
        <f>IF(AND('Mapa final'!$AD$11="Alta",'Mapa final'!$AF$11="Leve"),CONCATENATE("R2C",'Mapa final'!$S$11),"")</f>
        <v/>
      </c>
      <c r="S44" s="166" t="str">
        <f>IF(AND('Mapa final'!$AD$11="Alta",'Mapa final'!$AF$11="Leve"),CONCATENATE("R2C",'Mapa final'!$S$11),"")</f>
        <v/>
      </c>
      <c r="T44" s="166" t="str">
        <f>IF(AND('Mapa final'!$AD$11="Alta",'Mapa final'!$AF$11="Leve"),CONCATENATE("R2C",'Mapa final'!$S$11),"")</f>
        <v/>
      </c>
      <c r="U44" s="52" t="str">
        <f>IF(AND('Mapa final'!$AD$11="Alta",'Mapa final'!$AF$11="Leve"),CONCATENATE("R2C",'Mapa final'!$S$11),"")</f>
        <v/>
      </c>
      <c r="V44" s="51" t="str">
        <f>IF(AND('Mapa final'!$AD$11="Alta",'Mapa final'!$AF$11="Leve"),CONCATENATE("R2C",'Mapa final'!$S$11),"")</f>
        <v/>
      </c>
      <c r="W44" s="166" t="str">
        <f>IF(AND('Mapa final'!$AD$11="Alta",'Mapa final'!$AF$11="Leve"),CONCATENATE("R2C",'Mapa final'!$S$11),"")</f>
        <v/>
      </c>
      <c r="X44" s="166" t="str">
        <f>IF(AND('Mapa final'!$AD$11="Alta",'Mapa final'!$AF$11="Leve"),CONCATENATE("R2C",'Mapa final'!$S$11),"")</f>
        <v/>
      </c>
      <c r="Y44" s="166" t="str">
        <f>IF(AND('Mapa final'!$AD$11="Alta",'Mapa final'!$AF$11="Leve"),CONCATENATE("R2C",'Mapa final'!$S$11),"")</f>
        <v/>
      </c>
      <c r="Z44" s="166" t="str">
        <f>IF(AND('Mapa final'!$AD$11="Alta",'Mapa final'!$AF$11="Leve"),CONCATENATE("R2C",'Mapa final'!$S$11),"")</f>
        <v/>
      </c>
      <c r="AA44" s="52" t="str">
        <f>IF(AND('Mapa final'!$AD$11="Alta",'Mapa final'!$AF$11="Leve"),CONCATENATE("R2C",'Mapa final'!$S$11),"")</f>
        <v/>
      </c>
      <c r="AB44" s="38" t="str">
        <f>IF(AND('Mapa final'!$AD$11="Muy Alta",'Mapa final'!$AF$11="Leve"),CONCATENATE("R2C",'Mapa final'!$S$11),"")</f>
        <v/>
      </c>
      <c r="AC44" s="165" t="str">
        <f>IF(AND('Mapa final'!$AD$11="Muy Alta",'Mapa final'!$AF$11="Leve"),CONCATENATE("R2C",'Mapa final'!$S$11),"")</f>
        <v/>
      </c>
      <c r="AD44" s="165" t="str">
        <f>IF(AND('Mapa final'!$AD$11="Muy Alta",'Mapa final'!$AF$11="Leve"),CONCATENATE("R2C",'Mapa final'!$S$11),"")</f>
        <v/>
      </c>
      <c r="AE44" s="165" t="str">
        <f>IF(AND('Mapa final'!$AD$11="Muy Alta",'Mapa final'!$AF$11="Leve"),CONCATENATE("R2C",'Mapa final'!$S$11),"")</f>
        <v/>
      </c>
      <c r="AF44" s="165" t="str">
        <f>IF(AND('Mapa final'!$AD$11="Muy Alta",'Mapa final'!$AF$11="Leve"),CONCATENATE("R2C",'Mapa final'!$S$11),"")</f>
        <v/>
      </c>
      <c r="AG44" s="39" t="str">
        <f>IF(AND('Mapa final'!$AD$11="Muy Alta",'Mapa final'!$AF$11="Leve"),CONCATENATE("R2C",'Mapa final'!$S$11),"")</f>
        <v/>
      </c>
      <c r="AH44" s="40" t="str">
        <f>IF(AND('Mapa final'!$AD$11="Muy Alta",'Mapa final'!$AF$11="Catastrófico"),CONCATENATE("R2C",'Mapa final'!$S$11),"")</f>
        <v/>
      </c>
      <c r="AI44" s="167" t="str">
        <f>IF(AND('Mapa final'!$AD$11="Muy Alta",'Mapa final'!$AF$11="Catastrófico"),CONCATENATE("R2C",'Mapa final'!$S$11),"")</f>
        <v/>
      </c>
      <c r="AJ44" s="167" t="str">
        <f>IF(AND('Mapa final'!$AD$11="Muy Alta",'Mapa final'!$AF$11="Catastrófico"),CONCATENATE("R2C",'Mapa final'!$S$11),"")</f>
        <v/>
      </c>
      <c r="AK44" s="167" t="str">
        <f>IF(AND('Mapa final'!$AD$11="Muy Alta",'Mapa final'!$AF$11="Catastrófico"),CONCATENATE("R2C",'Mapa final'!$S$11),"")</f>
        <v/>
      </c>
      <c r="AL44" s="167" t="str">
        <f>IF(AND('Mapa final'!$AD$11="Muy Alta",'Mapa final'!$AF$11="Catastrófico"),CONCATENATE("R2C",'Mapa final'!$S$11),"")</f>
        <v/>
      </c>
      <c r="AM44" s="41" t="str">
        <f>IF(AND('Mapa final'!$AD$11="Muy Alta",'Mapa final'!$AF$11="Catastrófico"),CONCATENATE("R2C",'Mapa final'!$S$11),"")</f>
        <v/>
      </c>
      <c r="AN44" s="64"/>
      <c r="AO44" s="382"/>
      <c r="AP44" s="383"/>
      <c r="AQ44" s="383"/>
      <c r="AR44" s="383"/>
      <c r="AS44" s="383"/>
      <c r="AT44" s="38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row>
    <row r="45" spans="1:80" ht="15.75" customHeight="1" thickBot="1" x14ac:dyDescent="0.3">
      <c r="A45" s="64"/>
      <c r="B45" s="262"/>
      <c r="C45" s="262"/>
      <c r="D45" s="263"/>
      <c r="E45" s="363"/>
      <c r="F45" s="364"/>
      <c r="G45" s="364"/>
      <c r="H45" s="364"/>
      <c r="I45" s="364"/>
      <c r="J45" s="61" t="str">
        <f>IF(AND('Mapa final'!$AD$11="Baja",'Mapa final'!$AF$11="Leve"),CONCATENATE("R2C",'Mapa final'!$S$11),"")</f>
        <v/>
      </c>
      <c r="K45" s="62" t="str">
        <f>IF(AND('Mapa final'!$AD$11="Baja",'Mapa final'!$AF$11="Leve"),CONCATENATE("R2C",'Mapa final'!$S$11),"")</f>
        <v/>
      </c>
      <c r="L45" s="62" t="str">
        <f>IF(AND('Mapa final'!$AD$11="Baja",'Mapa final'!$AF$11="Leve"),CONCATENATE("R2C",'Mapa final'!$S$11),"")</f>
        <v/>
      </c>
      <c r="M45" s="62" t="str">
        <f>IF(AND('Mapa final'!$AD$11="Baja",'Mapa final'!$AF$11="Leve"),CONCATENATE("R2C",'Mapa final'!$S$11),"")</f>
        <v/>
      </c>
      <c r="N45" s="62" t="str">
        <f>IF(AND('Mapa final'!$AD$11="Baja",'Mapa final'!$AF$11="Leve"),CONCATENATE("R2C",'Mapa final'!$S$11),"")</f>
        <v/>
      </c>
      <c r="O45" s="63" t="str">
        <f>IF(AND('Mapa final'!$AD$11="Baja",'Mapa final'!$AF$11="Leve"),CONCATENATE("R2C",'Mapa final'!$S$11),"")</f>
        <v/>
      </c>
      <c r="P45" s="54" t="str">
        <f>IF(AND('Mapa final'!$AD$11="Alta",'Mapa final'!$AF$11="Leve"),CONCATENATE("R2C",'Mapa final'!$S$11),"")</f>
        <v/>
      </c>
      <c r="Q45" s="54" t="str">
        <f>IF(AND('Mapa final'!$AD$11="Alta",'Mapa final'!$AF$11="Leve"),CONCATENATE("R2C",'Mapa final'!$S$11),"")</f>
        <v/>
      </c>
      <c r="R45" s="54" t="str">
        <f>IF(AND('Mapa final'!$AD$11="Alta",'Mapa final'!$AF$11="Leve"),CONCATENATE("R2C",'Mapa final'!$S$11),"")</f>
        <v/>
      </c>
      <c r="S45" s="54" t="str">
        <f>IF(AND('Mapa final'!$AD$11="Alta",'Mapa final'!$AF$11="Leve"),CONCATENATE("R2C",'Mapa final'!$S$11),"")</f>
        <v/>
      </c>
      <c r="T45" s="54" t="str">
        <f>IF(AND('Mapa final'!$AD$11="Alta",'Mapa final'!$AF$11="Leve"),CONCATENATE("R2C",'Mapa final'!$S$11),"")</f>
        <v/>
      </c>
      <c r="U45" s="55" t="str">
        <f>IF(AND('Mapa final'!$AD$11="Alta",'Mapa final'!$AF$11="Leve"),CONCATENATE("R2C",'Mapa final'!$S$11),"")</f>
        <v/>
      </c>
      <c r="V45" s="53" t="str">
        <f>IF(AND('Mapa final'!$AD$11="Alta",'Mapa final'!$AF$11="Leve"),CONCATENATE("R2C",'Mapa final'!$S$11),"")</f>
        <v/>
      </c>
      <c r="W45" s="54" t="str">
        <f>IF(AND('Mapa final'!$AD$11="Alta",'Mapa final'!$AF$11="Leve"),CONCATENATE("R2C",'Mapa final'!$S$11),"")</f>
        <v/>
      </c>
      <c r="X45" s="54" t="str">
        <f>IF(AND('Mapa final'!$AD$11="Alta",'Mapa final'!$AF$11="Leve"),CONCATENATE("R2C",'Mapa final'!$S$11),"")</f>
        <v/>
      </c>
      <c r="Y45" s="54" t="str">
        <f>IF(AND('Mapa final'!$AD$11="Alta",'Mapa final'!$AF$11="Leve"),CONCATENATE("R2C",'Mapa final'!$S$11),"")</f>
        <v/>
      </c>
      <c r="Z45" s="54" t="str">
        <f>IF(AND('Mapa final'!$AD$11="Alta",'Mapa final'!$AF$11="Leve"),CONCATENATE("R2C",'Mapa final'!$S$11),"")</f>
        <v/>
      </c>
      <c r="AA45" s="55" t="str">
        <f>IF(AND('Mapa final'!$AD$11="Alta",'Mapa final'!$AF$11="Leve"),CONCATENATE("R2C",'Mapa final'!$S$11),"")</f>
        <v/>
      </c>
      <c r="AB45" s="42" t="str">
        <f>IF(AND('Mapa final'!$AD$11="Muy Alta",'Mapa final'!$AF$11="Leve"),CONCATENATE("R2C",'Mapa final'!$S$11),"")</f>
        <v/>
      </c>
      <c r="AC45" s="43" t="str">
        <f>IF(AND('Mapa final'!$AD$11="Muy Alta",'Mapa final'!$AF$11="Leve"),CONCATENATE("R2C",'Mapa final'!$S$11),"")</f>
        <v/>
      </c>
      <c r="AD45" s="43" t="str">
        <f>IF(AND('Mapa final'!$AD$11="Muy Alta",'Mapa final'!$AF$11="Leve"),CONCATENATE("R2C",'Mapa final'!$S$11),"")</f>
        <v/>
      </c>
      <c r="AE45" s="43" t="str">
        <f>IF(AND('Mapa final'!$AD$11="Muy Alta",'Mapa final'!$AF$11="Leve"),CONCATENATE("R2C",'Mapa final'!$S$11),"")</f>
        <v/>
      </c>
      <c r="AF45" s="43" t="str">
        <f>IF(AND('Mapa final'!$AD$11="Muy Alta",'Mapa final'!$AF$11="Leve"),CONCATENATE("R2C",'Mapa final'!$S$11),"")</f>
        <v/>
      </c>
      <c r="AG45" s="44" t="str">
        <f>IF(AND('Mapa final'!$AD$11="Muy Alta",'Mapa final'!$AF$11="Leve"),CONCATENATE("R2C",'Mapa final'!$S$11),"")</f>
        <v/>
      </c>
      <c r="AH45" s="45" t="str">
        <f>IF(AND('Mapa final'!$AD$11="Muy Alta",'Mapa final'!$AF$11="Catastrófico"),CONCATENATE("R2C",'Mapa final'!$S$11),"")</f>
        <v/>
      </c>
      <c r="AI45" s="46" t="str">
        <f>IF(AND('Mapa final'!$AD$11="Muy Alta",'Mapa final'!$AF$11="Catastrófico"),CONCATENATE("R2C",'Mapa final'!$S$11),"")</f>
        <v/>
      </c>
      <c r="AJ45" s="46" t="str">
        <f>IF(AND('Mapa final'!$AD$11="Muy Alta",'Mapa final'!$AF$11="Catastrófico"),CONCATENATE("R2C",'Mapa final'!$S$11),"")</f>
        <v/>
      </c>
      <c r="AK45" s="46" t="str">
        <f>IF(AND('Mapa final'!$AD$11="Muy Alta",'Mapa final'!$AF$11="Catastrófico"),CONCATENATE("R2C",'Mapa final'!$S$11),"")</f>
        <v/>
      </c>
      <c r="AL45" s="46" t="str">
        <f>IF(AND('Mapa final'!$AD$11="Muy Alta",'Mapa final'!$AF$11="Catastrófico"),CONCATENATE("R2C",'Mapa final'!$S$11),"")</f>
        <v/>
      </c>
      <c r="AM45" s="47" t="str">
        <f>IF(AND('Mapa final'!$AD$11="Muy Alta",'Mapa final'!$AF$11="Catastrófico"),CONCATENATE("R2C",'Mapa final'!$S$11),"")</f>
        <v/>
      </c>
      <c r="AN45" s="64"/>
      <c r="AO45" s="385"/>
      <c r="AP45" s="386"/>
      <c r="AQ45" s="386"/>
      <c r="AR45" s="386"/>
      <c r="AS45" s="386"/>
      <c r="AT45" s="387"/>
    </row>
    <row r="46" spans="1:80" ht="24.75" customHeight="1" x14ac:dyDescent="0.25">
      <c r="A46" s="64"/>
      <c r="B46" s="262"/>
      <c r="C46" s="262"/>
      <c r="D46" s="263"/>
      <c r="E46" s="358" t="s">
        <v>236</v>
      </c>
      <c r="F46" s="359"/>
      <c r="G46" s="359"/>
      <c r="H46" s="359"/>
      <c r="I46" s="376"/>
      <c r="J46" s="56" t="str">
        <f>IF(AND('Mapa final'!$AD$11="Baja",'Mapa final'!$AF$11="Leve"),CONCATENATE("R2C",'Mapa final'!$S$11),"")</f>
        <v/>
      </c>
      <c r="K46" s="57" t="str">
        <f>IF(AND('Mapa final'!$AD$11="Baja",'Mapa final'!$AF$11="Leve"),CONCATENATE("R2C",'Mapa final'!$S$11),"")</f>
        <v/>
      </c>
      <c r="L46" s="57" t="str">
        <f>IF(AND('Mapa final'!$AD$11="Baja",'Mapa final'!$AF$11="Leve"),CONCATENATE("R2C",'Mapa final'!$S$11),"")</f>
        <v/>
      </c>
      <c r="M46" s="57" t="str">
        <f>IF(AND('Mapa final'!$AD$11="Baja",'Mapa final'!$AF$11="Leve"),CONCATENATE("R2C",'Mapa final'!$S$11),"")</f>
        <v/>
      </c>
      <c r="N46" s="57" t="str">
        <f>IF(AND('Mapa final'!$AD$11="Baja",'Mapa final'!$AF$11="Leve"),CONCATENATE("R2C",'Mapa final'!$S$11),"")</f>
        <v/>
      </c>
      <c r="O46" s="58" t="str">
        <f>IF(AND('Mapa final'!$AD$11="Baja",'Mapa final'!$AF$11="Leve"),CONCATENATE("R2C",'Mapa final'!$S$11),"")</f>
        <v/>
      </c>
      <c r="P46" s="56" t="str">
        <f>IF(AND('Mapa final'!$AD$11="Baja",'Mapa final'!$AF$11="Leve"),CONCATENATE("R2C",'Mapa final'!$S$11),"")</f>
        <v/>
      </c>
      <c r="Q46" s="57" t="str">
        <f>IF(AND('Mapa final'!$AD$11="Baja",'Mapa final'!$AF$11="Leve"),CONCATENATE("R2C",'Mapa final'!$S$11),"")</f>
        <v/>
      </c>
      <c r="R46" s="57" t="str">
        <f>IF(AND('Mapa final'!$AD$11="Baja",'Mapa final'!$AF$11="Leve"),CONCATENATE("R2C",'Mapa final'!$S$11),"")</f>
        <v/>
      </c>
      <c r="S46" s="57" t="str">
        <f>IF(AND('Mapa final'!$AD$11="Baja",'Mapa final'!$AF$11="Leve"),CONCATENATE("R2C",'Mapa final'!$S$11),"")</f>
        <v/>
      </c>
      <c r="T46" s="57" t="str">
        <f>IF(AND('Mapa final'!$AD$11="Baja",'Mapa final'!$AF$11="Leve"),CONCATENATE("R2C",'Mapa final'!$S$11),"")</f>
        <v/>
      </c>
      <c r="U46" s="58" t="str">
        <f>IF(AND('Mapa final'!$AD$11="Baja",'Mapa final'!$AF$11="Leve"),CONCATENATE("R2C",'Mapa final'!$S$11),"")</f>
        <v/>
      </c>
      <c r="V46" s="48" t="str">
        <f>IF(AND('Mapa final'!$AD$11="Alta",'Mapa final'!$AF$11="Leve"),CONCATENATE("R2C",'Mapa final'!$S$11),"")</f>
        <v/>
      </c>
      <c r="W46" s="49" t="str">
        <f>IF(AND('Mapa final'!$AD$11="Alta",'Mapa final'!$AF$11="Leve"),CONCATENATE("R2C",'Mapa final'!$S$11),"")</f>
        <v/>
      </c>
      <c r="X46" s="49" t="str">
        <f>IF(AND('Mapa final'!$AD$11="Alta",'Mapa final'!$AF$11="Leve"),CONCATENATE("R2C",'Mapa final'!$S$11),"")</f>
        <v/>
      </c>
      <c r="Y46" s="49" t="str">
        <f>IF(AND('Mapa final'!$AD$11="Alta",'Mapa final'!$AF$11="Leve"),CONCATENATE("R2C",'Mapa final'!$S$11),"")</f>
        <v/>
      </c>
      <c r="Z46" s="49" t="str">
        <f>IF(AND('Mapa final'!$AD$11="Alta",'Mapa final'!$AF$11="Leve"),CONCATENATE("R2C",'Mapa final'!$S$11),"")</f>
        <v/>
      </c>
      <c r="AA46" s="50" t="str">
        <f>IF(AND('Mapa final'!$AD$11="Alta",'Mapa final'!$AF$11="Leve"),CONCATENATE("R2C",'Mapa final'!$S$11),"")</f>
        <v/>
      </c>
      <c r="AB46" s="32" t="str">
        <f>IF(AND('Mapa final'!$AD$11="Muy Alta",'Mapa final'!$AF$11="Leve"),CONCATENATE("R2C",'Mapa final'!$S$11),"")</f>
        <v/>
      </c>
      <c r="AC46" s="33" t="str">
        <f>IF(AND('Mapa final'!$AD$11="Muy Alta",'Mapa final'!$AF$11="Leve"),CONCATENATE("R2C",'Mapa final'!$S$11),"")</f>
        <v/>
      </c>
      <c r="AD46" s="33" t="str">
        <f>IF(AND('Mapa final'!$AD$11="Muy Alta",'Mapa final'!$AF$11="Leve"),CONCATENATE("R2C",'Mapa final'!$S$11),"")</f>
        <v/>
      </c>
      <c r="AE46" s="33" t="str">
        <f>IF(AND('Mapa final'!$AD$11="Muy Alta",'Mapa final'!$AF$11="Leve"),CONCATENATE("R2C",'Mapa final'!$S$11),"")</f>
        <v/>
      </c>
      <c r="AF46" s="33" t="str">
        <f>IF(AND('Mapa final'!$AD$11="Muy Alta",'Mapa final'!$AF$11="Leve"),CONCATENATE("R2C",'Mapa final'!$S$11),"")</f>
        <v/>
      </c>
      <c r="AG46" s="34" t="str">
        <f>IF(AND('Mapa final'!$AD$11="Muy Alta",'Mapa final'!$AF$11="Leve"),CONCATENATE("R2C",'Mapa final'!$S$11),"")</f>
        <v/>
      </c>
      <c r="AH46" s="35" t="str">
        <f>IF(AND('Mapa final'!$AD$11="Muy Alta",'Mapa final'!$AF$11="Catastrófico"),CONCATENATE("R2C",'Mapa final'!$S$11),"")</f>
        <v/>
      </c>
      <c r="AI46" s="36" t="str">
        <f>IF(AND('Mapa final'!$AD$11="Muy Alta",'Mapa final'!$AF$11="Catastrófico"),CONCATENATE("R2C",'Mapa final'!$S$11),"")</f>
        <v/>
      </c>
      <c r="AJ46" s="36" t="str">
        <f>IF(AND('Mapa final'!$AD$11="Muy Alta",'Mapa final'!$AF$11="Catastrófico"),CONCATENATE("R2C",'Mapa final'!$S$11),"")</f>
        <v/>
      </c>
      <c r="AK46" s="36" t="str">
        <f>IF(AND('Mapa final'!$AD$11="Muy Alta",'Mapa final'!$AF$11="Catastrófico"),CONCATENATE("R2C",'Mapa final'!$S$11),"")</f>
        <v/>
      </c>
      <c r="AL46" s="36" t="str">
        <f>IF(AND('Mapa final'!$AD$11="Muy Alta",'Mapa final'!$AF$11="Catastrófico"),CONCATENATE("R2C",'Mapa final'!$S$11),"")</f>
        <v/>
      </c>
      <c r="AM46" s="37" t="str">
        <f>IF(AND('Mapa final'!$AD$11="Muy Alta",'Mapa final'!$AF$11="Catastrófico"),CONCATENATE("R2C",'Mapa final'!$S$11),"")</f>
        <v/>
      </c>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row>
    <row r="47" spans="1:80" ht="24.75" customHeight="1" x14ac:dyDescent="0.25">
      <c r="A47" s="64"/>
      <c r="B47" s="262"/>
      <c r="C47" s="262"/>
      <c r="D47" s="263"/>
      <c r="E47" s="360"/>
      <c r="F47" s="361"/>
      <c r="G47" s="361"/>
      <c r="H47" s="361"/>
      <c r="I47" s="377"/>
      <c r="J47" s="59" t="str">
        <f>IF(AND('Mapa final'!$AD$11="Baja",'Mapa final'!$AF$11="Leve"),CONCATENATE("R2C",'Mapa final'!$S$11),"")</f>
        <v/>
      </c>
      <c r="K47" s="168" t="str">
        <f>IF(AND('Mapa final'!$AD$11="Baja",'Mapa final'!$AF$11="Leve"),CONCATENATE("R2C",'Mapa final'!$S$11),"")</f>
        <v/>
      </c>
      <c r="L47" s="168" t="str">
        <f>IF(AND('Mapa final'!$AD$11="Baja",'Mapa final'!$AF$11="Leve"),CONCATENATE("R2C",'Mapa final'!$S$11),"")</f>
        <v/>
      </c>
      <c r="M47" s="168" t="str">
        <f>IF(AND('Mapa final'!$AD$11="Baja",'Mapa final'!$AF$11="Leve"),CONCATENATE("R2C",'Mapa final'!$S$11),"")</f>
        <v/>
      </c>
      <c r="N47" s="168" t="str">
        <f>IF(AND('Mapa final'!$AD$11="Baja",'Mapa final'!$AF$11="Leve"),CONCATENATE("R2C",'Mapa final'!$S$11),"")</f>
        <v/>
      </c>
      <c r="O47" s="60" t="str">
        <f>IF(AND('Mapa final'!$AD$11="Baja",'Mapa final'!$AF$11="Leve"),CONCATENATE("R2C",'Mapa final'!$S$11),"")</f>
        <v/>
      </c>
      <c r="P47" s="59" t="str">
        <f>IF(AND('Mapa final'!$AD$11="Baja",'Mapa final'!$AF$11="Leve"),CONCATENATE("R2C",'Mapa final'!$S$11),"")</f>
        <v/>
      </c>
      <c r="Q47" s="168" t="str">
        <f>IF(AND('Mapa final'!$AD$11="Baja",'Mapa final'!$AF$11="Leve"),CONCATENATE("R2C",'Mapa final'!$S$11),"")</f>
        <v/>
      </c>
      <c r="R47" s="168" t="str">
        <f>IF(AND('Mapa final'!$AD$11="Baja",'Mapa final'!$AF$11="Leve"),CONCATENATE("R2C",'Mapa final'!$S$11),"")</f>
        <v/>
      </c>
      <c r="S47" s="168" t="str">
        <f>IF(AND('Mapa final'!$AD$11="Baja",'Mapa final'!$AF$11="Leve"),CONCATENATE("R2C",'Mapa final'!$S$11),"")</f>
        <v/>
      </c>
      <c r="T47" s="168" t="str">
        <f>IF(AND('Mapa final'!$AD$11="Baja",'Mapa final'!$AF$11="Leve"),CONCATENATE("R2C",'Mapa final'!$S$11),"")</f>
        <v/>
      </c>
      <c r="U47" s="60" t="str">
        <f>IF(AND('Mapa final'!$AD$11="Baja",'Mapa final'!$AF$11="Leve"),CONCATENATE("R2C",'Mapa final'!$S$11),"")</f>
        <v/>
      </c>
      <c r="V47" s="51" t="str">
        <f>IF(AND('Mapa final'!$AD$11="Alta",'Mapa final'!$AF$11="Leve"),CONCATENATE("R2C",'Mapa final'!$S$11),"")</f>
        <v/>
      </c>
      <c r="W47" s="166" t="str">
        <f>IF(AND('Mapa final'!$AD$11="Alta",'Mapa final'!$AF$11="Leve"),CONCATENATE("R2C",'Mapa final'!$S$11),"")</f>
        <v/>
      </c>
      <c r="X47" s="166" t="str">
        <f>IF(AND('Mapa final'!$AD$11="Alta",'Mapa final'!$AF$11="Leve"),CONCATENATE("R2C",'Mapa final'!$S$11),"")</f>
        <v/>
      </c>
      <c r="Y47" s="166" t="str">
        <f>IF(AND('Mapa final'!$AD$11="Alta",'Mapa final'!$AF$11="Leve"),CONCATENATE("R2C",'Mapa final'!$S$11),"")</f>
        <v/>
      </c>
      <c r="Z47" s="166" t="str">
        <f>IF(AND('Mapa final'!$AD$11="Alta",'Mapa final'!$AF$11="Leve"),CONCATENATE("R2C",'Mapa final'!$S$11),"")</f>
        <v/>
      </c>
      <c r="AA47" s="52" t="str">
        <f>IF(AND('Mapa final'!$AD$11="Alta",'Mapa final'!$AF$11="Leve"),CONCATENATE("R2C",'Mapa final'!$S$11),"")</f>
        <v/>
      </c>
      <c r="AB47" s="38" t="str">
        <f>IF(AND('Mapa final'!$AD$11="Muy Alta",'Mapa final'!$AF$11="Leve"),CONCATENATE("R2C",'Mapa final'!$S$11),"")</f>
        <v/>
      </c>
      <c r="AC47" s="165" t="str">
        <f>IF(AND('Mapa final'!$AD$11="Muy Alta",'Mapa final'!$AF$11="Leve"),CONCATENATE("R2C",'Mapa final'!$S$11),"")</f>
        <v/>
      </c>
      <c r="AD47" s="165" t="str">
        <f>IF(AND('Mapa final'!$AD$11="Muy Alta",'Mapa final'!$AF$11="Leve"),CONCATENATE("R2C",'Mapa final'!$S$11),"")</f>
        <v/>
      </c>
      <c r="AE47" s="165" t="str">
        <f>IF(AND('Mapa final'!$AD$11="Muy Alta",'Mapa final'!$AF$11="Leve"),CONCATENATE("R2C",'Mapa final'!$S$11),"")</f>
        <v/>
      </c>
      <c r="AF47" s="165" t="str">
        <f>IF(AND('Mapa final'!$AD$11="Muy Alta",'Mapa final'!$AF$11="Leve"),CONCATENATE("R2C",'Mapa final'!$S$11),"")</f>
        <v/>
      </c>
      <c r="AG47" s="39" t="str">
        <f>IF(AND('Mapa final'!$AD$11="Muy Alta",'Mapa final'!$AF$11="Leve"),CONCATENATE("R2C",'Mapa final'!$S$11),"")</f>
        <v/>
      </c>
      <c r="AH47" s="40" t="str">
        <f>IF(AND('Mapa final'!$AD$11="Muy Alta",'Mapa final'!$AF$11="Catastrófico"),CONCATENATE("R2C",'Mapa final'!$S$11),"")</f>
        <v/>
      </c>
      <c r="AI47" s="167" t="str">
        <f>IF(AND('Mapa final'!$AD$11="Muy Alta",'Mapa final'!$AF$11="Catastrófico"),CONCATENATE("R2C",'Mapa final'!$S$11),"")</f>
        <v/>
      </c>
      <c r="AJ47" s="167" t="str">
        <f>IF(AND('Mapa final'!$AD$11="Muy Alta",'Mapa final'!$AF$11="Catastrófico"),CONCATENATE("R2C",'Mapa final'!$S$11),"")</f>
        <v/>
      </c>
      <c r="AK47" s="167" t="str">
        <f>IF(AND('Mapa final'!$AD$11="Muy Alta",'Mapa final'!$AF$11="Catastrófico"),CONCATENATE("R2C",'Mapa final'!$S$11),"")</f>
        <v/>
      </c>
      <c r="AL47" s="167" t="str">
        <f>IF(AND('Mapa final'!$AD$11="Muy Alta",'Mapa final'!$AF$11="Catastrófico"),CONCATENATE("R2C",'Mapa final'!$S$11),"")</f>
        <v/>
      </c>
      <c r="AM47" s="41" t="str">
        <f>IF(AND('Mapa final'!$AD$11="Muy Alta",'Mapa final'!$AF$11="Catastrófico"),CONCATENATE("R2C",'Mapa final'!$S$11),"")</f>
        <v/>
      </c>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row>
    <row r="48" spans="1:80" ht="15" customHeight="1" x14ac:dyDescent="0.25">
      <c r="A48" s="64"/>
      <c r="B48" s="262"/>
      <c r="C48" s="262"/>
      <c r="D48" s="263"/>
      <c r="E48" s="360"/>
      <c r="F48" s="361"/>
      <c r="G48" s="361"/>
      <c r="H48" s="361"/>
      <c r="I48" s="377"/>
      <c r="J48" s="59" t="str">
        <f>IF(AND('Mapa final'!$AD$11="Baja",'Mapa final'!$AF$11="Leve"),CONCATENATE("R2C",'Mapa final'!$S$11),"")</f>
        <v/>
      </c>
      <c r="K48" s="168" t="str">
        <f>IF(AND('Mapa final'!$AD$11="Baja",'Mapa final'!$AF$11="Leve"),CONCATENATE("R2C",'Mapa final'!$S$11),"")</f>
        <v/>
      </c>
      <c r="L48" s="168" t="str">
        <f>IF(AND('Mapa final'!$AD$11="Baja",'Mapa final'!$AF$11="Leve"),CONCATENATE("R2C",'Mapa final'!$S$11),"")</f>
        <v/>
      </c>
      <c r="M48" s="168" t="str">
        <f>IF(AND('Mapa final'!$AD$11="Baja",'Mapa final'!$AF$11="Leve"),CONCATENATE("R2C",'Mapa final'!$S$11),"")</f>
        <v/>
      </c>
      <c r="N48" s="168" t="str">
        <f>IF(AND('Mapa final'!$AD$11="Baja",'Mapa final'!$AF$11="Leve"),CONCATENATE("R2C",'Mapa final'!$S$11),"")</f>
        <v/>
      </c>
      <c r="O48" s="60" t="str">
        <f>IF(AND('Mapa final'!$AD$11="Baja",'Mapa final'!$AF$11="Leve"),CONCATENATE("R2C",'Mapa final'!$S$11),"")</f>
        <v/>
      </c>
      <c r="P48" s="59" t="str">
        <f>IF(AND('Mapa final'!$AD$11="Baja",'Mapa final'!$AF$11="Leve"),CONCATENATE("R2C",'Mapa final'!$S$11),"")</f>
        <v/>
      </c>
      <c r="Q48" s="168" t="str">
        <f>IF(AND('Mapa final'!$AD$11="Baja",'Mapa final'!$AF$11="Leve"),CONCATENATE("R2C",'Mapa final'!$S$11),"")</f>
        <v/>
      </c>
      <c r="R48" s="168" t="str">
        <f>IF(AND('Mapa final'!$AD$11="Baja",'Mapa final'!$AF$11="Leve"),CONCATENATE("R2C",'Mapa final'!$S$11),"")</f>
        <v/>
      </c>
      <c r="S48" s="168" t="str">
        <f>IF(AND('Mapa final'!$AD$11="Baja",'Mapa final'!$AF$11="Leve"),CONCATENATE("R2C",'Mapa final'!$S$11),"")</f>
        <v/>
      </c>
      <c r="T48" s="168" t="str">
        <f>IF(AND('Mapa final'!$AD$11="Baja",'Mapa final'!$AF$11="Leve"),CONCATENATE("R2C",'Mapa final'!$S$11),"")</f>
        <v/>
      </c>
      <c r="U48" s="60" t="str">
        <f>IF(AND('Mapa final'!$AD$11="Baja",'Mapa final'!$AF$11="Leve"),CONCATENATE("R2C",'Mapa final'!$S$11),"")</f>
        <v/>
      </c>
      <c r="V48" s="51" t="str">
        <f>IF(AND('Mapa final'!$AD$11="Alta",'Mapa final'!$AF$11="Leve"),CONCATENATE("R2C",'Mapa final'!$S$11),"")</f>
        <v/>
      </c>
      <c r="W48" s="166" t="str">
        <f>IF(AND('Mapa final'!$AD$11="Alta",'Mapa final'!$AF$11="Leve"),CONCATENATE("R2C",'Mapa final'!$S$11),"")</f>
        <v/>
      </c>
      <c r="X48" s="166" t="str">
        <f>IF(AND('Mapa final'!$AD$11="Alta",'Mapa final'!$AF$11="Leve"),CONCATENATE("R2C",'Mapa final'!$S$11),"")</f>
        <v/>
      </c>
      <c r="Y48" s="166" t="str">
        <f>IF(AND('Mapa final'!$AD$11="Alta",'Mapa final'!$AF$11="Leve"),CONCATENATE("R2C",'Mapa final'!$S$11),"")</f>
        <v/>
      </c>
      <c r="Z48" s="166" t="str">
        <f>IF(AND('Mapa final'!$AD$11="Alta",'Mapa final'!$AF$11="Leve"),CONCATENATE("R2C",'Mapa final'!$S$11),"")</f>
        <v/>
      </c>
      <c r="AA48" s="52" t="str">
        <f>IF(AND('Mapa final'!$AD$11="Alta",'Mapa final'!$AF$11="Leve"),CONCATENATE("R2C",'Mapa final'!$S$11),"")</f>
        <v/>
      </c>
      <c r="AB48" s="38" t="str">
        <f>IF(AND('Mapa final'!$AD$11="Muy Alta",'Mapa final'!$AF$11="Leve"),CONCATENATE("R2C",'Mapa final'!$S$11),"")</f>
        <v/>
      </c>
      <c r="AC48" s="165" t="str">
        <f>IF(AND('Mapa final'!$AD$11="Muy Alta",'Mapa final'!$AF$11="Leve"),CONCATENATE("R2C",'Mapa final'!$S$11),"")</f>
        <v/>
      </c>
      <c r="AD48" s="165" t="str">
        <f>IF(AND('Mapa final'!$AD$11="Muy Alta",'Mapa final'!$AF$11="Leve"),CONCATENATE("R2C",'Mapa final'!$S$11),"")</f>
        <v/>
      </c>
      <c r="AE48" s="165" t="str">
        <f>IF(AND('Mapa final'!$AD$11="Muy Alta",'Mapa final'!$AF$11="Leve"),CONCATENATE("R2C",'Mapa final'!$S$11),"")</f>
        <v/>
      </c>
      <c r="AF48" s="165" t="str">
        <f>IF(AND('Mapa final'!$AD$11="Muy Alta",'Mapa final'!$AF$11="Leve"),CONCATENATE("R2C",'Mapa final'!$S$11),"")</f>
        <v/>
      </c>
      <c r="AG48" s="39" t="str">
        <f>IF(AND('Mapa final'!$AD$11="Muy Alta",'Mapa final'!$AF$11="Leve"),CONCATENATE("R2C",'Mapa final'!$S$11),"")</f>
        <v/>
      </c>
      <c r="AH48" s="40" t="str">
        <f>IF(AND('Mapa final'!$AD$11="Muy Alta",'Mapa final'!$AF$11="Catastrófico"),CONCATENATE("R2C",'Mapa final'!$S$11),"")</f>
        <v/>
      </c>
      <c r="AI48" s="167" t="str">
        <f>IF(AND('Mapa final'!$AD$11="Muy Alta",'Mapa final'!$AF$11="Catastrófico"),CONCATENATE("R2C",'Mapa final'!$S$11),"")</f>
        <v/>
      </c>
      <c r="AJ48" s="167" t="str">
        <f>IF(AND('Mapa final'!$AD$11="Muy Alta",'Mapa final'!$AF$11="Catastrófico"),CONCATENATE("R2C",'Mapa final'!$S$11),"")</f>
        <v/>
      </c>
      <c r="AK48" s="167" t="str">
        <f>IF(AND('Mapa final'!$AD$11="Muy Alta",'Mapa final'!$AF$11="Catastrófico"),CONCATENATE("R2C",'Mapa final'!$S$11),"")</f>
        <v/>
      </c>
      <c r="AL48" s="167" t="str">
        <f>IF(AND('Mapa final'!$AD$11="Muy Alta",'Mapa final'!$AF$11="Catastrófico"),CONCATENATE("R2C",'Mapa final'!$S$11),"")</f>
        <v/>
      </c>
      <c r="AM48" s="41" t="str">
        <f>IF(AND('Mapa final'!$AD$11="Muy Alta",'Mapa final'!$AF$11="Catastrófico"),CONCATENATE("R2C",'Mapa final'!$S$11),"")</f>
        <v/>
      </c>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row>
    <row r="49" spans="1:80" ht="15" customHeight="1" x14ac:dyDescent="0.25">
      <c r="A49" s="64"/>
      <c r="B49" s="262"/>
      <c r="C49" s="262"/>
      <c r="D49" s="263"/>
      <c r="E49" s="362"/>
      <c r="F49" s="361"/>
      <c r="G49" s="361"/>
      <c r="H49" s="361"/>
      <c r="I49" s="377"/>
      <c r="J49" s="59" t="str">
        <f>IF(AND('Mapa final'!$AD$11="Baja",'Mapa final'!$AF$11="Leve"),CONCATENATE("R2C",'Mapa final'!$S$11),"")</f>
        <v/>
      </c>
      <c r="K49" s="168" t="str">
        <f>IF(AND('Mapa final'!$AD$11="Baja",'Mapa final'!$AF$11="Leve"),CONCATENATE("R2C",'Mapa final'!$S$11),"")</f>
        <v/>
      </c>
      <c r="L49" s="168" t="str">
        <f>IF(AND('Mapa final'!$AD$11="Baja",'Mapa final'!$AF$11="Leve"),CONCATENATE("R2C",'Mapa final'!$S$11),"")</f>
        <v/>
      </c>
      <c r="M49" s="168" t="str">
        <f>IF(AND('Mapa final'!$AD$11="Baja",'Mapa final'!$AF$11="Leve"),CONCATENATE("R2C",'Mapa final'!$S$11),"")</f>
        <v/>
      </c>
      <c r="N49" s="168" t="str">
        <f>IF(AND('Mapa final'!$AD$11="Baja",'Mapa final'!$AF$11="Leve"),CONCATENATE("R2C",'Mapa final'!$S$11),"")</f>
        <v/>
      </c>
      <c r="O49" s="60" t="str">
        <f>IF(AND('Mapa final'!$AD$11="Baja",'Mapa final'!$AF$11="Leve"),CONCATENATE("R2C",'Mapa final'!$S$11),"")</f>
        <v/>
      </c>
      <c r="P49" s="59" t="str">
        <f>IF(AND('Mapa final'!$AD$11="Baja",'Mapa final'!$AF$11="Leve"),CONCATENATE("R2C",'Mapa final'!$S$11),"")</f>
        <v/>
      </c>
      <c r="Q49" s="168" t="str">
        <f>IF(AND('Mapa final'!$AD$11="Baja",'Mapa final'!$AF$11="Leve"),CONCATENATE("R2C",'Mapa final'!$S$11),"")</f>
        <v/>
      </c>
      <c r="R49" s="168" t="str">
        <f>IF(AND('Mapa final'!$AD$11="Baja",'Mapa final'!$AF$11="Leve"),CONCATENATE("R2C",'Mapa final'!$S$11),"")</f>
        <v/>
      </c>
      <c r="S49" s="168" t="str">
        <f>IF(AND('Mapa final'!$AD$11="Baja",'Mapa final'!$AF$11="Leve"),CONCATENATE("R2C",'Mapa final'!$S$11),"")</f>
        <v/>
      </c>
      <c r="T49" s="168" t="str">
        <f>IF(AND('Mapa final'!$AD$11="Baja",'Mapa final'!$AF$11="Leve"),CONCATENATE("R2C",'Mapa final'!$S$11),"")</f>
        <v/>
      </c>
      <c r="U49" s="60" t="str">
        <f>IF(AND('Mapa final'!$AD$11="Baja",'Mapa final'!$AF$11="Leve"),CONCATENATE("R2C",'Mapa final'!$S$11),"")</f>
        <v/>
      </c>
      <c r="V49" s="51" t="str">
        <f>IF(AND('Mapa final'!$AD$11="Alta",'Mapa final'!$AF$11="Leve"),CONCATENATE("R2C",'Mapa final'!$S$11),"")</f>
        <v/>
      </c>
      <c r="W49" s="166" t="str">
        <f>IF(AND('Mapa final'!$AD$11="Alta",'Mapa final'!$AF$11="Leve"),CONCATENATE("R2C",'Mapa final'!$S$11),"")</f>
        <v/>
      </c>
      <c r="X49" s="166" t="str">
        <f>IF(AND('Mapa final'!$AD$11="Alta",'Mapa final'!$AF$11="Leve"),CONCATENATE("R2C",'Mapa final'!$S$11),"")</f>
        <v/>
      </c>
      <c r="Y49" s="166" t="str">
        <f>IF(AND('Mapa final'!$AD$11="Alta",'Mapa final'!$AF$11="Leve"),CONCATENATE("R2C",'Mapa final'!$S$11),"")</f>
        <v/>
      </c>
      <c r="Z49" s="166" t="str">
        <f>IF(AND('Mapa final'!$AD$11="Alta",'Mapa final'!$AF$11="Leve"),CONCATENATE("R2C",'Mapa final'!$S$11),"")</f>
        <v/>
      </c>
      <c r="AA49" s="52" t="str">
        <f>IF(AND('Mapa final'!$AD$11="Alta",'Mapa final'!$AF$11="Leve"),CONCATENATE("R2C",'Mapa final'!$S$11),"")</f>
        <v/>
      </c>
      <c r="AB49" s="38" t="str">
        <f>IF(AND('Mapa final'!$AD$11="Muy Alta",'Mapa final'!$AF$11="Leve"),CONCATENATE("R2C",'Mapa final'!$S$11),"")</f>
        <v/>
      </c>
      <c r="AC49" s="165" t="str">
        <f>IF(AND('Mapa final'!$AD$11="Muy Alta",'Mapa final'!$AF$11="Leve"),CONCATENATE("R2C",'Mapa final'!$S$11),"")</f>
        <v/>
      </c>
      <c r="AD49" s="165" t="str">
        <f>IF(AND('Mapa final'!$AD$11="Muy Alta",'Mapa final'!$AF$11="Leve"),CONCATENATE("R2C",'Mapa final'!$S$11),"")</f>
        <v/>
      </c>
      <c r="AE49" s="165" t="str">
        <f>IF(AND('Mapa final'!$AD$11="Muy Alta",'Mapa final'!$AF$11="Leve"),CONCATENATE("R2C",'Mapa final'!$S$11),"")</f>
        <v/>
      </c>
      <c r="AF49" s="165" t="str">
        <f>IF(AND('Mapa final'!$AD$11="Muy Alta",'Mapa final'!$AF$11="Leve"),CONCATENATE("R2C",'Mapa final'!$S$11),"")</f>
        <v/>
      </c>
      <c r="AG49" s="39" t="str">
        <f>IF(AND('Mapa final'!$AD$11="Muy Alta",'Mapa final'!$AF$11="Leve"),CONCATENATE("R2C",'Mapa final'!$S$11),"")</f>
        <v/>
      </c>
      <c r="AH49" s="40" t="str">
        <f>IF(AND('Mapa final'!$AD$11="Muy Alta",'Mapa final'!$AF$11="Catastrófico"),CONCATENATE("R2C",'Mapa final'!$S$11),"")</f>
        <v/>
      </c>
      <c r="AI49" s="167" t="str">
        <f>IF(AND('Mapa final'!$AD$11="Muy Alta",'Mapa final'!$AF$11="Catastrófico"),CONCATENATE("R2C",'Mapa final'!$S$11),"")</f>
        <v/>
      </c>
      <c r="AJ49" s="167" t="str">
        <f>IF(AND('Mapa final'!$AD$11="Muy Alta",'Mapa final'!$AF$11="Catastrófico"),CONCATENATE("R2C",'Mapa final'!$S$11),"")</f>
        <v/>
      </c>
      <c r="AK49" s="167" t="str">
        <f>IF(AND('Mapa final'!$AD$11="Muy Alta",'Mapa final'!$AF$11="Catastrófico"),CONCATENATE("R2C",'Mapa final'!$S$11),"")</f>
        <v/>
      </c>
      <c r="AL49" s="167" t="str">
        <f>IF(AND('Mapa final'!$AD$11="Muy Alta",'Mapa final'!$AF$11="Catastrófico"),CONCATENATE("R2C",'Mapa final'!$S$11),"")</f>
        <v/>
      </c>
      <c r="AM49" s="41" t="str">
        <f>IF(AND('Mapa final'!$AD$11="Muy Alta",'Mapa final'!$AF$11="Catastrófico"),CONCATENATE("R2C",'Mapa final'!$S$11),"")</f>
        <v/>
      </c>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row>
    <row r="50" spans="1:80" ht="15" customHeight="1" x14ac:dyDescent="0.25">
      <c r="A50" s="64"/>
      <c r="B50" s="262"/>
      <c r="C50" s="262"/>
      <c r="D50" s="263"/>
      <c r="E50" s="362"/>
      <c r="F50" s="361"/>
      <c r="G50" s="361"/>
      <c r="H50" s="361"/>
      <c r="I50" s="377"/>
      <c r="J50" s="59" t="str">
        <f>IF(AND('Mapa final'!$AD$11="Baja",'Mapa final'!$AF$11="Leve"),CONCATENATE("R2C",'Mapa final'!$S$11),"")</f>
        <v/>
      </c>
      <c r="K50" s="168" t="str">
        <f>IF(AND('Mapa final'!$AD$11="Baja",'Mapa final'!$AF$11="Leve"),CONCATENATE("R2C",'Mapa final'!$S$11),"")</f>
        <v/>
      </c>
      <c r="L50" s="168" t="str">
        <f>IF(AND('Mapa final'!$AD$11="Baja",'Mapa final'!$AF$11="Leve"),CONCATENATE("R2C",'Mapa final'!$S$11),"")</f>
        <v/>
      </c>
      <c r="M50" s="168" t="str">
        <f>IF(AND('Mapa final'!$AD$11="Baja",'Mapa final'!$AF$11="Leve"),CONCATENATE("R2C",'Mapa final'!$S$11),"")</f>
        <v/>
      </c>
      <c r="N50" s="168" t="str">
        <f>IF(AND('Mapa final'!$AD$11="Baja",'Mapa final'!$AF$11="Leve"),CONCATENATE("R2C",'Mapa final'!$S$11),"")</f>
        <v/>
      </c>
      <c r="O50" s="60" t="str">
        <f>IF(AND('Mapa final'!$AD$11="Baja",'Mapa final'!$AF$11="Leve"),CONCATENATE("R2C",'Mapa final'!$S$11),"")</f>
        <v/>
      </c>
      <c r="P50" s="59" t="str">
        <f>IF(AND('Mapa final'!$AD$11="Baja",'Mapa final'!$AF$11="Leve"),CONCATENATE("R2C",'Mapa final'!$S$11),"")</f>
        <v/>
      </c>
      <c r="Q50" s="168" t="str">
        <f>IF(AND('Mapa final'!$AD$11="Baja",'Mapa final'!$AF$11="Leve"),CONCATENATE("R2C",'Mapa final'!$S$11),"")</f>
        <v/>
      </c>
      <c r="R50" s="168" t="str">
        <f>IF(AND('Mapa final'!$AD$11="Baja",'Mapa final'!$AF$11="Leve"),CONCATENATE("R2C",'Mapa final'!$S$11),"")</f>
        <v/>
      </c>
      <c r="S50" s="168" t="str">
        <f>IF(AND('Mapa final'!$AD$11="Baja",'Mapa final'!$AF$11="Leve"),CONCATENATE("R2C",'Mapa final'!$S$11),"")</f>
        <v/>
      </c>
      <c r="T50" s="168" t="str">
        <f>IF(AND('Mapa final'!$AD$11="Baja",'Mapa final'!$AF$11="Leve"),CONCATENATE("R2C",'Mapa final'!$S$11),"")</f>
        <v/>
      </c>
      <c r="U50" s="60" t="str">
        <f>IF(AND('Mapa final'!$AD$11="Baja",'Mapa final'!$AF$11="Leve"),CONCATENATE("R2C",'Mapa final'!$S$11),"")</f>
        <v/>
      </c>
      <c r="V50" s="51" t="str">
        <f>IF(AND('Mapa final'!$AD$11="Alta",'Mapa final'!$AF$11="Leve"),CONCATENATE("R2C",'Mapa final'!$S$11),"")</f>
        <v/>
      </c>
      <c r="W50" s="166" t="str">
        <f>IF(AND('Mapa final'!$AD$11="Alta",'Mapa final'!$AF$11="Leve"),CONCATENATE("R2C",'Mapa final'!$S$11),"")</f>
        <v/>
      </c>
      <c r="X50" s="166" t="str">
        <f>IF(AND('Mapa final'!$AD$11="Alta",'Mapa final'!$AF$11="Leve"),CONCATENATE("R2C",'Mapa final'!$S$11),"")</f>
        <v/>
      </c>
      <c r="Y50" s="166" t="str">
        <f>IF(AND('Mapa final'!$AD$11="Alta",'Mapa final'!$AF$11="Leve"),CONCATENATE("R2C",'Mapa final'!$S$11),"")</f>
        <v/>
      </c>
      <c r="Z50" s="166" t="str">
        <f>IF(AND('Mapa final'!$AD$11="Alta",'Mapa final'!$AF$11="Leve"),CONCATENATE("R2C",'Mapa final'!$S$11),"")</f>
        <v/>
      </c>
      <c r="AA50" s="52" t="str">
        <f>IF(AND('Mapa final'!$AD$11="Alta",'Mapa final'!$AF$11="Leve"),CONCATENATE("R2C",'Mapa final'!$S$11),"")</f>
        <v/>
      </c>
      <c r="AB50" s="38" t="str">
        <f>IF(AND('Mapa final'!$AD$11="Muy Alta",'Mapa final'!$AF$11="Leve"),CONCATENATE("R2C",'Mapa final'!$S$11),"")</f>
        <v/>
      </c>
      <c r="AC50" s="165" t="str">
        <f>IF(AND('Mapa final'!$AD$11="Muy Alta",'Mapa final'!$AF$11="Leve"),CONCATENATE("R2C",'Mapa final'!$S$11),"")</f>
        <v/>
      </c>
      <c r="AD50" s="165" t="str">
        <f>IF(AND('Mapa final'!$AD$11="Muy Alta",'Mapa final'!$AF$11="Leve"),CONCATENATE("R2C",'Mapa final'!$S$11),"")</f>
        <v/>
      </c>
      <c r="AE50" s="165" t="str">
        <f>IF(AND('Mapa final'!$AD$11="Muy Alta",'Mapa final'!$AF$11="Leve"),CONCATENATE("R2C",'Mapa final'!$S$11),"")</f>
        <v/>
      </c>
      <c r="AF50" s="165" t="str">
        <f>IF(AND('Mapa final'!$AD$11="Muy Alta",'Mapa final'!$AF$11="Leve"),CONCATENATE("R2C",'Mapa final'!$S$11),"")</f>
        <v/>
      </c>
      <c r="AG50" s="39" t="str">
        <f>IF(AND('Mapa final'!$AD$11="Muy Alta",'Mapa final'!$AF$11="Leve"),CONCATENATE("R2C",'Mapa final'!$S$11),"")</f>
        <v/>
      </c>
      <c r="AH50" s="40" t="str">
        <f>IF(AND('Mapa final'!$AD$11="Muy Alta",'Mapa final'!$AF$11="Catastrófico"),CONCATENATE("R2C",'Mapa final'!$S$11),"")</f>
        <v/>
      </c>
      <c r="AI50" s="167" t="str">
        <f>IF(AND('Mapa final'!$AD$11="Muy Alta",'Mapa final'!$AF$11="Catastrófico"),CONCATENATE("R2C",'Mapa final'!$S$11),"")</f>
        <v/>
      </c>
      <c r="AJ50" s="167" t="str">
        <f>IF(AND('Mapa final'!$AD$11="Muy Alta",'Mapa final'!$AF$11="Catastrófico"),CONCATENATE("R2C",'Mapa final'!$S$11),"")</f>
        <v/>
      </c>
      <c r="AK50" s="167" t="str">
        <f>IF(AND('Mapa final'!$AD$11="Muy Alta",'Mapa final'!$AF$11="Catastrófico"),CONCATENATE("R2C",'Mapa final'!$S$11),"")</f>
        <v/>
      </c>
      <c r="AL50" s="167" t="str">
        <f>IF(AND('Mapa final'!$AD$11="Muy Alta",'Mapa final'!$AF$11="Catastrófico"),CONCATENATE("R2C",'Mapa final'!$S$11),"")</f>
        <v/>
      </c>
      <c r="AM50" s="41" t="str">
        <f>IF(AND('Mapa final'!$AD$11="Muy Alta",'Mapa final'!$AF$11="Catastrófico"),CONCATENATE("R2C",'Mapa final'!$S$11),"")</f>
        <v/>
      </c>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row>
    <row r="51" spans="1:80" ht="15" customHeight="1" x14ac:dyDescent="0.25">
      <c r="A51" s="64"/>
      <c r="B51" s="262"/>
      <c r="C51" s="262"/>
      <c r="D51" s="263"/>
      <c r="E51" s="362"/>
      <c r="F51" s="361"/>
      <c r="G51" s="361"/>
      <c r="H51" s="361"/>
      <c r="I51" s="377"/>
      <c r="J51" s="59" t="str">
        <f>IF(AND('Mapa final'!$AD$11="Baja",'Mapa final'!$AF$11="Leve"),CONCATENATE("R2C",'Mapa final'!$S$11),"")</f>
        <v/>
      </c>
      <c r="K51" s="168" t="str">
        <f>IF(AND('Mapa final'!$AD$11="Baja",'Mapa final'!$AF$11="Leve"),CONCATENATE("R2C",'Mapa final'!$S$11),"")</f>
        <v/>
      </c>
      <c r="L51" s="168" t="str">
        <f>IF(AND('Mapa final'!$AD$11="Baja",'Mapa final'!$AF$11="Leve"),CONCATENATE("R2C",'Mapa final'!$S$11),"")</f>
        <v/>
      </c>
      <c r="M51" s="168" t="str">
        <f>IF(AND('Mapa final'!$AD$11="Baja",'Mapa final'!$AF$11="Leve"),CONCATENATE("R2C",'Mapa final'!$S$11),"")</f>
        <v/>
      </c>
      <c r="N51" s="168" t="str">
        <f>IF(AND('Mapa final'!$AD$11="Baja",'Mapa final'!$AF$11="Leve"),CONCATENATE("R2C",'Mapa final'!$S$11),"")</f>
        <v/>
      </c>
      <c r="O51" s="60" t="str">
        <f>IF(AND('Mapa final'!$AD$11="Baja",'Mapa final'!$AF$11="Leve"),CONCATENATE("R2C",'Mapa final'!$S$11),"")</f>
        <v/>
      </c>
      <c r="P51" s="59" t="str">
        <f>IF(AND('Mapa final'!$AD$11="Baja",'Mapa final'!$AF$11="Leve"),CONCATENATE("R2C",'Mapa final'!$S$11),"")</f>
        <v/>
      </c>
      <c r="Q51" s="168" t="str">
        <f>IF(AND('Mapa final'!$AD$11="Baja",'Mapa final'!$AF$11="Leve"),CONCATENATE("R2C",'Mapa final'!$S$11),"")</f>
        <v/>
      </c>
      <c r="R51" s="168" t="str">
        <f>IF(AND('Mapa final'!$AD$11="Baja",'Mapa final'!$AF$11="Leve"),CONCATENATE("R2C",'Mapa final'!$S$11),"")</f>
        <v/>
      </c>
      <c r="S51" s="168" t="str">
        <f>IF(AND('Mapa final'!$AD$11="Baja",'Mapa final'!$AF$11="Leve"),CONCATENATE("R2C",'Mapa final'!$S$11),"")</f>
        <v/>
      </c>
      <c r="T51" s="168" t="str">
        <f>IF(AND('Mapa final'!$AD$11="Baja",'Mapa final'!$AF$11="Leve"),CONCATENATE("R2C",'Mapa final'!$S$11),"")</f>
        <v/>
      </c>
      <c r="U51" s="60" t="str">
        <f>IF(AND('Mapa final'!$AD$11="Baja",'Mapa final'!$AF$11="Leve"),CONCATENATE("R2C",'Mapa final'!$S$11),"")</f>
        <v/>
      </c>
      <c r="V51" s="51" t="str">
        <f>IF(AND('Mapa final'!$AD$11="Alta",'Mapa final'!$AF$11="Leve"),CONCATENATE("R2C",'Mapa final'!$S$11),"")</f>
        <v/>
      </c>
      <c r="W51" s="166" t="str">
        <f>IF(AND('Mapa final'!$AD$11="Alta",'Mapa final'!$AF$11="Leve"),CONCATENATE("R2C",'Mapa final'!$S$11),"")</f>
        <v/>
      </c>
      <c r="X51" s="166" t="str">
        <f>IF(AND('Mapa final'!$AD$11="Alta",'Mapa final'!$AF$11="Leve"),CONCATENATE("R2C",'Mapa final'!$S$11),"")</f>
        <v/>
      </c>
      <c r="Y51" s="166" t="str">
        <f>IF(AND('Mapa final'!$AD$11="Alta",'Mapa final'!$AF$11="Leve"),CONCATENATE("R2C",'Mapa final'!$S$11),"")</f>
        <v/>
      </c>
      <c r="Z51" s="166" t="str">
        <f>IF(AND('Mapa final'!$AD$11="Alta",'Mapa final'!$AF$11="Leve"),CONCATENATE("R2C",'Mapa final'!$S$11),"")</f>
        <v/>
      </c>
      <c r="AA51" s="52" t="str">
        <f>IF(AND('Mapa final'!$AD$11="Alta",'Mapa final'!$AF$11="Leve"),CONCATENATE("R2C",'Mapa final'!$S$11),"")</f>
        <v/>
      </c>
      <c r="AB51" s="38" t="str">
        <f>IF(AND('Mapa final'!$AD$11="Muy Alta",'Mapa final'!$AF$11="Leve"),CONCATENATE("R2C",'Mapa final'!$S$11),"")</f>
        <v/>
      </c>
      <c r="AC51" s="165" t="str">
        <f>IF(AND('Mapa final'!$AD$11="Muy Alta",'Mapa final'!$AF$11="Leve"),CONCATENATE("R2C",'Mapa final'!$S$11),"")</f>
        <v/>
      </c>
      <c r="AD51" s="165" t="str">
        <f>IF(AND('Mapa final'!$AD$11="Muy Alta",'Mapa final'!$AF$11="Leve"),CONCATENATE("R2C",'Mapa final'!$S$11),"")</f>
        <v/>
      </c>
      <c r="AE51" s="165" t="str">
        <f>IF(AND('Mapa final'!$AD$11="Muy Alta",'Mapa final'!$AF$11="Leve"),CONCATENATE("R2C",'Mapa final'!$S$11),"")</f>
        <v/>
      </c>
      <c r="AF51" s="165" t="str">
        <f>IF(AND('Mapa final'!$AD$11="Muy Alta",'Mapa final'!$AF$11="Leve"),CONCATENATE("R2C",'Mapa final'!$S$11),"")</f>
        <v/>
      </c>
      <c r="AG51" s="39" t="str">
        <f>IF(AND('Mapa final'!$AD$11="Muy Alta",'Mapa final'!$AF$11="Leve"),CONCATENATE("R2C",'Mapa final'!$S$11),"")</f>
        <v/>
      </c>
      <c r="AH51" s="40" t="str">
        <f>IF(AND('Mapa final'!$AD$11="Muy Alta",'Mapa final'!$AF$11="Catastrófico"),CONCATENATE("R2C",'Mapa final'!$S$11),"")</f>
        <v/>
      </c>
      <c r="AI51" s="167" t="str">
        <f>IF(AND('Mapa final'!$AD$11="Muy Alta",'Mapa final'!$AF$11="Catastrófico"),CONCATENATE("R2C",'Mapa final'!$S$11),"")</f>
        <v/>
      </c>
      <c r="AJ51" s="167" t="str">
        <f>IF(AND('Mapa final'!$AD$11="Muy Alta",'Mapa final'!$AF$11="Catastrófico"),CONCATENATE("R2C",'Mapa final'!$S$11),"")</f>
        <v/>
      </c>
      <c r="AK51" s="167" t="str">
        <f>IF(AND('Mapa final'!$AD$11="Muy Alta",'Mapa final'!$AF$11="Catastrófico"),CONCATENATE("R2C",'Mapa final'!$S$11),"")</f>
        <v/>
      </c>
      <c r="AL51" s="167" t="str">
        <f>IF(AND('Mapa final'!$AD$11="Muy Alta",'Mapa final'!$AF$11="Catastrófico"),CONCATENATE("R2C",'Mapa final'!$S$11),"")</f>
        <v/>
      </c>
      <c r="AM51" s="41" t="str">
        <f>IF(AND('Mapa final'!$AD$11="Muy Alta",'Mapa final'!$AF$11="Catastrófico"),CONCATENATE("R2C",'Mapa final'!$S$11),"")</f>
        <v/>
      </c>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row>
    <row r="52" spans="1:80" ht="15" customHeight="1" x14ac:dyDescent="0.25">
      <c r="A52" s="64"/>
      <c r="B52" s="262"/>
      <c r="C52" s="262"/>
      <c r="D52" s="263"/>
      <c r="E52" s="362"/>
      <c r="F52" s="361"/>
      <c r="G52" s="361"/>
      <c r="H52" s="361"/>
      <c r="I52" s="377"/>
      <c r="J52" s="59" t="str">
        <f>IF(AND('Mapa final'!$AD$11="Baja",'Mapa final'!$AF$11="Leve"),CONCATENATE("R2C",'Mapa final'!$S$11),"")</f>
        <v/>
      </c>
      <c r="K52" s="168" t="str">
        <f>IF(AND('Mapa final'!$AD$20="Muy Baja",'Mapa final'!$AF$20="Leve"),CONCATENATE("R6C",'Mapa final'!$S$20),"")</f>
        <v>R6C1</v>
      </c>
      <c r="L52" s="168" t="str">
        <f>IF(AND('Mapa final'!$AD$11="Baja",'Mapa final'!$AF$11="Leve"),CONCATENATE("R2C",'Mapa final'!$S$11),"")</f>
        <v/>
      </c>
      <c r="M52" s="168" t="str">
        <f>IF(AND('Mapa final'!$AD$11="Baja",'Mapa final'!$AF$11="Leve"),CONCATENATE("R2C",'Mapa final'!$S$11),"")</f>
        <v/>
      </c>
      <c r="N52" s="168" t="str">
        <f>IF(AND('Mapa final'!$AD$11="Baja",'Mapa final'!$AF$11="Leve"),CONCATENATE("R2C",'Mapa final'!$S$11),"")</f>
        <v/>
      </c>
      <c r="O52" s="60" t="str">
        <f>IF(AND('Mapa final'!$AD$11="Baja",'Mapa final'!$AF$11="Leve"),CONCATENATE("R2C",'Mapa final'!$S$11),"")</f>
        <v/>
      </c>
      <c r="P52" s="59" t="str">
        <f>IF(AND('Mapa final'!$AD$11="Baja",'Mapa final'!$AF$11="Leve"),CONCATENATE("R2C",'Mapa final'!$S$11),"")</f>
        <v/>
      </c>
      <c r="Q52" s="168" t="str">
        <f>IF(AND('Mapa final'!$AD$11="Baja",'Mapa final'!$AF$11="Leve"),CONCATENATE("R2C",'Mapa final'!$S$11),"")</f>
        <v/>
      </c>
      <c r="R52" s="168" t="str">
        <f>IF(AND('Mapa final'!$AD$11="Baja",'Mapa final'!$AF$11="Leve"),CONCATENATE("R2C",'Mapa final'!$S$11),"")</f>
        <v/>
      </c>
      <c r="S52" s="168" t="str">
        <f>IF(AND('Mapa final'!$AD$11="Baja",'Mapa final'!$AF$11="Leve"),CONCATENATE("R2C",'Mapa final'!$S$11),"")</f>
        <v/>
      </c>
      <c r="T52" s="168" t="str">
        <f>IF(AND('Mapa final'!$AD$11="Baja",'Mapa final'!$AF$11="Leve"),CONCATENATE("R2C",'Mapa final'!$S$11),"")</f>
        <v/>
      </c>
      <c r="U52" s="60" t="str">
        <f>IF(AND('Mapa final'!$AD$11="Baja",'Mapa final'!$AF$11="Leve"),CONCATENATE("R2C",'Mapa final'!$S$11),"")</f>
        <v/>
      </c>
      <c r="V52" s="51" t="str">
        <f>IF(AND('Mapa final'!$AD$11="Alta",'Mapa final'!$AF$11="Leve"),CONCATENATE("R2C",'Mapa final'!$S$11),"")</f>
        <v/>
      </c>
      <c r="W52" s="166" t="str">
        <f>IF(AND('Mapa final'!$AD$11="Alta",'Mapa final'!$AF$11="Leve"),CONCATENATE("R2C",'Mapa final'!$S$11),"")</f>
        <v/>
      </c>
      <c r="X52" s="166" t="str">
        <f>IF(AND('Mapa final'!$AD$11="Alta",'Mapa final'!$AF$11="Leve"),CONCATENATE("R2C",'Mapa final'!$S$11),"")</f>
        <v/>
      </c>
      <c r="Y52" s="166" t="str">
        <f>IF(AND('Mapa final'!$AD$11="Alta",'Mapa final'!$AF$11="Leve"),CONCATENATE("R2C",'Mapa final'!$S$11),"")</f>
        <v/>
      </c>
      <c r="Z52" s="166" t="str">
        <f>IF(AND('Mapa final'!$AD$11="Alta",'Mapa final'!$AF$11="Leve"),CONCATENATE("R2C",'Mapa final'!$S$11),"")</f>
        <v/>
      </c>
      <c r="AA52" s="52" t="str">
        <f>IF(AND('Mapa final'!$AD$11="Alta",'Mapa final'!$AF$11="Leve"),CONCATENATE("R2C",'Mapa final'!$S$11),"")</f>
        <v/>
      </c>
      <c r="AB52" s="38" t="str">
        <f>IF(AND('Mapa final'!$AD$11="Muy Alta",'Mapa final'!$AF$11="Leve"),CONCATENATE("R2C",'Mapa final'!$S$11),"")</f>
        <v/>
      </c>
      <c r="AC52" s="165" t="str">
        <f>IF(AND('Mapa final'!$AD$11="Muy Alta",'Mapa final'!$AF$11="Leve"),CONCATENATE("R2C",'Mapa final'!$S$11),"")</f>
        <v/>
      </c>
      <c r="AD52" s="165" t="str">
        <f>IF(AND('Mapa final'!$AD$11="Muy Alta",'Mapa final'!$AF$11="Leve"),CONCATENATE("R2C",'Mapa final'!$S$11),"")</f>
        <v/>
      </c>
      <c r="AE52" s="165" t="str">
        <f>IF(AND('Mapa final'!$AD$11="Muy Alta",'Mapa final'!$AF$11="Leve"),CONCATENATE("R2C",'Mapa final'!$S$11),"")</f>
        <v/>
      </c>
      <c r="AF52" s="165" t="str">
        <f>IF(AND('Mapa final'!$AD$11="Muy Alta",'Mapa final'!$AF$11="Leve"),CONCATENATE("R2C",'Mapa final'!$S$11),"")</f>
        <v/>
      </c>
      <c r="AG52" s="39" t="str">
        <f>IF(AND('Mapa final'!$AD$11="Muy Alta",'Mapa final'!$AF$11="Leve"),CONCATENATE("R2C",'Mapa final'!$S$11),"")</f>
        <v/>
      </c>
      <c r="AH52" s="40" t="str">
        <f>IF(AND('Mapa final'!$AD$11="Muy Alta",'Mapa final'!$AF$11="Catastrófico"),CONCATENATE("R2C",'Mapa final'!$S$11),"")</f>
        <v/>
      </c>
      <c r="AI52" s="167" t="str">
        <f>IF(AND('Mapa final'!$AD$11="Muy Alta",'Mapa final'!$AF$11="Catastrófico"),CONCATENATE("R2C",'Mapa final'!$S$11),"")</f>
        <v/>
      </c>
      <c r="AJ52" s="167" t="str">
        <f>IF(AND('Mapa final'!$AD$11="Muy Alta",'Mapa final'!$AF$11="Catastrófico"),CONCATENATE("R2C",'Mapa final'!$S$11),"")</f>
        <v/>
      </c>
      <c r="AK52" s="167" t="str">
        <f>IF(AND('Mapa final'!$AD$11="Muy Alta",'Mapa final'!$AF$11="Catastrófico"),CONCATENATE("R2C",'Mapa final'!$S$11),"")</f>
        <v/>
      </c>
      <c r="AL52" s="167" t="str">
        <f>IF(AND('Mapa final'!$AD$11="Muy Alta",'Mapa final'!$AF$11="Catastrófico"),CONCATENATE("R2C",'Mapa final'!$S$11),"")</f>
        <v/>
      </c>
      <c r="AM52" s="41" t="str">
        <f>IF(AND('Mapa final'!$AD$11="Muy Alta",'Mapa final'!$AF$11="Catastrófico"),CONCATENATE("R2C",'Mapa final'!$S$11),"")</f>
        <v/>
      </c>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row>
    <row r="53" spans="1:80" ht="15" customHeight="1" x14ac:dyDescent="0.25">
      <c r="A53" s="64"/>
      <c r="B53" s="262"/>
      <c r="C53" s="262"/>
      <c r="D53" s="263"/>
      <c r="E53" s="362"/>
      <c r="F53" s="361"/>
      <c r="G53" s="361"/>
      <c r="H53" s="361"/>
      <c r="I53" s="377"/>
      <c r="J53" s="59" t="str">
        <f>IF(AND('Mapa final'!$AD$11="Baja",'Mapa final'!$AF$11="Leve"),CONCATENATE("R2C",'Mapa final'!$S$11),"")</f>
        <v/>
      </c>
      <c r="K53" s="168" t="str">
        <f>IF(AND('Mapa final'!$AD$11="Baja",'Mapa final'!$AF$11="Leve"),CONCATENATE("R2C",'Mapa final'!$S$11),"")</f>
        <v/>
      </c>
      <c r="L53" s="168" t="str">
        <f>IF(AND('Mapa final'!$AD$11="Baja",'Mapa final'!$AF$11="Leve"),CONCATENATE("R2C",'Mapa final'!$S$11),"")</f>
        <v/>
      </c>
      <c r="M53" s="168" t="str">
        <f>IF(AND('Mapa final'!$AD$11="Baja",'Mapa final'!$AF$11="Leve"),CONCATENATE("R2C",'Mapa final'!$S$11),"")</f>
        <v/>
      </c>
      <c r="N53" s="168" t="str">
        <f>IF(AND('Mapa final'!$AD$11="Baja",'Mapa final'!$AF$11="Leve"),CONCATENATE("R2C",'Mapa final'!$S$11),"")</f>
        <v/>
      </c>
      <c r="O53" s="60" t="str">
        <f>IF(AND('Mapa final'!$AD$11="Baja",'Mapa final'!$AF$11="Leve"),CONCATENATE("R2C",'Mapa final'!$S$11),"")</f>
        <v/>
      </c>
      <c r="P53" s="59" t="str">
        <f>IF(AND('Mapa final'!$AD$11="Baja",'Mapa final'!$AF$11="Leve"),CONCATENATE("R2C",'Mapa final'!$S$11),"")</f>
        <v/>
      </c>
      <c r="Q53" s="168" t="str">
        <f>IF(AND('Mapa final'!$AD$11="Baja",'Mapa final'!$AF$11="Leve"),CONCATENATE("R2C",'Mapa final'!$S$11),"")</f>
        <v/>
      </c>
      <c r="R53" s="168" t="str">
        <f>IF(AND('Mapa final'!$AD$11="Baja",'Mapa final'!$AF$11="Leve"),CONCATENATE("R2C",'Mapa final'!$S$11),"")</f>
        <v/>
      </c>
      <c r="S53" s="168" t="str">
        <f>IF(AND('Mapa final'!$AD$11="Baja",'Mapa final'!$AF$11="Leve"),CONCATENATE("R2C",'Mapa final'!$S$11),"")</f>
        <v/>
      </c>
      <c r="T53" s="168" t="str">
        <f>IF(AND('Mapa final'!$AD$11="Baja",'Mapa final'!$AF$11="Leve"),CONCATENATE("R2C",'Mapa final'!$S$11),"")</f>
        <v/>
      </c>
      <c r="U53" s="60" t="str">
        <f>IF(AND('Mapa final'!$AD$11="Baja",'Mapa final'!$AF$11="Leve"),CONCATENATE("R2C",'Mapa final'!$S$11),"")</f>
        <v/>
      </c>
      <c r="V53" s="51" t="str">
        <f>IF(AND('Mapa final'!$AD$11="Alta",'Mapa final'!$AF$11="Leve"),CONCATENATE("R2C",'Mapa final'!$S$11),"")</f>
        <v/>
      </c>
      <c r="W53" s="166" t="str">
        <f>IF(AND('Mapa final'!$AD$11="Alta",'Mapa final'!$AF$11="Leve"),CONCATENATE("R2C",'Mapa final'!$S$11),"")</f>
        <v/>
      </c>
      <c r="X53" s="166" t="str">
        <f>IF(AND('Mapa final'!$AD$11="Alta",'Mapa final'!$AF$11="Leve"),CONCATENATE("R2C",'Mapa final'!$S$11),"")</f>
        <v/>
      </c>
      <c r="Y53" s="166" t="str">
        <f>IF(AND('Mapa final'!$AD$11="Alta",'Mapa final'!$AF$11="Leve"),CONCATENATE("R2C",'Mapa final'!$S$11),"")</f>
        <v/>
      </c>
      <c r="Z53" s="166" t="str">
        <f>IF(AND('Mapa final'!$AD$11="Alta",'Mapa final'!$AF$11="Leve"),CONCATENATE("R2C",'Mapa final'!$S$11),"")</f>
        <v/>
      </c>
      <c r="AA53" s="52" t="str">
        <f>IF(AND('Mapa final'!$AD$11="Alta",'Mapa final'!$AF$11="Leve"),CONCATENATE("R2C",'Mapa final'!$S$11),"")</f>
        <v/>
      </c>
      <c r="AB53" s="38" t="str">
        <f>IF(AND('Mapa final'!$AD$11="Muy Alta",'Mapa final'!$AF$11="Leve"),CONCATENATE("R2C",'Mapa final'!$S$11),"")</f>
        <v/>
      </c>
      <c r="AC53" s="165" t="str">
        <f>IF(AND('Mapa final'!$AD$11="Muy Alta",'Mapa final'!$AF$11="Leve"),CONCATENATE("R2C",'Mapa final'!$S$11),"")</f>
        <v/>
      </c>
      <c r="AD53" s="165" t="str">
        <f>IF(AND('Mapa final'!$AD$11="Muy Alta",'Mapa final'!$AF$11="Leve"),CONCATENATE("R2C",'Mapa final'!$S$11),"")</f>
        <v/>
      </c>
      <c r="AE53" s="165" t="str">
        <f>IF(AND('Mapa final'!$AD$11="Muy Alta",'Mapa final'!$AF$11="Leve"),CONCATENATE("R2C",'Mapa final'!$S$11),"")</f>
        <v/>
      </c>
      <c r="AF53" s="165" t="str">
        <f>IF(AND('Mapa final'!$AD$11="Muy Alta",'Mapa final'!$AF$11="Leve"),CONCATENATE("R2C",'Mapa final'!$S$11),"")</f>
        <v/>
      </c>
      <c r="AG53" s="39" t="str">
        <f>IF(AND('Mapa final'!$AD$11="Muy Alta",'Mapa final'!$AF$11="Leve"),CONCATENATE("R2C",'Mapa final'!$S$11),"")</f>
        <v/>
      </c>
      <c r="AH53" s="40" t="str">
        <f>IF(AND('Mapa final'!$AD$11="Muy Alta",'Mapa final'!$AF$11="Catastrófico"),CONCATENATE("R2C",'Mapa final'!$S$11),"")</f>
        <v/>
      </c>
      <c r="AI53" s="167" t="str">
        <f>IF(AND('Mapa final'!$AD$11="Muy Alta",'Mapa final'!$AF$11="Catastrófico"),CONCATENATE("R2C",'Mapa final'!$S$11),"")</f>
        <v/>
      </c>
      <c r="AJ53" s="167" t="str">
        <f>IF(AND('Mapa final'!$AD$11="Muy Alta",'Mapa final'!$AF$11="Catastrófico"),CONCATENATE("R2C",'Mapa final'!$S$11),"")</f>
        <v/>
      </c>
      <c r="AK53" s="167" t="str">
        <f>IF(AND('Mapa final'!$AD$11="Muy Alta",'Mapa final'!$AF$11="Catastrófico"),CONCATENATE("R2C",'Mapa final'!$S$11),"")</f>
        <v/>
      </c>
      <c r="AL53" s="167" t="str">
        <f>IF(AND('Mapa final'!$AD$11="Muy Alta",'Mapa final'!$AF$11="Catastrófico"),CONCATENATE("R2C",'Mapa final'!$S$11),"")</f>
        <v/>
      </c>
      <c r="AM53" s="41" t="str">
        <f>IF(AND('Mapa final'!$AD$11="Muy Alta",'Mapa final'!$AF$11="Catastrófico"),CONCATENATE("R2C",'Mapa final'!$S$11),"")</f>
        <v/>
      </c>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row>
    <row r="54" spans="1:80" ht="15" customHeight="1" x14ac:dyDescent="0.25">
      <c r="A54" s="64"/>
      <c r="B54" s="262"/>
      <c r="C54" s="262"/>
      <c r="D54" s="263"/>
      <c r="E54" s="362"/>
      <c r="F54" s="361"/>
      <c r="G54" s="361"/>
      <c r="H54" s="361"/>
      <c r="I54" s="377"/>
      <c r="J54" s="59" t="str">
        <f>IF(AND('Mapa final'!$AD$11="Baja",'Mapa final'!$AF$11="Leve"),CONCATENATE("R2C",'Mapa final'!$S$11),"")</f>
        <v/>
      </c>
      <c r="K54" s="168" t="str">
        <f>IF(AND('Mapa final'!$AD$11="Baja",'Mapa final'!$AF$11="Leve"),CONCATENATE("R2C",'Mapa final'!$S$11),"")</f>
        <v/>
      </c>
      <c r="L54" s="168" t="str">
        <f>IF(AND('Mapa final'!$AD$11="Baja",'Mapa final'!$AF$11="Leve"),CONCATENATE("R2C",'Mapa final'!$S$11),"")</f>
        <v/>
      </c>
      <c r="M54" s="168" t="str">
        <f>IF(AND('Mapa final'!$AD$11="Baja",'Mapa final'!$AF$11="Leve"),CONCATENATE("R2C",'Mapa final'!$S$11),"")</f>
        <v/>
      </c>
      <c r="N54" s="168" t="str">
        <f>IF(AND('Mapa final'!$AD$11="Baja",'Mapa final'!$AF$11="Leve"),CONCATENATE("R2C",'Mapa final'!$S$11),"")</f>
        <v/>
      </c>
      <c r="O54" s="60" t="str">
        <f>IF(AND('Mapa final'!$AD$11="Baja",'Mapa final'!$AF$11="Leve"),CONCATENATE("R2C",'Mapa final'!$S$11),"")</f>
        <v/>
      </c>
      <c r="P54" s="59" t="str">
        <f>IF(AND('Mapa final'!$AD$11="Baja",'Mapa final'!$AF$11="Leve"),CONCATENATE("R2C",'Mapa final'!$S$11),"")</f>
        <v/>
      </c>
      <c r="Q54" s="168" t="str">
        <f>IF(AND('Mapa final'!$AD$11="Baja",'Mapa final'!$AF$11="Leve"),CONCATENATE("R2C",'Mapa final'!$S$11),"")</f>
        <v/>
      </c>
      <c r="R54" s="168" t="str">
        <f>IF(AND('Mapa final'!$AD$11="Baja",'Mapa final'!$AF$11="Leve"),CONCATENATE("R2C",'Mapa final'!$S$11),"")</f>
        <v/>
      </c>
      <c r="S54" s="168" t="str">
        <f>IF(AND('Mapa final'!$AD$11="Baja",'Mapa final'!$AF$11="Leve"),CONCATENATE("R2C",'Mapa final'!$S$11),"")</f>
        <v/>
      </c>
      <c r="T54" s="168" t="str">
        <f>IF(AND('Mapa final'!$AD$11="Baja",'Mapa final'!$AF$11="Leve"),CONCATENATE("R2C",'Mapa final'!$S$11),"")</f>
        <v/>
      </c>
      <c r="U54" s="60" t="str">
        <f>IF(AND('Mapa final'!$AD$11="Baja",'Mapa final'!$AF$11="Leve"),CONCATENATE("R2C",'Mapa final'!$S$11),"")</f>
        <v/>
      </c>
      <c r="V54" s="51" t="str">
        <f>IF(AND('Mapa final'!$AD$11="Alta",'Mapa final'!$AF$11="Leve"),CONCATENATE("R2C",'Mapa final'!$S$11),"")</f>
        <v/>
      </c>
      <c r="W54" s="166" t="str">
        <f>IF(AND('Mapa final'!$AD$11="Alta",'Mapa final'!$AF$11="Leve"),CONCATENATE("R2C",'Mapa final'!$S$11),"")</f>
        <v/>
      </c>
      <c r="X54" s="166" t="str">
        <f>IF(AND('Mapa final'!$AD$11="Alta",'Mapa final'!$AF$11="Leve"),CONCATENATE("R2C",'Mapa final'!$S$11),"")</f>
        <v/>
      </c>
      <c r="Y54" s="166" t="str">
        <f>IF(AND('Mapa final'!$AD$11="Alta",'Mapa final'!$AF$11="Leve"),CONCATENATE("R2C",'Mapa final'!$S$11),"")</f>
        <v/>
      </c>
      <c r="Z54" s="166" t="str">
        <f>IF(AND('Mapa final'!$AD$11="Alta",'Mapa final'!$AF$11="Leve"),CONCATENATE("R2C",'Mapa final'!$S$11),"")</f>
        <v/>
      </c>
      <c r="AA54" s="52" t="str">
        <f>IF(AND('Mapa final'!$AD$11="Alta",'Mapa final'!$AF$11="Leve"),CONCATENATE("R2C",'Mapa final'!$S$11),"")</f>
        <v/>
      </c>
      <c r="AB54" s="38" t="str">
        <f>IF(AND('Mapa final'!$AD$11="Muy Alta",'Mapa final'!$AF$11="Leve"),CONCATENATE("R2C",'Mapa final'!$S$11),"")</f>
        <v/>
      </c>
      <c r="AC54" s="165" t="str">
        <f>IF(AND('Mapa final'!$AD$11="Muy Alta",'Mapa final'!$AF$11="Leve"),CONCATENATE("R2C",'Mapa final'!$S$11),"")</f>
        <v/>
      </c>
      <c r="AD54" s="165" t="str">
        <f>IF(AND('Mapa final'!$AD$11="Muy Alta",'Mapa final'!$AF$11="Leve"),CONCATENATE("R2C",'Mapa final'!$S$11),"")</f>
        <v/>
      </c>
      <c r="AE54" s="165" t="str">
        <f>IF(AND('Mapa final'!$AD$11="Muy Alta",'Mapa final'!$AF$11="Leve"),CONCATENATE("R2C",'Mapa final'!$S$11),"")</f>
        <v/>
      </c>
      <c r="AF54" s="165" t="str">
        <f>IF(AND('Mapa final'!$AD$11="Muy Alta",'Mapa final'!$AF$11="Leve"),CONCATENATE("R2C",'Mapa final'!$S$11),"")</f>
        <v/>
      </c>
      <c r="AG54" s="39" t="str">
        <f>IF(AND('Mapa final'!$AD$11="Muy Alta",'Mapa final'!$AF$11="Leve"),CONCATENATE("R2C",'Mapa final'!$S$11),"")</f>
        <v/>
      </c>
      <c r="AH54" s="40" t="str">
        <f>IF(AND('Mapa final'!$AD$11="Muy Alta",'Mapa final'!$AF$11="Catastrófico"),CONCATENATE("R2C",'Mapa final'!$S$11),"")</f>
        <v/>
      </c>
      <c r="AI54" s="167" t="str">
        <f>IF(AND('Mapa final'!$AD$11="Muy Alta",'Mapa final'!$AF$11="Catastrófico"),CONCATENATE("R2C",'Mapa final'!$S$11),"")</f>
        <v/>
      </c>
      <c r="AJ54" s="167" t="str">
        <f>IF(AND('Mapa final'!$AD$11="Muy Alta",'Mapa final'!$AF$11="Catastrófico"),CONCATENATE("R2C",'Mapa final'!$S$11),"")</f>
        <v/>
      </c>
      <c r="AK54" s="167" t="str">
        <f>IF(AND('Mapa final'!$AD$11="Muy Alta",'Mapa final'!$AF$11="Catastrófico"),CONCATENATE("R2C",'Mapa final'!$S$11),"")</f>
        <v/>
      </c>
      <c r="AL54" s="167" t="str">
        <f>IF(AND('Mapa final'!$AD$11="Muy Alta",'Mapa final'!$AF$11="Catastrófico"),CONCATENATE("R2C",'Mapa final'!$S$11),"")</f>
        <v/>
      </c>
      <c r="AM54" s="41" t="str">
        <f>IF(AND('Mapa final'!$AD$11="Muy Alta",'Mapa final'!$AF$11="Catastrófico"),CONCATENATE("R2C",'Mapa final'!$S$11),"")</f>
        <v/>
      </c>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row>
    <row r="55" spans="1:80" ht="15.75" customHeight="1" thickBot="1" x14ac:dyDescent="0.3">
      <c r="A55" s="64"/>
      <c r="B55" s="262"/>
      <c r="C55" s="262"/>
      <c r="D55" s="263"/>
      <c r="E55" s="363"/>
      <c r="F55" s="364"/>
      <c r="G55" s="364"/>
      <c r="H55" s="364"/>
      <c r="I55" s="378"/>
      <c r="J55" s="61" t="str">
        <f>IF(AND('Mapa final'!$AD$11="Baja",'Mapa final'!$AF$11="Leve"),CONCATENATE("R2C",'Mapa final'!$S$11),"")</f>
        <v/>
      </c>
      <c r="K55" s="62" t="str">
        <f>IF(AND('Mapa final'!$AD$11="Baja",'Mapa final'!$AF$11="Leve"),CONCATENATE("R2C",'Mapa final'!$S$11),"")</f>
        <v/>
      </c>
      <c r="L55" s="62" t="str">
        <f>IF(AND('Mapa final'!$AD$11="Baja",'Mapa final'!$AF$11="Leve"),CONCATENATE("R2C",'Mapa final'!$S$11),"")</f>
        <v/>
      </c>
      <c r="M55" s="62" t="str">
        <f>IF(AND('Mapa final'!$AD$11="Baja",'Mapa final'!$AF$11="Leve"),CONCATENATE("R2C",'Mapa final'!$S$11),"")</f>
        <v/>
      </c>
      <c r="N55" s="62" t="str">
        <f>IF(AND('Mapa final'!$AD$11="Baja",'Mapa final'!$AF$11="Leve"),CONCATENATE("R2C",'Mapa final'!$S$11),"")</f>
        <v/>
      </c>
      <c r="O55" s="63" t="str">
        <f>IF(AND('Mapa final'!$AD$11="Baja",'Mapa final'!$AF$11="Leve"),CONCATENATE("R2C",'Mapa final'!$S$11),"")</f>
        <v/>
      </c>
      <c r="P55" s="61" t="str">
        <f>IF(AND('Mapa final'!$AD$11="Baja",'Mapa final'!$AF$11="Leve"),CONCATENATE("R2C",'Mapa final'!$S$11),"")</f>
        <v/>
      </c>
      <c r="Q55" s="62" t="str">
        <f>IF(AND('Mapa final'!$AD$11="Baja",'Mapa final'!$AF$11="Leve"),CONCATENATE("R2C",'Mapa final'!$S$11),"")</f>
        <v/>
      </c>
      <c r="R55" s="62" t="str">
        <f>IF(AND('Mapa final'!$AD$11="Baja",'Mapa final'!$AF$11="Leve"),CONCATENATE("R2C",'Mapa final'!$S$11),"")</f>
        <v/>
      </c>
      <c r="S55" s="62" t="str">
        <f>IF(AND('Mapa final'!$AD$11="Baja",'Mapa final'!$AF$11="Leve"),CONCATENATE("R2C",'Mapa final'!$S$11),"")</f>
        <v/>
      </c>
      <c r="T55" s="62" t="str">
        <f>IF(AND('Mapa final'!$AD$11="Baja",'Mapa final'!$AF$11="Leve"),CONCATENATE("R2C",'Mapa final'!$S$11),"")</f>
        <v/>
      </c>
      <c r="U55" s="63" t="str">
        <f>IF(AND('Mapa final'!$AD$11="Baja",'Mapa final'!$AF$11="Leve"),CONCATENATE("R2C",'Mapa final'!$S$11),"")</f>
        <v/>
      </c>
      <c r="V55" s="53" t="str">
        <f>IF(AND('Mapa final'!$AD$11="Alta",'Mapa final'!$AF$11="Leve"),CONCATENATE("R2C",'Mapa final'!$S$11),"")</f>
        <v/>
      </c>
      <c r="W55" s="54" t="str">
        <f>IF(AND('Mapa final'!$AD$11="Alta",'Mapa final'!$AF$11="Leve"),CONCATENATE("R2C",'Mapa final'!$S$11),"")</f>
        <v/>
      </c>
      <c r="X55" s="54" t="str">
        <f>IF(AND('Mapa final'!$AD$11="Alta",'Mapa final'!$AF$11="Leve"),CONCATENATE("R2C",'Mapa final'!$S$11),"")</f>
        <v/>
      </c>
      <c r="Y55" s="54" t="str">
        <f>IF(AND('Mapa final'!$AD$11="Alta",'Mapa final'!$AF$11="Leve"),CONCATENATE("R2C",'Mapa final'!$S$11),"")</f>
        <v/>
      </c>
      <c r="Z55" s="54" t="str">
        <f>IF(AND('Mapa final'!$AD$11="Alta",'Mapa final'!$AF$11="Leve"),CONCATENATE("R2C",'Mapa final'!$S$11),"")</f>
        <v/>
      </c>
      <c r="AA55" s="55" t="str">
        <f>IF(AND('Mapa final'!$AD$11="Alta",'Mapa final'!$AF$11="Leve"),CONCATENATE("R2C",'Mapa final'!$S$11),"")</f>
        <v/>
      </c>
      <c r="AB55" s="42" t="str">
        <f>IF(AND('Mapa final'!$AD$11="Muy Alta",'Mapa final'!$AF$11="Leve"),CONCATENATE("R2C",'Mapa final'!$S$11),"")</f>
        <v/>
      </c>
      <c r="AC55" s="43" t="str">
        <f>IF(AND('Mapa final'!$AD$11="Muy Alta",'Mapa final'!$AF$11="Leve"),CONCATENATE("R2C",'Mapa final'!$S$11),"")</f>
        <v/>
      </c>
      <c r="AD55" s="43" t="str">
        <f>IF(AND('Mapa final'!$AD$11="Muy Alta",'Mapa final'!$AF$11="Leve"),CONCATENATE("R2C",'Mapa final'!$S$11),"")</f>
        <v/>
      </c>
      <c r="AE55" s="43" t="str">
        <f>IF(AND('Mapa final'!$AD$11="Muy Alta",'Mapa final'!$AF$11="Leve"),CONCATENATE("R2C",'Mapa final'!$S$11),"")</f>
        <v/>
      </c>
      <c r="AF55" s="43" t="str">
        <f>IF(AND('Mapa final'!$AD$11="Muy Alta",'Mapa final'!$AF$11="Leve"),CONCATENATE("R2C",'Mapa final'!$S$11),"")</f>
        <v/>
      </c>
      <c r="AG55" s="44" t="str">
        <f>IF(AND('Mapa final'!$AD$11="Muy Alta",'Mapa final'!$AF$11="Leve"),CONCATENATE("R2C",'Mapa final'!$S$11),"")</f>
        <v/>
      </c>
      <c r="AH55" s="45" t="str">
        <f>IF(AND('Mapa final'!$AD$11="Muy Alta",'Mapa final'!$AF$11="Catastrófico"),CONCATENATE("R2C",'Mapa final'!$S$11),"")</f>
        <v/>
      </c>
      <c r="AI55" s="46" t="str">
        <f>IF(AND('Mapa final'!$AD$11="Muy Alta",'Mapa final'!$AF$11="Catastrófico"),CONCATENATE("R2C",'Mapa final'!$S$11),"")</f>
        <v/>
      </c>
      <c r="AJ55" s="46" t="str">
        <f>IF(AND('Mapa final'!$AD$11="Muy Alta",'Mapa final'!$AF$11="Catastrófico"),CONCATENATE("R2C",'Mapa final'!$S$11),"")</f>
        <v/>
      </c>
      <c r="AK55" s="46" t="str">
        <f>IF(AND('Mapa final'!$AD$11="Muy Alta",'Mapa final'!$AF$11="Catastrófico"),CONCATENATE("R2C",'Mapa final'!$S$11),"")</f>
        <v/>
      </c>
      <c r="AL55" s="46" t="str">
        <f>IF(AND('Mapa final'!$AD$11="Muy Alta",'Mapa final'!$AF$11="Catastrófico"),CONCATENATE("R2C",'Mapa final'!$S$11),"")</f>
        <v/>
      </c>
      <c r="AM55" s="47" t="str">
        <f>IF(AND('Mapa final'!$AD$11="Muy Alta",'Mapa final'!$AF$11="Catastrófico"),CONCATENATE("R2C",'Mapa final'!$S$11),"")</f>
        <v/>
      </c>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row>
    <row r="56" spans="1:80" x14ac:dyDescent="0.25">
      <c r="A56" s="64"/>
      <c r="B56" s="64"/>
      <c r="C56" s="64"/>
      <c r="D56" s="64"/>
      <c r="E56" s="64"/>
      <c r="F56" s="64"/>
      <c r="G56" s="64"/>
      <c r="H56" s="64"/>
      <c r="I56" s="64"/>
      <c r="J56" s="358" t="s">
        <v>237</v>
      </c>
      <c r="K56" s="359"/>
      <c r="L56" s="359"/>
      <c r="M56" s="359"/>
      <c r="N56" s="359"/>
      <c r="O56" s="376"/>
      <c r="P56" s="358" t="s">
        <v>238</v>
      </c>
      <c r="Q56" s="359"/>
      <c r="R56" s="359"/>
      <c r="S56" s="359"/>
      <c r="T56" s="359"/>
      <c r="U56" s="376"/>
      <c r="V56" s="358" t="s">
        <v>239</v>
      </c>
      <c r="W56" s="359"/>
      <c r="X56" s="359"/>
      <c r="Y56" s="359"/>
      <c r="Z56" s="359"/>
      <c r="AA56" s="376"/>
      <c r="AB56" s="358" t="s">
        <v>240</v>
      </c>
      <c r="AC56" s="397"/>
      <c r="AD56" s="359"/>
      <c r="AE56" s="359"/>
      <c r="AF56" s="359"/>
      <c r="AG56" s="376"/>
      <c r="AH56" s="358" t="s">
        <v>241</v>
      </c>
      <c r="AI56" s="359"/>
      <c r="AJ56" s="359"/>
      <c r="AK56" s="359"/>
      <c r="AL56" s="359"/>
      <c r="AM56" s="376"/>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row>
    <row r="57" spans="1:80" x14ac:dyDescent="0.25">
      <c r="A57" s="64"/>
      <c r="B57" s="64"/>
      <c r="C57" s="64"/>
      <c r="D57" s="64"/>
      <c r="E57" s="64"/>
      <c r="F57" s="64"/>
      <c r="G57" s="64"/>
      <c r="H57" s="64"/>
      <c r="I57" s="64"/>
      <c r="J57" s="362"/>
      <c r="K57" s="361"/>
      <c r="L57" s="361"/>
      <c r="M57" s="361"/>
      <c r="N57" s="361"/>
      <c r="O57" s="377"/>
      <c r="P57" s="362"/>
      <c r="Q57" s="361"/>
      <c r="R57" s="361"/>
      <c r="S57" s="361"/>
      <c r="T57" s="361"/>
      <c r="U57" s="377"/>
      <c r="V57" s="362"/>
      <c r="W57" s="361"/>
      <c r="X57" s="361"/>
      <c r="Y57" s="361"/>
      <c r="Z57" s="361"/>
      <c r="AA57" s="377"/>
      <c r="AB57" s="362"/>
      <c r="AC57" s="361"/>
      <c r="AD57" s="361"/>
      <c r="AE57" s="361"/>
      <c r="AF57" s="361"/>
      <c r="AG57" s="377"/>
      <c r="AH57" s="362"/>
      <c r="AI57" s="361"/>
      <c r="AJ57" s="361"/>
      <c r="AK57" s="361"/>
      <c r="AL57" s="361"/>
      <c r="AM57" s="377"/>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row>
    <row r="58" spans="1:80" x14ac:dyDescent="0.25">
      <c r="A58" s="64"/>
      <c r="B58" s="64"/>
      <c r="C58" s="64"/>
      <c r="D58" s="64"/>
      <c r="E58" s="64"/>
      <c r="F58" s="64"/>
      <c r="G58" s="64"/>
      <c r="H58" s="64"/>
      <c r="I58" s="64"/>
      <c r="J58" s="362"/>
      <c r="K58" s="361"/>
      <c r="L58" s="361"/>
      <c r="M58" s="361"/>
      <c r="N58" s="361"/>
      <c r="O58" s="377"/>
      <c r="P58" s="362"/>
      <c r="Q58" s="361"/>
      <c r="R58" s="361"/>
      <c r="S58" s="361"/>
      <c r="T58" s="361"/>
      <c r="U58" s="377"/>
      <c r="V58" s="362"/>
      <c r="W58" s="361"/>
      <c r="X58" s="361"/>
      <c r="Y58" s="361"/>
      <c r="Z58" s="361"/>
      <c r="AA58" s="377"/>
      <c r="AB58" s="362"/>
      <c r="AC58" s="361"/>
      <c r="AD58" s="361"/>
      <c r="AE58" s="361"/>
      <c r="AF58" s="361"/>
      <c r="AG58" s="377"/>
      <c r="AH58" s="362"/>
      <c r="AI58" s="361"/>
      <c r="AJ58" s="361"/>
      <c r="AK58" s="361"/>
      <c r="AL58" s="361"/>
      <c r="AM58" s="377"/>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row>
    <row r="59" spans="1:80" x14ac:dyDescent="0.25">
      <c r="A59" s="64"/>
      <c r="B59" s="64"/>
      <c r="C59" s="64"/>
      <c r="D59" s="64"/>
      <c r="E59" s="64"/>
      <c r="F59" s="64"/>
      <c r="G59" s="64"/>
      <c r="H59" s="64"/>
      <c r="I59" s="64"/>
      <c r="J59" s="362"/>
      <c r="K59" s="361"/>
      <c r="L59" s="361"/>
      <c r="M59" s="361"/>
      <c r="N59" s="361"/>
      <c r="O59" s="377"/>
      <c r="P59" s="362"/>
      <c r="Q59" s="361"/>
      <c r="R59" s="361"/>
      <c r="S59" s="361"/>
      <c r="T59" s="361"/>
      <c r="U59" s="377"/>
      <c r="V59" s="362"/>
      <c r="W59" s="361"/>
      <c r="X59" s="361"/>
      <c r="Y59" s="361"/>
      <c r="Z59" s="361"/>
      <c r="AA59" s="377"/>
      <c r="AB59" s="362"/>
      <c r="AC59" s="361"/>
      <c r="AD59" s="361"/>
      <c r="AE59" s="361"/>
      <c r="AF59" s="361"/>
      <c r="AG59" s="377"/>
      <c r="AH59" s="362"/>
      <c r="AI59" s="361"/>
      <c r="AJ59" s="361"/>
      <c r="AK59" s="361"/>
      <c r="AL59" s="361"/>
      <c r="AM59" s="377"/>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row>
    <row r="60" spans="1:80" x14ac:dyDescent="0.25">
      <c r="A60" s="64"/>
      <c r="B60" s="64"/>
      <c r="C60" s="64"/>
      <c r="D60" s="64"/>
      <c r="E60" s="64"/>
      <c r="F60" s="64"/>
      <c r="G60" s="64"/>
      <c r="H60" s="64"/>
      <c r="I60" s="64"/>
      <c r="J60" s="362"/>
      <c r="K60" s="361"/>
      <c r="L60" s="361"/>
      <c r="M60" s="361"/>
      <c r="N60" s="361"/>
      <c r="O60" s="377"/>
      <c r="P60" s="362"/>
      <c r="Q60" s="361"/>
      <c r="R60" s="361"/>
      <c r="S60" s="361"/>
      <c r="T60" s="361"/>
      <c r="U60" s="377"/>
      <c r="V60" s="362"/>
      <c r="W60" s="361"/>
      <c r="X60" s="361"/>
      <c r="Y60" s="361"/>
      <c r="Z60" s="361"/>
      <c r="AA60" s="377"/>
      <c r="AB60" s="362"/>
      <c r="AC60" s="361"/>
      <c r="AD60" s="361"/>
      <c r="AE60" s="361"/>
      <c r="AF60" s="361"/>
      <c r="AG60" s="377"/>
      <c r="AH60" s="362"/>
      <c r="AI60" s="361"/>
      <c r="AJ60" s="361"/>
      <c r="AK60" s="361"/>
      <c r="AL60" s="361"/>
      <c r="AM60" s="377"/>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row>
    <row r="61" spans="1:80" ht="15.75" thickBot="1" x14ac:dyDescent="0.3">
      <c r="A61" s="64"/>
      <c r="B61" s="64"/>
      <c r="C61" s="64"/>
      <c r="D61" s="64"/>
      <c r="E61" s="64"/>
      <c r="F61" s="64"/>
      <c r="G61" s="64"/>
      <c r="H61" s="64"/>
      <c r="I61" s="64"/>
      <c r="J61" s="363"/>
      <c r="K61" s="364"/>
      <c r="L61" s="364"/>
      <c r="M61" s="364"/>
      <c r="N61" s="364"/>
      <c r="O61" s="378"/>
      <c r="P61" s="363"/>
      <c r="Q61" s="364"/>
      <c r="R61" s="364"/>
      <c r="S61" s="364"/>
      <c r="T61" s="364"/>
      <c r="U61" s="378"/>
      <c r="V61" s="363"/>
      <c r="W61" s="364"/>
      <c r="X61" s="364"/>
      <c r="Y61" s="364"/>
      <c r="Z61" s="364"/>
      <c r="AA61" s="378"/>
      <c r="AB61" s="363"/>
      <c r="AC61" s="364"/>
      <c r="AD61" s="364"/>
      <c r="AE61" s="364"/>
      <c r="AF61" s="364"/>
      <c r="AG61" s="378"/>
      <c r="AH61" s="363"/>
      <c r="AI61" s="364"/>
      <c r="AJ61" s="364"/>
      <c r="AK61" s="364"/>
      <c r="AL61" s="364"/>
      <c r="AM61" s="378"/>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row>
    <row r="63" spans="1:80" ht="15" customHeight="1" x14ac:dyDescent="0.25">
      <c r="A63" s="6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4"/>
      <c r="AV63" s="64"/>
      <c r="AW63" s="64"/>
      <c r="AX63" s="64"/>
      <c r="AY63" s="64"/>
      <c r="AZ63" s="64"/>
      <c r="BA63" s="64"/>
      <c r="BB63" s="64"/>
      <c r="BC63" s="64"/>
      <c r="BD63" s="64"/>
      <c r="BE63" s="64"/>
      <c r="BF63" s="64"/>
      <c r="BG63" s="64"/>
      <c r="BH63" s="64"/>
    </row>
    <row r="64" spans="1:80" ht="15" customHeight="1" x14ac:dyDescent="0.25">
      <c r="A64" s="64"/>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4"/>
      <c r="AV64" s="64"/>
      <c r="AW64" s="64"/>
      <c r="AX64" s="64"/>
      <c r="AY64" s="64"/>
      <c r="AZ64" s="64"/>
      <c r="BA64" s="64"/>
      <c r="BB64" s="64"/>
      <c r="BC64" s="64"/>
      <c r="BD64" s="64"/>
      <c r="BE64" s="64"/>
      <c r="BF64" s="64"/>
      <c r="BG64" s="64"/>
      <c r="BH64" s="64"/>
    </row>
    <row r="65" spans="1:60"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row>
    <row r="66" spans="1:60"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row>
    <row r="67" spans="1:60"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row>
    <row r="68" spans="1:60"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row>
    <row r="69" spans="1:60"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row>
    <row r="70" spans="1:60"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row>
    <row r="71" spans="1:60"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row>
    <row r="72" spans="1:60"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row>
    <row r="73" spans="1:60"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row>
    <row r="74" spans="1:60"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row>
    <row r="75" spans="1:60"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row>
    <row r="76" spans="1:60"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row>
    <row r="77" spans="1:60"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row>
    <row r="78" spans="1:60"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row>
    <row r="79" spans="1:60"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row>
    <row r="80" spans="1:60"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row>
    <row r="81" spans="1:60"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row>
    <row r="82" spans="1:60"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row>
    <row r="83" spans="1:60"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row>
    <row r="84" spans="1:60"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row>
    <row r="85" spans="1:60"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row>
    <row r="86" spans="1:60"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row>
    <row r="87" spans="1:60"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row>
    <row r="88" spans="1:60"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row>
    <row r="89" spans="1:60"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row>
    <row r="90" spans="1:60"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row>
    <row r="91" spans="1:60"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row>
    <row r="92" spans="1:60"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row>
    <row r="93" spans="1:60"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row>
    <row r="94" spans="1:60"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row>
    <row r="95" spans="1:60"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row>
    <row r="96" spans="1:60"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row>
    <row r="97" spans="1:60"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row>
    <row r="98" spans="1:60"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row>
    <row r="99" spans="1:60"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row>
    <row r="100" spans="1:60"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row>
    <row r="101" spans="1:60"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row>
    <row r="102" spans="1:60"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row>
    <row r="103" spans="1:60"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row>
    <row r="104" spans="1:60"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row>
    <row r="105" spans="1:60"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row>
    <row r="106" spans="1:60"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row>
    <row r="107" spans="1:60"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row>
    <row r="108" spans="1:60"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row>
    <row r="109" spans="1:60"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row>
    <row r="110" spans="1:60"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row>
    <row r="111" spans="1:60"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row>
    <row r="112" spans="1:60"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row>
    <row r="113" spans="1:60"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row>
    <row r="114" spans="1:60"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row>
    <row r="115" spans="1:60"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row>
    <row r="116" spans="1:60"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row>
    <row r="117" spans="1:60"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row>
    <row r="118" spans="1:60"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row>
    <row r="119" spans="1:60"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row>
    <row r="120" spans="1:60"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row>
    <row r="121" spans="1:60"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row>
    <row r="122" spans="1:60" x14ac:dyDescent="0.2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row>
    <row r="123" spans="1:60" x14ac:dyDescent="0.2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row>
    <row r="124" spans="1:60" x14ac:dyDescent="0.2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row>
    <row r="125" spans="1:60" x14ac:dyDescent="0.2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row>
    <row r="126" spans="1:60" x14ac:dyDescent="0.2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row>
    <row r="127" spans="1:60" x14ac:dyDescent="0.2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row>
    <row r="128" spans="1:60" x14ac:dyDescent="0.2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row>
    <row r="129" spans="1:60" x14ac:dyDescent="0.2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row>
    <row r="130" spans="1:60" x14ac:dyDescent="0.2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row>
    <row r="131" spans="1:60" x14ac:dyDescent="0.2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row>
    <row r="132" spans="1:60" x14ac:dyDescent="0.2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row>
    <row r="133" spans="1:60" x14ac:dyDescent="0.2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row>
    <row r="134" spans="1:60" x14ac:dyDescent="0.2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row>
    <row r="135" spans="1:60" x14ac:dyDescent="0.2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row>
    <row r="136" spans="1:60" x14ac:dyDescent="0.2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row>
    <row r="137" spans="1:60" x14ac:dyDescent="0.2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row>
    <row r="138" spans="1:60" x14ac:dyDescent="0.2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row>
    <row r="139" spans="1:60" x14ac:dyDescent="0.2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row>
    <row r="140" spans="1:60" x14ac:dyDescent="0.2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64"/>
    </row>
    <row r="141" spans="1:60" x14ac:dyDescent="0.2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row>
    <row r="142" spans="1:60" x14ac:dyDescent="0.2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4"/>
      <c r="BC142" s="64"/>
      <c r="BD142" s="64"/>
      <c r="BE142" s="64"/>
      <c r="BF142" s="64"/>
      <c r="BG142" s="64"/>
      <c r="BH142" s="64"/>
    </row>
    <row r="143" spans="1:60" x14ac:dyDescent="0.2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c r="BD143" s="64"/>
      <c r="BE143" s="64"/>
      <c r="BF143" s="64"/>
      <c r="BG143" s="64"/>
      <c r="BH143" s="64"/>
    </row>
    <row r="144" spans="1:60" x14ac:dyDescent="0.2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64"/>
      <c r="AY144" s="64"/>
      <c r="AZ144" s="64"/>
      <c r="BA144" s="64"/>
      <c r="BB144" s="64"/>
      <c r="BC144" s="64"/>
      <c r="BD144" s="64"/>
      <c r="BE144" s="64"/>
      <c r="BF144" s="64"/>
      <c r="BG144" s="64"/>
      <c r="BH144" s="64"/>
    </row>
    <row r="145" spans="1:60" x14ac:dyDescent="0.2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c r="AQ145" s="64"/>
      <c r="AR145" s="64"/>
      <c r="AS145" s="64"/>
      <c r="AT145" s="64"/>
      <c r="AU145" s="64"/>
      <c r="AV145" s="64"/>
      <c r="AW145" s="64"/>
      <c r="AX145" s="64"/>
      <c r="AY145" s="64"/>
      <c r="AZ145" s="64"/>
      <c r="BA145" s="64"/>
      <c r="BB145" s="64"/>
      <c r="BC145" s="64"/>
      <c r="BD145" s="64"/>
      <c r="BE145" s="64"/>
      <c r="BF145" s="64"/>
      <c r="BG145" s="64"/>
      <c r="BH145" s="64"/>
    </row>
    <row r="146" spans="1:60" x14ac:dyDescent="0.2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c r="AM146" s="64"/>
      <c r="AN146" s="64"/>
      <c r="AO146" s="64"/>
      <c r="AP146" s="64"/>
      <c r="AQ146" s="64"/>
      <c r="AR146" s="64"/>
      <c r="AS146" s="64"/>
      <c r="AT146" s="64"/>
      <c r="AU146" s="64"/>
      <c r="AV146" s="64"/>
      <c r="AW146" s="64"/>
      <c r="AX146" s="64"/>
      <c r="AY146" s="64"/>
      <c r="AZ146" s="64"/>
      <c r="BA146" s="64"/>
      <c r="BB146" s="64"/>
      <c r="BC146" s="64"/>
      <c r="BD146" s="64"/>
      <c r="BE146" s="64"/>
      <c r="BF146" s="64"/>
      <c r="BG146" s="64"/>
      <c r="BH146" s="64"/>
    </row>
    <row r="147" spans="1:60" x14ac:dyDescent="0.2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c r="BB147" s="64"/>
      <c r="BC147" s="64"/>
      <c r="BD147" s="64"/>
      <c r="BE147" s="64"/>
      <c r="BF147" s="64"/>
      <c r="BG147" s="64"/>
      <c r="BH147" s="64"/>
    </row>
    <row r="148" spans="1:60" x14ac:dyDescent="0.2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c r="BB148" s="64"/>
      <c r="BC148" s="64"/>
      <c r="BD148" s="64"/>
      <c r="BE148" s="64"/>
      <c r="BF148" s="64"/>
      <c r="BG148" s="64"/>
      <c r="BH148" s="64"/>
    </row>
    <row r="149" spans="1:60" x14ac:dyDescent="0.2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c r="BG149" s="64"/>
      <c r="BH149" s="64"/>
    </row>
    <row r="150" spans="1:60" x14ac:dyDescent="0.2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4"/>
      <c r="AO150" s="64"/>
      <c r="AP150" s="64"/>
      <c r="AQ150" s="64"/>
      <c r="AR150" s="64"/>
      <c r="AS150" s="64"/>
      <c r="AT150" s="64"/>
      <c r="AU150" s="64"/>
      <c r="AV150" s="64"/>
      <c r="AW150" s="64"/>
      <c r="AX150" s="64"/>
      <c r="AY150" s="64"/>
      <c r="AZ150" s="64"/>
      <c r="BA150" s="64"/>
      <c r="BB150" s="64"/>
      <c r="BC150" s="64"/>
      <c r="BD150" s="64"/>
      <c r="BE150" s="64"/>
      <c r="BF150" s="64"/>
      <c r="BG150" s="64"/>
      <c r="BH150" s="64"/>
    </row>
    <row r="151" spans="1:60" x14ac:dyDescent="0.2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c r="BC151" s="64"/>
      <c r="BD151" s="64"/>
      <c r="BE151" s="64"/>
      <c r="BF151" s="64"/>
      <c r="BG151" s="64"/>
      <c r="BH151" s="64"/>
    </row>
    <row r="152" spans="1:60" x14ac:dyDescent="0.2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64"/>
      <c r="AZ152" s="64"/>
      <c r="BA152" s="64"/>
      <c r="BB152" s="64"/>
      <c r="BC152" s="64"/>
      <c r="BD152" s="64"/>
      <c r="BE152" s="64"/>
      <c r="BF152" s="64"/>
      <c r="BG152" s="64"/>
      <c r="BH152" s="64"/>
    </row>
    <row r="153" spans="1:60" x14ac:dyDescent="0.2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64"/>
    </row>
    <row r="154" spans="1:60" x14ac:dyDescent="0.2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c r="BG154" s="64"/>
      <c r="BH154" s="64"/>
    </row>
    <row r="155" spans="1:60" x14ac:dyDescent="0.2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c r="BG155" s="64"/>
      <c r="BH155" s="64"/>
    </row>
    <row r="156" spans="1:60" x14ac:dyDescent="0.2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c r="BG156" s="64"/>
      <c r="BH156" s="64"/>
    </row>
    <row r="157" spans="1:60" x14ac:dyDescent="0.2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c r="BG157" s="64"/>
      <c r="BH157" s="64"/>
    </row>
    <row r="158" spans="1:60" x14ac:dyDescent="0.2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c r="AU158" s="64"/>
      <c r="AV158" s="64"/>
      <c r="AW158" s="64"/>
      <c r="AX158" s="64"/>
      <c r="AY158" s="64"/>
      <c r="AZ158" s="64"/>
      <c r="BA158" s="64"/>
      <c r="BB158" s="64"/>
      <c r="BC158" s="64"/>
      <c r="BD158" s="64"/>
      <c r="BE158" s="64"/>
      <c r="BF158" s="64"/>
      <c r="BG158" s="64"/>
      <c r="BH158" s="64"/>
    </row>
    <row r="159" spans="1:60" x14ac:dyDescent="0.2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4"/>
      <c r="AS159" s="64"/>
      <c r="AT159" s="64"/>
      <c r="AU159" s="64"/>
      <c r="AV159" s="64"/>
      <c r="AW159" s="64"/>
      <c r="AX159" s="64"/>
      <c r="AY159" s="64"/>
      <c r="AZ159" s="64"/>
      <c r="BA159" s="64"/>
      <c r="BB159" s="64"/>
      <c r="BC159" s="64"/>
      <c r="BD159" s="64"/>
      <c r="BE159" s="64"/>
      <c r="BF159" s="64"/>
      <c r="BG159" s="64"/>
      <c r="BH159" s="64"/>
    </row>
    <row r="160" spans="1:60" x14ac:dyDescent="0.2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4"/>
      <c r="AR160" s="64"/>
      <c r="AS160" s="64"/>
      <c r="AT160" s="64"/>
      <c r="AU160" s="64"/>
      <c r="AV160" s="64"/>
      <c r="AW160" s="64"/>
      <c r="AX160" s="64"/>
      <c r="AY160" s="64"/>
      <c r="AZ160" s="64"/>
      <c r="BA160" s="64"/>
      <c r="BB160" s="64"/>
      <c r="BC160" s="64"/>
      <c r="BD160" s="64"/>
      <c r="BE160" s="64"/>
      <c r="BF160" s="64"/>
      <c r="BG160" s="64"/>
      <c r="BH160" s="64"/>
    </row>
    <row r="161" spans="1:60" x14ac:dyDescent="0.2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c r="BC161" s="64"/>
      <c r="BD161" s="64"/>
      <c r="BE161" s="64"/>
      <c r="BF161" s="64"/>
      <c r="BG161" s="64"/>
      <c r="BH161" s="64"/>
    </row>
    <row r="162" spans="1:60" x14ac:dyDescent="0.2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64"/>
      <c r="BC162" s="64"/>
      <c r="BD162" s="64"/>
      <c r="BE162" s="64"/>
      <c r="BF162" s="64"/>
      <c r="BG162" s="64"/>
      <c r="BH162" s="64"/>
    </row>
    <row r="163" spans="1:60" x14ac:dyDescent="0.2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c r="BC163" s="64"/>
      <c r="BD163" s="64"/>
      <c r="BE163" s="64"/>
      <c r="BF163" s="64"/>
      <c r="BG163" s="64"/>
      <c r="BH163" s="64"/>
    </row>
    <row r="164" spans="1:60" x14ac:dyDescent="0.2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c r="BG164" s="64"/>
      <c r="BH164" s="64"/>
    </row>
    <row r="165" spans="1:60" x14ac:dyDescent="0.2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c r="BC165" s="64"/>
      <c r="BD165" s="64"/>
      <c r="BE165" s="64"/>
      <c r="BF165" s="64"/>
      <c r="BG165" s="64"/>
      <c r="BH165" s="64"/>
    </row>
    <row r="166" spans="1:60" x14ac:dyDescent="0.2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c r="AQ166" s="64"/>
      <c r="AR166" s="64"/>
      <c r="AS166" s="64"/>
      <c r="AT166" s="64"/>
      <c r="AU166" s="64"/>
      <c r="AV166" s="64"/>
      <c r="AW166" s="64"/>
      <c r="AX166" s="64"/>
      <c r="AY166" s="64"/>
      <c r="AZ166" s="64"/>
      <c r="BA166" s="64"/>
      <c r="BB166" s="64"/>
      <c r="BC166" s="64"/>
      <c r="BD166" s="64"/>
      <c r="BE166" s="64"/>
      <c r="BF166" s="64"/>
      <c r="BG166" s="64"/>
      <c r="BH166" s="64"/>
    </row>
    <row r="167" spans="1:60" x14ac:dyDescent="0.2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c r="BC167" s="64"/>
      <c r="BD167" s="64"/>
      <c r="BE167" s="64"/>
      <c r="BF167" s="64"/>
      <c r="BG167" s="64"/>
      <c r="BH167" s="64"/>
    </row>
    <row r="168" spans="1:60" x14ac:dyDescent="0.2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64"/>
    </row>
    <row r="169" spans="1:60" x14ac:dyDescent="0.2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c r="BG169" s="64"/>
      <c r="BH169" s="64"/>
    </row>
    <row r="170" spans="1:60" x14ac:dyDescent="0.2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c r="BG170" s="64"/>
      <c r="BH170" s="64"/>
    </row>
    <row r="171" spans="1:60" x14ac:dyDescent="0.2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c r="BB171" s="64"/>
      <c r="BC171" s="64"/>
      <c r="BD171" s="64"/>
      <c r="BE171" s="64"/>
      <c r="BF171" s="64"/>
      <c r="BG171" s="64"/>
      <c r="BH171" s="64"/>
    </row>
    <row r="172" spans="1:60" x14ac:dyDescent="0.2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c r="AM172" s="64"/>
      <c r="AN172" s="64"/>
      <c r="AO172" s="64"/>
      <c r="AP172" s="64"/>
      <c r="AQ172" s="64"/>
      <c r="AR172" s="64"/>
      <c r="AS172" s="64"/>
      <c r="AT172" s="64"/>
      <c r="AU172" s="64"/>
      <c r="AV172" s="64"/>
      <c r="AW172" s="64"/>
      <c r="AX172" s="64"/>
      <c r="AY172" s="64"/>
      <c r="AZ172" s="64"/>
      <c r="BA172" s="64"/>
      <c r="BB172" s="64"/>
      <c r="BC172" s="64"/>
      <c r="BD172" s="64"/>
      <c r="BE172" s="64"/>
      <c r="BF172" s="64"/>
      <c r="BG172" s="64"/>
      <c r="BH172" s="64"/>
    </row>
    <row r="173" spans="1:60" x14ac:dyDescent="0.2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c r="AM173" s="64"/>
      <c r="AN173" s="64"/>
      <c r="AO173" s="64"/>
      <c r="AP173" s="64"/>
      <c r="AQ173" s="64"/>
      <c r="AR173" s="64"/>
      <c r="AS173" s="64"/>
      <c r="AT173" s="64"/>
      <c r="AU173" s="64"/>
      <c r="AV173" s="64"/>
      <c r="AW173" s="64"/>
      <c r="AX173" s="64"/>
      <c r="AY173" s="64"/>
      <c r="AZ173" s="64"/>
      <c r="BA173" s="64"/>
      <c r="BB173" s="64"/>
      <c r="BC173" s="64"/>
      <c r="BD173" s="64"/>
      <c r="BE173" s="64"/>
      <c r="BF173" s="64"/>
      <c r="BG173" s="64"/>
      <c r="BH173" s="64"/>
    </row>
    <row r="174" spans="1:60" x14ac:dyDescent="0.2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4"/>
      <c r="AL174" s="64"/>
      <c r="AM174" s="64"/>
      <c r="AN174" s="64"/>
      <c r="AO174" s="64"/>
      <c r="AP174" s="64"/>
      <c r="AQ174" s="64"/>
      <c r="AR174" s="64"/>
      <c r="AS174" s="64"/>
      <c r="AT174" s="64"/>
      <c r="AU174" s="64"/>
      <c r="AV174" s="64"/>
      <c r="AW174" s="64"/>
      <c r="AX174" s="64"/>
      <c r="AY174" s="64"/>
      <c r="AZ174" s="64"/>
      <c r="BA174" s="64"/>
      <c r="BB174" s="64"/>
      <c r="BC174" s="64"/>
      <c r="BD174" s="64"/>
      <c r="BE174" s="64"/>
      <c r="BF174" s="64"/>
      <c r="BG174" s="64"/>
      <c r="BH174" s="64"/>
    </row>
    <row r="175" spans="1:60" x14ac:dyDescent="0.2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64"/>
      <c r="AE175" s="64"/>
      <c r="AF175" s="64"/>
      <c r="AG175" s="64"/>
      <c r="AH175" s="64"/>
      <c r="AI175" s="64"/>
      <c r="AJ175" s="64"/>
      <c r="AK175" s="64"/>
      <c r="AL175" s="64"/>
      <c r="AM175" s="64"/>
      <c r="AN175" s="64"/>
      <c r="AO175" s="64"/>
      <c r="AP175" s="64"/>
      <c r="AQ175" s="64"/>
      <c r="AR175" s="64"/>
      <c r="AS175" s="64"/>
      <c r="AT175" s="64"/>
      <c r="AU175" s="64"/>
      <c r="AV175" s="64"/>
      <c r="AW175" s="64"/>
      <c r="AX175" s="64"/>
      <c r="AY175" s="64"/>
      <c r="AZ175" s="64"/>
      <c r="BA175" s="64"/>
      <c r="BB175" s="64"/>
      <c r="BC175" s="64"/>
      <c r="BD175" s="64"/>
      <c r="BE175" s="64"/>
      <c r="BF175" s="64"/>
      <c r="BG175" s="64"/>
      <c r="BH175" s="64"/>
    </row>
    <row r="176" spans="1:60" x14ac:dyDescent="0.2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c r="AM176" s="64"/>
      <c r="AN176" s="64"/>
      <c r="AO176" s="64"/>
      <c r="AP176" s="64"/>
      <c r="AQ176" s="64"/>
      <c r="AR176" s="64"/>
      <c r="AS176" s="64"/>
      <c r="AT176" s="64"/>
      <c r="AU176" s="64"/>
      <c r="AV176" s="64"/>
      <c r="AW176" s="64"/>
      <c r="AX176" s="64"/>
      <c r="AY176" s="64"/>
      <c r="AZ176" s="64"/>
      <c r="BA176" s="64"/>
      <c r="BB176" s="64"/>
      <c r="BC176" s="64"/>
      <c r="BD176" s="64"/>
      <c r="BE176" s="64"/>
      <c r="BF176" s="64"/>
      <c r="BG176" s="64"/>
      <c r="BH176" s="64"/>
    </row>
    <row r="177" spans="1:60" x14ac:dyDescent="0.2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4"/>
      <c r="AM177" s="64"/>
      <c r="AN177" s="64"/>
      <c r="AO177" s="64"/>
      <c r="AP177" s="64"/>
      <c r="AQ177" s="64"/>
      <c r="AR177" s="64"/>
      <c r="AS177" s="64"/>
      <c r="AT177" s="64"/>
      <c r="AU177" s="64"/>
      <c r="AV177" s="64"/>
      <c r="AW177" s="64"/>
      <c r="AX177" s="64"/>
      <c r="AY177" s="64"/>
      <c r="AZ177" s="64"/>
      <c r="BA177" s="64"/>
      <c r="BB177" s="64"/>
      <c r="BC177" s="64"/>
      <c r="BD177" s="64"/>
      <c r="BE177" s="64"/>
      <c r="BF177" s="64"/>
      <c r="BG177" s="64"/>
      <c r="BH177" s="64"/>
    </row>
    <row r="178" spans="1:60" x14ac:dyDescent="0.2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c r="AB178" s="64"/>
      <c r="AC178" s="64"/>
      <c r="AD178" s="64"/>
      <c r="AE178" s="64"/>
      <c r="AF178" s="64"/>
      <c r="AG178" s="64"/>
      <c r="AH178" s="64"/>
      <c r="AI178" s="64"/>
      <c r="AJ178" s="64"/>
      <c r="AK178" s="64"/>
      <c r="AL178" s="64"/>
      <c r="AM178" s="64"/>
      <c r="AN178" s="64"/>
      <c r="AO178" s="64"/>
      <c r="AP178" s="64"/>
      <c r="AQ178" s="64"/>
      <c r="AR178" s="64"/>
      <c r="AS178" s="64"/>
      <c r="AT178" s="64"/>
      <c r="AU178" s="64"/>
      <c r="AV178" s="64"/>
      <c r="AW178" s="64"/>
      <c r="AX178" s="64"/>
      <c r="AY178" s="64"/>
      <c r="AZ178" s="64"/>
      <c r="BA178" s="64"/>
      <c r="BB178" s="64"/>
      <c r="BC178" s="64"/>
      <c r="BD178" s="64"/>
      <c r="BE178" s="64"/>
      <c r="BF178" s="64"/>
      <c r="BG178" s="64"/>
      <c r="BH178" s="64"/>
    </row>
    <row r="179" spans="1:60" x14ac:dyDescent="0.2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c r="AM179" s="64"/>
      <c r="AN179" s="64"/>
      <c r="AO179" s="64"/>
      <c r="AP179" s="64"/>
      <c r="AQ179" s="64"/>
      <c r="AR179" s="64"/>
      <c r="AS179" s="64"/>
      <c r="AT179" s="64"/>
      <c r="AU179" s="64"/>
      <c r="AV179" s="64"/>
      <c r="AW179" s="64"/>
      <c r="AX179" s="64"/>
      <c r="AY179" s="64"/>
      <c r="AZ179" s="64"/>
      <c r="BA179" s="64"/>
      <c r="BB179" s="64"/>
      <c r="BC179" s="64"/>
      <c r="BD179" s="64"/>
      <c r="BE179" s="64"/>
      <c r="BF179" s="64"/>
      <c r="BG179" s="64"/>
      <c r="BH179" s="64"/>
    </row>
    <row r="180" spans="1:60" x14ac:dyDescent="0.2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64"/>
      <c r="AE180" s="64"/>
      <c r="AF180" s="64"/>
      <c r="AG180" s="64"/>
      <c r="AH180" s="64"/>
      <c r="AI180" s="64"/>
      <c r="AJ180" s="64"/>
      <c r="AK180" s="64"/>
      <c r="AL180" s="64"/>
      <c r="AM180" s="64"/>
      <c r="AN180" s="64"/>
      <c r="AO180" s="64"/>
      <c r="AP180" s="64"/>
      <c r="AQ180" s="64"/>
      <c r="AR180" s="64"/>
      <c r="AS180" s="64"/>
      <c r="AT180" s="64"/>
      <c r="AU180" s="64"/>
      <c r="AV180" s="64"/>
      <c r="AW180" s="64"/>
      <c r="AX180" s="64"/>
      <c r="AY180" s="64"/>
      <c r="AZ180" s="64"/>
      <c r="BA180" s="64"/>
      <c r="BB180" s="64"/>
      <c r="BC180" s="64"/>
      <c r="BD180" s="64"/>
      <c r="BE180" s="64"/>
      <c r="BF180" s="64"/>
      <c r="BG180" s="64"/>
      <c r="BH180" s="64"/>
    </row>
    <row r="181" spans="1:60" x14ac:dyDescent="0.2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4"/>
      <c r="AR181" s="64"/>
      <c r="AS181" s="64"/>
      <c r="AT181" s="64"/>
      <c r="AU181" s="64"/>
      <c r="AV181" s="64"/>
      <c r="AW181" s="64"/>
      <c r="AX181" s="64"/>
      <c r="AY181" s="64"/>
      <c r="AZ181" s="64"/>
      <c r="BA181" s="64"/>
      <c r="BB181" s="64"/>
      <c r="BC181" s="64"/>
      <c r="BD181" s="64"/>
      <c r="BE181" s="64"/>
      <c r="BF181" s="64"/>
      <c r="BG181" s="64"/>
      <c r="BH181" s="64"/>
    </row>
    <row r="182" spans="1:60" x14ac:dyDescent="0.2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E182" s="64"/>
      <c r="AF182" s="64"/>
      <c r="AG182" s="64"/>
      <c r="AH182" s="64"/>
      <c r="AI182" s="64"/>
      <c r="AJ182" s="64"/>
      <c r="AK182" s="64"/>
      <c r="AL182" s="64"/>
      <c r="AM182" s="64"/>
      <c r="AN182" s="64"/>
      <c r="AO182" s="64"/>
      <c r="AP182" s="64"/>
      <c r="AQ182" s="64"/>
      <c r="AR182" s="64"/>
      <c r="AS182" s="64"/>
      <c r="AT182" s="64"/>
      <c r="AU182" s="64"/>
      <c r="AV182" s="64"/>
      <c r="AW182" s="64"/>
      <c r="AX182" s="64"/>
      <c r="AY182" s="64"/>
      <c r="AZ182" s="64"/>
      <c r="BA182" s="64"/>
      <c r="BB182" s="64"/>
      <c r="BC182" s="64"/>
      <c r="BD182" s="64"/>
      <c r="BE182" s="64"/>
      <c r="BF182" s="64"/>
      <c r="BG182" s="64"/>
      <c r="BH182" s="64"/>
    </row>
    <row r="183" spans="1:60" x14ac:dyDescent="0.2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c r="AU183" s="64"/>
      <c r="AV183" s="64"/>
      <c r="AW183" s="64"/>
      <c r="AX183" s="64"/>
      <c r="AY183" s="64"/>
      <c r="AZ183" s="64"/>
      <c r="BA183" s="64"/>
      <c r="BB183" s="64"/>
      <c r="BC183" s="64"/>
      <c r="BD183" s="64"/>
      <c r="BE183" s="64"/>
      <c r="BF183" s="64"/>
      <c r="BG183" s="64"/>
      <c r="BH183" s="64"/>
    </row>
    <row r="184" spans="1:60" x14ac:dyDescent="0.2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c r="AU184" s="64"/>
      <c r="AV184" s="64"/>
      <c r="AW184" s="64"/>
      <c r="AX184" s="64"/>
      <c r="AY184" s="64"/>
      <c r="AZ184" s="64"/>
      <c r="BA184" s="64"/>
      <c r="BB184" s="64"/>
      <c r="BC184" s="64"/>
      <c r="BD184" s="64"/>
      <c r="BE184" s="64"/>
      <c r="BF184" s="64"/>
      <c r="BG184" s="64"/>
      <c r="BH184" s="64"/>
    </row>
    <row r="185" spans="1:60" x14ac:dyDescent="0.2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64"/>
      <c r="BA185" s="64"/>
      <c r="BB185" s="64"/>
      <c r="BC185" s="64"/>
      <c r="BD185" s="64"/>
      <c r="BE185" s="64"/>
      <c r="BF185" s="64"/>
      <c r="BG185" s="64"/>
      <c r="BH185" s="64"/>
    </row>
    <row r="186" spans="1:60" x14ac:dyDescent="0.2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c r="AX186" s="64"/>
      <c r="AY186" s="64"/>
      <c r="AZ186" s="64"/>
      <c r="BA186" s="64"/>
      <c r="BB186" s="64"/>
      <c r="BC186" s="64"/>
      <c r="BD186" s="64"/>
      <c r="BE186" s="64"/>
      <c r="BF186" s="64"/>
      <c r="BG186" s="64"/>
      <c r="BH186" s="64"/>
    </row>
    <row r="187" spans="1:60" x14ac:dyDescent="0.2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4"/>
      <c r="AR187" s="64"/>
      <c r="AS187" s="64"/>
      <c r="AT187" s="64"/>
      <c r="AU187" s="64"/>
      <c r="AV187" s="64"/>
      <c r="AW187" s="64"/>
      <c r="AX187" s="64"/>
      <c r="AY187" s="64"/>
      <c r="AZ187" s="64"/>
      <c r="BA187" s="64"/>
      <c r="BB187" s="64"/>
      <c r="BC187" s="64"/>
      <c r="BD187" s="64"/>
      <c r="BE187" s="64"/>
      <c r="BF187" s="64"/>
      <c r="BG187" s="64"/>
      <c r="BH187" s="64"/>
    </row>
    <row r="188" spans="1:60" x14ac:dyDescent="0.2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4"/>
      <c r="BE188" s="64"/>
      <c r="BF188" s="64"/>
      <c r="BG188" s="64"/>
      <c r="BH188" s="64"/>
    </row>
    <row r="189" spans="1:60" x14ac:dyDescent="0.2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4"/>
      <c r="AR189" s="64"/>
      <c r="AS189" s="64"/>
      <c r="AT189" s="64"/>
      <c r="AU189" s="64"/>
      <c r="AV189" s="64"/>
      <c r="AW189" s="64"/>
      <c r="AX189" s="64"/>
      <c r="AY189" s="64"/>
      <c r="AZ189" s="64"/>
      <c r="BA189" s="64"/>
      <c r="BB189" s="64"/>
      <c r="BC189" s="64"/>
      <c r="BD189" s="64"/>
      <c r="BE189" s="64"/>
      <c r="BF189" s="64"/>
      <c r="BG189" s="64"/>
      <c r="BH189" s="64"/>
    </row>
    <row r="190" spans="1:60" x14ac:dyDescent="0.2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4"/>
      <c r="AR190" s="64"/>
      <c r="AS190" s="64"/>
      <c r="AT190" s="64"/>
      <c r="AU190" s="64"/>
      <c r="AV190" s="64"/>
      <c r="AW190" s="64"/>
      <c r="AX190" s="64"/>
      <c r="AY190" s="64"/>
      <c r="AZ190" s="64"/>
      <c r="BA190" s="64"/>
      <c r="BB190" s="64"/>
      <c r="BC190" s="64"/>
      <c r="BD190" s="64"/>
      <c r="BE190" s="64"/>
      <c r="BF190" s="64"/>
      <c r="BG190" s="64"/>
      <c r="BH190" s="64"/>
    </row>
    <row r="191" spans="1:60" x14ac:dyDescent="0.25">
      <c r="A191" s="64"/>
      <c r="J191" s="64"/>
      <c r="K191" s="64"/>
      <c r="L191" s="64"/>
      <c r="M191" s="64"/>
      <c r="N191" s="64"/>
      <c r="O191" s="64"/>
      <c r="P191" s="64"/>
      <c r="Q191" s="64"/>
      <c r="R191" s="64"/>
      <c r="S191" s="64"/>
      <c r="T191" s="64"/>
      <c r="U191" s="64"/>
      <c r="V191" s="64"/>
      <c r="W191" s="64"/>
      <c r="X191" s="64"/>
      <c r="Y191" s="64"/>
      <c r="Z191" s="64"/>
      <c r="AA191" s="64"/>
      <c r="AB191" s="64"/>
      <c r="AC191" s="64"/>
      <c r="AD191" s="64"/>
      <c r="AE191" s="64"/>
      <c r="AF191" s="64"/>
      <c r="AG191" s="64"/>
      <c r="AH191" s="64"/>
      <c r="AI191" s="64"/>
      <c r="AJ191" s="64"/>
      <c r="AK191" s="64"/>
      <c r="AL191" s="64"/>
      <c r="AM191" s="64"/>
      <c r="AN191" s="64"/>
      <c r="AO191" s="64"/>
      <c r="AP191" s="64"/>
      <c r="AQ191" s="64"/>
      <c r="AR191" s="64"/>
      <c r="AS191" s="64"/>
      <c r="AT191" s="64"/>
      <c r="AU191" s="64"/>
      <c r="AV191" s="64"/>
      <c r="AW191" s="64"/>
      <c r="AX191" s="64"/>
      <c r="AY191" s="64"/>
      <c r="AZ191" s="64"/>
      <c r="BA191" s="64"/>
      <c r="BB191" s="64"/>
      <c r="BC191" s="64"/>
      <c r="BD191" s="64"/>
      <c r="BE191" s="64"/>
      <c r="BF191" s="64"/>
      <c r="BG191" s="64"/>
      <c r="BH191" s="64"/>
    </row>
    <row r="192" spans="1:60" x14ac:dyDescent="0.25">
      <c r="A192" s="64"/>
      <c r="J192" s="64"/>
      <c r="K192" s="64"/>
      <c r="L192" s="64"/>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c r="AK192" s="64"/>
      <c r="AL192" s="64"/>
      <c r="AM192" s="64"/>
      <c r="AN192" s="64"/>
      <c r="AO192" s="64"/>
      <c r="AP192" s="64"/>
      <c r="AQ192" s="64"/>
      <c r="AR192" s="64"/>
      <c r="AS192" s="64"/>
      <c r="AT192" s="64"/>
      <c r="AU192" s="64"/>
      <c r="AV192" s="64"/>
      <c r="AW192" s="64"/>
      <c r="AX192" s="64"/>
      <c r="AY192" s="64"/>
      <c r="AZ192" s="64"/>
      <c r="BA192" s="64"/>
      <c r="BB192" s="64"/>
      <c r="BC192" s="64"/>
      <c r="BD192" s="64"/>
      <c r="BE192" s="64"/>
      <c r="BF192" s="64"/>
      <c r="BG192" s="64"/>
      <c r="BH192" s="64"/>
    </row>
    <row r="193" spans="1:60" x14ac:dyDescent="0.25">
      <c r="A193" s="64"/>
      <c r="J193" s="64"/>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4"/>
      <c r="AR193" s="64"/>
      <c r="AS193" s="64"/>
      <c r="AT193" s="64"/>
      <c r="AU193" s="64"/>
      <c r="AV193" s="64"/>
      <c r="AW193" s="64"/>
      <c r="AX193" s="64"/>
      <c r="AY193" s="64"/>
      <c r="AZ193" s="64"/>
      <c r="BA193" s="64"/>
      <c r="BB193" s="64"/>
      <c r="BC193" s="64"/>
      <c r="BD193" s="64"/>
      <c r="BE193" s="64"/>
      <c r="BF193" s="64"/>
      <c r="BG193" s="64"/>
      <c r="BH193" s="64"/>
    </row>
    <row r="194" spans="1:60" x14ac:dyDescent="0.25">
      <c r="A194" s="64"/>
      <c r="J194" s="64"/>
      <c r="K194" s="64"/>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4"/>
      <c r="AR194" s="64"/>
      <c r="AS194" s="64"/>
      <c r="AT194" s="64"/>
      <c r="AU194" s="64"/>
      <c r="AV194" s="64"/>
      <c r="AW194" s="64"/>
      <c r="AX194" s="64"/>
      <c r="AY194" s="64"/>
      <c r="AZ194" s="64"/>
      <c r="BA194" s="64"/>
      <c r="BB194" s="64"/>
      <c r="BC194" s="64"/>
      <c r="BD194" s="64"/>
      <c r="BE194" s="64"/>
      <c r="BF194" s="64"/>
      <c r="BG194" s="64"/>
      <c r="BH194" s="64"/>
    </row>
    <row r="195" spans="1:60" x14ac:dyDescent="0.25">
      <c r="A195" s="64"/>
      <c r="J195" s="64"/>
      <c r="K195" s="64"/>
      <c r="L195" s="64"/>
      <c r="M195" s="64"/>
      <c r="N195" s="64"/>
      <c r="O195" s="64"/>
      <c r="P195" s="64"/>
      <c r="Q195" s="64"/>
      <c r="R195" s="64"/>
      <c r="S195" s="64"/>
      <c r="T195" s="64"/>
      <c r="U195" s="64"/>
      <c r="V195" s="64"/>
      <c r="W195" s="64"/>
      <c r="X195" s="64"/>
      <c r="Y195" s="64"/>
      <c r="Z195" s="64"/>
      <c r="AA195" s="64"/>
      <c r="AB195" s="64"/>
      <c r="AC195" s="64"/>
      <c r="AD195" s="64"/>
      <c r="AE195" s="64"/>
      <c r="AF195" s="64"/>
      <c r="AG195" s="64"/>
      <c r="AH195" s="64"/>
      <c r="AI195" s="64"/>
      <c r="AJ195" s="64"/>
      <c r="AK195" s="64"/>
      <c r="AL195" s="64"/>
      <c r="AM195" s="64"/>
      <c r="AN195" s="64"/>
      <c r="AO195" s="64"/>
      <c r="AP195" s="64"/>
      <c r="AQ195" s="64"/>
      <c r="AR195" s="64"/>
      <c r="AS195" s="64"/>
      <c r="AT195" s="64"/>
      <c r="AU195" s="64"/>
      <c r="AV195" s="64"/>
      <c r="AW195" s="64"/>
      <c r="AX195" s="64"/>
      <c r="AY195" s="64"/>
      <c r="AZ195" s="64"/>
      <c r="BA195" s="64"/>
      <c r="BB195" s="64"/>
      <c r="BC195" s="64"/>
      <c r="BD195" s="64"/>
      <c r="BE195" s="64"/>
      <c r="BF195" s="64"/>
      <c r="BG195" s="64"/>
      <c r="BH195" s="64"/>
    </row>
    <row r="196" spans="1:60" x14ac:dyDescent="0.25">
      <c r="A196" s="64"/>
      <c r="J196" s="64"/>
      <c r="K196" s="64"/>
      <c r="L196" s="64"/>
      <c r="M196" s="64"/>
      <c r="N196" s="64"/>
      <c r="O196" s="64"/>
      <c r="P196" s="64"/>
      <c r="Q196" s="64"/>
      <c r="R196" s="64"/>
      <c r="S196" s="64"/>
      <c r="T196" s="64"/>
      <c r="U196" s="64"/>
      <c r="V196" s="64"/>
      <c r="W196" s="64"/>
      <c r="X196" s="64"/>
      <c r="Y196" s="64"/>
      <c r="Z196" s="64"/>
      <c r="AA196" s="64"/>
      <c r="AB196" s="64"/>
      <c r="AC196" s="64"/>
      <c r="AD196" s="64"/>
      <c r="AE196" s="64"/>
      <c r="AF196" s="64"/>
      <c r="AG196" s="64"/>
      <c r="AH196" s="64"/>
      <c r="AI196" s="64"/>
      <c r="AJ196" s="64"/>
      <c r="AK196" s="64"/>
      <c r="AL196" s="64"/>
      <c r="AM196" s="64"/>
      <c r="AN196" s="64"/>
      <c r="AO196" s="64"/>
      <c r="AP196" s="64"/>
      <c r="AQ196" s="64"/>
      <c r="AR196" s="64"/>
      <c r="AS196" s="64"/>
      <c r="AT196" s="64"/>
      <c r="AU196" s="64"/>
      <c r="AV196" s="64"/>
      <c r="AW196" s="64"/>
      <c r="AX196" s="64"/>
      <c r="AY196" s="64"/>
      <c r="AZ196" s="64"/>
      <c r="BA196" s="64"/>
      <c r="BB196" s="64"/>
      <c r="BC196" s="64"/>
      <c r="BD196" s="64"/>
      <c r="BE196" s="64"/>
      <c r="BF196" s="64"/>
      <c r="BG196" s="64"/>
      <c r="BH196" s="64"/>
    </row>
    <row r="197" spans="1:60" x14ac:dyDescent="0.25">
      <c r="A197" s="64"/>
      <c r="J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c r="AP197" s="64"/>
      <c r="AQ197" s="64"/>
      <c r="AR197" s="64"/>
      <c r="AS197" s="64"/>
      <c r="AT197" s="64"/>
      <c r="AU197" s="64"/>
      <c r="AV197" s="64"/>
      <c r="AW197" s="64"/>
      <c r="AX197" s="64"/>
      <c r="AY197" s="64"/>
      <c r="AZ197" s="64"/>
      <c r="BA197" s="64"/>
      <c r="BB197" s="64"/>
      <c r="BC197" s="64"/>
      <c r="BD197" s="64"/>
      <c r="BE197" s="64"/>
      <c r="BF197" s="64"/>
      <c r="BG197" s="64"/>
      <c r="BH197" s="64"/>
    </row>
    <row r="198" spans="1:60" x14ac:dyDescent="0.25">
      <c r="A198" s="64"/>
      <c r="J198" s="64"/>
      <c r="K198" s="64"/>
      <c r="L198" s="64"/>
      <c r="M198" s="64"/>
      <c r="N198" s="64"/>
      <c r="O198" s="64"/>
      <c r="P198" s="64"/>
      <c r="Q198" s="64"/>
      <c r="R198" s="64"/>
      <c r="S198" s="64"/>
      <c r="T198" s="64"/>
      <c r="U198" s="64"/>
      <c r="V198" s="64"/>
      <c r="W198" s="64"/>
      <c r="X198" s="64"/>
      <c r="Y198" s="64"/>
      <c r="Z198" s="64"/>
      <c r="AA198" s="64"/>
      <c r="AB198" s="64"/>
      <c r="AC198" s="64"/>
      <c r="AD198" s="64"/>
      <c r="AE198" s="64"/>
      <c r="AF198" s="64"/>
      <c r="AG198" s="64"/>
      <c r="AH198" s="64"/>
      <c r="AI198" s="64"/>
      <c r="AJ198" s="64"/>
      <c r="AK198" s="64"/>
      <c r="AL198" s="64"/>
      <c r="AM198" s="64"/>
      <c r="AN198" s="64"/>
      <c r="AO198" s="64"/>
      <c r="AP198" s="64"/>
      <c r="AQ198" s="64"/>
      <c r="AR198" s="64"/>
      <c r="AS198" s="64"/>
      <c r="AT198" s="64"/>
      <c r="AU198" s="64"/>
      <c r="AV198" s="64"/>
      <c r="AW198" s="64"/>
      <c r="AX198" s="64"/>
      <c r="AY198" s="64"/>
      <c r="AZ198" s="64"/>
      <c r="BA198" s="64"/>
      <c r="BB198" s="64"/>
      <c r="BC198" s="64"/>
      <c r="BD198" s="64"/>
      <c r="BE198" s="64"/>
      <c r="BF198" s="64"/>
      <c r="BG198" s="64"/>
      <c r="BH198" s="64"/>
    </row>
    <row r="199" spans="1:60" x14ac:dyDescent="0.25">
      <c r="A199" s="64"/>
      <c r="J199" s="64"/>
      <c r="K199" s="64"/>
      <c r="L199" s="64"/>
      <c r="M199" s="64"/>
      <c r="N199" s="64"/>
      <c r="O199" s="64"/>
      <c r="P199" s="64"/>
      <c r="Q199" s="64"/>
      <c r="R199" s="64"/>
      <c r="S199" s="64"/>
      <c r="T199" s="64"/>
      <c r="U199" s="64"/>
      <c r="V199" s="64"/>
      <c r="W199" s="64"/>
      <c r="X199" s="64"/>
      <c r="Y199" s="64"/>
      <c r="Z199" s="64"/>
      <c r="AA199" s="64"/>
      <c r="AB199" s="64"/>
      <c r="AC199" s="64"/>
      <c r="AD199" s="64"/>
      <c r="AE199" s="64"/>
      <c r="AF199" s="64"/>
      <c r="AG199" s="64"/>
      <c r="AH199" s="64"/>
      <c r="AI199" s="64"/>
      <c r="AJ199" s="64"/>
      <c r="AK199" s="64"/>
      <c r="AL199" s="64"/>
      <c r="AM199" s="64"/>
      <c r="AN199" s="64"/>
      <c r="AO199" s="64"/>
      <c r="AP199" s="64"/>
      <c r="AQ199" s="64"/>
      <c r="AR199" s="64"/>
      <c r="AS199" s="64"/>
      <c r="AT199" s="64"/>
      <c r="AU199" s="64"/>
      <c r="AV199" s="64"/>
      <c r="AW199" s="64"/>
      <c r="AX199" s="64"/>
      <c r="AY199" s="64"/>
      <c r="AZ199" s="64"/>
      <c r="BA199" s="64"/>
      <c r="BB199" s="64"/>
      <c r="BC199" s="64"/>
      <c r="BD199" s="64"/>
      <c r="BE199" s="64"/>
      <c r="BF199" s="64"/>
      <c r="BG199" s="64"/>
      <c r="BH199" s="64"/>
    </row>
    <row r="200" spans="1:60" x14ac:dyDescent="0.25">
      <c r="A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c r="BG200" s="64"/>
      <c r="BH200" s="64"/>
    </row>
    <row r="201" spans="1:60" x14ac:dyDescent="0.25">
      <c r="A201" s="64"/>
      <c r="J201" s="64"/>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4"/>
      <c r="AR201" s="64"/>
      <c r="AS201" s="64"/>
      <c r="AT201" s="64"/>
      <c r="AU201" s="64"/>
      <c r="AV201" s="64"/>
      <c r="AW201" s="64"/>
      <c r="AX201" s="64"/>
      <c r="AY201" s="64"/>
      <c r="AZ201" s="64"/>
      <c r="BA201" s="64"/>
      <c r="BB201" s="64"/>
      <c r="BC201" s="64"/>
      <c r="BD201" s="64"/>
      <c r="BE201" s="64"/>
      <c r="BF201" s="64"/>
      <c r="BG201" s="64"/>
      <c r="BH201" s="64"/>
    </row>
    <row r="202" spans="1:60" x14ac:dyDescent="0.25">
      <c r="A202" s="64"/>
      <c r="J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c r="AS202" s="64"/>
      <c r="AT202" s="64"/>
      <c r="AU202" s="64"/>
      <c r="AV202" s="64"/>
      <c r="AW202" s="64"/>
      <c r="AX202" s="64"/>
      <c r="AY202" s="64"/>
      <c r="AZ202" s="64"/>
      <c r="BA202" s="64"/>
      <c r="BB202" s="64"/>
      <c r="BC202" s="64"/>
      <c r="BD202" s="64"/>
      <c r="BE202" s="64"/>
      <c r="BF202" s="64"/>
      <c r="BG202" s="64"/>
      <c r="BH202" s="64"/>
    </row>
    <row r="203" spans="1:60" x14ac:dyDescent="0.25">
      <c r="A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64"/>
      <c r="AW203" s="64"/>
      <c r="AX203" s="64"/>
      <c r="AY203" s="64"/>
      <c r="AZ203" s="64"/>
      <c r="BA203" s="64"/>
      <c r="BB203" s="64"/>
      <c r="BC203" s="64"/>
      <c r="BD203" s="64"/>
      <c r="BE203" s="64"/>
      <c r="BF203" s="64"/>
      <c r="BG203" s="64"/>
      <c r="BH203" s="64"/>
    </row>
    <row r="204" spans="1:60" x14ac:dyDescent="0.25">
      <c r="A204" s="64"/>
      <c r="J204" s="64"/>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64"/>
      <c r="AW204" s="64"/>
      <c r="AX204" s="64"/>
      <c r="AY204" s="64"/>
      <c r="AZ204" s="64"/>
      <c r="BA204" s="64"/>
      <c r="BB204" s="64"/>
      <c r="BC204" s="64"/>
      <c r="BD204" s="64"/>
      <c r="BE204" s="64"/>
      <c r="BF204" s="64"/>
      <c r="BG204" s="64"/>
      <c r="BH204" s="64"/>
    </row>
    <row r="205" spans="1:60" x14ac:dyDescent="0.25">
      <c r="A205" s="64"/>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c r="AQ205" s="64"/>
      <c r="AR205" s="64"/>
      <c r="AS205" s="64"/>
      <c r="AT205" s="64"/>
      <c r="AU205" s="64"/>
      <c r="AV205" s="64"/>
      <c r="AW205" s="64"/>
      <c r="AX205" s="64"/>
      <c r="AY205" s="64"/>
      <c r="AZ205" s="64"/>
      <c r="BA205" s="64"/>
      <c r="BB205" s="64"/>
      <c r="BC205" s="64"/>
      <c r="BD205" s="64"/>
      <c r="BE205" s="64"/>
      <c r="BF205" s="64"/>
      <c r="BG205" s="64"/>
      <c r="BH205" s="64"/>
    </row>
    <row r="206" spans="1:60" x14ac:dyDescent="0.25">
      <c r="A206" s="64"/>
      <c r="J206" s="64"/>
      <c r="K206" s="64"/>
      <c r="L206" s="64"/>
      <c r="M206" s="64"/>
      <c r="N206" s="64"/>
      <c r="O206" s="64"/>
      <c r="P206" s="64"/>
      <c r="Q206" s="64"/>
      <c r="R206" s="64"/>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c r="AQ206" s="64"/>
      <c r="AR206" s="64"/>
      <c r="AS206" s="64"/>
      <c r="AT206" s="64"/>
      <c r="AU206" s="64"/>
      <c r="AV206" s="64"/>
      <c r="AW206" s="64"/>
      <c r="AX206" s="64"/>
      <c r="AY206" s="64"/>
      <c r="AZ206" s="64"/>
      <c r="BA206" s="64"/>
      <c r="BB206" s="64"/>
      <c r="BC206" s="64"/>
      <c r="BD206" s="64"/>
      <c r="BE206" s="64"/>
      <c r="BF206" s="64"/>
      <c r="BG206" s="64"/>
      <c r="BH206" s="64"/>
    </row>
    <row r="207" spans="1:60" x14ac:dyDescent="0.25">
      <c r="A207" s="64"/>
      <c r="J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c r="AQ207" s="64"/>
      <c r="AR207" s="64"/>
      <c r="AS207" s="64"/>
      <c r="AT207" s="64"/>
      <c r="AU207" s="64"/>
      <c r="AV207" s="64"/>
      <c r="AW207" s="64"/>
      <c r="AX207" s="64"/>
      <c r="AY207" s="64"/>
      <c r="AZ207" s="64"/>
      <c r="BA207" s="64"/>
      <c r="BB207" s="64"/>
      <c r="BC207" s="64"/>
      <c r="BD207" s="64"/>
      <c r="BE207" s="64"/>
      <c r="BF207" s="64"/>
      <c r="BG207" s="64"/>
      <c r="BH207" s="64"/>
    </row>
    <row r="208" spans="1:60" x14ac:dyDescent="0.25">
      <c r="A208" s="64"/>
      <c r="J208" s="64"/>
      <c r="K208" s="64"/>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c r="AQ208" s="64"/>
      <c r="AR208" s="64"/>
      <c r="AS208" s="64"/>
      <c r="AT208" s="64"/>
      <c r="AU208" s="64"/>
      <c r="AV208" s="64"/>
      <c r="AW208" s="64"/>
      <c r="AX208" s="64"/>
      <c r="AY208" s="64"/>
      <c r="AZ208" s="64"/>
      <c r="BA208" s="64"/>
      <c r="BB208" s="64"/>
      <c r="BC208" s="64"/>
      <c r="BD208" s="64"/>
      <c r="BE208" s="64"/>
      <c r="BF208" s="64"/>
      <c r="BG208" s="64"/>
      <c r="BH208" s="64"/>
    </row>
    <row r="209" spans="1:60" x14ac:dyDescent="0.25">
      <c r="A209" s="64"/>
      <c r="J209" s="64"/>
      <c r="K209" s="64"/>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64"/>
      <c r="AQ209" s="64"/>
      <c r="AR209" s="64"/>
      <c r="AS209" s="64"/>
      <c r="AT209" s="64"/>
      <c r="AU209" s="64"/>
      <c r="AV209" s="64"/>
      <c r="AW209" s="64"/>
      <c r="AX209" s="64"/>
      <c r="AY209" s="64"/>
      <c r="AZ209" s="64"/>
      <c r="BA209" s="64"/>
      <c r="BB209" s="64"/>
      <c r="BC209" s="64"/>
      <c r="BD209" s="64"/>
      <c r="BE209" s="64"/>
      <c r="BF209" s="64"/>
      <c r="BG209" s="64"/>
      <c r="BH209" s="64"/>
    </row>
    <row r="210" spans="1:60" x14ac:dyDescent="0.25">
      <c r="A210" s="64"/>
      <c r="J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c r="AQ210" s="64"/>
      <c r="AR210" s="64"/>
      <c r="AS210" s="64"/>
      <c r="AT210" s="64"/>
      <c r="AU210" s="64"/>
      <c r="AV210" s="64"/>
      <c r="AW210" s="64"/>
      <c r="AX210" s="64"/>
      <c r="AY210" s="64"/>
      <c r="AZ210" s="64"/>
      <c r="BA210" s="64"/>
      <c r="BB210" s="64"/>
      <c r="BC210" s="64"/>
      <c r="BD210" s="64"/>
      <c r="BE210" s="64"/>
      <c r="BF210" s="64"/>
      <c r="BG210" s="64"/>
      <c r="BH210" s="64"/>
    </row>
    <row r="211" spans="1:60" x14ac:dyDescent="0.25">
      <c r="A211" s="64"/>
      <c r="J211" s="64"/>
      <c r="K211" s="64"/>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4"/>
      <c r="AQ211" s="64"/>
      <c r="AR211" s="64"/>
      <c r="AS211" s="64"/>
      <c r="AT211" s="64"/>
      <c r="AU211" s="64"/>
      <c r="AV211" s="64"/>
      <c r="AW211" s="64"/>
      <c r="AX211" s="64"/>
      <c r="AY211" s="64"/>
      <c r="AZ211" s="64"/>
      <c r="BA211" s="64"/>
      <c r="BB211" s="64"/>
      <c r="BC211" s="64"/>
      <c r="BD211" s="64"/>
      <c r="BE211" s="64"/>
      <c r="BF211" s="64"/>
      <c r="BG211" s="64"/>
      <c r="BH211" s="64"/>
    </row>
    <row r="212" spans="1:60" x14ac:dyDescent="0.25">
      <c r="A212" s="64"/>
      <c r="J212" s="64"/>
      <c r="K212" s="64"/>
      <c r="L212" s="64"/>
      <c r="M212" s="64"/>
      <c r="N212" s="64"/>
      <c r="O212" s="64"/>
      <c r="P212" s="64"/>
      <c r="Q212" s="64"/>
      <c r="R212" s="64"/>
      <c r="S212" s="64"/>
      <c r="T212" s="64"/>
      <c r="U212" s="64"/>
      <c r="V212" s="64"/>
      <c r="W212" s="64"/>
      <c r="X212" s="64"/>
      <c r="Y212" s="64"/>
      <c r="Z212" s="64"/>
      <c r="AA212" s="64"/>
      <c r="AB212" s="64"/>
      <c r="AC212" s="64"/>
      <c r="AD212" s="64"/>
      <c r="AE212" s="64"/>
      <c r="AF212" s="64"/>
      <c r="AG212" s="64"/>
      <c r="AH212" s="64"/>
      <c r="AI212" s="64"/>
      <c r="AJ212" s="64"/>
      <c r="AK212" s="64"/>
      <c r="AL212" s="64"/>
      <c r="AM212" s="64"/>
      <c r="AN212" s="64"/>
      <c r="AO212" s="64"/>
      <c r="AP212" s="64"/>
      <c r="AQ212" s="64"/>
      <c r="AR212" s="64"/>
      <c r="AS212" s="64"/>
      <c r="AT212" s="64"/>
      <c r="AU212" s="64"/>
      <c r="AV212" s="64"/>
      <c r="AW212" s="64"/>
      <c r="AX212" s="64"/>
      <c r="AY212" s="64"/>
      <c r="AZ212" s="64"/>
      <c r="BA212" s="64"/>
      <c r="BB212" s="64"/>
      <c r="BC212" s="64"/>
      <c r="BD212" s="64"/>
      <c r="BE212" s="64"/>
      <c r="BF212" s="64"/>
      <c r="BG212" s="64"/>
      <c r="BH212" s="64"/>
    </row>
    <row r="213" spans="1:60" x14ac:dyDescent="0.25">
      <c r="A213" s="64"/>
      <c r="J213" s="64"/>
      <c r="K213" s="64"/>
      <c r="L213" s="64"/>
      <c r="M213" s="64"/>
      <c r="N213" s="64"/>
      <c r="O213" s="64"/>
      <c r="P213" s="64"/>
      <c r="Q213" s="64"/>
      <c r="R213" s="64"/>
      <c r="S213" s="64"/>
      <c r="T213" s="64"/>
      <c r="U213" s="64"/>
      <c r="V213" s="64"/>
      <c r="W213" s="64"/>
      <c r="X213" s="64"/>
      <c r="Y213" s="64"/>
      <c r="Z213" s="64"/>
      <c r="AA213" s="64"/>
      <c r="AB213" s="64"/>
      <c r="AC213" s="64"/>
      <c r="AD213" s="64"/>
      <c r="AE213" s="64"/>
      <c r="AF213" s="64"/>
      <c r="AG213" s="64"/>
      <c r="AH213" s="64"/>
      <c r="AI213" s="64"/>
      <c r="AJ213" s="64"/>
      <c r="AK213" s="64"/>
      <c r="AL213" s="64"/>
      <c r="AM213" s="64"/>
      <c r="AN213" s="64"/>
      <c r="AO213" s="64"/>
      <c r="AP213" s="64"/>
      <c r="AQ213" s="64"/>
      <c r="AR213" s="64"/>
      <c r="AS213" s="64"/>
      <c r="AT213" s="64"/>
      <c r="AU213" s="64"/>
      <c r="AV213" s="64"/>
      <c r="AW213" s="64"/>
      <c r="AX213" s="64"/>
      <c r="AY213" s="64"/>
      <c r="AZ213" s="64"/>
      <c r="BA213" s="64"/>
      <c r="BB213" s="64"/>
      <c r="BC213" s="64"/>
      <c r="BD213" s="64"/>
      <c r="BE213" s="64"/>
      <c r="BF213" s="64"/>
      <c r="BG213" s="64"/>
      <c r="BH213" s="64"/>
    </row>
    <row r="214" spans="1:60" x14ac:dyDescent="0.25">
      <c r="A214" s="64"/>
      <c r="J214" s="64"/>
      <c r="K214" s="64"/>
      <c r="L214" s="64"/>
      <c r="M214" s="64"/>
      <c r="N214" s="64"/>
      <c r="O214" s="64"/>
      <c r="P214" s="64"/>
      <c r="Q214" s="64"/>
      <c r="R214" s="64"/>
      <c r="S214" s="64"/>
      <c r="T214" s="64"/>
      <c r="U214" s="64"/>
      <c r="V214" s="64"/>
      <c r="W214" s="64"/>
      <c r="X214" s="64"/>
      <c r="Y214" s="64"/>
      <c r="Z214" s="64"/>
      <c r="AA214" s="64"/>
      <c r="AB214" s="64"/>
      <c r="AC214" s="64"/>
      <c r="AD214" s="64"/>
      <c r="AE214" s="64"/>
      <c r="AF214" s="64"/>
      <c r="AG214" s="64"/>
      <c r="AH214" s="64"/>
      <c r="AI214" s="64"/>
      <c r="AJ214" s="64"/>
      <c r="AK214" s="64"/>
      <c r="AL214" s="64"/>
      <c r="AM214" s="64"/>
      <c r="AN214" s="64"/>
      <c r="AO214" s="64"/>
      <c r="AP214" s="64"/>
      <c r="AQ214" s="64"/>
      <c r="AR214" s="64"/>
      <c r="AS214" s="64"/>
      <c r="AT214" s="64"/>
      <c r="AU214" s="64"/>
      <c r="AV214" s="64"/>
      <c r="AW214" s="64"/>
      <c r="AX214" s="64"/>
      <c r="AY214" s="64"/>
      <c r="AZ214" s="64"/>
      <c r="BA214" s="64"/>
      <c r="BB214" s="64"/>
      <c r="BC214" s="64"/>
      <c r="BD214" s="64"/>
      <c r="BE214" s="64"/>
      <c r="BF214" s="64"/>
      <c r="BG214" s="64"/>
      <c r="BH214" s="64"/>
    </row>
    <row r="215" spans="1:60" x14ac:dyDescent="0.25">
      <c r="A215" s="64"/>
      <c r="J215" s="64"/>
      <c r="K215" s="64"/>
      <c r="L215" s="64"/>
      <c r="M215" s="64"/>
      <c r="N215" s="64"/>
      <c r="O215" s="64"/>
      <c r="P215" s="64"/>
      <c r="Q215" s="64"/>
      <c r="R215" s="64"/>
      <c r="S215" s="64"/>
      <c r="T215" s="64"/>
      <c r="U215" s="64"/>
      <c r="V215" s="64"/>
      <c r="W215" s="64"/>
      <c r="X215" s="64"/>
      <c r="Y215" s="64"/>
      <c r="Z215" s="64"/>
      <c r="AA215" s="64"/>
      <c r="AB215" s="64"/>
      <c r="AC215" s="64"/>
      <c r="AD215" s="64"/>
      <c r="AE215" s="64"/>
      <c r="AF215" s="64"/>
      <c r="AG215" s="64"/>
      <c r="AH215" s="64"/>
      <c r="AI215" s="64"/>
      <c r="AJ215" s="64"/>
      <c r="AK215" s="64"/>
      <c r="AL215" s="64"/>
      <c r="AM215" s="64"/>
      <c r="AN215" s="64"/>
      <c r="AO215" s="64"/>
      <c r="AP215" s="64"/>
      <c r="AQ215" s="64"/>
      <c r="AR215" s="64"/>
      <c r="AS215" s="64"/>
      <c r="AT215" s="64"/>
      <c r="AU215" s="64"/>
      <c r="AV215" s="64"/>
      <c r="AW215" s="64"/>
      <c r="AX215" s="64"/>
      <c r="AY215" s="64"/>
      <c r="AZ215" s="64"/>
      <c r="BA215" s="64"/>
      <c r="BB215" s="64"/>
      <c r="BC215" s="64"/>
      <c r="BD215" s="64"/>
      <c r="BE215" s="64"/>
      <c r="BF215" s="64"/>
      <c r="BG215" s="64"/>
      <c r="BH215" s="64"/>
    </row>
    <row r="216" spans="1:60" x14ac:dyDescent="0.25">
      <c r="A216" s="64"/>
      <c r="J216" s="64"/>
      <c r="K216" s="64"/>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64"/>
      <c r="AM216" s="64"/>
      <c r="AN216" s="64"/>
      <c r="AO216" s="64"/>
      <c r="AP216" s="64"/>
      <c r="AQ216" s="64"/>
      <c r="AR216" s="64"/>
      <c r="AS216" s="64"/>
      <c r="AT216" s="64"/>
      <c r="AU216" s="64"/>
      <c r="AV216" s="64"/>
      <c r="AW216" s="64"/>
      <c r="AX216" s="64"/>
      <c r="AY216" s="64"/>
      <c r="AZ216" s="64"/>
      <c r="BA216" s="64"/>
      <c r="BB216" s="64"/>
      <c r="BC216" s="64"/>
      <c r="BD216" s="64"/>
      <c r="BE216" s="64"/>
      <c r="BF216" s="64"/>
      <c r="BG216" s="64"/>
      <c r="BH216" s="64"/>
    </row>
    <row r="217" spans="1:60" x14ac:dyDescent="0.25">
      <c r="A217" s="64"/>
      <c r="J217" s="64"/>
      <c r="K217" s="64"/>
      <c r="L217" s="64"/>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4"/>
      <c r="AJ217" s="64"/>
      <c r="AK217" s="64"/>
      <c r="AL217" s="64"/>
      <c r="AM217" s="64"/>
      <c r="AN217" s="64"/>
      <c r="AO217" s="64"/>
      <c r="AP217" s="64"/>
      <c r="AQ217" s="64"/>
      <c r="AR217" s="64"/>
      <c r="AS217" s="64"/>
      <c r="AT217" s="64"/>
      <c r="AU217" s="64"/>
      <c r="AV217" s="64"/>
      <c r="AW217" s="64"/>
      <c r="AX217" s="64"/>
      <c r="AY217" s="64"/>
      <c r="AZ217" s="64"/>
      <c r="BA217" s="64"/>
      <c r="BB217" s="64"/>
      <c r="BC217" s="64"/>
      <c r="BD217" s="64"/>
      <c r="BE217" s="64"/>
      <c r="BF217" s="64"/>
      <c r="BG217" s="64"/>
      <c r="BH217" s="64"/>
    </row>
    <row r="218" spans="1:60" x14ac:dyDescent="0.25">
      <c r="A218" s="64"/>
      <c r="J218" s="64"/>
      <c r="K218" s="64"/>
      <c r="L218" s="64"/>
      <c r="M218" s="64"/>
      <c r="N218" s="64"/>
      <c r="O218" s="64"/>
      <c r="P218" s="64"/>
      <c r="Q218" s="64"/>
      <c r="R218" s="64"/>
      <c r="S218" s="64"/>
      <c r="T218" s="64"/>
      <c r="U218" s="64"/>
      <c r="V218" s="64"/>
      <c r="W218" s="64"/>
      <c r="X218" s="64"/>
      <c r="Y218" s="64"/>
      <c r="Z218" s="64"/>
      <c r="AA218" s="64"/>
      <c r="AB218" s="64"/>
      <c r="AC218" s="64"/>
      <c r="AD218" s="64"/>
      <c r="AE218" s="64"/>
      <c r="AF218" s="64"/>
      <c r="AG218" s="64"/>
      <c r="AH218" s="64"/>
      <c r="AI218" s="64"/>
      <c r="AJ218" s="64"/>
      <c r="AK218" s="64"/>
      <c r="AL218" s="64"/>
      <c r="AM218" s="64"/>
      <c r="AN218" s="64"/>
      <c r="AO218" s="64"/>
      <c r="AP218" s="64"/>
      <c r="AQ218" s="64"/>
      <c r="AR218" s="64"/>
      <c r="AS218" s="64"/>
      <c r="AT218" s="64"/>
      <c r="AU218" s="64"/>
      <c r="AV218" s="64"/>
      <c r="AW218" s="64"/>
      <c r="AX218" s="64"/>
      <c r="AY218" s="64"/>
      <c r="AZ218" s="64"/>
      <c r="BA218" s="64"/>
      <c r="BB218" s="64"/>
      <c r="BC218" s="64"/>
      <c r="BD218" s="64"/>
      <c r="BE218" s="64"/>
      <c r="BF218" s="64"/>
      <c r="BG218" s="64"/>
      <c r="BH218" s="64"/>
    </row>
    <row r="219" spans="1:60" x14ac:dyDescent="0.25">
      <c r="A219" s="64"/>
      <c r="J219" s="64"/>
      <c r="K219" s="64"/>
      <c r="L219" s="64"/>
      <c r="M219" s="64"/>
      <c r="N219" s="64"/>
      <c r="O219" s="64"/>
      <c r="P219" s="64"/>
      <c r="Q219" s="64"/>
      <c r="R219" s="64"/>
      <c r="S219" s="64"/>
      <c r="T219" s="64"/>
      <c r="U219" s="64"/>
      <c r="V219" s="64"/>
      <c r="W219" s="64"/>
      <c r="X219" s="64"/>
      <c r="Y219" s="64"/>
      <c r="Z219" s="64"/>
      <c r="AA219" s="64"/>
      <c r="AB219" s="64"/>
      <c r="AC219" s="64"/>
      <c r="AD219" s="64"/>
      <c r="AE219" s="64"/>
      <c r="AF219" s="64"/>
      <c r="AG219" s="64"/>
      <c r="AH219" s="64"/>
      <c r="AI219" s="64"/>
      <c r="AJ219" s="64"/>
      <c r="AK219" s="64"/>
      <c r="AL219" s="64"/>
      <c r="AM219" s="64"/>
      <c r="AN219" s="64"/>
      <c r="AO219" s="64"/>
      <c r="AP219" s="64"/>
      <c r="AQ219" s="64"/>
      <c r="AR219" s="64"/>
      <c r="AS219" s="64"/>
      <c r="AT219" s="64"/>
      <c r="AU219" s="64"/>
      <c r="AV219" s="64"/>
      <c r="AW219" s="64"/>
      <c r="AX219" s="64"/>
      <c r="AY219" s="64"/>
      <c r="AZ219" s="64"/>
      <c r="BA219" s="64"/>
      <c r="BB219" s="64"/>
      <c r="BC219" s="64"/>
      <c r="BD219" s="64"/>
      <c r="BE219" s="64"/>
      <c r="BF219" s="64"/>
      <c r="BG219" s="64"/>
      <c r="BH219" s="64"/>
    </row>
    <row r="220" spans="1:60" x14ac:dyDescent="0.25">
      <c r="A220" s="64"/>
      <c r="J220" s="64"/>
      <c r="K220" s="64"/>
      <c r="L220" s="64"/>
      <c r="M220" s="64"/>
      <c r="N220" s="64"/>
      <c r="O220" s="64"/>
      <c r="P220" s="64"/>
      <c r="Q220" s="64"/>
      <c r="R220" s="64"/>
      <c r="S220" s="64"/>
      <c r="T220" s="64"/>
      <c r="U220" s="64"/>
      <c r="V220" s="64"/>
      <c r="W220" s="64"/>
      <c r="X220" s="64"/>
      <c r="Y220" s="64"/>
      <c r="Z220" s="64"/>
      <c r="AA220" s="64"/>
      <c r="AB220" s="64"/>
      <c r="AC220" s="64"/>
      <c r="AD220" s="64"/>
      <c r="AE220" s="64"/>
      <c r="AF220" s="64"/>
      <c r="AG220" s="64"/>
      <c r="AH220" s="64"/>
      <c r="AI220" s="64"/>
      <c r="AJ220" s="64"/>
      <c r="AK220" s="64"/>
      <c r="AL220" s="64"/>
      <c r="AM220" s="64"/>
      <c r="AN220" s="64"/>
      <c r="AO220" s="64"/>
      <c r="AP220" s="64"/>
      <c r="AQ220" s="64"/>
      <c r="AR220" s="64"/>
      <c r="AS220" s="64"/>
      <c r="AT220" s="64"/>
      <c r="AU220" s="64"/>
      <c r="AV220" s="64"/>
      <c r="AW220" s="64"/>
      <c r="AX220" s="64"/>
      <c r="AY220" s="64"/>
      <c r="AZ220" s="64"/>
      <c r="BA220" s="64"/>
      <c r="BB220" s="64"/>
      <c r="BC220" s="64"/>
      <c r="BD220" s="64"/>
      <c r="BE220" s="64"/>
      <c r="BF220" s="64"/>
      <c r="BG220" s="64"/>
      <c r="BH220" s="64"/>
    </row>
    <row r="221" spans="1:60" x14ac:dyDescent="0.25">
      <c r="A221" s="64"/>
      <c r="J221" s="64"/>
      <c r="K221" s="64"/>
      <c r="L221" s="64"/>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c r="AJ221" s="64"/>
      <c r="AK221" s="64"/>
      <c r="AL221" s="64"/>
      <c r="AM221" s="64"/>
      <c r="AN221" s="64"/>
      <c r="AO221" s="64"/>
      <c r="AP221" s="64"/>
      <c r="AQ221" s="64"/>
      <c r="AR221" s="64"/>
      <c r="AS221" s="64"/>
      <c r="AT221" s="64"/>
      <c r="AU221" s="64"/>
      <c r="AV221" s="64"/>
      <c r="AW221" s="64"/>
      <c r="AX221" s="64"/>
      <c r="AY221" s="64"/>
      <c r="AZ221" s="64"/>
      <c r="BA221" s="64"/>
      <c r="BB221" s="64"/>
      <c r="BC221" s="64"/>
      <c r="BD221" s="64"/>
      <c r="BE221" s="64"/>
      <c r="BF221" s="64"/>
      <c r="BG221" s="64"/>
      <c r="BH221" s="64"/>
    </row>
    <row r="222" spans="1:60" x14ac:dyDescent="0.25">
      <c r="A222" s="64"/>
      <c r="J222" s="64"/>
      <c r="K222" s="64"/>
      <c r="L222" s="64"/>
      <c r="M222" s="64"/>
      <c r="N222" s="64"/>
      <c r="O222" s="64"/>
      <c r="P222" s="64"/>
      <c r="Q222" s="64"/>
      <c r="R222" s="64"/>
      <c r="S222" s="64"/>
      <c r="T222" s="64"/>
      <c r="U222" s="64"/>
      <c r="V222" s="64"/>
      <c r="W222" s="64"/>
      <c r="X222" s="64"/>
      <c r="Y222" s="64"/>
      <c r="Z222" s="64"/>
      <c r="AA222" s="64"/>
      <c r="AB222" s="64"/>
      <c r="AC222" s="64"/>
      <c r="AD222" s="64"/>
      <c r="AE222" s="64"/>
      <c r="AF222" s="64"/>
      <c r="AG222" s="64"/>
      <c r="AH222" s="64"/>
      <c r="AI222" s="64"/>
      <c r="AJ222" s="64"/>
      <c r="AK222" s="64"/>
      <c r="AL222" s="64"/>
      <c r="AM222" s="64"/>
      <c r="AN222" s="64"/>
      <c r="AO222" s="64"/>
      <c r="AP222" s="64"/>
      <c r="AQ222" s="64"/>
      <c r="AR222" s="64"/>
      <c r="AS222" s="64"/>
      <c r="AT222" s="64"/>
      <c r="AU222" s="64"/>
      <c r="AV222" s="64"/>
      <c r="AW222" s="64"/>
      <c r="AX222" s="64"/>
      <c r="AY222" s="64"/>
      <c r="AZ222" s="64"/>
      <c r="BA222" s="64"/>
      <c r="BB222" s="64"/>
      <c r="BC222" s="64"/>
      <c r="BD222" s="64"/>
      <c r="BE222" s="64"/>
      <c r="BF222" s="64"/>
      <c r="BG222" s="64"/>
      <c r="BH222" s="64"/>
    </row>
    <row r="223" spans="1:60" x14ac:dyDescent="0.25">
      <c r="A223" s="64"/>
      <c r="J223" s="64"/>
      <c r="K223" s="64"/>
      <c r="L223" s="64"/>
      <c r="M223" s="64"/>
      <c r="N223" s="64"/>
      <c r="O223" s="64"/>
      <c r="P223" s="64"/>
      <c r="Q223" s="64"/>
      <c r="R223" s="64"/>
      <c r="S223" s="64"/>
      <c r="T223" s="64"/>
      <c r="U223" s="64"/>
      <c r="V223" s="64"/>
      <c r="W223" s="64"/>
      <c r="X223" s="64"/>
      <c r="Y223" s="64"/>
      <c r="Z223" s="64"/>
      <c r="AA223" s="64"/>
      <c r="AB223" s="64"/>
      <c r="AC223" s="64"/>
      <c r="AD223" s="64"/>
      <c r="AE223" s="64"/>
      <c r="AF223" s="64"/>
      <c r="AG223" s="64"/>
      <c r="AH223" s="64"/>
      <c r="AI223" s="64"/>
      <c r="AJ223" s="64"/>
      <c r="AK223" s="64"/>
      <c r="AL223" s="64"/>
      <c r="AM223" s="64"/>
      <c r="AN223" s="64"/>
      <c r="AO223" s="64"/>
      <c r="AP223" s="64"/>
      <c r="AQ223" s="64"/>
      <c r="AR223" s="64"/>
      <c r="AS223" s="64"/>
      <c r="AT223" s="64"/>
      <c r="AU223" s="64"/>
      <c r="AV223" s="64"/>
      <c r="AW223" s="64"/>
      <c r="AX223" s="64"/>
      <c r="AY223" s="64"/>
      <c r="AZ223" s="64"/>
      <c r="BA223" s="64"/>
      <c r="BB223" s="64"/>
      <c r="BC223" s="64"/>
      <c r="BD223" s="64"/>
      <c r="BE223" s="64"/>
      <c r="BF223" s="64"/>
      <c r="BG223" s="64"/>
      <c r="BH223" s="64"/>
    </row>
    <row r="224" spans="1:60" x14ac:dyDescent="0.25">
      <c r="A224" s="64"/>
      <c r="J224" s="64"/>
      <c r="K224" s="64"/>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64"/>
      <c r="AI224" s="64"/>
      <c r="AJ224" s="64"/>
      <c r="AK224" s="64"/>
      <c r="AL224" s="64"/>
      <c r="AM224" s="64"/>
      <c r="AN224" s="64"/>
      <c r="AO224" s="64"/>
      <c r="AP224" s="64"/>
      <c r="AQ224" s="64"/>
      <c r="AR224" s="64"/>
      <c r="AS224" s="64"/>
      <c r="AT224" s="64"/>
      <c r="AU224" s="64"/>
      <c r="AV224" s="64"/>
      <c r="AW224" s="64"/>
      <c r="AX224" s="64"/>
      <c r="AY224" s="64"/>
      <c r="AZ224" s="64"/>
      <c r="BA224" s="64"/>
      <c r="BB224" s="64"/>
      <c r="BC224" s="64"/>
      <c r="BD224" s="64"/>
      <c r="BE224" s="64"/>
      <c r="BF224" s="64"/>
      <c r="BG224" s="64"/>
      <c r="BH224" s="64"/>
    </row>
    <row r="225" spans="1:60" x14ac:dyDescent="0.25">
      <c r="A225" s="64"/>
      <c r="J225" s="64"/>
      <c r="K225" s="64"/>
      <c r="L225" s="64"/>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c r="AJ225" s="64"/>
      <c r="AK225" s="64"/>
      <c r="AL225" s="64"/>
      <c r="AM225" s="64"/>
      <c r="AN225" s="64"/>
      <c r="AO225" s="64"/>
      <c r="AP225" s="64"/>
      <c r="AQ225" s="64"/>
      <c r="AR225" s="64"/>
      <c r="AS225" s="64"/>
      <c r="AT225" s="64"/>
      <c r="AU225" s="64"/>
      <c r="AV225" s="64"/>
      <c r="AW225" s="64"/>
      <c r="AX225" s="64"/>
      <c r="AY225" s="64"/>
      <c r="AZ225" s="64"/>
      <c r="BA225" s="64"/>
      <c r="BB225" s="64"/>
      <c r="BC225" s="64"/>
      <c r="BD225" s="64"/>
      <c r="BE225" s="64"/>
      <c r="BF225" s="64"/>
      <c r="BG225" s="64"/>
      <c r="BH225" s="64"/>
    </row>
    <row r="226" spans="1:60" x14ac:dyDescent="0.25">
      <c r="A226" s="64"/>
      <c r="J226" s="64"/>
      <c r="K226" s="64"/>
      <c r="L226" s="64"/>
      <c r="M226" s="64"/>
      <c r="N226" s="64"/>
      <c r="O226" s="64"/>
      <c r="P226" s="64"/>
      <c r="Q226" s="64"/>
      <c r="R226" s="64"/>
      <c r="S226" s="64"/>
      <c r="T226" s="64"/>
      <c r="U226" s="64"/>
      <c r="V226" s="64"/>
      <c r="W226" s="64"/>
      <c r="X226" s="64"/>
      <c r="Y226" s="64"/>
      <c r="Z226" s="64"/>
      <c r="AA226" s="64"/>
      <c r="AB226" s="64"/>
      <c r="AC226" s="64"/>
      <c r="AD226" s="64"/>
      <c r="AE226" s="64"/>
      <c r="AF226" s="64"/>
      <c r="AG226" s="64"/>
      <c r="AH226" s="64"/>
      <c r="AI226" s="64"/>
      <c r="AJ226" s="64"/>
      <c r="AK226" s="64"/>
      <c r="AL226" s="64"/>
      <c r="AM226" s="64"/>
      <c r="AN226" s="64"/>
      <c r="AO226" s="64"/>
      <c r="AP226" s="64"/>
      <c r="AQ226" s="64"/>
      <c r="AR226" s="64"/>
      <c r="AS226" s="64"/>
      <c r="AT226" s="64"/>
      <c r="AU226" s="64"/>
      <c r="AV226" s="64"/>
      <c r="AW226" s="64"/>
      <c r="AX226" s="64"/>
      <c r="AY226" s="64"/>
      <c r="AZ226" s="64"/>
      <c r="BA226" s="64"/>
      <c r="BB226" s="64"/>
      <c r="BC226" s="64"/>
      <c r="BD226" s="64"/>
      <c r="BE226" s="64"/>
      <c r="BF226" s="64"/>
      <c r="BG226" s="64"/>
      <c r="BH226" s="64"/>
    </row>
    <row r="227" spans="1:60" x14ac:dyDescent="0.25">
      <c r="A227" s="64"/>
      <c r="J227" s="64"/>
      <c r="K227" s="64"/>
      <c r="L227" s="64"/>
      <c r="M227" s="64"/>
      <c r="N227" s="64"/>
      <c r="O227" s="64"/>
      <c r="P227" s="64"/>
      <c r="Q227" s="64"/>
      <c r="R227" s="64"/>
      <c r="S227" s="64"/>
      <c r="T227" s="64"/>
      <c r="U227" s="64"/>
      <c r="V227" s="64"/>
      <c r="W227" s="64"/>
      <c r="X227" s="64"/>
      <c r="Y227" s="64"/>
      <c r="Z227" s="64"/>
      <c r="AA227" s="64"/>
      <c r="AB227" s="64"/>
      <c r="AC227" s="64"/>
      <c r="AD227" s="64"/>
      <c r="AE227" s="64"/>
      <c r="AF227" s="64"/>
      <c r="AG227" s="64"/>
      <c r="AH227" s="64"/>
      <c r="AI227" s="64"/>
      <c r="AJ227" s="64"/>
      <c r="AK227" s="64"/>
      <c r="AL227" s="64"/>
      <c r="AM227" s="64"/>
      <c r="AN227" s="64"/>
      <c r="AO227" s="64"/>
      <c r="AP227" s="64"/>
      <c r="AQ227" s="64"/>
      <c r="AR227" s="64"/>
      <c r="AS227" s="64"/>
      <c r="AT227" s="64"/>
      <c r="AU227" s="64"/>
      <c r="AV227" s="64"/>
      <c r="AW227" s="64"/>
      <c r="AX227" s="64"/>
      <c r="AY227" s="64"/>
      <c r="AZ227" s="64"/>
      <c r="BA227" s="64"/>
      <c r="BB227" s="64"/>
      <c r="BC227" s="64"/>
      <c r="BD227" s="64"/>
      <c r="BE227" s="64"/>
      <c r="BF227" s="64"/>
      <c r="BG227" s="64"/>
      <c r="BH227" s="64"/>
    </row>
    <row r="228" spans="1:60" x14ac:dyDescent="0.25">
      <c r="A228" s="64"/>
      <c r="J228" s="64"/>
      <c r="K228" s="64"/>
      <c r="L228" s="64"/>
      <c r="M228" s="64"/>
      <c r="N228" s="64"/>
      <c r="O228" s="64"/>
      <c r="P228" s="64"/>
      <c r="Q228" s="64"/>
      <c r="R228" s="64"/>
      <c r="S228" s="64"/>
      <c r="T228" s="64"/>
      <c r="U228" s="64"/>
      <c r="V228" s="64"/>
      <c r="W228" s="64"/>
      <c r="X228" s="64"/>
      <c r="Y228" s="64"/>
      <c r="Z228" s="64"/>
      <c r="AA228" s="64"/>
      <c r="AB228" s="64"/>
      <c r="AC228" s="64"/>
      <c r="AD228" s="64"/>
      <c r="AE228" s="64"/>
      <c r="AF228" s="64"/>
      <c r="AG228" s="64"/>
      <c r="AH228" s="64"/>
      <c r="AI228" s="64"/>
      <c r="AJ228" s="64"/>
      <c r="AK228" s="64"/>
      <c r="AL228" s="64"/>
      <c r="AM228" s="64"/>
      <c r="AN228" s="64"/>
      <c r="AO228" s="64"/>
      <c r="AP228" s="64"/>
      <c r="AQ228" s="64"/>
      <c r="AR228" s="64"/>
      <c r="AS228" s="64"/>
      <c r="AT228" s="64"/>
      <c r="AU228" s="64"/>
      <c r="AV228" s="64"/>
      <c r="AW228" s="64"/>
      <c r="AX228" s="64"/>
      <c r="AY228" s="64"/>
      <c r="AZ228" s="64"/>
      <c r="BA228" s="64"/>
      <c r="BB228" s="64"/>
      <c r="BC228" s="64"/>
      <c r="BD228" s="64"/>
      <c r="BE228" s="64"/>
      <c r="BF228" s="64"/>
      <c r="BG228" s="64"/>
      <c r="BH228" s="64"/>
    </row>
    <row r="229" spans="1:60" x14ac:dyDescent="0.25">
      <c r="A229" s="64"/>
      <c r="J229" s="64"/>
      <c r="K229" s="64"/>
      <c r="L229" s="64"/>
      <c r="M229" s="64"/>
      <c r="N229" s="64"/>
      <c r="O229" s="64"/>
      <c r="P229" s="64"/>
      <c r="Q229" s="64"/>
      <c r="R229" s="64"/>
      <c r="S229" s="64"/>
      <c r="T229" s="64"/>
      <c r="U229" s="64"/>
      <c r="V229" s="64"/>
      <c r="W229" s="64"/>
      <c r="X229" s="64"/>
      <c r="Y229" s="64"/>
      <c r="Z229" s="64"/>
      <c r="AA229" s="64"/>
      <c r="AB229" s="64"/>
      <c r="AC229" s="64"/>
      <c r="AD229" s="64"/>
      <c r="AE229" s="64"/>
      <c r="AF229" s="64"/>
      <c r="AG229" s="64"/>
      <c r="AH229" s="64"/>
      <c r="AI229" s="64"/>
      <c r="AJ229" s="64"/>
      <c r="AK229" s="64"/>
      <c r="AL229" s="64"/>
      <c r="AM229" s="64"/>
      <c r="AN229" s="64"/>
      <c r="AO229" s="64"/>
      <c r="AP229" s="64"/>
      <c r="AQ229" s="64"/>
      <c r="AR229" s="64"/>
      <c r="AS229" s="64"/>
      <c r="AT229" s="64"/>
      <c r="AU229" s="64"/>
      <c r="AV229" s="64"/>
      <c r="AW229" s="64"/>
      <c r="AX229" s="64"/>
      <c r="AY229" s="64"/>
      <c r="AZ229" s="64"/>
      <c r="BA229" s="64"/>
      <c r="BB229" s="64"/>
      <c r="BC229" s="64"/>
      <c r="BD229" s="64"/>
      <c r="BE229" s="64"/>
      <c r="BF229" s="64"/>
      <c r="BG229" s="64"/>
      <c r="BH229" s="64"/>
    </row>
    <row r="230" spans="1:60" x14ac:dyDescent="0.25">
      <c r="A230" s="64"/>
      <c r="J230" s="64"/>
      <c r="K230" s="64"/>
      <c r="L230" s="64"/>
      <c r="M230" s="64"/>
      <c r="N230" s="64"/>
      <c r="O230" s="64"/>
      <c r="P230" s="64"/>
      <c r="Q230" s="64"/>
      <c r="R230" s="64"/>
      <c r="S230" s="64"/>
      <c r="T230" s="64"/>
      <c r="U230" s="64"/>
      <c r="V230" s="64"/>
      <c r="W230" s="64"/>
      <c r="X230" s="64"/>
      <c r="Y230" s="64"/>
      <c r="Z230" s="64"/>
      <c r="AA230" s="64"/>
      <c r="AB230" s="64"/>
      <c r="AC230" s="64"/>
      <c r="AD230" s="64"/>
      <c r="AE230" s="64"/>
      <c r="AF230" s="64"/>
      <c r="AG230" s="64"/>
      <c r="AH230" s="64"/>
      <c r="AI230" s="64"/>
      <c r="AJ230" s="64"/>
      <c r="AK230" s="64"/>
      <c r="AL230" s="64"/>
      <c r="AM230" s="64"/>
      <c r="AN230" s="64"/>
      <c r="AO230" s="64"/>
      <c r="AP230" s="64"/>
      <c r="AQ230" s="64"/>
      <c r="AR230" s="64"/>
      <c r="AS230" s="64"/>
      <c r="AT230" s="64"/>
      <c r="AU230" s="64"/>
      <c r="AV230" s="64"/>
      <c r="AW230" s="64"/>
      <c r="AX230" s="64"/>
      <c r="AY230" s="64"/>
      <c r="AZ230" s="64"/>
      <c r="BA230" s="64"/>
      <c r="BB230" s="64"/>
      <c r="BC230" s="64"/>
      <c r="BD230" s="64"/>
      <c r="BE230" s="64"/>
      <c r="BF230" s="64"/>
      <c r="BG230" s="64"/>
      <c r="BH230" s="64"/>
    </row>
    <row r="231" spans="1:60" x14ac:dyDescent="0.25">
      <c r="A231" s="64"/>
      <c r="J231" s="64"/>
      <c r="K231" s="64"/>
      <c r="L231" s="64"/>
      <c r="M231" s="64"/>
      <c r="N231" s="64"/>
      <c r="O231" s="64"/>
      <c r="P231" s="64"/>
      <c r="Q231" s="64"/>
      <c r="R231" s="64"/>
      <c r="S231" s="64"/>
      <c r="T231" s="64"/>
      <c r="U231" s="64"/>
      <c r="V231" s="64"/>
      <c r="W231" s="64"/>
      <c r="X231" s="64"/>
      <c r="Y231" s="64"/>
      <c r="Z231" s="64"/>
      <c r="AA231" s="64"/>
      <c r="AB231" s="64"/>
      <c r="AC231" s="64"/>
      <c r="AD231" s="64"/>
      <c r="AE231" s="64"/>
      <c r="AF231" s="64"/>
      <c r="AG231" s="64"/>
      <c r="AH231" s="64"/>
      <c r="AI231" s="64"/>
      <c r="AJ231" s="64"/>
      <c r="AK231" s="64"/>
      <c r="AL231" s="64"/>
      <c r="AM231" s="64"/>
      <c r="AN231" s="64"/>
      <c r="AO231" s="64"/>
      <c r="AP231" s="64"/>
      <c r="AQ231" s="64"/>
      <c r="AR231" s="64"/>
      <c r="AS231" s="64"/>
      <c r="AT231" s="64"/>
      <c r="AU231" s="64"/>
      <c r="AV231" s="64"/>
      <c r="AW231" s="64"/>
      <c r="AX231" s="64"/>
      <c r="AY231" s="64"/>
      <c r="AZ231" s="64"/>
      <c r="BA231" s="64"/>
      <c r="BB231" s="64"/>
      <c r="BC231" s="64"/>
      <c r="BD231" s="64"/>
      <c r="BE231" s="64"/>
      <c r="BF231" s="64"/>
      <c r="BG231" s="64"/>
      <c r="BH231" s="64"/>
    </row>
    <row r="232" spans="1:60" x14ac:dyDescent="0.25">
      <c r="A232" s="64"/>
      <c r="J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c r="AQ232" s="64"/>
      <c r="AR232" s="64"/>
      <c r="AS232" s="64"/>
      <c r="AT232" s="64"/>
      <c r="AU232" s="64"/>
      <c r="AV232" s="64"/>
      <c r="AW232" s="64"/>
      <c r="AX232" s="64"/>
      <c r="AY232" s="64"/>
      <c r="AZ232" s="64"/>
      <c r="BA232" s="64"/>
      <c r="BB232" s="64"/>
      <c r="BC232" s="64"/>
      <c r="BD232" s="64"/>
      <c r="BE232" s="64"/>
      <c r="BF232" s="64"/>
      <c r="BG232" s="64"/>
      <c r="BH232" s="64"/>
    </row>
    <row r="233" spans="1:60" x14ac:dyDescent="0.25">
      <c r="A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64"/>
      <c r="AV233" s="64"/>
      <c r="AW233" s="64"/>
      <c r="AX233" s="64"/>
      <c r="AY233" s="64"/>
      <c r="AZ233" s="64"/>
      <c r="BA233" s="64"/>
      <c r="BB233" s="64"/>
      <c r="BC233" s="64"/>
      <c r="BD233" s="64"/>
      <c r="BE233" s="64"/>
      <c r="BF233" s="64"/>
      <c r="BG233" s="64"/>
      <c r="BH233" s="64"/>
    </row>
    <row r="234" spans="1:60" x14ac:dyDescent="0.25">
      <c r="A234" s="64"/>
      <c r="J234" s="64"/>
      <c r="K234" s="64"/>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4"/>
      <c r="AR234" s="64"/>
      <c r="AS234" s="64"/>
      <c r="AT234" s="64"/>
      <c r="AU234" s="64"/>
      <c r="AV234" s="64"/>
      <c r="AW234" s="64"/>
      <c r="AX234" s="64"/>
      <c r="AY234" s="64"/>
      <c r="AZ234" s="64"/>
      <c r="BA234" s="64"/>
      <c r="BB234" s="64"/>
      <c r="BC234" s="64"/>
      <c r="BD234" s="64"/>
      <c r="BE234" s="64"/>
      <c r="BF234" s="64"/>
      <c r="BG234" s="64"/>
      <c r="BH234" s="64"/>
    </row>
    <row r="235" spans="1:60" x14ac:dyDescent="0.25">
      <c r="A235" s="64"/>
      <c r="J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4"/>
      <c r="AK235" s="64"/>
      <c r="AL235" s="64"/>
      <c r="AM235" s="64"/>
      <c r="AN235" s="64"/>
      <c r="AO235" s="64"/>
      <c r="AP235" s="64"/>
      <c r="AQ235" s="64"/>
      <c r="AR235" s="64"/>
      <c r="AS235" s="64"/>
      <c r="AT235" s="64"/>
      <c r="AU235" s="64"/>
      <c r="AV235" s="64"/>
      <c r="AW235" s="64"/>
      <c r="AX235" s="64"/>
      <c r="AY235" s="64"/>
      <c r="AZ235" s="64"/>
      <c r="BA235" s="64"/>
      <c r="BB235" s="64"/>
      <c r="BC235" s="64"/>
      <c r="BD235" s="64"/>
      <c r="BE235" s="64"/>
      <c r="BF235" s="64"/>
      <c r="BG235" s="64"/>
      <c r="BH235" s="64"/>
    </row>
    <row r="236" spans="1:60" x14ac:dyDescent="0.25">
      <c r="A236" s="64"/>
      <c r="J236" s="64"/>
      <c r="K236" s="64"/>
      <c r="L236" s="64"/>
      <c r="M236" s="64"/>
      <c r="N236" s="64"/>
      <c r="O236" s="64"/>
      <c r="P236" s="64"/>
      <c r="Q236" s="64"/>
      <c r="R236" s="64"/>
      <c r="S236" s="64"/>
      <c r="T236" s="64"/>
      <c r="U236" s="64"/>
      <c r="V236" s="64"/>
      <c r="W236" s="64"/>
      <c r="X236" s="64"/>
      <c r="Y236" s="64"/>
      <c r="Z236" s="64"/>
      <c r="AA236" s="64"/>
      <c r="AB236" s="64"/>
      <c r="AC236" s="64"/>
      <c r="AD236" s="64"/>
      <c r="AE236" s="64"/>
      <c r="AF236" s="64"/>
      <c r="AG236" s="64"/>
      <c r="AH236" s="64"/>
      <c r="AI236" s="64"/>
      <c r="AJ236" s="64"/>
      <c r="AK236" s="64"/>
      <c r="AL236" s="64"/>
      <c r="AM236" s="64"/>
      <c r="AN236" s="64"/>
      <c r="AO236" s="64"/>
      <c r="AP236" s="64"/>
      <c r="AQ236" s="64"/>
      <c r="AR236" s="64"/>
      <c r="AS236" s="64"/>
      <c r="AT236" s="64"/>
      <c r="AU236" s="64"/>
      <c r="AV236" s="64"/>
      <c r="AW236" s="64"/>
      <c r="AX236" s="64"/>
      <c r="AY236" s="64"/>
      <c r="AZ236" s="64"/>
      <c r="BA236" s="64"/>
      <c r="BB236" s="64"/>
      <c r="BC236" s="64"/>
      <c r="BD236" s="64"/>
      <c r="BE236" s="64"/>
      <c r="BF236" s="64"/>
      <c r="BG236" s="64"/>
      <c r="BH236" s="64"/>
    </row>
    <row r="237" spans="1:60" x14ac:dyDescent="0.25">
      <c r="A237" s="64"/>
      <c r="J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4"/>
      <c r="AR237" s="64"/>
      <c r="AS237" s="64"/>
      <c r="AT237" s="64"/>
      <c r="AU237" s="64"/>
      <c r="AV237" s="64"/>
      <c r="AW237" s="64"/>
      <c r="AX237" s="64"/>
      <c r="AY237" s="64"/>
      <c r="AZ237" s="64"/>
      <c r="BA237" s="64"/>
      <c r="BB237" s="64"/>
      <c r="BC237" s="64"/>
      <c r="BD237" s="64"/>
      <c r="BE237" s="64"/>
      <c r="BF237" s="64"/>
      <c r="BG237" s="64"/>
      <c r="BH237" s="64"/>
    </row>
    <row r="238" spans="1:60" x14ac:dyDescent="0.25">
      <c r="A238" s="64"/>
      <c r="J238" s="64"/>
      <c r="K238" s="64"/>
      <c r="L238" s="64"/>
      <c r="M238" s="64"/>
      <c r="N238" s="64"/>
      <c r="O238" s="64"/>
      <c r="P238" s="64"/>
      <c r="Q238" s="64"/>
      <c r="R238" s="64"/>
      <c r="S238" s="64"/>
      <c r="T238" s="64"/>
      <c r="U238" s="64"/>
      <c r="V238" s="64"/>
      <c r="W238" s="64"/>
      <c r="X238" s="64"/>
      <c r="Y238" s="64"/>
      <c r="Z238" s="64"/>
      <c r="AA238" s="64"/>
      <c r="AB238" s="64"/>
      <c r="AC238" s="64"/>
      <c r="AD238" s="64"/>
      <c r="AE238" s="64"/>
      <c r="AF238" s="64"/>
      <c r="AG238" s="64"/>
      <c r="AH238" s="64"/>
      <c r="AI238" s="64"/>
      <c r="AJ238" s="64"/>
      <c r="AK238" s="64"/>
      <c r="AL238" s="64"/>
      <c r="AM238" s="64"/>
      <c r="AN238" s="64"/>
      <c r="AO238" s="64"/>
      <c r="AP238" s="64"/>
      <c r="AQ238" s="64"/>
      <c r="AR238" s="64"/>
      <c r="AS238" s="64"/>
      <c r="AT238" s="64"/>
      <c r="AU238" s="64"/>
      <c r="AV238" s="64"/>
      <c r="AW238" s="64"/>
      <c r="AX238" s="64"/>
      <c r="AY238" s="64"/>
      <c r="AZ238" s="64"/>
      <c r="BA238" s="64"/>
      <c r="BB238" s="64"/>
      <c r="BC238" s="64"/>
      <c r="BD238" s="64"/>
      <c r="BE238" s="64"/>
      <c r="BF238" s="64"/>
      <c r="BG238" s="64"/>
      <c r="BH238" s="64"/>
    </row>
    <row r="239" spans="1:60" x14ac:dyDescent="0.25">
      <c r="A239" s="64"/>
      <c r="J239" s="64"/>
      <c r="K239" s="64"/>
      <c r="L239" s="64"/>
      <c r="M239" s="64"/>
      <c r="N239" s="64"/>
      <c r="O239" s="64"/>
      <c r="P239" s="64"/>
      <c r="Q239" s="64"/>
      <c r="R239" s="64"/>
      <c r="S239" s="64"/>
      <c r="T239" s="64"/>
      <c r="U239" s="64"/>
      <c r="V239" s="64"/>
      <c r="W239" s="64"/>
      <c r="X239" s="64"/>
      <c r="Y239" s="64"/>
      <c r="Z239" s="64"/>
      <c r="AA239" s="64"/>
      <c r="AB239" s="64"/>
      <c r="AC239" s="64"/>
      <c r="AD239" s="64"/>
      <c r="AE239" s="64"/>
      <c r="AF239" s="64"/>
      <c r="AG239" s="64"/>
      <c r="AH239" s="64"/>
      <c r="AI239" s="64"/>
      <c r="AJ239" s="64"/>
      <c r="AK239" s="64"/>
      <c r="AL239" s="64"/>
      <c r="AM239" s="64"/>
      <c r="AN239" s="64"/>
      <c r="AO239" s="64"/>
      <c r="AP239" s="64"/>
      <c r="AQ239" s="64"/>
      <c r="AR239" s="64"/>
      <c r="AS239" s="64"/>
      <c r="AT239" s="64"/>
      <c r="AU239" s="64"/>
      <c r="AV239" s="64"/>
      <c r="AW239" s="64"/>
      <c r="AX239" s="64"/>
      <c r="AY239" s="64"/>
      <c r="AZ239" s="64"/>
      <c r="BA239" s="64"/>
      <c r="BB239" s="64"/>
      <c r="BC239" s="64"/>
      <c r="BD239" s="64"/>
      <c r="BE239" s="64"/>
      <c r="BF239" s="64"/>
      <c r="BG239" s="64"/>
      <c r="BH239" s="64"/>
    </row>
    <row r="240" spans="1:60" x14ac:dyDescent="0.25">
      <c r="A240" s="64"/>
      <c r="J240" s="64"/>
      <c r="K240" s="64"/>
      <c r="L240" s="64"/>
      <c r="M240" s="64"/>
      <c r="N240" s="64"/>
      <c r="O240" s="64"/>
      <c r="P240" s="64"/>
      <c r="Q240" s="64"/>
      <c r="R240" s="64"/>
      <c r="S240" s="64"/>
      <c r="T240" s="64"/>
      <c r="U240" s="64"/>
      <c r="V240" s="64"/>
      <c r="W240" s="64"/>
      <c r="X240" s="64"/>
      <c r="Y240" s="64"/>
      <c r="Z240" s="64"/>
      <c r="AA240" s="64"/>
      <c r="AB240" s="64"/>
      <c r="AC240" s="64"/>
      <c r="AD240" s="64"/>
      <c r="AE240" s="64"/>
      <c r="AF240" s="64"/>
      <c r="AG240" s="64"/>
      <c r="AH240" s="64"/>
      <c r="AI240" s="64"/>
      <c r="AJ240" s="64"/>
      <c r="AK240" s="64"/>
      <c r="AL240" s="64"/>
      <c r="AM240" s="64"/>
      <c r="AN240" s="64"/>
      <c r="AO240" s="64"/>
      <c r="AP240" s="64"/>
      <c r="AQ240" s="64"/>
      <c r="AR240" s="64"/>
      <c r="AS240" s="64"/>
      <c r="AT240" s="64"/>
      <c r="AU240" s="64"/>
      <c r="AV240" s="64"/>
      <c r="AW240" s="64"/>
      <c r="AX240" s="64"/>
      <c r="AY240" s="64"/>
      <c r="AZ240" s="64"/>
      <c r="BA240" s="64"/>
      <c r="BB240" s="64"/>
      <c r="BC240" s="64"/>
      <c r="BD240" s="64"/>
      <c r="BE240" s="64"/>
      <c r="BF240" s="64"/>
      <c r="BG240" s="64"/>
      <c r="BH240" s="64"/>
    </row>
    <row r="241" spans="1:60" x14ac:dyDescent="0.25">
      <c r="A241" s="64"/>
      <c r="J241" s="64"/>
      <c r="K241" s="64"/>
      <c r="L241" s="64"/>
      <c r="M241" s="64"/>
      <c r="N241" s="64"/>
      <c r="O241" s="64"/>
      <c r="P241" s="64"/>
      <c r="Q241" s="64"/>
      <c r="R241" s="64"/>
      <c r="S241" s="64"/>
      <c r="T241" s="64"/>
      <c r="U241" s="64"/>
      <c r="V241" s="64"/>
      <c r="W241" s="64"/>
      <c r="X241" s="64"/>
      <c r="Y241" s="64"/>
      <c r="Z241" s="64"/>
      <c r="AA241" s="64"/>
      <c r="AB241" s="64"/>
      <c r="AC241" s="64"/>
      <c r="AD241" s="64"/>
      <c r="AE241" s="64"/>
      <c r="AF241" s="64"/>
      <c r="AG241" s="64"/>
      <c r="AH241" s="64"/>
      <c r="AI241" s="64"/>
      <c r="AJ241" s="64"/>
      <c r="AK241" s="64"/>
      <c r="AL241" s="64"/>
      <c r="AM241" s="64"/>
      <c r="AN241" s="64"/>
      <c r="AO241" s="64"/>
      <c r="AP241" s="64"/>
      <c r="AQ241" s="64"/>
      <c r="AR241" s="64"/>
      <c r="AS241" s="64"/>
      <c r="AT241" s="64"/>
      <c r="AU241" s="64"/>
      <c r="AV241" s="64"/>
      <c r="AW241" s="64"/>
      <c r="AX241" s="64"/>
      <c r="AY241" s="64"/>
      <c r="AZ241" s="64"/>
      <c r="BA241" s="64"/>
      <c r="BB241" s="64"/>
      <c r="BC241" s="64"/>
      <c r="BD241" s="64"/>
      <c r="BE241" s="64"/>
      <c r="BF241" s="64"/>
      <c r="BG241" s="64"/>
      <c r="BH241" s="64"/>
    </row>
    <row r="242" spans="1:60" x14ac:dyDescent="0.25">
      <c r="A242" s="64"/>
      <c r="J242" s="64"/>
      <c r="K242" s="64"/>
      <c r="L242" s="64"/>
      <c r="M242" s="64"/>
      <c r="N242" s="64"/>
      <c r="O242" s="64"/>
      <c r="P242" s="64"/>
      <c r="Q242" s="64"/>
      <c r="R242" s="64"/>
      <c r="S242" s="64"/>
      <c r="T242" s="64"/>
      <c r="U242" s="64"/>
      <c r="V242" s="64"/>
      <c r="W242" s="64"/>
      <c r="X242" s="64"/>
      <c r="Y242" s="64"/>
      <c r="Z242" s="64"/>
      <c r="AA242" s="64"/>
      <c r="AB242" s="64"/>
      <c r="AC242" s="64"/>
      <c r="AD242" s="64"/>
      <c r="AE242" s="64"/>
      <c r="AF242" s="64"/>
      <c r="AG242" s="64"/>
      <c r="AH242" s="64"/>
      <c r="AI242" s="64"/>
      <c r="AJ242" s="64"/>
      <c r="AK242" s="64"/>
      <c r="AL242" s="64"/>
      <c r="AM242" s="64"/>
      <c r="AN242" s="64"/>
      <c r="AO242" s="64"/>
      <c r="AP242" s="64"/>
      <c r="AQ242" s="64"/>
      <c r="AR242" s="64"/>
      <c r="AS242" s="64"/>
      <c r="AT242" s="64"/>
      <c r="AU242" s="64"/>
      <c r="AV242" s="64"/>
      <c r="AW242" s="64"/>
      <c r="AX242" s="64"/>
      <c r="AY242" s="64"/>
      <c r="AZ242" s="64"/>
      <c r="BA242" s="64"/>
      <c r="BB242" s="64"/>
      <c r="BC242" s="64"/>
      <c r="BD242" s="64"/>
      <c r="BE242" s="64"/>
      <c r="BF242" s="64"/>
      <c r="BG242" s="64"/>
      <c r="BH242" s="64"/>
    </row>
    <row r="243" spans="1:60" x14ac:dyDescent="0.25">
      <c r="A243" s="64"/>
      <c r="J243" s="64"/>
      <c r="K243" s="64"/>
      <c r="L243" s="64"/>
      <c r="M243" s="64"/>
      <c r="N243" s="64"/>
      <c r="O243" s="64"/>
      <c r="P243" s="64"/>
      <c r="Q243" s="64"/>
      <c r="R243" s="64"/>
      <c r="S243" s="64"/>
      <c r="T243" s="64"/>
      <c r="U243" s="64"/>
      <c r="V243" s="64"/>
      <c r="W243" s="64"/>
      <c r="X243" s="64"/>
      <c r="Y243" s="64"/>
      <c r="Z243" s="64"/>
      <c r="AA243" s="64"/>
      <c r="AB243" s="64"/>
      <c r="AC243" s="64"/>
      <c r="AD243" s="64"/>
      <c r="AE243" s="64"/>
      <c r="AF243" s="64"/>
      <c r="AG243" s="64"/>
      <c r="AH243" s="64"/>
      <c r="AI243" s="64"/>
      <c r="AJ243" s="64"/>
      <c r="AK243" s="64"/>
      <c r="AL243" s="64"/>
      <c r="AM243" s="64"/>
      <c r="AN243" s="64"/>
      <c r="AO243" s="64"/>
      <c r="AP243" s="64"/>
      <c r="AQ243" s="64"/>
      <c r="AR243" s="64"/>
      <c r="AS243" s="64"/>
      <c r="AT243" s="64"/>
      <c r="AU243" s="64"/>
      <c r="AV243" s="64"/>
      <c r="AW243" s="64"/>
      <c r="AX243" s="64"/>
      <c r="AY243" s="64"/>
      <c r="AZ243" s="64"/>
      <c r="BA243" s="64"/>
      <c r="BB243" s="64"/>
      <c r="BC243" s="64"/>
      <c r="BD243" s="64"/>
      <c r="BE243" s="64"/>
      <c r="BF243" s="64"/>
      <c r="BG243" s="64"/>
      <c r="BH243" s="64"/>
    </row>
    <row r="244" spans="1:60" x14ac:dyDescent="0.25">
      <c r="A244" s="64"/>
      <c r="J244" s="64"/>
      <c r="K244" s="64"/>
      <c r="L244" s="64"/>
      <c r="M244" s="64"/>
      <c r="N244" s="64"/>
      <c r="O244" s="64"/>
      <c r="P244" s="64"/>
      <c r="Q244" s="64"/>
      <c r="R244" s="64"/>
      <c r="S244" s="64"/>
      <c r="T244" s="64"/>
      <c r="U244" s="64"/>
      <c r="V244" s="64"/>
      <c r="W244" s="64"/>
      <c r="X244" s="64"/>
      <c r="Y244" s="64"/>
      <c r="Z244" s="64"/>
      <c r="AA244" s="64"/>
      <c r="AB244" s="64"/>
      <c r="AC244" s="64"/>
      <c r="AD244" s="64"/>
      <c r="AE244" s="64"/>
      <c r="AF244" s="64"/>
      <c r="AG244" s="64"/>
      <c r="AH244" s="64"/>
      <c r="AI244" s="64"/>
      <c r="AJ244" s="64"/>
      <c r="AK244" s="64"/>
      <c r="AL244" s="64"/>
      <c r="AM244" s="64"/>
      <c r="AN244" s="64"/>
      <c r="AO244" s="64"/>
      <c r="AP244" s="64"/>
      <c r="AQ244" s="64"/>
      <c r="AR244" s="64"/>
      <c r="AS244" s="64"/>
      <c r="AT244" s="64"/>
      <c r="AU244" s="64"/>
      <c r="AV244" s="64"/>
      <c r="AW244" s="64"/>
      <c r="AX244" s="64"/>
      <c r="AY244" s="64"/>
      <c r="AZ244" s="64"/>
      <c r="BA244" s="64"/>
      <c r="BB244" s="64"/>
      <c r="BC244" s="64"/>
      <c r="BD244" s="64"/>
      <c r="BE244" s="64"/>
      <c r="BF244" s="64"/>
      <c r="BG244" s="64"/>
      <c r="BH244" s="64"/>
    </row>
    <row r="245" spans="1:60" x14ac:dyDescent="0.25">
      <c r="A245" s="64"/>
    </row>
    <row r="246" spans="1:60" x14ac:dyDescent="0.25">
      <c r="A246" s="64"/>
    </row>
    <row r="247" spans="1:60" x14ac:dyDescent="0.25">
      <c r="A247" s="64"/>
    </row>
    <row r="248" spans="1:60" x14ac:dyDescent="0.25">
      <c r="A248" s="6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D13" sqref="D13"/>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64"/>
      <c r="B1" s="398" t="s">
        <v>243</v>
      </c>
      <c r="C1" s="398"/>
      <c r="D1" s="398"/>
      <c r="E1" s="64"/>
      <c r="F1" s="64"/>
      <c r="G1" s="64"/>
      <c r="H1" s="64"/>
      <c r="I1" s="64"/>
      <c r="J1" s="64"/>
      <c r="K1" s="64"/>
      <c r="L1" s="64"/>
      <c r="M1" s="64"/>
      <c r="N1" s="64"/>
      <c r="O1" s="64"/>
      <c r="P1" s="64"/>
      <c r="Q1" s="64"/>
      <c r="R1" s="64"/>
      <c r="S1" s="64"/>
      <c r="T1" s="64"/>
      <c r="U1" s="64"/>
      <c r="V1" s="64"/>
      <c r="W1" s="64"/>
      <c r="X1" s="64"/>
      <c r="Y1" s="64"/>
      <c r="Z1" s="64"/>
      <c r="AA1" s="64"/>
      <c r="AB1" s="64"/>
      <c r="AC1" s="64"/>
      <c r="AD1" s="64"/>
      <c r="AE1" s="64"/>
    </row>
    <row r="2" spans="1:37" x14ac:dyDescent="0.2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row>
    <row r="3" spans="1:37" ht="25.5" x14ac:dyDescent="0.25">
      <c r="A3" s="64"/>
      <c r="B3" s="3"/>
      <c r="C3" s="4" t="s">
        <v>244</v>
      </c>
      <c r="D3" s="4" t="s">
        <v>227</v>
      </c>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4" spans="1:37" ht="51" x14ac:dyDescent="0.25">
      <c r="A4" s="64"/>
      <c r="B4" s="5" t="s">
        <v>245</v>
      </c>
      <c r="C4" s="6" t="s">
        <v>246</v>
      </c>
      <c r="D4" s="7">
        <v>0.2</v>
      </c>
      <c r="E4" s="64"/>
      <c r="F4" s="64"/>
      <c r="G4" s="64"/>
      <c r="H4" s="64"/>
      <c r="I4" s="64"/>
      <c r="J4" s="64"/>
      <c r="K4" s="64"/>
      <c r="L4" s="64"/>
      <c r="M4" s="64"/>
      <c r="N4" s="64"/>
      <c r="O4" s="64"/>
      <c r="P4" s="64"/>
      <c r="Q4" s="64"/>
      <c r="R4" s="64"/>
      <c r="S4" s="64"/>
      <c r="T4" s="64"/>
      <c r="U4" s="64"/>
      <c r="V4" s="64"/>
      <c r="W4" s="64"/>
      <c r="X4" s="64"/>
      <c r="Y4" s="64"/>
      <c r="Z4" s="64"/>
      <c r="AA4" s="64"/>
      <c r="AB4" s="64"/>
      <c r="AC4" s="64"/>
      <c r="AD4" s="64"/>
      <c r="AE4" s="64"/>
    </row>
    <row r="5" spans="1:37" ht="51" x14ac:dyDescent="0.25">
      <c r="A5" s="64"/>
      <c r="B5" s="8" t="s">
        <v>247</v>
      </c>
      <c r="C5" s="9" t="s">
        <v>248</v>
      </c>
      <c r="D5" s="10">
        <v>0.4</v>
      </c>
      <c r="E5" s="64"/>
      <c r="F5" s="64"/>
      <c r="G5" s="64"/>
      <c r="H5" s="64"/>
      <c r="I5" s="64"/>
      <c r="J5" s="64"/>
      <c r="K5" s="64"/>
      <c r="L5" s="64"/>
      <c r="M5" s="64"/>
      <c r="N5" s="64"/>
      <c r="O5" s="64"/>
      <c r="P5" s="64"/>
      <c r="Q5" s="64"/>
      <c r="R5" s="64"/>
      <c r="S5" s="64"/>
      <c r="T5" s="64"/>
      <c r="U5" s="64"/>
      <c r="V5" s="64"/>
      <c r="W5" s="64"/>
      <c r="X5" s="64"/>
      <c r="Y5" s="64"/>
      <c r="Z5" s="64"/>
      <c r="AA5" s="64"/>
      <c r="AB5" s="64"/>
      <c r="AC5" s="64"/>
      <c r="AD5" s="64"/>
      <c r="AE5" s="64"/>
    </row>
    <row r="6" spans="1:37" ht="51" x14ac:dyDescent="0.25">
      <c r="A6" s="64"/>
      <c r="B6" s="11" t="s">
        <v>249</v>
      </c>
      <c r="C6" s="9" t="s">
        <v>250</v>
      </c>
      <c r="D6" s="10">
        <v>0.6</v>
      </c>
      <c r="E6" s="64"/>
      <c r="F6" s="64"/>
      <c r="G6" s="64"/>
      <c r="H6" s="64"/>
      <c r="I6" s="64"/>
      <c r="J6" s="64"/>
      <c r="K6" s="64"/>
      <c r="L6" s="64"/>
      <c r="M6" s="64"/>
      <c r="N6" s="64"/>
      <c r="O6" s="64"/>
      <c r="P6" s="64"/>
      <c r="Q6" s="64"/>
      <c r="R6" s="64"/>
      <c r="S6" s="64"/>
      <c r="T6" s="64"/>
      <c r="U6" s="64"/>
      <c r="V6" s="64"/>
      <c r="W6" s="64"/>
      <c r="X6" s="64"/>
      <c r="Y6" s="64"/>
      <c r="Z6" s="64"/>
      <c r="AA6" s="64"/>
      <c r="AB6" s="64"/>
      <c r="AC6" s="64"/>
      <c r="AD6" s="64"/>
      <c r="AE6" s="64"/>
    </row>
    <row r="7" spans="1:37" ht="76.5" x14ac:dyDescent="0.25">
      <c r="A7" s="64"/>
      <c r="B7" s="12" t="s">
        <v>251</v>
      </c>
      <c r="C7" s="9" t="s">
        <v>252</v>
      </c>
      <c r="D7" s="10">
        <v>0.8</v>
      </c>
      <c r="E7" s="64"/>
      <c r="F7" s="64"/>
      <c r="G7" s="64"/>
      <c r="H7" s="64"/>
      <c r="I7" s="64"/>
      <c r="J7" s="64"/>
      <c r="K7" s="64"/>
      <c r="L7" s="64"/>
      <c r="M7" s="64"/>
      <c r="N7" s="64"/>
      <c r="O7" s="64"/>
      <c r="P7" s="64"/>
      <c r="Q7" s="64"/>
      <c r="R7" s="64"/>
      <c r="S7" s="64"/>
      <c r="T7" s="64"/>
      <c r="U7" s="64"/>
      <c r="V7" s="64"/>
      <c r="W7" s="64"/>
      <c r="X7" s="64"/>
      <c r="Y7" s="64"/>
      <c r="Z7" s="64"/>
      <c r="AA7" s="64"/>
      <c r="AB7" s="64"/>
      <c r="AC7" s="64"/>
      <c r="AD7" s="64"/>
      <c r="AE7" s="64"/>
    </row>
    <row r="8" spans="1:37" ht="51" x14ac:dyDescent="0.25">
      <c r="A8" s="64"/>
      <c r="B8" s="13" t="s">
        <v>253</v>
      </c>
      <c r="C8" s="9" t="s">
        <v>254</v>
      </c>
      <c r="D8" s="10">
        <v>1</v>
      </c>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7" x14ac:dyDescent="0.25">
      <c r="A9" s="64"/>
      <c r="B9" s="88"/>
      <c r="C9" s="88"/>
      <c r="D9" s="88"/>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row>
    <row r="10" spans="1:37" ht="16.5" x14ac:dyDescent="0.25">
      <c r="A10" s="64"/>
      <c r="B10" s="89"/>
      <c r="C10" s="88"/>
      <c r="D10" s="88"/>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row>
    <row r="11" spans="1:37" x14ac:dyDescent="0.25">
      <c r="A11" s="64"/>
      <c r="B11" s="88"/>
      <c r="C11" s="88"/>
      <c r="D11" s="88"/>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row>
    <row r="12" spans="1:37" x14ac:dyDescent="0.25">
      <c r="A12" s="64"/>
      <c r="B12" s="88"/>
      <c r="C12" s="88"/>
      <c r="D12" s="88"/>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row>
    <row r="13" spans="1:37" x14ac:dyDescent="0.25">
      <c r="A13" s="64"/>
      <c r="B13" s="88"/>
      <c r="C13" s="88"/>
      <c r="D13" s="88"/>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row>
    <row r="14" spans="1:37" x14ac:dyDescent="0.25">
      <c r="A14" s="64"/>
      <c r="B14" s="88"/>
      <c r="C14" s="88"/>
      <c r="D14" s="88"/>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row>
    <row r="15" spans="1:37" x14ac:dyDescent="0.25">
      <c r="A15" s="64"/>
      <c r="B15" s="88"/>
      <c r="C15" s="88"/>
      <c r="D15" s="88"/>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row>
    <row r="16" spans="1:37" x14ac:dyDescent="0.25">
      <c r="A16" s="64"/>
      <c r="B16" s="88"/>
      <c r="C16" s="88"/>
      <c r="D16" s="88"/>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row>
    <row r="17" spans="1:37" x14ac:dyDescent="0.25">
      <c r="A17" s="64"/>
      <c r="B17" s="88"/>
      <c r="C17" s="88"/>
      <c r="D17" s="88"/>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row>
    <row r="18" spans="1:37" x14ac:dyDescent="0.25">
      <c r="A18" s="64"/>
      <c r="B18" s="88"/>
      <c r="C18" s="88"/>
      <c r="D18" s="88"/>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row>
    <row r="19" spans="1:37" x14ac:dyDescent="0.2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row>
    <row r="20" spans="1:37" x14ac:dyDescent="0.25">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row>
    <row r="21" spans="1:37" x14ac:dyDescent="0.2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1:37" x14ac:dyDescent="0.2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row>
    <row r="23" spans="1:37" x14ac:dyDescent="0.25">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row>
    <row r="24" spans="1:37" x14ac:dyDescent="0.25">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row>
    <row r="25" spans="1:37" x14ac:dyDescent="0.25">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row>
    <row r="26" spans="1:37" x14ac:dyDescent="0.25">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row>
    <row r="27" spans="1:37" x14ac:dyDescent="0.25">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row>
    <row r="28" spans="1:37" x14ac:dyDescent="0.25">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row>
    <row r="29" spans="1:37" x14ac:dyDescent="0.25">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row>
    <row r="30" spans="1:37" x14ac:dyDescent="0.2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row>
    <row r="31" spans="1:37" x14ac:dyDescent="0.25">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row>
    <row r="32" spans="1:37" x14ac:dyDescent="0.2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row>
    <row r="33" spans="1:31" x14ac:dyDescent="0.25">
      <c r="A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row>
    <row r="34" spans="1:31" x14ac:dyDescent="0.25">
      <c r="A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row>
    <row r="35" spans="1:31" x14ac:dyDescent="0.25">
      <c r="A35" s="64"/>
    </row>
    <row r="36" spans="1:31" x14ac:dyDescent="0.25">
      <c r="A36" s="64"/>
    </row>
    <row r="37" spans="1:31" x14ac:dyDescent="0.25">
      <c r="A37" s="64"/>
    </row>
    <row r="38" spans="1:31" x14ac:dyDescent="0.25">
      <c r="A38" s="64"/>
    </row>
    <row r="39" spans="1:31" x14ac:dyDescent="0.25">
      <c r="A39" s="64"/>
    </row>
    <row r="40" spans="1:31" x14ac:dyDescent="0.25">
      <c r="A40" s="64"/>
    </row>
    <row r="41" spans="1:31" x14ac:dyDescent="0.25">
      <c r="A41" s="64"/>
    </row>
    <row r="42" spans="1:31" x14ac:dyDescent="0.25">
      <c r="A42" s="64"/>
    </row>
    <row r="43" spans="1:31" x14ac:dyDescent="0.25">
      <c r="A43" s="64"/>
    </row>
    <row r="44" spans="1:31" x14ac:dyDescent="0.25">
      <c r="A44" s="64"/>
    </row>
    <row r="45" spans="1:31" x14ac:dyDescent="0.25">
      <c r="A45" s="64"/>
    </row>
    <row r="46" spans="1:31" x14ac:dyDescent="0.25">
      <c r="A46" s="64"/>
    </row>
    <row r="47" spans="1:31" x14ac:dyDescent="0.25">
      <c r="A47" s="64"/>
    </row>
    <row r="48" spans="1:31" x14ac:dyDescent="0.25">
      <c r="A48" s="64"/>
    </row>
    <row r="49" spans="1:1" x14ac:dyDescent="0.25">
      <c r="A49" s="64"/>
    </row>
    <row r="50" spans="1:1" x14ac:dyDescent="0.25">
      <c r="A50" s="64"/>
    </row>
    <row r="51" spans="1:1" x14ac:dyDescent="0.25">
      <c r="A51" s="64"/>
    </row>
    <row r="52" spans="1:1" x14ac:dyDescent="0.25">
      <c r="A52" s="64"/>
    </row>
    <row r="53" spans="1:1" x14ac:dyDescent="0.25">
      <c r="A53" s="64"/>
    </row>
    <row r="54" spans="1:1" x14ac:dyDescent="0.25">
      <c r="A54" s="64"/>
    </row>
    <row r="55" spans="1:1" x14ac:dyDescent="0.25">
      <c r="A55" s="64"/>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55" zoomScaleNormal="55" workbookViewId="0">
      <selection activeCell="D21" sqref="D21"/>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4"/>
      <c r="B1" s="399" t="s">
        <v>255</v>
      </c>
      <c r="C1" s="399"/>
      <c r="D1" s="399"/>
      <c r="E1" s="64"/>
      <c r="F1" s="64"/>
      <c r="G1" s="64"/>
      <c r="H1" s="64"/>
      <c r="I1" s="64"/>
      <c r="J1" s="64"/>
      <c r="K1" s="64"/>
      <c r="L1" s="64"/>
      <c r="M1" s="64"/>
      <c r="N1" s="64"/>
      <c r="O1" s="64"/>
      <c r="P1" s="64"/>
      <c r="Q1" s="64"/>
      <c r="R1" s="64"/>
      <c r="S1" s="64"/>
      <c r="T1" s="64"/>
      <c r="U1" s="64"/>
    </row>
    <row r="2" spans="1:21" x14ac:dyDescent="0.25">
      <c r="A2" s="64"/>
      <c r="B2" s="64"/>
      <c r="C2" s="64"/>
      <c r="D2" s="64"/>
      <c r="E2" s="64"/>
      <c r="F2" s="64"/>
      <c r="G2" s="64"/>
      <c r="H2" s="64"/>
      <c r="I2" s="64"/>
      <c r="J2" s="64"/>
      <c r="K2" s="64"/>
      <c r="L2" s="64"/>
      <c r="M2" s="64"/>
      <c r="N2" s="64"/>
      <c r="O2" s="64"/>
      <c r="P2" s="64"/>
      <c r="Q2" s="64"/>
      <c r="R2" s="64"/>
      <c r="S2" s="64"/>
      <c r="T2" s="64"/>
      <c r="U2" s="64"/>
    </row>
    <row r="3" spans="1:21" ht="30" x14ac:dyDescent="0.25">
      <c r="A3" s="64"/>
      <c r="B3" s="85"/>
      <c r="C3" s="22" t="s">
        <v>256</v>
      </c>
      <c r="D3" s="22" t="s">
        <v>257</v>
      </c>
      <c r="E3" s="64"/>
      <c r="F3" s="64"/>
      <c r="G3" s="64"/>
      <c r="H3" s="64"/>
      <c r="I3" s="64"/>
      <c r="J3" s="64"/>
      <c r="K3" s="64"/>
      <c r="L3" s="64"/>
      <c r="M3" s="64"/>
      <c r="N3" s="64"/>
      <c r="O3" s="64"/>
      <c r="P3" s="64"/>
      <c r="Q3" s="64"/>
      <c r="R3" s="64"/>
      <c r="S3" s="64"/>
      <c r="T3" s="64"/>
      <c r="U3" s="64"/>
    </row>
    <row r="4" spans="1:21" ht="33.75" x14ac:dyDescent="0.25">
      <c r="A4" s="84" t="s">
        <v>258</v>
      </c>
      <c r="B4" s="25" t="s">
        <v>259</v>
      </c>
      <c r="C4" s="30" t="s">
        <v>260</v>
      </c>
      <c r="D4" s="23" t="s">
        <v>261</v>
      </c>
      <c r="E4" s="64"/>
      <c r="F4" s="64"/>
      <c r="G4" s="64"/>
      <c r="H4" s="64"/>
      <c r="I4" s="64"/>
      <c r="J4" s="64"/>
      <c r="K4" s="64"/>
      <c r="L4" s="64"/>
      <c r="M4" s="64"/>
      <c r="N4" s="64"/>
      <c r="O4" s="64"/>
      <c r="P4" s="64"/>
      <c r="Q4" s="64"/>
      <c r="R4" s="64"/>
      <c r="S4" s="64"/>
      <c r="T4" s="64"/>
      <c r="U4" s="64"/>
    </row>
    <row r="5" spans="1:21" ht="67.5" x14ac:dyDescent="0.25">
      <c r="A5" s="84" t="s">
        <v>262</v>
      </c>
      <c r="B5" s="26" t="s">
        <v>263</v>
      </c>
      <c r="C5" s="31" t="s">
        <v>264</v>
      </c>
      <c r="D5" s="24" t="s">
        <v>265</v>
      </c>
      <c r="E5" s="64"/>
      <c r="F5" s="64"/>
      <c r="G5" s="64"/>
      <c r="H5" s="64"/>
      <c r="I5" s="64"/>
      <c r="J5" s="64"/>
      <c r="K5" s="64"/>
      <c r="L5" s="64"/>
      <c r="M5" s="64"/>
      <c r="N5" s="64"/>
      <c r="O5" s="64"/>
      <c r="P5" s="64"/>
      <c r="Q5" s="64"/>
      <c r="R5" s="64"/>
      <c r="S5" s="64"/>
      <c r="T5" s="64"/>
      <c r="U5" s="64"/>
    </row>
    <row r="6" spans="1:21" ht="67.5" x14ac:dyDescent="0.25">
      <c r="A6" s="84" t="s">
        <v>233</v>
      </c>
      <c r="B6" s="27" t="s">
        <v>266</v>
      </c>
      <c r="C6" s="31" t="s">
        <v>267</v>
      </c>
      <c r="D6" s="24" t="s">
        <v>268</v>
      </c>
      <c r="E6" s="64"/>
      <c r="F6" s="64"/>
      <c r="G6" s="64"/>
      <c r="H6" s="64"/>
      <c r="I6" s="64"/>
      <c r="J6" s="64"/>
      <c r="K6" s="64"/>
      <c r="L6" s="64"/>
      <c r="M6" s="64"/>
      <c r="N6" s="64"/>
      <c r="O6" s="64"/>
      <c r="P6" s="64"/>
      <c r="Q6" s="64"/>
      <c r="R6" s="64"/>
      <c r="S6" s="64"/>
      <c r="T6" s="64"/>
      <c r="U6" s="64"/>
    </row>
    <row r="7" spans="1:21" ht="101.25" x14ac:dyDescent="0.25">
      <c r="A7" s="84" t="s">
        <v>269</v>
      </c>
      <c r="B7" s="28" t="s">
        <v>270</v>
      </c>
      <c r="C7" s="31" t="s">
        <v>271</v>
      </c>
      <c r="D7" s="24" t="s">
        <v>272</v>
      </c>
      <c r="E7" s="64"/>
      <c r="F7" s="64"/>
      <c r="G7" s="64"/>
      <c r="H7" s="64"/>
      <c r="I7" s="64"/>
      <c r="J7" s="64"/>
      <c r="K7" s="64"/>
      <c r="L7" s="64"/>
      <c r="M7" s="64"/>
      <c r="N7" s="64"/>
      <c r="O7" s="64"/>
      <c r="P7" s="64"/>
      <c r="Q7" s="64"/>
      <c r="R7" s="64"/>
      <c r="S7" s="64"/>
      <c r="T7" s="64"/>
      <c r="U7" s="64"/>
    </row>
    <row r="8" spans="1:21" ht="67.5" x14ac:dyDescent="0.25">
      <c r="A8" s="84" t="s">
        <v>273</v>
      </c>
      <c r="B8" s="29" t="s">
        <v>274</v>
      </c>
      <c r="C8" s="31" t="s">
        <v>275</v>
      </c>
      <c r="D8" s="24" t="s">
        <v>276</v>
      </c>
      <c r="E8" s="64"/>
      <c r="F8" s="64"/>
      <c r="G8" s="64"/>
      <c r="H8" s="64"/>
      <c r="I8" s="64"/>
      <c r="J8" s="64"/>
      <c r="K8" s="64"/>
      <c r="L8" s="64"/>
      <c r="M8" s="64"/>
      <c r="N8" s="64"/>
      <c r="O8" s="64"/>
      <c r="P8" s="64"/>
      <c r="Q8" s="64"/>
      <c r="R8" s="64"/>
      <c r="S8" s="64"/>
      <c r="T8" s="64"/>
      <c r="U8" s="64"/>
    </row>
    <row r="9" spans="1:21" ht="20.25" x14ac:dyDescent="0.25">
      <c r="A9" s="84"/>
      <c r="B9" s="84"/>
      <c r="C9" s="86"/>
      <c r="D9" s="86"/>
      <c r="E9" s="64"/>
      <c r="F9" s="64"/>
      <c r="G9" s="64"/>
      <c r="H9" s="64"/>
      <c r="I9" s="64"/>
      <c r="J9" s="64"/>
      <c r="K9" s="64"/>
      <c r="L9" s="64"/>
      <c r="M9" s="64"/>
      <c r="N9" s="64"/>
      <c r="O9" s="64"/>
      <c r="P9" s="64"/>
      <c r="Q9" s="64"/>
      <c r="R9" s="64"/>
      <c r="S9" s="64"/>
      <c r="T9" s="64"/>
      <c r="U9" s="64"/>
    </row>
    <row r="10" spans="1:21" ht="16.5" x14ac:dyDescent="0.25">
      <c r="A10" s="84"/>
      <c r="B10" s="87"/>
      <c r="C10" s="87"/>
      <c r="D10" s="87"/>
      <c r="E10" s="64"/>
      <c r="F10" s="64"/>
      <c r="G10" s="64"/>
      <c r="H10" s="64"/>
      <c r="I10" s="64"/>
      <c r="J10" s="64"/>
      <c r="K10" s="64"/>
      <c r="L10" s="64"/>
      <c r="M10" s="64"/>
      <c r="N10" s="64"/>
      <c r="O10" s="64"/>
      <c r="P10" s="64"/>
      <c r="Q10" s="64"/>
      <c r="R10" s="64"/>
      <c r="S10" s="64"/>
      <c r="T10" s="64"/>
      <c r="U10" s="64"/>
    </row>
    <row r="11" spans="1:21" x14ac:dyDescent="0.25">
      <c r="A11" s="84"/>
      <c r="B11" s="84" t="s">
        <v>277</v>
      </c>
      <c r="C11" s="84" t="s">
        <v>195</v>
      </c>
      <c r="D11" s="84" t="s">
        <v>278</v>
      </c>
      <c r="E11" s="64"/>
      <c r="F11" s="64"/>
      <c r="G11" s="64"/>
      <c r="H11" s="64"/>
      <c r="I11" s="64"/>
      <c r="J11" s="64"/>
      <c r="K11" s="64"/>
      <c r="L11" s="64"/>
      <c r="M11" s="64"/>
      <c r="N11" s="64"/>
      <c r="O11" s="64"/>
      <c r="P11" s="64"/>
      <c r="Q11" s="64"/>
      <c r="R11" s="64"/>
      <c r="S11" s="64"/>
      <c r="T11" s="64"/>
      <c r="U11" s="64"/>
    </row>
    <row r="12" spans="1:21" x14ac:dyDescent="0.25">
      <c r="A12" s="84"/>
      <c r="B12" s="84" t="s">
        <v>279</v>
      </c>
      <c r="C12" s="84" t="s">
        <v>172</v>
      </c>
      <c r="D12" s="84" t="s">
        <v>280</v>
      </c>
      <c r="E12" s="64"/>
      <c r="F12" s="64"/>
      <c r="G12" s="64"/>
      <c r="H12" s="64"/>
      <c r="I12" s="64"/>
      <c r="J12" s="64"/>
      <c r="K12" s="64"/>
      <c r="L12" s="64"/>
      <c r="M12" s="64"/>
      <c r="N12" s="64"/>
      <c r="O12" s="64"/>
      <c r="P12" s="64"/>
      <c r="Q12" s="64"/>
      <c r="R12" s="64"/>
      <c r="S12" s="64"/>
      <c r="T12" s="64"/>
      <c r="U12" s="64"/>
    </row>
    <row r="13" spans="1:21" x14ac:dyDescent="0.25">
      <c r="A13" s="84"/>
      <c r="B13" s="84"/>
      <c r="C13" s="84" t="s">
        <v>186</v>
      </c>
      <c r="D13" s="84" t="s">
        <v>111</v>
      </c>
      <c r="E13" s="64"/>
      <c r="F13" s="64"/>
      <c r="G13" s="64"/>
      <c r="H13" s="64"/>
      <c r="I13" s="64"/>
      <c r="J13" s="64"/>
      <c r="K13" s="64"/>
      <c r="L13" s="64"/>
      <c r="M13" s="64"/>
      <c r="N13" s="64"/>
      <c r="O13" s="64"/>
      <c r="P13" s="64"/>
      <c r="Q13" s="64"/>
      <c r="R13" s="64"/>
      <c r="S13" s="64"/>
      <c r="T13" s="64"/>
      <c r="U13" s="64"/>
    </row>
    <row r="14" spans="1:21" x14ac:dyDescent="0.25">
      <c r="A14" s="84"/>
      <c r="B14" s="84"/>
      <c r="C14" s="84" t="s">
        <v>148</v>
      </c>
      <c r="D14" s="84" t="s">
        <v>281</v>
      </c>
      <c r="E14" s="64"/>
      <c r="F14" s="64"/>
      <c r="G14" s="64"/>
      <c r="H14" s="64"/>
      <c r="I14" s="64"/>
      <c r="J14" s="64"/>
      <c r="K14" s="64"/>
      <c r="L14" s="64"/>
      <c r="M14" s="64"/>
      <c r="N14" s="64"/>
      <c r="O14" s="64"/>
      <c r="P14" s="64"/>
      <c r="Q14" s="64"/>
      <c r="R14" s="64"/>
      <c r="S14" s="64"/>
      <c r="T14" s="64"/>
      <c r="U14" s="64"/>
    </row>
    <row r="15" spans="1:21" x14ac:dyDescent="0.25">
      <c r="A15" s="84"/>
      <c r="B15" s="84"/>
      <c r="C15" s="84" t="s">
        <v>282</v>
      </c>
      <c r="D15" s="84" t="s">
        <v>283</v>
      </c>
      <c r="E15" s="64"/>
      <c r="F15" s="64"/>
      <c r="G15" s="64"/>
      <c r="H15" s="64"/>
      <c r="I15" s="64"/>
      <c r="J15" s="64"/>
      <c r="K15" s="64"/>
      <c r="L15" s="64"/>
      <c r="M15" s="64"/>
      <c r="N15" s="64"/>
      <c r="O15" s="64"/>
      <c r="P15" s="64"/>
      <c r="Q15" s="64"/>
      <c r="R15" s="64"/>
      <c r="S15" s="64"/>
      <c r="T15" s="64"/>
      <c r="U15" s="64"/>
    </row>
    <row r="16" spans="1:21" x14ac:dyDescent="0.25">
      <c r="A16" s="84"/>
      <c r="B16" s="84"/>
      <c r="C16" s="84"/>
      <c r="D16" s="84"/>
      <c r="E16" s="64"/>
      <c r="F16" s="64"/>
      <c r="G16" s="64"/>
      <c r="H16" s="64"/>
      <c r="I16" s="64"/>
      <c r="J16" s="64"/>
      <c r="K16" s="64"/>
      <c r="L16" s="64"/>
      <c r="M16" s="64"/>
      <c r="N16" s="64"/>
      <c r="O16" s="64"/>
    </row>
    <row r="17" spans="1:15" x14ac:dyDescent="0.25">
      <c r="A17" s="84"/>
      <c r="B17" s="84"/>
      <c r="C17" s="84"/>
      <c r="D17" s="84"/>
      <c r="E17" s="64"/>
      <c r="F17" s="64"/>
      <c r="G17" s="64"/>
      <c r="H17" s="64"/>
      <c r="I17" s="64"/>
      <c r="J17" s="64"/>
      <c r="K17" s="64"/>
      <c r="L17" s="64"/>
      <c r="M17" s="64"/>
      <c r="N17" s="64"/>
      <c r="O17" s="64"/>
    </row>
    <row r="18" spans="1:15" x14ac:dyDescent="0.25">
      <c r="A18" s="84"/>
      <c r="B18" s="88"/>
      <c r="C18" s="88"/>
      <c r="D18" s="88"/>
      <c r="E18" s="64"/>
      <c r="F18" s="64"/>
      <c r="G18" s="64"/>
      <c r="H18" s="64"/>
      <c r="I18" s="64"/>
      <c r="J18" s="64"/>
      <c r="K18" s="64"/>
      <c r="L18" s="64"/>
      <c r="M18" s="64"/>
      <c r="N18" s="64"/>
      <c r="O18" s="64"/>
    </row>
    <row r="19" spans="1:15" x14ac:dyDescent="0.25">
      <c r="A19" s="84"/>
      <c r="B19" s="88"/>
      <c r="C19" s="88"/>
      <c r="D19" s="88"/>
      <c r="E19" s="64"/>
      <c r="F19" s="64"/>
      <c r="G19" s="64"/>
      <c r="H19" s="64"/>
      <c r="I19" s="64"/>
      <c r="J19" s="64"/>
      <c r="K19" s="64"/>
      <c r="L19" s="64"/>
      <c r="M19" s="64"/>
      <c r="N19" s="64"/>
      <c r="O19" s="64"/>
    </row>
    <row r="20" spans="1:15" x14ac:dyDescent="0.25">
      <c r="A20" s="84"/>
      <c r="B20" s="88"/>
      <c r="C20" s="88"/>
      <c r="D20" s="88"/>
      <c r="E20" s="64"/>
      <c r="F20" s="64"/>
      <c r="G20" s="64"/>
      <c r="H20" s="64"/>
      <c r="I20" s="64"/>
      <c r="J20" s="64"/>
      <c r="K20" s="64"/>
      <c r="L20" s="64"/>
      <c r="M20" s="64"/>
      <c r="N20" s="64"/>
      <c r="O20" s="64"/>
    </row>
    <row r="21" spans="1:15" x14ac:dyDescent="0.25">
      <c r="A21" s="84"/>
      <c r="B21" s="88"/>
      <c r="C21" s="88"/>
      <c r="D21" s="88"/>
      <c r="E21" s="64"/>
      <c r="F21" s="64"/>
      <c r="G21" s="64"/>
      <c r="H21" s="64"/>
      <c r="I21" s="64"/>
      <c r="J21" s="64"/>
      <c r="K21" s="64"/>
      <c r="L21" s="64"/>
      <c r="M21" s="64"/>
      <c r="N21" s="64"/>
      <c r="O21" s="64"/>
    </row>
    <row r="22" spans="1:15" ht="20.25" x14ac:dyDescent="0.25">
      <c r="A22" s="84"/>
      <c r="B22" s="84"/>
      <c r="C22" s="86"/>
      <c r="D22" s="86"/>
      <c r="E22" s="64"/>
      <c r="F22" s="64"/>
      <c r="G22" s="64"/>
      <c r="H22" s="64"/>
      <c r="I22" s="64"/>
      <c r="J22" s="64"/>
      <c r="K22" s="64"/>
      <c r="L22" s="64"/>
      <c r="M22" s="64"/>
      <c r="N22" s="64"/>
      <c r="O22" s="64"/>
    </row>
    <row r="23" spans="1:15" ht="20.25" x14ac:dyDescent="0.25">
      <c r="A23" s="84"/>
      <c r="B23" s="84"/>
      <c r="C23" s="86"/>
      <c r="D23" s="86"/>
      <c r="E23" s="64"/>
      <c r="F23" s="64"/>
      <c r="G23" s="64"/>
      <c r="H23" s="64"/>
      <c r="I23" s="64"/>
      <c r="J23" s="64"/>
      <c r="K23" s="64"/>
      <c r="L23" s="64"/>
      <c r="M23" s="64"/>
      <c r="N23" s="64"/>
      <c r="O23" s="64"/>
    </row>
    <row r="24" spans="1:15" ht="20.25" x14ac:dyDescent="0.25">
      <c r="A24" s="84"/>
      <c r="B24" s="84"/>
      <c r="C24" s="86"/>
      <c r="D24" s="86"/>
      <c r="E24" s="64"/>
      <c r="F24" s="64"/>
      <c r="G24" s="64"/>
      <c r="H24" s="64"/>
      <c r="I24" s="64"/>
      <c r="J24" s="64"/>
      <c r="K24" s="64"/>
      <c r="L24" s="64"/>
      <c r="M24" s="64"/>
      <c r="N24" s="64"/>
      <c r="O24" s="64"/>
    </row>
    <row r="25" spans="1:15" ht="20.25" x14ac:dyDescent="0.25">
      <c r="A25" s="84"/>
      <c r="B25" s="84"/>
      <c r="C25" s="86"/>
      <c r="D25" s="86"/>
      <c r="E25" s="64"/>
      <c r="F25" s="64"/>
      <c r="G25" s="64"/>
      <c r="H25" s="64"/>
      <c r="I25" s="64"/>
      <c r="J25" s="64"/>
      <c r="K25" s="64"/>
      <c r="L25" s="64"/>
      <c r="M25" s="64"/>
      <c r="N25" s="64"/>
      <c r="O25" s="64"/>
    </row>
    <row r="26" spans="1:15" ht="20.25" x14ac:dyDescent="0.25">
      <c r="A26" s="84"/>
      <c r="B26" s="84"/>
      <c r="C26" s="86"/>
      <c r="D26" s="86"/>
      <c r="E26" s="64"/>
      <c r="F26" s="64"/>
      <c r="G26" s="64"/>
      <c r="H26" s="64"/>
      <c r="I26" s="64"/>
      <c r="J26" s="64"/>
      <c r="K26" s="64"/>
      <c r="L26" s="64"/>
      <c r="M26" s="64"/>
      <c r="N26" s="64"/>
      <c r="O26" s="64"/>
    </row>
    <row r="27" spans="1:15" ht="20.25" x14ac:dyDescent="0.25">
      <c r="A27" s="84"/>
      <c r="B27" s="84"/>
      <c r="C27" s="86"/>
      <c r="D27" s="86"/>
      <c r="E27" s="64"/>
      <c r="F27" s="64"/>
      <c r="G27" s="64"/>
      <c r="H27" s="64"/>
      <c r="I27" s="64"/>
      <c r="J27" s="64"/>
      <c r="K27" s="64"/>
      <c r="L27" s="64"/>
      <c r="M27" s="64"/>
      <c r="N27" s="64"/>
      <c r="O27" s="64"/>
    </row>
    <row r="28" spans="1:15" ht="20.25" x14ac:dyDescent="0.25">
      <c r="A28" s="84"/>
      <c r="B28" s="84"/>
      <c r="C28" s="86"/>
      <c r="D28" s="86"/>
      <c r="E28" s="64"/>
      <c r="F28" s="64"/>
      <c r="G28" s="64"/>
      <c r="H28" s="64"/>
      <c r="I28" s="64"/>
      <c r="J28" s="64"/>
      <c r="K28" s="64"/>
      <c r="L28" s="64"/>
      <c r="M28" s="64"/>
      <c r="N28" s="64"/>
      <c r="O28" s="64"/>
    </row>
    <row r="29" spans="1:15" ht="20.25" x14ac:dyDescent="0.25">
      <c r="A29" s="84"/>
      <c r="B29" s="84"/>
      <c r="C29" s="86"/>
      <c r="D29" s="86"/>
      <c r="E29" s="64"/>
      <c r="F29" s="64"/>
      <c r="G29" s="64"/>
      <c r="H29" s="64"/>
      <c r="I29" s="64"/>
      <c r="J29" s="64"/>
      <c r="K29" s="64"/>
      <c r="L29" s="64"/>
      <c r="M29" s="64"/>
      <c r="N29" s="64"/>
      <c r="O29" s="64"/>
    </row>
    <row r="30" spans="1:15" ht="20.25" x14ac:dyDescent="0.25">
      <c r="A30" s="84"/>
      <c r="B30" s="84"/>
      <c r="C30" s="86"/>
      <c r="D30" s="86"/>
      <c r="E30" s="64"/>
      <c r="F30" s="64"/>
      <c r="G30" s="64"/>
      <c r="H30" s="64"/>
      <c r="I30" s="64"/>
      <c r="J30" s="64"/>
      <c r="K30" s="64"/>
      <c r="L30" s="64"/>
      <c r="M30" s="64"/>
      <c r="N30" s="64"/>
      <c r="O30" s="64"/>
    </row>
    <row r="31" spans="1:15" ht="20.25" x14ac:dyDescent="0.25">
      <c r="A31" s="84"/>
      <c r="B31" s="84"/>
      <c r="C31" s="86"/>
      <c r="D31" s="86"/>
      <c r="E31" s="64"/>
      <c r="F31" s="64"/>
      <c r="G31" s="64"/>
      <c r="H31" s="64"/>
      <c r="I31" s="64"/>
      <c r="J31" s="64"/>
      <c r="K31" s="64"/>
      <c r="L31" s="64"/>
      <c r="M31" s="64"/>
      <c r="N31" s="64"/>
      <c r="O31" s="64"/>
    </row>
    <row r="32" spans="1:15" ht="20.25" x14ac:dyDescent="0.25">
      <c r="A32" s="84"/>
      <c r="B32" s="84"/>
      <c r="C32" s="86"/>
      <c r="D32" s="86"/>
      <c r="E32" s="64"/>
      <c r="F32" s="64"/>
      <c r="G32" s="64"/>
      <c r="H32" s="64"/>
      <c r="I32" s="64"/>
      <c r="J32" s="64"/>
      <c r="K32" s="64"/>
      <c r="L32" s="64"/>
      <c r="M32" s="64"/>
      <c r="N32" s="64"/>
      <c r="O32" s="64"/>
    </row>
    <row r="33" spans="1:15" ht="20.25" x14ac:dyDescent="0.25">
      <c r="A33" s="84"/>
      <c r="B33" s="84"/>
      <c r="C33" s="86"/>
      <c r="D33" s="86"/>
      <c r="E33" s="64"/>
      <c r="F33" s="64"/>
      <c r="G33" s="64"/>
      <c r="H33" s="64"/>
      <c r="I33" s="64"/>
      <c r="J33" s="64"/>
      <c r="K33" s="64"/>
      <c r="L33" s="64"/>
      <c r="M33" s="64"/>
      <c r="N33" s="64"/>
      <c r="O33" s="64"/>
    </row>
    <row r="34" spans="1:15" ht="20.25" x14ac:dyDescent="0.25">
      <c r="A34" s="84"/>
      <c r="B34" s="84"/>
      <c r="C34" s="86"/>
      <c r="D34" s="86"/>
      <c r="E34" s="64"/>
      <c r="F34" s="64"/>
      <c r="G34" s="64"/>
      <c r="H34" s="64"/>
      <c r="I34" s="64"/>
      <c r="J34" s="64"/>
      <c r="K34" s="64"/>
      <c r="L34" s="64"/>
      <c r="M34" s="64"/>
      <c r="N34" s="64"/>
      <c r="O34" s="64"/>
    </row>
    <row r="35" spans="1:15" ht="20.25" x14ac:dyDescent="0.25">
      <c r="A35" s="84"/>
      <c r="B35" s="84"/>
      <c r="C35" s="86"/>
      <c r="D35" s="86"/>
      <c r="E35" s="64"/>
      <c r="F35" s="64"/>
      <c r="G35" s="64"/>
      <c r="H35" s="64"/>
      <c r="I35" s="64"/>
      <c r="J35" s="64"/>
      <c r="K35" s="64"/>
      <c r="L35" s="64"/>
      <c r="M35" s="64"/>
      <c r="N35" s="64"/>
      <c r="O35" s="64"/>
    </row>
    <row r="36" spans="1:15" ht="20.25" x14ac:dyDescent="0.25">
      <c r="A36" s="84"/>
      <c r="B36" s="84"/>
      <c r="C36" s="86"/>
      <c r="D36" s="86"/>
      <c r="E36" s="64"/>
      <c r="F36" s="64"/>
      <c r="G36" s="64"/>
      <c r="H36" s="64"/>
      <c r="I36" s="64"/>
      <c r="J36" s="64"/>
      <c r="K36" s="64"/>
      <c r="L36" s="64"/>
      <c r="M36" s="64"/>
      <c r="N36" s="64"/>
      <c r="O36" s="64"/>
    </row>
    <row r="37" spans="1:15" ht="20.25" x14ac:dyDescent="0.25">
      <c r="A37" s="84"/>
      <c r="B37" s="84"/>
      <c r="C37" s="86"/>
      <c r="D37" s="86"/>
      <c r="E37" s="64"/>
      <c r="F37" s="64"/>
      <c r="G37" s="64"/>
      <c r="H37" s="64"/>
      <c r="I37" s="64"/>
      <c r="J37" s="64"/>
      <c r="K37" s="64"/>
      <c r="L37" s="64"/>
      <c r="M37" s="64"/>
      <c r="N37" s="64"/>
      <c r="O37" s="64"/>
    </row>
    <row r="38" spans="1:15" ht="20.25" x14ac:dyDescent="0.25">
      <c r="A38" s="84"/>
      <c r="B38" s="84"/>
      <c r="C38" s="86"/>
      <c r="D38" s="86"/>
      <c r="E38" s="64"/>
      <c r="F38" s="64"/>
      <c r="G38" s="64"/>
      <c r="H38" s="64"/>
      <c r="I38" s="64"/>
      <c r="J38" s="64"/>
      <c r="K38" s="64"/>
      <c r="L38" s="64"/>
      <c r="M38" s="64"/>
      <c r="N38" s="64"/>
      <c r="O38" s="64"/>
    </row>
    <row r="39" spans="1:15" ht="20.25" x14ac:dyDescent="0.25">
      <c r="A39" s="84"/>
      <c r="B39" s="84"/>
      <c r="C39" s="86"/>
      <c r="D39" s="86"/>
      <c r="E39" s="64"/>
      <c r="F39" s="64"/>
      <c r="G39" s="64"/>
      <c r="H39" s="64"/>
      <c r="I39" s="64"/>
      <c r="J39" s="64"/>
      <c r="K39" s="64"/>
      <c r="L39" s="64"/>
      <c r="M39" s="64"/>
      <c r="N39" s="64"/>
      <c r="O39" s="64"/>
    </row>
    <row r="40" spans="1:15" ht="20.25" x14ac:dyDescent="0.25">
      <c r="A40" s="84"/>
      <c r="B40" s="84"/>
      <c r="C40" s="86"/>
      <c r="D40" s="86"/>
      <c r="E40" s="64"/>
      <c r="F40" s="64"/>
      <c r="G40" s="64"/>
      <c r="H40" s="64"/>
      <c r="I40" s="64"/>
      <c r="J40" s="64"/>
      <c r="K40" s="64"/>
      <c r="L40" s="64"/>
      <c r="M40" s="64"/>
      <c r="N40" s="64"/>
      <c r="O40" s="64"/>
    </row>
    <row r="41" spans="1:15" ht="20.25" x14ac:dyDescent="0.25">
      <c r="A41" s="84"/>
      <c r="B41" s="84"/>
      <c r="C41" s="86"/>
      <c r="D41" s="86"/>
      <c r="E41" s="64"/>
      <c r="F41" s="64"/>
      <c r="G41" s="64"/>
      <c r="H41" s="64"/>
      <c r="I41" s="64"/>
      <c r="J41" s="64"/>
      <c r="K41" s="64"/>
      <c r="L41" s="64"/>
      <c r="M41" s="64"/>
      <c r="N41" s="64"/>
      <c r="O41" s="64"/>
    </row>
    <row r="42" spans="1:15" ht="20.25" x14ac:dyDescent="0.25">
      <c r="A42" s="84"/>
      <c r="B42" s="84"/>
      <c r="C42" s="86"/>
      <c r="D42" s="86"/>
      <c r="E42" s="64"/>
      <c r="F42" s="64"/>
      <c r="G42" s="64"/>
      <c r="H42" s="64"/>
      <c r="I42" s="64"/>
      <c r="J42" s="64"/>
      <c r="K42" s="64"/>
      <c r="L42" s="64"/>
      <c r="M42" s="64"/>
      <c r="N42" s="64"/>
      <c r="O42" s="64"/>
    </row>
    <row r="43" spans="1:15" ht="20.25" x14ac:dyDescent="0.25">
      <c r="A43" s="84"/>
      <c r="B43" s="84"/>
      <c r="C43" s="86"/>
      <c r="D43" s="86"/>
      <c r="E43" s="64"/>
      <c r="F43" s="64"/>
      <c r="G43" s="64"/>
      <c r="H43" s="64"/>
      <c r="I43" s="64"/>
      <c r="J43" s="64"/>
      <c r="K43" s="64"/>
      <c r="L43" s="64"/>
      <c r="M43" s="64"/>
      <c r="N43" s="64"/>
      <c r="O43" s="64"/>
    </row>
    <row r="44" spans="1:15" ht="20.25" x14ac:dyDescent="0.25">
      <c r="A44" s="84"/>
      <c r="B44" s="84"/>
      <c r="C44" s="86"/>
      <c r="D44" s="86"/>
      <c r="E44" s="64"/>
      <c r="F44" s="64"/>
      <c r="G44" s="64"/>
      <c r="H44" s="64"/>
      <c r="I44" s="64"/>
      <c r="J44" s="64"/>
      <c r="K44" s="64"/>
      <c r="L44" s="64"/>
      <c r="M44" s="64"/>
      <c r="N44" s="64"/>
      <c r="O44" s="64"/>
    </row>
    <row r="45" spans="1:15" ht="20.25" x14ac:dyDescent="0.25">
      <c r="A45" s="84"/>
      <c r="B45" s="84"/>
      <c r="C45" s="86"/>
      <c r="D45" s="86"/>
      <c r="E45" s="64"/>
      <c r="F45" s="64"/>
      <c r="G45" s="64"/>
      <c r="H45" s="64"/>
      <c r="I45" s="64"/>
      <c r="J45" s="64"/>
      <c r="K45" s="64"/>
      <c r="L45" s="64"/>
      <c r="M45" s="64"/>
      <c r="N45" s="64"/>
      <c r="O45" s="64"/>
    </row>
    <row r="46" spans="1:15" ht="20.25" x14ac:dyDescent="0.25">
      <c r="A46" s="84"/>
      <c r="B46" s="84"/>
      <c r="C46" s="86"/>
      <c r="D46" s="86"/>
      <c r="E46" s="64"/>
      <c r="F46" s="64"/>
      <c r="G46" s="64"/>
      <c r="H46" s="64"/>
      <c r="I46" s="64"/>
      <c r="J46" s="64"/>
      <c r="K46" s="64"/>
      <c r="L46" s="64"/>
      <c r="M46" s="64"/>
      <c r="N46" s="64"/>
      <c r="O46" s="64"/>
    </row>
    <row r="47" spans="1:15" ht="20.25" x14ac:dyDescent="0.25">
      <c r="A47" s="84"/>
      <c r="B47" s="84"/>
      <c r="C47" s="86"/>
      <c r="D47" s="86"/>
      <c r="E47" s="64"/>
      <c r="F47" s="64"/>
      <c r="G47" s="64"/>
      <c r="H47" s="64"/>
      <c r="I47" s="64"/>
      <c r="J47" s="64"/>
      <c r="K47" s="64"/>
      <c r="L47" s="64"/>
      <c r="M47" s="64"/>
      <c r="N47" s="64"/>
      <c r="O47" s="64"/>
    </row>
    <row r="48" spans="1:15" ht="20.25" x14ac:dyDescent="0.25">
      <c r="A48" s="84"/>
      <c r="B48" s="84"/>
      <c r="C48" s="86"/>
      <c r="D48" s="86"/>
      <c r="E48" s="64"/>
      <c r="F48" s="64"/>
      <c r="G48" s="64"/>
      <c r="H48" s="64"/>
      <c r="I48" s="64"/>
      <c r="J48" s="64"/>
      <c r="K48" s="64"/>
      <c r="L48" s="64"/>
      <c r="M48" s="64"/>
      <c r="N48" s="64"/>
      <c r="O48" s="64"/>
    </row>
    <row r="49" spans="1:15" ht="20.25" x14ac:dyDescent="0.25">
      <c r="A49" s="84"/>
      <c r="B49" s="84"/>
      <c r="C49" s="86"/>
      <c r="D49" s="86"/>
      <c r="E49" s="64"/>
      <c r="F49" s="64"/>
      <c r="G49" s="64"/>
      <c r="H49" s="64"/>
      <c r="I49" s="64"/>
      <c r="J49" s="64"/>
      <c r="K49" s="64"/>
      <c r="L49" s="64"/>
      <c r="M49" s="64"/>
      <c r="N49" s="64"/>
      <c r="O49" s="64"/>
    </row>
    <row r="50" spans="1:15" ht="20.25" x14ac:dyDescent="0.25">
      <c r="A50" s="84"/>
      <c r="B50" s="84"/>
      <c r="C50" s="86"/>
      <c r="D50" s="86"/>
      <c r="E50" s="64"/>
      <c r="F50" s="64"/>
      <c r="G50" s="64"/>
      <c r="H50" s="64"/>
      <c r="I50" s="64"/>
      <c r="J50" s="64"/>
      <c r="K50" s="64"/>
      <c r="L50" s="64"/>
      <c r="M50" s="64"/>
      <c r="N50" s="64"/>
      <c r="O50" s="64"/>
    </row>
    <row r="51" spans="1:15" ht="20.25" x14ac:dyDescent="0.25">
      <c r="A51" s="84"/>
      <c r="B51" s="84"/>
      <c r="C51" s="86"/>
      <c r="D51" s="86"/>
      <c r="E51" s="64"/>
      <c r="F51" s="64"/>
      <c r="G51" s="64"/>
      <c r="H51" s="64"/>
      <c r="I51" s="64"/>
      <c r="J51" s="64"/>
      <c r="K51" s="64"/>
      <c r="L51" s="64"/>
      <c r="M51" s="64"/>
      <c r="N51" s="64"/>
      <c r="O51" s="64"/>
    </row>
    <row r="52" spans="1:15" ht="20.25" x14ac:dyDescent="0.25">
      <c r="A52" s="84"/>
      <c r="B52" s="15"/>
      <c r="C52" s="20"/>
      <c r="D52" s="20"/>
    </row>
    <row r="53" spans="1:15" ht="20.25" x14ac:dyDescent="0.25">
      <c r="A53" s="84"/>
      <c r="B53" s="15"/>
      <c r="C53" s="20"/>
      <c r="D53" s="20"/>
    </row>
    <row r="54" spans="1:15" ht="20.25" x14ac:dyDescent="0.25">
      <c r="A54" s="84"/>
      <c r="B54" s="15"/>
      <c r="C54" s="20"/>
      <c r="D54" s="20"/>
    </row>
    <row r="55" spans="1:15" ht="20.25" x14ac:dyDescent="0.25">
      <c r="A55" s="84"/>
      <c r="B55" s="15"/>
      <c r="C55" s="20"/>
      <c r="D55" s="20"/>
    </row>
    <row r="56" spans="1:15" ht="20.25" x14ac:dyDescent="0.25">
      <c r="A56" s="84"/>
      <c r="B56" s="15"/>
      <c r="C56" s="20"/>
      <c r="D56" s="20"/>
    </row>
    <row r="57" spans="1:15" ht="20.25" x14ac:dyDescent="0.25">
      <c r="A57" s="84"/>
      <c r="B57" s="15"/>
      <c r="C57" s="20"/>
      <c r="D57" s="20"/>
    </row>
    <row r="58" spans="1:15" ht="20.25" x14ac:dyDescent="0.25">
      <c r="A58" s="84"/>
      <c r="B58" s="15"/>
      <c r="C58" s="20"/>
      <c r="D58" s="20"/>
    </row>
    <row r="59" spans="1:15" ht="20.25" x14ac:dyDescent="0.25">
      <c r="A59" s="84"/>
      <c r="B59" s="15"/>
      <c r="C59" s="20"/>
      <c r="D59" s="20"/>
    </row>
    <row r="60" spans="1:15" ht="20.25" x14ac:dyDescent="0.25">
      <c r="A60" s="84"/>
      <c r="B60" s="15"/>
      <c r="C60" s="20"/>
      <c r="D60" s="20"/>
    </row>
    <row r="61" spans="1:15" ht="20.25" x14ac:dyDescent="0.25">
      <c r="A61" s="84"/>
      <c r="B61" s="15"/>
      <c r="C61" s="20"/>
      <c r="D61" s="20"/>
    </row>
    <row r="62" spans="1:15" ht="20.25" x14ac:dyDescent="0.25">
      <c r="A62" s="84"/>
      <c r="B62" s="15"/>
      <c r="C62" s="20"/>
      <c r="D62" s="20"/>
    </row>
    <row r="63" spans="1:15" ht="20.25" x14ac:dyDescent="0.25">
      <c r="A63" s="84"/>
      <c r="B63" s="15"/>
      <c r="C63" s="20"/>
      <c r="D63" s="20"/>
    </row>
    <row r="64" spans="1:15" ht="20.25" x14ac:dyDescent="0.25">
      <c r="A64" s="84"/>
      <c r="B64" s="15"/>
      <c r="C64" s="20"/>
      <c r="D64" s="20"/>
    </row>
    <row r="65" spans="1:4" ht="20.25" x14ac:dyDescent="0.25">
      <c r="A65" s="84"/>
      <c r="B65" s="15"/>
      <c r="C65" s="20"/>
      <c r="D65" s="20"/>
    </row>
    <row r="66" spans="1:4" ht="20.25" x14ac:dyDescent="0.25">
      <c r="A66" s="84"/>
      <c r="B66" s="15"/>
      <c r="C66" s="20"/>
      <c r="D66" s="20"/>
    </row>
    <row r="67" spans="1:4" ht="20.25" x14ac:dyDescent="0.25">
      <c r="A67" s="84"/>
      <c r="B67" s="15"/>
      <c r="C67" s="20"/>
      <c r="D67" s="20"/>
    </row>
    <row r="68" spans="1:4" ht="20.25" x14ac:dyDescent="0.25">
      <c r="A68" s="84"/>
      <c r="B68" s="15"/>
      <c r="C68" s="20"/>
      <c r="D68" s="20"/>
    </row>
    <row r="69" spans="1:4" ht="20.25" x14ac:dyDescent="0.25">
      <c r="A69" s="84"/>
      <c r="B69" s="15"/>
      <c r="C69" s="20"/>
      <c r="D69" s="20"/>
    </row>
    <row r="70" spans="1:4" ht="20.25" x14ac:dyDescent="0.25">
      <c r="A70" s="84"/>
      <c r="B70" s="15"/>
      <c r="C70" s="20"/>
      <c r="D70" s="20"/>
    </row>
    <row r="71" spans="1:4" ht="20.25" x14ac:dyDescent="0.25">
      <c r="A71" s="84"/>
      <c r="B71" s="15"/>
      <c r="C71" s="20"/>
      <c r="D71" s="20"/>
    </row>
    <row r="72" spans="1:4" ht="20.25" x14ac:dyDescent="0.25">
      <c r="A72" s="84"/>
      <c r="B72" s="15"/>
      <c r="C72" s="20"/>
      <c r="D72" s="20"/>
    </row>
    <row r="73" spans="1:4" ht="20.25" x14ac:dyDescent="0.25">
      <c r="A73" s="84"/>
      <c r="B73" s="15"/>
      <c r="C73" s="20"/>
      <c r="D73" s="20"/>
    </row>
    <row r="74" spans="1:4" ht="20.25" x14ac:dyDescent="0.25">
      <c r="A74" s="84"/>
      <c r="B74" s="15"/>
      <c r="C74" s="20"/>
      <c r="D74" s="20"/>
    </row>
    <row r="75" spans="1:4" ht="20.25" x14ac:dyDescent="0.25">
      <c r="A75" s="84"/>
      <c r="B75" s="15"/>
      <c r="C75" s="20"/>
      <c r="D75" s="20"/>
    </row>
    <row r="76" spans="1:4" ht="20.25" x14ac:dyDescent="0.25">
      <c r="A76" s="84"/>
      <c r="B76" s="15"/>
      <c r="C76" s="20"/>
      <c r="D76" s="20"/>
    </row>
    <row r="77" spans="1:4" ht="20.25" x14ac:dyDescent="0.25">
      <c r="A77" s="84"/>
      <c r="B77" s="15"/>
      <c r="C77" s="20"/>
      <c r="D77" s="20"/>
    </row>
    <row r="78" spans="1:4" ht="20.25" x14ac:dyDescent="0.25">
      <c r="A78" s="84"/>
      <c r="B78" s="15"/>
      <c r="C78" s="20"/>
      <c r="D78" s="20"/>
    </row>
    <row r="79" spans="1:4" ht="20.25" x14ac:dyDescent="0.25">
      <c r="A79" s="84"/>
      <c r="B79" s="15"/>
      <c r="C79" s="20"/>
      <c r="D79" s="20"/>
    </row>
    <row r="80" spans="1:4" ht="20.25" x14ac:dyDescent="0.25">
      <c r="A80" s="84"/>
      <c r="B80" s="15"/>
      <c r="C80" s="20"/>
      <c r="D80" s="20"/>
    </row>
    <row r="81" spans="1:4" ht="20.25" x14ac:dyDescent="0.25">
      <c r="A81" s="84"/>
      <c r="B81" s="15"/>
      <c r="C81" s="20"/>
      <c r="D81" s="20"/>
    </row>
    <row r="82" spans="1:4" ht="20.25" x14ac:dyDescent="0.25">
      <c r="A82" s="84"/>
      <c r="B82" s="15"/>
      <c r="C82" s="20"/>
      <c r="D82" s="20"/>
    </row>
    <row r="83" spans="1:4" ht="20.25" x14ac:dyDescent="0.25">
      <c r="A83" s="84"/>
      <c r="B83" s="15"/>
      <c r="C83" s="20"/>
      <c r="D83" s="20"/>
    </row>
    <row r="84" spans="1:4" ht="20.25" x14ac:dyDescent="0.25">
      <c r="A84" s="84"/>
      <c r="B84" s="15"/>
      <c r="C84" s="20"/>
      <c r="D84" s="20"/>
    </row>
    <row r="85" spans="1:4" ht="20.25" x14ac:dyDescent="0.25">
      <c r="A85" s="84"/>
      <c r="B85" s="15"/>
      <c r="C85" s="20"/>
      <c r="D85" s="20"/>
    </row>
    <row r="86" spans="1:4" ht="20.25" x14ac:dyDescent="0.25">
      <c r="A86" s="84"/>
      <c r="B86" s="15"/>
      <c r="C86" s="20"/>
      <c r="D86" s="20"/>
    </row>
    <row r="87" spans="1:4" ht="20.25" x14ac:dyDescent="0.25">
      <c r="A87" s="84"/>
      <c r="B87" s="15"/>
      <c r="C87" s="20"/>
      <c r="D87" s="20"/>
    </row>
    <row r="88" spans="1:4" ht="20.25" x14ac:dyDescent="0.25">
      <c r="A88" s="84"/>
      <c r="B88" s="15"/>
      <c r="C88" s="20"/>
      <c r="D88" s="20"/>
    </row>
    <row r="89" spans="1:4" ht="20.25" x14ac:dyDescent="0.25">
      <c r="A89" s="84"/>
      <c r="B89" s="15"/>
      <c r="C89" s="20"/>
      <c r="D89" s="20"/>
    </row>
    <row r="90" spans="1:4" ht="20.25" x14ac:dyDescent="0.25">
      <c r="A90" s="84"/>
      <c r="B90" s="15"/>
      <c r="C90" s="20"/>
      <c r="D90" s="20"/>
    </row>
    <row r="91" spans="1:4" ht="20.25" x14ac:dyDescent="0.25">
      <c r="A91" s="84"/>
      <c r="B91" s="15"/>
      <c r="C91" s="20"/>
      <c r="D91" s="20"/>
    </row>
    <row r="92" spans="1:4" ht="20.25" x14ac:dyDescent="0.25">
      <c r="A92" s="84"/>
      <c r="B92" s="15"/>
      <c r="C92" s="20"/>
      <c r="D92" s="20"/>
    </row>
    <row r="93" spans="1:4" ht="20.25" x14ac:dyDescent="0.25">
      <c r="A93" s="84"/>
      <c r="B93" s="15"/>
      <c r="C93" s="20"/>
      <c r="D93" s="20"/>
    </row>
    <row r="94" spans="1:4" ht="20.25" x14ac:dyDescent="0.25">
      <c r="A94" s="84"/>
      <c r="B94" s="15"/>
      <c r="C94" s="20"/>
      <c r="D94" s="20"/>
    </row>
    <row r="95" spans="1:4" ht="20.25" x14ac:dyDescent="0.25">
      <c r="A95" s="84"/>
      <c r="B95" s="15"/>
      <c r="C95" s="20"/>
      <c r="D95" s="20"/>
    </row>
    <row r="96" spans="1:4" ht="20.25" x14ac:dyDescent="0.25">
      <c r="A96" s="84"/>
      <c r="B96" s="15"/>
      <c r="C96" s="20"/>
      <c r="D96" s="20"/>
    </row>
    <row r="97" spans="1:4" ht="20.25" x14ac:dyDescent="0.25">
      <c r="A97" s="84"/>
      <c r="B97" s="15"/>
      <c r="C97" s="20"/>
      <c r="D97" s="20"/>
    </row>
    <row r="98" spans="1:4" ht="20.25" x14ac:dyDescent="0.25">
      <c r="A98" s="84"/>
      <c r="B98" s="15"/>
      <c r="C98" s="20"/>
      <c r="D98" s="20"/>
    </row>
    <row r="99" spans="1:4" ht="20.25" x14ac:dyDescent="0.25">
      <c r="A99" s="84"/>
      <c r="B99" s="15"/>
      <c r="C99" s="20"/>
      <c r="D99" s="20"/>
    </row>
    <row r="100" spans="1:4" ht="20.25" x14ac:dyDescent="0.25">
      <c r="A100" s="84"/>
      <c r="B100" s="15"/>
      <c r="C100" s="20"/>
      <c r="D100" s="20"/>
    </row>
    <row r="101" spans="1:4" ht="20.25" x14ac:dyDescent="0.25">
      <c r="A101" s="84"/>
      <c r="B101" s="15"/>
      <c r="C101" s="20"/>
      <c r="D101" s="20"/>
    </row>
    <row r="102" spans="1:4" ht="20.25" x14ac:dyDescent="0.25">
      <c r="A102" s="84"/>
      <c r="B102" s="15"/>
      <c r="C102" s="20"/>
      <c r="D102" s="20"/>
    </row>
    <row r="103" spans="1:4" ht="20.25" x14ac:dyDescent="0.25">
      <c r="A103" s="84"/>
      <c r="B103" s="15"/>
      <c r="C103" s="20"/>
      <c r="D103" s="20"/>
    </row>
    <row r="104" spans="1:4" ht="20.25" x14ac:dyDescent="0.25">
      <c r="A104" s="84"/>
      <c r="B104" s="15"/>
      <c r="C104" s="20"/>
      <c r="D104" s="20"/>
    </row>
    <row r="105" spans="1:4" ht="20.25" x14ac:dyDescent="0.25">
      <c r="A105" s="84"/>
      <c r="B105" s="15"/>
      <c r="C105" s="20"/>
      <c r="D105" s="20"/>
    </row>
    <row r="106" spans="1:4" ht="20.25" x14ac:dyDescent="0.25">
      <c r="A106" s="84"/>
      <c r="B106" s="15"/>
      <c r="C106" s="20"/>
      <c r="D106" s="20"/>
    </row>
    <row r="107" spans="1:4" ht="20.25" x14ac:dyDescent="0.25">
      <c r="A107" s="84"/>
      <c r="B107" s="15"/>
      <c r="C107" s="20"/>
      <c r="D107" s="20"/>
    </row>
    <row r="108" spans="1:4" ht="20.25" x14ac:dyDescent="0.25">
      <c r="A108" s="84"/>
      <c r="B108" s="15"/>
      <c r="C108" s="20"/>
      <c r="D108" s="20"/>
    </row>
    <row r="109" spans="1:4" ht="20.25" x14ac:dyDescent="0.25">
      <c r="A109" s="84"/>
      <c r="B109" s="15"/>
      <c r="C109" s="20"/>
      <c r="D109" s="20"/>
    </row>
    <row r="110" spans="1:4" ht="20.25" x14ac:dyDescent="0.25">
      <c r="A110" s="84"/>
      <c r="B110" s="15"/>
      <c r="C110" s="20"/>
      <c r="D110" s="20"/>
    </row>
    <row r="111" spans="1:4" ht="20.25" x14ac:dyDescent="0.25">
      <c r="A111" s="84"/>
      <c r="B111" s="15"/>
      <c r="C111" s="20"/>
      <c r="D111" s="20"/>
    </row>
    <row r="112" spans="1:4" ht="20.25" x14ac:dyDescent="0.25">
      <c r="A112" s="84"/>
      <c r="B112" s="15"/>
      <c r="C112" s="20"/>
      <c r="D112" s="20"/>
    </row>
    <row r="113" spans="1:4" ht="20.25" x14ac:dyDescent="0.25">
      <c r="A113" s="84"/>
      <c r="B113" s="15"/>
      <c r="C113" s="20"/>
      <c r="D113" s="20"/>
    </row>
    <row r="114" spans="1:4" ht="20.25" x14ac:dyDescent="0.25">
      <c r="A114" s="84"/>
      <c r="B114" s="15"/>
      <c r="C114" s="20"/>
      <c r="D114" s="20"/>
    </row>
    <row r="115" spans="1:4" ht="20.25" x14ac:dyDescent="0.25">
      <c r="A115" s="84"/>
      <c r="B115" s="15"/>
      <c r="C115" s="20"/>
      <c r="D115" s="20"/>
    </row>
    <row r="116" spans="1:4" ht="20.25" x14ac:dyDescent="0.25">
      <c r="A116" s="84"/>
      <c r="B116" s="15"/>
      <c r="C116" s="20"/>
      <c r="D116" s="20"/>
    </row>
    <row r="117" spans="1:4" ht="20.25" x14ac:dyDescent="0.25">
      <c r="A117" s="84"/>
      <c r="B117" s="15"/>
      <c r="C117" s="20"/>
      <c r="D117" s="20"/>
    </row>
    <row r="118" spans="1:4" ht="20.25" x14ac:dyDescent="0.25">
      <c r="A118" s="84"/>
      <c r="B118" s="15"/>
      <c r="C118" s="20"/>
      <c r="D118" s="20"/>
    </row>
    <row r="119" spans="1:4" ht="20.25" x14ac:dyDescent="0.25">
      <c r="A119" s="84"/>
      <c r="B119" s="15"/>
      <c r="C119" s="20"/>
      <c r="D119" s="20"/>
    </row>
    <row r="120" spans="1:4" ht="20.25" x14ac:dyDescent="0.25">
      <c r="A120" s="84"/>
      <c r="B120" s="15"/>
      <c r="C120" s="20"/>
      <c r="D120" s="20"/>
    </row>
    <row r="121" spans="1:4" ht="20.25" x14ac:dyDescent="0.25">
      <c r="A121" s="84"/>
      <c r="B121" s="15"/>
      <c r="C121" s="20"/>
      <c r="D121" s="20"/>
    </row>
    <row r="122" spans="1:4" ht="20.25" x14ac:dyDescent="0.25">
      <c r="A122" s="84"/>
      <c r="B122" s="15"/>
      <c r="C122" s="20"/>
      <c r="D122" s="20"/>
    </row>
    <row r="123" spans="1:4" ht="20.25" x14ac:dyDescent="0.25">
      <c r="A123" s="84"/>
      <c r="B123" s="15"/>
      <c r="C123" s="20"/>
      <c r="D123" s="20"/>
    </row>
    <row r="124" spans="1:4" ht="20.25" x14ac:dyDescent="0.25">
      <c r="A124" s="84"/>
      <c r="B124" s="15"/>
      <c r="C124" s="20"/>
      <c r="D124" s="20"/>
    </row>
    <row r="125" spans="1:4" ht="20.25" x14ac:dyDescent="0.25">
      <c r="A125" s="84"/>
      <c r="B125" s="15"/>
      <c r="C125" s="20"/>
      <c r="D125" s="20"/>
    </row>
    <row r="126" spans="1:4" ht="20.25" x14ac:dyDescent="0.25">
      <c r="A126" s="84"/>
      <c r="B126" s="15"/>
      <c r="C126" s="20"/>
      <c r="D126" s="20"/>
    </row>
    <row r="127" spans="1:4" ht="20.25" x14ac:dyDescent="0.25">
      <c r="A127" s="84"/>
      <c r="B127" s="15"/>
      <c r="C127" s="20"/>
      <c r="D127" s="20"/>
    </row>
    <row r="128" spans="1:4" ht="20.25" x14ac:dyDescent="0.25">
      <c r="A128" s="84"/>
      <c r="B128" s="15"/>
      <c r="C128" s="20"/>
      <c r="D128" s="20"/>
    </row>
    <row r="129" spans="1:4" ht="20.25" x14ac:dyDescent="0.25">
      <c r="A129" s="84"/>
      <c r="B129" s="15"/>
      <c r="C129" s="20"/>
      <c r="D129" s="20"/>
    </row>
    <row r="130" spans="1:4" ht="20.25" x14ac:dyDescent="0.25">
      <c r="A130" s="84"/>
      <c r="B130" s="15"/>
      <c r="C130" s="20"/>
      <c r="D130" s="20"/>
    </row>
    <row r="131" spans="1:4" ht="20.25" x14ac:dyDescent="0.25">
      <c r="A131" s="84"/>
      <c r="B131" s="15"/>
      <c r="C131" s="20"/>
      <c r="D131" s="20"/>
    </row>
    <row r="132" spans="1:4" ht="20.25" x14ac:dyDescent="0.25">
      <c r="A132" s="84"/>
      <c r="B132" s="15"/>
      <c r="C132" s="20"/>
      <c r="D132" s="20"/>
    </row>
    <row r="133" spans="1:4" ht="20.25" x14ac:dyDescent="0.25">
      <c r="A133" s="84"/>
      <c r="B133" s="15"/>
      <c r="C133" s="20"/>
      <c r="D133" s="20"/>
    </row>
    <row r="134" spans="1:4" ht="20.25" x14ac:dyDescent="0.25">
      <c r="A134" s="84"/>
      <c r="B134" s="15"/>
      <c r="C134" s="20"/>
      <c r="D134" s="20"/>
    </row>
    <row r="135" spans="1:4" ht="20.25" x14ac:dyDescent="0.25">
      <c r="A135" s="84"/>
      <c r="B135" s="15"/>
      <c r="C135" s="20"/>
      <c r="D135" s="20"/>
    </row>
    <row r="136" spans="1:4" ht="20.25" x14ac:dyDescent="0.25">
      <c r="A136" s="84"/>
      <c r="B136" s="15"/>
      <c r="C136" s="20"/>
      <c r="D136" s="20"/>
    </row>
    <row r="137" spans="1:4" ht="20.25" x14ac:dyDescent="0.25">
      <c r="A137" s="84"/>
      <c r="B137" s="15"/>
      <c r="C137" s="20"/>
      <c r="D137" s="20"/>
    </row>
    <row r="138" spans="1:4" ht="20.25" x14ac:dyDescent="0.25">
      <c r="A138" s="84"/>
      <c r="B138" s="15"/>
      <c r="C138" s="20"/>
      <c r="D138" s="20"/>
    </row>
    <row r="139" spans="1:4" ht="20.25" x14ac:dyDescent="0.25">
      <c r="A139" s="84"/>
      <c r="B139" s="15"/>
      <c r="C139" s="20"/>
      <c r="D139" s="20"/>
    </row>
    <row r="140" spans="1:4" ht="20.25" x14ac:dyDescent="0.25">
      <c r="A140" s="84"/>
      <c r="B140" s="15"/>
      <c r="C140" s="20"/>
      <c r="D140" s="20"/>
    </row>
    <row r="141" spans="1:4" ht="20.25" x14ac:dyDescent="0.25">
      <c r="A141" s="84"/>
      <c r="B141" s="15"/>
      <c r="C141" s="20"/>
      <c r="D141" s="20"/>
    </row>
    <row r="142" spans="1:4" ht="20.25" x14ac:dyDescent="0.25">
      <c r="A142" s="84"/>
      <c r="B142" s="15"/>
      <c r="C142" s="20"/>
      <c r="D142" s="20"/>
    </row>
    <row r="143" spans="1:4" ht="20.25" x14ac:dyDescent="0.25">
      <c r="A143" s="84"/>
      <c r="B143" s="15"/>
      <c r="C143" s="20"/>
      <c r="D143" s="20"/>
    </row>
    <row r="144" spans="1:4" ht="20.25" x14ac:dyDescent="0.25">
      <c r="A144" s="84"/>
      <c r="B144" s="15"/>
      <c r="C144" s="20"/>
      <c r="D144" s="20"/>
    </row>
    <row r="145" spans="1:4" ht="20.25" x14ac:dyDescent="0.25">
      <c r="A145" s="84"/>
      <c r="B145" s="15"/>
      <c r="C145" s="20"/>
      <c r="D145" s="20"/>
    </row>
    <row r="146" spans="1:4" ht="20.25" x14ac:dyDescent="0.25">
      <c r="A146" s="84"/>
      <c r="B146" s="15"/>
      <c r="C146" s="20"/>
      <c r="D146" s="20"/>
    </row>
    <row r="147" spans="1:4" ht="20.25" x14ac:dyDescent="0.25">
      <c r="A147" s="84"/>
      <c r="B147" s="15"/>
      <c r="C147" s="20"/>
      <c r="D147" s="20"/>
    </row>
    <row r="148" spans="1:4" ht="20.25" x14ac:dyDescent="0.25">
      <c r="A148" s="84"/>
      <c r="B148" s="15"/>
      <c r="C148" s="20"/>
      <c r="D148" s="20"/>
    </row>
    <row r="149" spans="1:4" ht="20.25" x14ac:dyDescent="0.25">
      <c r="A149" s="84"/>
      <c r="B149" s="15"/>
      <c r="C149" s="20"/>
      <c r="D149" s="20"/>
    </row>
    <row r="150" spans="1:4" ht="20.25" x14ac:dyDescent="0.25">
      <c r="A150" s="84"/>
      <c r="B150" s="15"/>
      <c r="C150" s="20"/>
      <c r="D150" s="20"/>
    </row>
    <row r="151" spans="1:4" ht="20.25" x14ac:dyDescent="0.25">
      <c r="A151" s="84"/>
      <c r="B151" s="15"/>
      <c r="C151" s="20"/>
      <c r="D151" s="20"/>
    </row>
    <row r="152" spans="1:4" ht="20.25" x14ac:dyDescent="0.25">
      <c r="A152" s="84"/>
      <c r="B152" s="15"/>
      <c r="C152" s="20"/>
      <c r="D152" s="20"/>
    </row>
    <row r="153" spans="1:4" ht="20.25" x14ac:dyDescent="0.25">
      <c r="A153" s="84"/>
      <c r="B153" s="15"/>
      <c r="C153" s="20"/>
      <c r="D153" s="20"/>
    </row>
    <row r="154" spans="1:4" ht="20.25" x14ac:dyDescent="0.25">
      <c r="A154" s="84"/>
      <c r="B154" s="15"/>
      <c r="C154" s="20"/>
      <c r="D154" s="20"/>
    </row>
    <row r="155" spans="1:4" ht="20.25" x14ac:dyDescent="0.25">
      <c r="A155" s="84"/>
      <c r="B155" s="15"/>
      <c r="C155" s="20"/>
      <c r="D155" s="20"/>
    </row>
    <row r="156" spans="1:4" ht="20.25" x14ac:dyDescent="0.25">
      <c r="A156" s="84"/>
      <c r="B156" s="15"/>
      <c r="C156" s="20"/>
      <c r="D156" s="20"/>
    </row>
    <row r="157" spans="1:4" ht="20.25" x14ac:dyDescent="0.25">
      <c r="A157" s="84"/>
      <c r="B157" s="15"/>
      <c r="C157" s="20"/>
      <c r="D157" s="20"/>
    </row>
    <row r="158" spans="1:4" ht="20.25" x14ac:dyDescent="0.25">
      <c r="A158" s="84"/>
      <c r="B158" s="15"/>
      <c r="C158" s="20"/>
      <c r="D158" s="20"/>
    </row>
    <row r="159" spans="1:4" ht="20.25" x14ac:dyDescent="0.25">
      <c r="A159" s="84"/>
      <c r="B159" s="15"/>
      <c r="C159" s="20"/>
      <c r="D159" s="20"/>
    </row>
    <row r="160" spans="1:4" ht="20.25" x14ac:dyDescent="0.25">
      <c r="A160" s="84"/>
      <c r="B160" s="15"/>
      <c r="C160" s="20"/>
      <c r="D160" s="20"/>
    </row>
    <row r="161" spans="1:4" ht="20.25" x14ac:dyDescent="0.25">
      <c r="A161" s="84"/>
      <c r="B161" s="15"/>
      <c r="C161" s="20"/>
      <c r="D161" s="20"/>
    </row>
    <row r="162" spans="1:4" ht="20.25" x14ac:dyDescent="0.25">
      <c r="A162" s="84"/>
      <c r="B162" s="15"/>
      <c r="C162" s="20"/>
      <c r="D162" s="20"/>
    </row>
    <row r="163" spans="1:4" ht="20.25" x14ac:dyDescent="0.25">
      <c r="A163" s="84"/>
      <c r="B163" s="15"/>
      <c r="C163" s="20"/>
      <c r="D163" s="20"/>
    </row>
    <row r="164" spans="1:4" ht="20.25" x14ac:dyDescent="0.25">
      <c r="A164" s="84"/>
      <c r="B164" s="15"/>
      <c r="C164" s="20"/>
      <c r="D164" s="20"/>
    </row>
    <row r="165" spans="1:4" ht="20.25" x14ac:dyDescent="0.25">
      <c r="A165" s="84"/>
      <c r="B165" s="15"/>
      <c r="C165" s="20"/>
      <c r="D165" s="20"/>
    </row>
    <row r="166" spans="1:4" ht="20.25" x14ac:dyDescent="0.25">
      <c r="A166" s="84"/>
      <c r="B166" s="15"/>
      <c r="C166" s="20"/>
      <c r="D166" s="20"/>
    </row>
    <row r="167" spans="1:4" ht="20.25" x14ac:dyDescent="0.25">
      <c r="A167" s="84"/>
      <c r="B167" s="15"/>
      <c r="C167" s="20"/>
      <c r="D167" s="20"/>
    </row>
    <row r="168" spans="1:4" ht="20.25" x14ac:dyDescent="0.25">
      <c r="A168" s="84"/>
      <c r="B168" s="15"/>
      <c r="C168" s="20"/>
      <c r="D168" s="20"/>
    </row>
    <row r="169" spans="1:4" ht="20.25" x14ac:dyDescent="0.25">
      <c r="A169" s="84"/>
      <c r="B169" s="15"/>
      <c r="C169" s="20"/>
      <c r="D169" s="20"/>
    </row>
    <row r="170" spans="1:4" ht="20.25" x14ac:dyDescent="0.25">
      <c r="A170" s="84"/>
      <c r="B170" s="15"/>
      <c r="C170" s="20"/>
      <c r="D170" s="20"/>
    </row>
    <row r="171" spans="1:4" ht="20.25" x14ac:dyDescent="0.25">
      <c r="A171" s="84"/>
      <c r="B171" s="15"/>
      <c r="C171" s="20"/>
      <c r="D171" s="20"/>
    </row>
    <row r="172" spans="1:4" ht="20.25" x14ac:dyDescent="0.25">
      <c r="A172" s="84"/>
      <c r="B172" s="15"/>
      <c r="C172" s="20"/>
      <c r="D172" s="20"/>
    </row>
    <row r="173" spans="1:4" ht="20.25" x14ac:dyDescent="0.25">
      <c r="A173" s="84"/>
      <c r="B173" s="15"/>
      <c r="C173" s="20"/>
      <c r="D173" s="20"/>
    </row>
    <row r="174" spans="1:4" ht="20.25" x14ac:dyDescent="0.25">
      <c r="A174" s="84"/>
      <c r="B174" s="15"/>
      <c r="C174" s="20"/>
      <c r="D174" s="20"/>
    </row>
    <row r="175" spans="1:4" ht="20.25" x14ac:dyDescent="0.25">
      <c r="A175" s="84"/>
      <c r="B175" s="15"/>
      <c r="C175" s="20"/>
      <c r="D175" s="20"/>
    </row>
    <row r="176" spans="1:4" ht="20.25" x14ac:dyDescent="0.25">
      <c r="A176" s="84"/>
      <c r="B176" s="15"/>
      <c r="C176" s="20"/>
      <c r="D176" s="20"/>
    </row>
    <row r="177" spans="1:4" ht="20.25" x14ac:dyDescent="0.25">
      <c r="A177" s="84"/>
      <c r="B177" s="15"/>
      <c r="C177" s="20"/>
      <c r="D177" s="20"/>
    </row>
    <row r="178" spans="1:4" ht="20.25" x14ac:dyDescent="0.25">
      <c r="A178" s="84"/>
      <c r="B178" s="15"/>
      <c r="C178" s="20"/>
      <c r="D178" s="20"/>
    </row>
    <row r="179" spans="1:4" ht="20.25" x14ac:dyDescent="0.25">
      <c r="A179" s="84"/>
      <c r="B179" s="15"/>
      <c r="C179" s="20"/>
      <c r="D179" s="20"/>
    </row>
    <row r="180" spans="1:4" ht="20.25" x14ac:dyDescent="0.25">
      <c r="A180" s="84"/>
      <c r="B180" s="15"/>
      <c r="C180" s="20"/>
      <c r="D180" s="20"/>
    </row>
    <row r="181" spans="1:4" ht="20.25" x14ac:dyDescent="0.25">
      <c r="A181" s="84"/>
      <c r="B181" s="15"/>
      <c r="C181" s="20"/>
      <c r="D181" s="20"/>
    </row>
    <row r="182" spans="1:4" ht="20.25" x14ac:dyDescent="0.25">
      <c r="A182" s="84"/>
      <c r="B182" s="15"/>
      <c r="C182" s="20"/>
      <c r="D182" s="20"/>
    </row>
    <row r="183" spans="1:4" ht="20.25" x14ac:dyDescent="0.25">
      <c r="A183" s="84"/>
      <c r="B183" s="15"/>
      <c r="C183" s="20"/>
      <c r="D183" s="20"/>
    </row>
    <row r="184" spans="1:4" ht="20.25" x14ac:dyDescent="0.25">
      <c r="A184" s="84"/>
      <c r="B184" s="15"/>
      <c r="C184" s="20"/>
      <c r="D184" s="20"/>
    </row>
    <row r="185" spans="1:4" ht="20.25" x14ac:dyDescent="0.25">
      <c r="A185" s="84"/>
      <c r="B185" s="15"/>
      <c r="C185" s="20"/>
      <c r="D185" s="20"/>
    </row>
    <row r="186" spans="1:4" ht="20.25" x14ac:dyDescent="0.25">
      <c r="A186" s="84"/>
      <c r="B186" s="15"/>
      <c r="C186" s="20"/>
      <c r="D186" s="20"/>
    </row>
    <row r="187" spans="1:4" ht="20.25" x14ac:dyDescent="0.25">
      <c r="A187" s="84"/>
      <c r="B187" s="15"/>
      <c r="C187" s="20"/>
      <c r="D187" s="20"/>
    </row>
    <row r="188" spans="1:4" ht="20.25" x14ac:dyDescent="0.25">
      <c r="A188" s="84"/>
      <c r="B188" s="15"/>
      <c r="C188" s="20"/>
      <c r="D188" s="20"/>
    </row>
    <row r="189" spans="1:4" ht="20.25" x14ac:dyDescent="0.25">
      <c r="A189" s="84"/>
      <c r="B189" s="15"/>
      <c r="C189" s="20"/>
      <c r="D189" s="20"/>
    </row>
    <row r="190" spans="1:4" ht="20.25" x14ac:dyDescent="0.25">
      <c r="A190" s="84"/>
      <c r="B190" s="15"/>
      <c r="C190" s="20"/>
      <c r="D190" s="20"/>
    </row>
    <row r="191" spans="1:4" ht="20.25" x14ac:dyDescent="0.25">
      <c r="A191" s="84"/>
      <c r="B191" s="15"/>
      <c r="C191" s="20"/>
      <c r="D191" s="20"/>
    </row>
    <row r="192" spans="1:4" ht="20.25" x14ac:dyDescent="0.25">
      <c r="A192" s="84"/>
      <c r="B192" s="15"/>
      <c r="C192" s="20"/>
      <c r="D192" s="20"/>
    </row>
    <row r="193" spans="1:4" ht="20.25" x14ac:dyDescent="0.25">
      <c r="A193" s="84"/>
      <c r="B193" s="15"/>
      <c r="C193" s="20"/>
      <c r="D193" s="20"/>
    </row>
    <row r="194" spans="1:4" ht="20.25" x14ac:dyDescent="0.25">
      <c r="A194" s="84"/>
      <c r="B194" s="15"/>
      <c r="C194" s="20"/>
      <c r="D194" s="20"/>
    </row>
    <row r="195" spans="1:4" ht="20.25" x14ac:dyDescent="0.25">
      <c r="A195" s="84"/>
      <c r="B195" s="15"/>
      <c r="C195" s="20"/>
      <c r="D195" s="20"/>
    </row>
    <row r="196" spans="1:4" ht="20.25" x14ac:dyDescent="0.25">
      <c r="A196" s="84"/>
      <c r="B196" s="15"/>
      <c r="C196" s="20"/>
      <c r="D196" s="20"/>
    </row>
    <row r="197" spans="1:4" ht="20.25" x14ac:dyDescent="0.25">
      <c r="A197" s="84"/>
      <c r="B197" s="15"/>
      <c r="C197" s="20"/>
      <c r="D197" s="20"/>
    </row>
    <row r="198" spans="1:4" ht="20.25" x14ac:dyDescent="0.25">
      <c r="A198" s="84"/>
      <c r="B198" s="15"/>
      <c r="C198" s="20"/>
      <c r="D198" s="20"/>
    </row>
    <row r="199" spans="1:4" ht="20.25" x14ac:dyDescent="0.25">
      <c r="A199" s="84"/>
      <c r="B199" s="15"/>
      <c r="C199" s="20"/>
      <c r="D199" s="20"/>
    </row>
    <row r="200" spans="1:4" ht="20.25" x14ac:dyDescent="0.25">
      <c r="A200" s="84"/>
      <c r="B200" s="15"/>
      <c r="C200" s="20"/>
      <c r="D200" s="20"/>
    </row>
    <row r="201" spans="1:4" ht="20.25" x14ac:dyDescent="0.25">
      <c r="A201" s="84"/>
      <c r="B201" s="15"/>
      <c r="C201" s="20"/>
      <c r="D201" s="20"/>
    </row>
    <row r="202" spans="1:4" ht="20.25" x14ac:dyDescent="0.25">
      <c r="A202" s="84"/>
      <c r="B202" s="15"/>
      <c r="C202" s="20"/>
      <c r="D202" s="20"/>
    </row>
    <row r="203" spans="1:4" ht="20.25" x14ac:dyDescent="0.25">
      <c r="A203" s="84"/>
      <c r="B203" s="15"/>
      <c r="C203" s="20"/>
      <c r="D203" s="20"/>
    </row>
    <row r="204" spans="1:4" ht="20.25" x14ac:dyDescent="0.25">
      <c r="A204" s="84"/>
      <c r="B204" s="15"/>
      <c r="C204" s="20"/>
      <c r="D204" s="20"/>
    </row>
    <row r="205" spans="1:4" ht="20.25" x14ac:dyDescent="0.25">
      <c r="A205" s="84"/>
      <c r="B205" s="15"/>
      <c r="C205" s="20"/>
      <c r="D205" s="20"/>
    </row>
    <row r="206" spans="1:4" ht="20.25" x14ac:dyDescent="0.25">
      <c r="A206" s="84"/>
      <c r="B206" s="15"/>
      <c r="C206" s="20"/>
      <c r="D206" s="20"/>
    </row>
    <row r="207" spans="1:4" ht="20.25" x14ac:dyDescent="0.25">
      <c r="A207" s="84"/>
      <c r="B207" s="15"/>
      <c r="C207" s="20"/>
      <c r="D207" s="20"/>
    </row>
    <row r="208" spans="1:4" x14ac:dyDescent="0.25">
      <c r="A208" s="64"/>
      <c r="B208" s="15"/>
      <c r="C208" s="15"/>
      <c r="D208" s="15"/>
    </row>
    <row r="209" spans="1:8" ht="20.25" x14ac:dyDescent="0.25">
      <c r="A209" s="64"/>
      <c r="B209" s="16" t="s">
        <v>284</v>
      </c>
      <c r="C209" s="16" t="s">
        <v>285</v>
      </c>
      <c r="D209" s="19" t="s">
        <v>284</v>
      </c>
      <c r="E209" s="19" t="s">
        <v>285</v>
      </c>
    </row>
    <row r="210" spans="1:8" ht="21" x14ac:dyDescent="0.35">
      <c r="A210" s="64"/>
      <c r="B210" s="17" t="s">
        <v>286</v>
      </c>
      <c r="C210" s="17" t="s">
        <v>287</v>
      </c>
      <c r="D210" t="s">
        <v>286</v>
      </c>
      <c r="F210" t="str">
        <f>IF(NOT(ISBLANK(D210)),D210,IF(NOT(ISBLANK(E210)),"     "&amp;E210,FALSE))</f>
        <v>Afectación Económica o presupuestal</v>
      </c>
      <c r="G210" t="s">
        <v>286</v>
      </c>
      <c r="H210" t="str">
        <f>IF(NOT(ISERROR(MATCH(G210,_xlfn.ANCHORARRAY(B221),0))),F223&amp;"Por favor no seleccionar los criterios de impacto",G210)</f>
        <v>❌Por favor no seleccionar los criterios de impacto</v>
      </c>
    </row>
    <row r="211" spans="1:8" ht="21" x14ac:dyDescent="0.35">
      <c r="A211" s="64"/>
      <c r="B211" s="17" t="s">
        <v>286</v>
      </c>
      <c r="C211" s="17" t="s">
        <v>264</v>
      </c>
      <c r="E211" t="s">
        <v>287</v>
      </c>
      <c r="F211" t="str">
        <f t="shared" ref="F211:F221" si="0">IF(NOT(ISBLANK(D211)),D211,IF(NOT(ISBLANK(E211)),"     "&amp;E211,FALSE))</f>
        <v xml:space="preserve">     Afectación menor a 10 SMLMV .</v>
      </c>
    </row>
    <row r="212" spans="1:8" ht="21" x14ac:dyDescent="0.35">
      <c r="A212" s="64"/>
      <c r="B212" s="17" t="s">
        <v>286</v>
      </c>
      <c r="C212" s="17" t="s">
        <v>267</v>
      </c>
      <c r="E212" t="s">
        <v>264</v>
      </c>
      <c r="F212" t="str">
        <f t="shared" si="0"/>
        <v xml:space="preserve">     Entre 10 y 50 SMLMV </v>
      </c>
    </row>
    <row r="213" spans="1:8" ht="21" x14ac:dyDescent="0.35">
      <c r="A213" s="64"/>
      <c r="B213" s="17" t="s">
        <v>286</v>
      </c>
      <c r="C213" s="17" t="s">
        <v>271</v>
      </c>
      <c r="E213" t="s">
        <v>267</v>
      </c>
      <c r="F213" t="str">
        <f t="shared" si="0"/>
        <v xml:space="preserve">     Entre 50 y 100 SMLMV </v>
      </c>
    </row>
    <row r="214" spans="1:8" ht="21" x14ac:dyDescent="0.35">
      <c r="A214" s="64"/>
      <c r="B214" s="17" t="s">
        <v>286</v>
      </c>
      <c r="C214" s="17" t="s">
        <v>275</v>
      </c>
      <c r="E214" t="s">
        <v>271</v>
      </c>
      <c r="F214" t="str">
        <f t="shared" si="0"/>
        <v xml:space="preserve">     Entre 100 y 500 SMLMV </v>
      </c>
    </row>
    <row r="215" spans="1:8" ht="21" x14ac:dyDescent="0.35">
      <c r="A215" s="64"/>
      <c r="B215" s="17" t="s">
        <v>257</v>
      </c>
      <c r="C215" s="17" t="s">
        <v>261</v>
      </c>
      <c r="E215" t="s">
        <v>275</v>
      </c>
      <c r="F215" t="str">
        <f t="shared" si="0"/>
        <v xml:space="preserve">     Mayor a 500 SMLMV </v>
      </c>
    </row>
    <row r="216" spans="1:8" ht="21" x14ac:dyDescent="0.35">
      <c r="A216" s="64"/>
      <c r="B216" s="17" t="s">
        <v>257</v>
      </c>
      <c r="C216" s="17" t="s">
        <v>265</v>
      </c>
      <c r="D216" t="s">
        <v>257</v>
      </c>
      <c r="F216" t="str">
        <f t="shared" si="0"/>
        <v>Pérdida Reputacional</v>
      </c>
    </row>
    <row r="217" spans="1:8" ht="21" x14ac:dyDescent="0.35">
      <c r="A217" s="64"/>
      <c r="B217" s="17" t="s">
        <v>257</v>
      </c>
      <c r="C217" s="17" t="s">
        <v>268</v>
      </c>
      <c r="E217" t="s">
        <v>261</v>
      </c>
      <c r="F217" t="str">
        <f t="shared" si="0"/>
        <v xml:space="preserve">     El riesgo afecta la imagen de alguna área de la organización</v>
      </c>
    </row>
    <row r="218" spans="1:8" ht="21" x14ac:dyDescent="0.35">
      <c r="A218" s="64"/>
      <c r="B218" s="17" t="s">
        <v>257</v>
      </c>
      <c r="C218" s="17" t="s">
        <v>288</v>
      </c>
      <c r="E218" t="s">
        <v>265</v>
      </c>
      <c r="F218" t="str">
        <f t="shared" si="0"/>
        <v xml:space="preserve">     El riesgo afecta la imagen de la entidad internamente, de conocimiento general, nivel interno, de junta dircetiva y accionistas y/o de provedores</v>
      </c>
    </row>
    <row r="219" spans="1:8" ht="21" x14ac:dyDescent="0.35">
      <c r="A219" s="64"/>
      <c r="B219" s="17" t="s">
        <v>257</v>
      </c>
      <c r="C219" s="17" t="s">
        <v>276</v>
      </c>
      <c r="E219" t="s">
        <v>268</v>
      </c>
      <c r="F219" t="str">
        <f t="shared" si="0"/>
        <v xml:space="preserve">     El riesgo afecta la imagen de la entidad con algunos usuarios de relevancia frente al logro de los objetivos</v>
      </c>
    </row>
    <row r="220" spans="1:8" x14ac:dyDescent="0.25">
      <c r="A220" s="64"/>
      <c r="B220" s="18"/>
      <c r="C220" s="18"/>
      <c r="E220" t="s">
        <v>288</v>
      </c>
      <c r="F220" t="str">
        <f t="shared" si="0"/>
        <v xml:space="preserve">     El riesgo afecta la imagen de de la entidad con efecto publicitario sostenido a nivel de sector administrativo, nivel departamental o municipal</v>
      </c>
    </row>
    <row r="221" spans="1:8" x14ac:dyDescent="0.25">
      <c r="A221" s="64"/>
      <c r="B221" s="18" t="str" cm="1">
        <f t="array" ref="B221:B223">_xlfn.UNIQUE(Tabla1[[#All],[Criterios]])</f>
        <v>Criterios</v>
      </c>
      <c r="C221" s="18"/>
      <c r="E221" t="s">
        <v>276</v>
      </c>
      <c r="F221" t="str">
        <f t="shared" si="0"/>
        <v xml:space="preserve">     El riesgo afecta la imagen de la entidad a nivel nacional, con efecto publicitarios sostenible a nivel país</v>
      </c>
    </row>
    <row r="222" spans="1:8" x14ac:dyDescent="0.25">
      <c r="A222" s="64"/>
      <c r="B222" s="18" t="str">
        <v>Afectación Económica o presupuestal</v>
      </c>
      <c r="C222" s="18"/>
    </row>
    <row r="223" spans="1:8" x14ac:dyDescent="0.25">
      <c r="B223" s="18" t="str">
        <v>Pérdida Reputacional</v>
      </c>
      <c r="C223" s="18"/>
      <c r="F223" s="21" t="s">
        <v>289</v>
      </c>
    </row>
    <row r="224" spans="1:8" x14ac:dyDescent="0.25">
      <c r="B224" s="14"/>
      <c r="C224" s="14"/>
      <c r="F224" s="21" t="s">
        <v>290</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election activeCell="E21" sqref="E21"/>
    </sheetView>
  </sheetViews>
  <sheetFormatPr baseColWidth="10" defaultColWidth="14.28515625" defaultRowHeight="12.75" x14ac:dyDescent="0.2"/>
  <cols>
    <col min="1" max="2" width="14.28515625" style="69"/>
    <col min="3" max="3" width="17" style="69" customWidth="1"/>
    <col min="4" max="4" width="14.28515625" style="69"/>
    <col min="5" max="5" width="46" style="69" customWidth="1"/>
    <col min="6" max="16384" width="14.28515625" style="69"/>
  </cols>
  <sheetData>
    <row r="1" spans="2:6" ht="24" customHeight="1" thickBot="1" x14ac:dyDescent="0.25">
      <c r="B1" s="400" t="s">
        <v>291</v>
      </c>
      <c r="C1" s="401"/>
      <c r="D1" s="401"/>
      <c r="E1" s="401"/>
      <c r="F1" s="402"/>
    </row>
    <row r="2" spans="2:6" ht="16.5" thickBot="1" x14ac:dyDescent="0.3">
      <c r="B2" s="70"/>
      <c r="C2" s="70"/>
      <c r="D2" s="70"/>
      <c r="E2" s="70"/>
      <c r="F2" s="70"/>
    </row>
    <row r="3" spans="2:6" ht="16.5" thickBot="1" x14ac:dyDescent="0.25">
      <c r="B3" s="404" t="s">
        <v>292</v>
      </c>
      <c r="C3" s="405"/>
      <c r="D3" s="405"/>
      <c r="E3" s="82" t="s">
        <v>293</v>
      </c>
      <c r="F3" s="83" t="s">
        <v>294</v>
      </c>
    </row>
    <row r="4" spans="2:6" ht="31.5" x14ac:dyDescent="0.2">
      <c r="B4" s="406" t="s">
        <v>295</v>
      </c>
      <c r="C4" s="408" t="s">
        <v>73</v>
      </c>
      <c r="D4" s="71" t="s">
        <v>114</v>
      </c>
      <c r="E4" s="72" t="s">
        <v>296</v>
      </c>
      <c r="F4" s="73">
        <v>0.25</v>
      </c>
    </row>
    <row r="5" spans="2:6" ht="47.25" x14ac:dyDescent="0.2">
      <c r="B5" s="407"/>
      <c r="C5" s="409"/>
      <c r="D5" s="74" t="s">
        <v>129</v>
      </c>
      <c r="E5" s="75" t="s">
        <v>297</v>
      </c>
      <c r="F5" s="76">
        <v>0.15</v>
      </c>
    </row>
    <row r="6" spans="2:6" ht="47.25" x14ac:dyDescent="0.2">
      <c r="B6" s="407"/>
      <c r="C6" s="409"/>
      <c r="D6" s="74" t="s">
        <v>298</v>
      </c>
      <c r="E6" s="75" t="s">
        <v>299</v>
      </c>
      <c r="F6" s="76">
        <v>0.1</v>
      </c>
    </row>
    <row r="7" spans="2:6" ht="63" x14ac:dyDescent="0.2">
      <c r="B7" s="407"/>
      <c r="C7" s="409" t="s">
        <v>97</v>
      </c>
      <c r="D7" s="74" t="s">
        <v>300</v>
      </c>
      <c r="E7" s="75" t="s">
        <v>301</v>
      </c>
      <c r="F7" s="76">
        <v>0.25</v>
      </c>
    </row>
    <row r="8" spans="2:6" ht="31.5" x14ac:dyDescent="0.2">
      <c r="B8" s="407"/>
      <c r="C8" s="409"/>
      <c r="D8" s="74" t="s">
        <v>115</v>
      </c>
      <c r="E8" s="75" t="s">
        <v>302</v>
      </c>
      <c r="F8" s="76">
        <v>0.15</v>
      </c>
    </row>
    <row r="9" spans="2:6" ht="47.25" x14ac:dyDescent="0.2">
      <c r="B9" s="407" t="s">
        <v>303</v>
      </c>
      <c r="C9" s="409" t="s">
        <v>99</v>
      </c>
      <c r="D9" s="74" t="s">
        <v>130</v>
      </c>
      <c r="E9" s="75" t="s">
        <v>304</v>
      </c>
      <c r="F9" s="77" t="s">
        <v>305</v>
      </c>
    </row>
    <row r="10" spans="2:6" ht="63" x14ac:dyDescent="0.2">
      <c r="B10" s="407"/>
      <c r="C10" s="409"/>
      <c r="D10" s="74" t="s">
        <v>116</v>
      </c>
      <c r="E10" s="75" t="s">
        <v>306</v>
      </c>
      <c r="F10" s="77" t="s">
        <v>305</v>
      </c>
    </row>
    <row r="11" spans="2:6" ht="47.25" x14ac:dyDescent="0.2">
      <c r="B11" s="407"/>
      <c r="C11" s="409" t="s">
        <v>100</v>
      </c>
      <c r="D11" s="74" t="s">
        <v>131</v>
      </c>
      <c r="E11" s="75" t="s">
        <v>307</v>
      </c>
      <c r="F11" s="77" t="s">
        <v>305</v>
      </c>
    </row>
    <row r="12" spans="2:6" ht="47.25" x14ac:dyDescent="0.2">
      <c r="B12" s="407"/>
      <c r="C12" s="409"/>
      <c r="D12" s="74" t="s">
        <v>117</v>
      </c>
      <c r="E12" s="75" t="s">
        <v>308</v>
      </c>
      <c r="F12" s="77" t="s">
        <v>305</v>
      </c>
    </row>
    <row r="13" spans="2:6" ht="31.5" x14ac:dyDescent="0.2">
      <c r="B13" s="407"/>
      <c r="C13" s="409" t="s">
        <v>101</v>
      </c>
      <c r="D13" s="74" t="s">
        <v>132</v>
      </c>
      <c r="E13" s="75" t="s">
        <v>309</v>
      </c>
      <c r="F13" s="77" t="s">
        <v>305</v>
      </c>
    </row>
    <row r="14" spans="2:6" ht="32.25" thickBot="1" x14ac:dyDescent="0.25">
      <c r="B14" s="410"/>
      <c r="C14" s="411"/>
      <c r="D14" s="78" t="s">
        <v>118</v>
      </c>
      <c r="E14" s="79" t="s">
        <v>310</v>
      </c>
      <c r="F14" s="80" t="s">
        <v>305</v>
      </c>
    </row>
    <row r="15" spans="2:6" ht="49.5" customHeight="1" x14ac:dyDescent="0.2">
      <c r="B15" s="403" t="s">
        <v>311</v>
      </c>
      <c r="C15" s="403"/>
      <c r="D15" s="403"/>
      <c r="E15" s="403"/>
      <c r="F15" s="403"/>
    </row>
    <row r="16" spans="2:6" ht="27" customHeight="1" x14ac:dyDescent="0.25">
      <c r="B16" s="8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29e3066-08cf-49a6-838a-0e2cad9579b6" xsi:nil="true"/>
    <lcf76f155ced4ddcb4097134ff3c332f xmlns="7e3d7508-05dc-420b-90fb-2b5c947c93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4FA89A52D3C8B4F9D29674108207110" ma:contentTypeVersion="11" ma:contentTypeDescription="Crear nuevo documento." ma:contentTypeScope="" ma:versionID="fab3353157b528368855560bc7240f28">
  <xsd:schema xmlns:xsd="http://www.w3.org/2001/XMLSchema" xmlns:xs="http://www.w3.org/2001/XMLSchema" xmlns:p="http://schemas.microsoft.com/office/2006/metadata/properties" xmlns:ns2="7e3d7508-05dc-420b-90fb-2b5c947c93ac" xmlns:ns3="529e3066-08cf-49a6-838a-0e2cad9579b6" targetNamespace="http://schemas.microsoft.com/office/2006/metadata/properties" ma:root="true" ma:fieldsID="ef58d566a5bd09724bc5b67787f62fdc" ns2:_="" ns3:_="">
    <xsd:import namespace="7e3d7508-05dc-420b-90fb-2b5c947c93ac"/>
    <xsd:import namespace="529e3066-08cf-49a6-838a-0e2cad9579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d7508-05dc-420b-90fb-2b5c947c93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f894c4a9-f306-4282-b84a-f13750ff57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9e3066-08cf-49a6-838a-0e2cad9579b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0165beb-1636-4014-abd2-e6cb85851153}" ma:internalName="TaxCatchAll" ma:showField="CatchAllData" ma:web="529e3066-08cf-49a6-838a-0e2cad9579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EB1C76-8FF4-43DC-9574-840B1FB64F21}">
  <ds:schemaRefs>
    <ds:schemaRef ds:uri="http://schemas.microsoft.com/sharepoint/v3/contenttype/forms"/>
  </ds:schemaRefs>
</ds:datastoreItem>
</file>

<file path=customXml/itemProps2.xml><?xml version="1.0" encoding="utf-8"?>
<ds:datastoreItem xmlns:ds="http://schemas.openxmlformats.org/officeDocument/2006/customXml" ds:itemID="{8AEF45D7-D231-4F44-B901-AD094A73FD04}">
  <ds:schemaRefs>
    <ds:schemaRef ds:uri="http://schemas.microsoft.com/office/2006/documentManagement/types"/>
    <ds:schemaRef ds:uri="http://purl.org/dc/elements/1.1/"/>
    <ds:schemaRef ds:uri="7e3d7508-05dc-420b-90fb-2b5c947c93ac"/>
    <ds:schemaRef ds:uri="529e3066-08cf-49a6-838a-0e2cad9579b6"/>
    <ds:schemaRef ds:uri="http://purl.org/dc/dcmitype/"/>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EE8C5DF-7A17-4C39-BD11-57E3841DB3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d7508-05dc-420b-90fb-2b5c947c93ac"/>
    <ds:schemaRef ds:uri="529e3066-08cf-49a6-838a-0e2cad9579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Hoja2</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Diana Córdoba Vargas</cp:lastModifiedBy>
  <cp:revision/>
  <dcterms:created xsi:type="dcterms:W3CDTF">2020-03-24T23:12:47Z</dcterms:created>
  <dcterms:modified xsi:type="dcterms:W3CDTF">2023-12-06T22:11:14Z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0x010100B4FA89A52D3C8B4F9D29674108207110</vt:lpwstr>
  </property>
  <property fmtid="{D5CDD505-2E9C-101B-9397-08002B2CF9AE}" pid="3" name="MediaServiceImageTags">
    <vt:lpwstr/>
  </property>
</Properties>
</file>