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2/Riesgos/"/>
    </mc:Choice>
  </mc:AlternateContent>
  <xr:revisionPtr revIDLastSave="169" documentId="8_{9A0D98C0-D509-497D-B4CB-159BEBF70499}" xr6:coauthVersionLast="47" xr6:coauthVersionMax="47" xr10:uidLastSave="{0E9EF755-4677-4F45-9CD7-D780111AF68F}"/>
  <bookViews>
    <workbookView xWindow="-120" yWindow="-120" windowWidth="20730" windowHeight="11040" tabRatio="882"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 r:id="rId12"/>
    <externalReference r:id="rId13"/>
  </externalReferences>
  <calcPr calcId="191029"/>
  <pivotCaches>
    <pivotCache cacheId="3"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2" i="1" l="1"/>
  <c r="V22" i="1"/>
  <c r="Y21" i="1"/>
  <c r="V21" i="1"/>
  <c r="Y20" i="1"/>
  <c r="V20" i="1"/>
  <c r="P22" i="1"/>
  <c r="Q22" i="1" s="1"/>
  <c r="P21" i="1"/>
  <c r="Q21" i="1" s="1"/>
  <c r="AG21" i="1" l="1"/>
  <c r="AF21" i="1" s="1"/>
  <c r="AG22" i="1"/>
  <c r="AF22" i="1" s="1"/>
  <c r="Y19" i="1"/>
  <c r="L22" i="1" l="1"/>
  <c r="L21" i="1"/>
  <c r="R21" i="1" s="1"/>
  <c r="M22" i="1" l="1"/>
  <c r="AC22" i="1" s="1"/>
  <c r="R22" i="1"/>
  <c r="V19" i="1"/>
  <c r="M21" i="1"/>
  <c r="AC21" i="1" s="1"/>
  <c r="P19" i="1"/>
  <c r="Q19" i="1" s="1"/>
  <c r="L19" i="1"/>
  <c r="Y18" i="1"/>
  <c r="V18" i="1"/>
  <c r="L18" i="1"/>
  <c r="M18" i="1" s="1"/>
  <c r="Y16" i="1"/>
  <c r="V16" i="1"/>
  <c r="Y17" i="1"/>
  <c r="V17" i="1"/>
  <c r="L16" i="1"/>
  <c r="M16" i="1" s="1"/>
  <c r="V15" i="1"/>
  <c r="Y15" i="1"/>
  <c r="Y14" i="1"/>
  <c r="Y13" i="1"/>
  <c r="V14" i="1"/>
  <c r="V13" i="1"/>
  <c r="O16" i="1"/>
  <c r="O18" i="1"/>
  <c r="AC18" i="1" l="1"/>
  <c r="AD18" i="1" s="1"/>
  <c r="AD21" i="1"/>
  <c r="AH21" i="1" s="1"/>
  <c r="AE21" i="1"/>
  <c r="AC16" i="1"/>
  <c r="AG19" i="1"/>
  <c r="AG20" i="1" s="1"/>
  <c r="AD22" i="1"/>
  <c r="AH22" i="1" s="1"/>
  <c r="AE22" i="1"/>
  <c r="R19" i="1"/>
  <c r="M19" i="1"/>
  <c r="AC19" i="1" s="1"/>
  <c r="P18" i="1"/>
  <c r="P16" i="1"/>
  <c r="AE18" i="1" l="1"/>
  <c r="AD19" i="1"/>
  <c r="AE19" i="1"/>
  <c r="AC20" i="1" s="1"/>
  <c r="AE20" i="1" s="1"/>
  <c r="AE16" i="1"/>
  <c r="AC17" i="1" s="1"/>
  <c r="AD16" i="1"/>
  <c r="Q18" i="1"/>
  <c r="R18" i="1"/>
  <c r="Q16" i="1"/>
  <c r="AG16" i="1" s="1"/>
  <c r="R16" i="1"/>
  <c r="AF16" i="1" l="1"/>
  <c r="AH16" i="1" s="1"/>
  <c r="AG17" i="1"/>
  <c r="L28" i="1"/>
  <c r="F221" i="13" l="1"/>
  <c r="F211" i="13"/>
  <c r="F212" i="13"/>
  <c r="F213" i="13"/>
  <c r="F214" i="13"/>
  <c r="F215" i="13"/>
  <c r="F216" i="13"/>
  <c r="F217" i="13"/>
  <c r="F218" i="13"/>
  <c r="F219" i="13"/>
  <c r="F220" i="13"/>
  <c r="F210" i="13"/>
  <c r="B221" i="13" a="1"/>
  <c r="B221" i="13" l="1"/>
  <c r="AD17" i="1" l="1"/>
  <c r="AE17"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L13" i="1" l="1"/>
  <c r="M13" i="1" l="1"/>
  <c r="AC13" i="1" s="1"/>
  <c r="AD20" i="1" l="1"/>
  <c r="AD13" i="1"/>
  <c r="AE13" i="1"/>
  <c r="AC14" i="1" s="1"/>
  <c r="AE14" i="1" s="1"/>
  <c r="AC15" i="1" s="1"/>
  <c r="AD14" i="1" l="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15" i="1" l="1"/>
  <c r="AE15" i="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O13" i="1" l="1"/>
  <c r="P13" i="1" s="1"/>
  <c r="X30" i="18" s="1"/>
  <c r="AJ30" i="18" l="1"/>
  <c r="AD14" i="18"/>
  <c r="AJ22" i="18"/>
  <c r="AD38" i="18"/>
  <c r="L38" i="18"/>
  <c r="X14" i="18"/>
  <c r="AJ14" i="18"/>
  <c r="AD22" i="18"/>
  <c r="R22" i="18"/>
  <c r="R38" i="18"/>
  <c r="L6" i="18"/>
  <c r="L22" i="18"/>
  <c r="L30" i="18"/>
  <c r="AJ38" i="18"/>
  <c r="R6" i="18"/>
  <c r="AD6" i="18"/>
  <c r="X22" i="18"/>
  <c r="R30" i="18"/>
  <c r="R13" i="1"/>
  <c r="X6" i="18"/>
  <c r="L14" i="18"/>
  <c r="Q13" i="1"/>
  <c r="AJ6" i="18"/>
  <c r="R14" i="18"/>
  <c r="AD30" i="18"/>
  <c r="X38" i="18"/>
  <c r="AG13" i="1" l="1"/>
  <c r="AF13" i="1" l="1"/>
  <c r="J27" i="19" s="1"/>
  <c r="AG14" i="1"/>
  <c r="AF14" i="1" s="1"/>
  <c r="AH14" i="1" s="1"/>
  <c r="P47" i="19" l="1"/>
  <c r="J47" i="19"/>
  <c r="AB7" i="19"/>
  <c r="P37" i="19"/>
  <c r="V47" i="19"/>
  <c r="AH7" i="19"/>
  <c r="AB47" i="19"/>
  <c r="AH17" i="19"/>
  <c r="J37" i="19"/>
  <c r="V7" i="19"/>
  <c r="AH47" i="19"/>
  <c r="V27" i="19"/>
  <c r="J7" i="19"/>
  <c r="P7" i="19"/>
  <c r="P17" i="19"/>
  <c r="V37" i="19"/>
  <c r="AH37" i="19"/>
  <c r="AB17" i="19"/>
  <c r="AB27" i="19"/>
  <c r="V17" i="19"/>
  <c r="J17" i="19"/>
  <c r="AH13" i="1"/>
  <c r="P27" i="19"/>
  <c r="AB37" i="19"/>
  <c r="AH27" i="19"/>
  <c r="AG15" i="1"/>
  <c r="AF15" i="1" s="1"/>
  <c r="AH15" i="1" s="1"/>
  <c r="AG18" i="1"/>
  <c r="AF19" i="1" s="1"/>
  <c r="AF20" i="1"/>
  <c r="AH20" i="1" s="1"/>
  <c r="AF17" i="1"/>
  <c r="AH17" i="1" s="1"/>
  <c r="AF18" i="1" l="1"/>
  <c r="AH18" i="1" s="1"/>
  <c r="AH19"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<sst xmlns="http://schemas.openxmlformats.org/spreadsheetml/2006/main" count="575" uniqueCount="335">
  <si>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</si>
  <si>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</si>
  <si>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</si>
  <si>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</si>
  <si>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</si>
  <si>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</si>
  <si>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</si>
  <si>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</si>
  <si>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</si>
  <si>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</si>
  <si>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</si>
  <si>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</si>
  <si>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</si>
  <si>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</si>
  <si>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</si>
  <si>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</si>
  <si>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</si>
  <si>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</si>
  <si>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</si>
  <si>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</si>
  <si>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</si>
  <si>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</si>
  <si>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</si>
  <si>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</si>
  <si>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</si>
  <si>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</si>
  <si>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</si>
  <si>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</si>
  <si>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</si>
  <si>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</si>
  <si>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</si>
  <si>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</si>
  <si>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</si>
  <si>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</si>
  <si>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</si>
  <si>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</si>
  <si>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</si>
  <si>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</si>
  <si>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</si>
  <si>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</si>
  <si>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</si>
  <si>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</si>
  <si>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</si>
  <si>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</si>
  <si>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</si>
  <si>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</si>
  <si>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</si>
  <si>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</si>
  <si>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</si>
  <si>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</si>
  <si>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</si>
  <si>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</si>
  <si>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</si>
  <si>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</si>
  <si>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</si>
  <si>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</si>
  <si>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</si>
  <si>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</si>
  <si>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</si>
  <si>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</si>
  <si>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</si>
  <si>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</si>
  <si>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</si>
  <si>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</si>
  <si>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</si>
  <si>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</si>
  <si>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</si>
  <si>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</si>
  <si>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</si>
  <si>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</si>
  <si>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</si>
  <si>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</si>
  <si>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</si>
  <si>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</si>
  <si>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</si>
  <si>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</si>
  <si>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</si>
  <si>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</si>
  <si>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</si>
  <si>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</si>
  <si>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</si>
  <si>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</si>
  <si>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</si>
  <si>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</si>
  <si>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</si>
  <si>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</si>
  <si>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</si>
  <si>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</si>
  <si>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</si>
  <si>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</si>
  <si>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</si>
  <si>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</si>
  <si>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</si>
  <si>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</si>
  <si>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</si>
  <si>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</si>
  <si>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</si>
  <si>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</si>
  <si>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</si>
  <si>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</si>
  <si>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</si>
  <si>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</si>
  <si>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</si>
  <si>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</si>
  <si>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</si>
  <si>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</si>
  <si>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</si>
  <si>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</si>
  <si>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</si>
  <si>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</si>
  <si>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</si>
  <si>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</si>
  <si>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</si>
  <si>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</si>
  <si>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</si>
  <si>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</si>
  <si>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</si>
  <si>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</si>
  <si>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</si>
  <si>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</si>
  <si>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</si>
  <si>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</si>
  <si>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</si>
  <si>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</si>
  <si>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</si>
  <si>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</si>
  <si>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</si>
  <si>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</si>
  <si>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</si>
  <si>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</si>
  <si>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</si>
  <si>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</si>
  <si>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</si>
  <si>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</si>
  <si>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</si>
  <si>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</si>
  <si>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</si>
  <si>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</si>
  <si>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</si>
  <si>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</si>
  <si>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</si>
  <si>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</si>
  <si>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</si>
  <si>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</si>
  <si>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</si>
  <si>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</si>
  <si>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</si>
  <si>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</si>
  <si>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</si>
  <si>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</si>
  <si>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</si>
  <si>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</si>
  <si>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</si>
  <si>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</si>
  <si>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</si>
  <si>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</si>
  <si>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</si>
  <si>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</si>
  <si>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</si>
  <si>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</si>
  <si>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</si>
  <si>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</si>
  <si>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</si>
  <si>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</si>
  <si>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</si>
  <si>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</si>
  <si>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</si>
  <si>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</si>
  <si>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</si>
  <si>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</si>
  <si>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</si>
  <si>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</si>
  <si>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</si>
  <si>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</si>
  <si>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</si>
  <si>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</si>
  <si>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</si>
  <si>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</si>
  <si>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</si>
  <si>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</si>
  <si>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</si>
  <si>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</si>
  <si>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</si>
  <si>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</si>
  <si>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</si>
  <si>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</si>
  <si>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</si>
  <si>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</si>
  <si>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</si>
  <si>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</si>
  <si>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</si>
  <si>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</si>
  <si>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</si>
  <si>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</si>
  <si>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</si>
  <si>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</si>
  <si>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</si>
  <si>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</si>
  <si>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</si>
  <si>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</si>
  <si>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</si>
  <si>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</si>
  <si>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</si>
  <si>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</si>
  <si>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</si>
  <si>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</si>
  <si>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</si>
  <si>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</si>
  <si>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</si>
  <si>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</si>
  <si>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</si>
  <si>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</si>
  <si>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</si>
  <si>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</si>
  <si>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</si>
  <si>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</si>
  <si>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</si>
  <si>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</si>
  <si>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</si>
  <si>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</si>
  <si>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</si>
  <si>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</si>
  <si>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</si>
  <si>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</si>
  <si>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</si>
  <si>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</si>
  <si>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</si>
  <si>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</si>
  <si>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</si>
  <si>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</si>
  <si>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</si>
  <si>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</si>
  <si>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</si>
  <si>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</si>
  <si>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</si>
  <si>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</si>
  <si>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</si>
  <si>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</si>
  <si>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</si>
  <si>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</si>
  <si>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</si>
  <si>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</si>
  <si>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</si>
  <si>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</si>
  <si>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</si>
  <si>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</si>
  <si>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</si>
  <si>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</si>
  <si>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DE RECURSOS FÍSICOS</t>
  </si>
  <si>
    <t>Apoyar logísticamente los procesos misionales de la ETITC mediante el mantenimiento locativo; el buen uso de las instalaciones; la administración, control de los bienes y entrega de insumos; la compra de infraestructura y tecnología de punta para el funcionamiento normal de los diferentes servicios y actividades generadas por la Escuela en concordancia con las normas y disposiciones legales vigentes en el ámbito de salud y seguridad en el trabajo, medio ambiente y seguridad de la información</t>
  </si>
  <si>
    <t>Desde la definición de planes, programas y proyectos en infraestructura, administración de bienes hasta la disposición cuando aplique-</t>
  </si>
  <si>
    <t>Ocurrencia de un accidente o enfermedad laboral.</t>
  </si>
  <si>
    <t>Por el incumplimiento de los procesos de SST</t>
  </si>
  <si>
    <t xml:space="preserve">Probabilidad de afectación económica y reputacional por ocurrencia de un accidente o enfermedad laboral debido al incumplimiento de los procesos de SST
</t>
  </si>
  <si>
    <t>Los líderes de planta física e Infraestructura eléctrica con el apoyo del área de SST, coordinadores de alturas y empleados, realizaran la Elaboración de ATS , los permisos de trabajo en alturas e inspección de equipos de trabajo en alturas, según la actividad a realizar. Cumpliendo con la normatividad vigente.</t>
  </si>
  <si>
    <t>Diligenciamiento y envio del formato SST-FO-18 Solicitud Elementos de Protección Personal</t>
  </si>
  <si>
    <t>Diligenciamiento y envio de los formatos para garantizar el trabajo seguro (dependiendo de la actividad).</t>
  </si>
  <si>
    <t>Aprobación del profesional de SST para la realización de los trabajos de alto riesgo</t>
  </si>
  <si>
    <t>Solicitud de elementos de protección personal y de bioseguridad al área de seguridad y salud en el trabajo de la ETITC.</t>
  </si>
  <si>
    <t>Diligenciar y Revisar toda la documentación necesaria para realizar las actividades de trabajo seguro en alturas.</t>
  </si>
  <si>
    <t xml:space="preserve">Enviar la solicitud de aprobación de trabajos de alto riesgo al profesional de SST </t>
  </si>
  <si>
    <t>Líder de Infraestructura Eléctrica
Personal Técnico y contratistas.</t>
  </si>
  <si>
    <t xml:space="preserve">Por fallas provocadas en las instalaciones eléctricas </t>
  </si>
  <si>
    <t>Informe de ejecución de actividades del Software de gestión de Mantenimiento MANTUM CMMS</t>
  </si>
  <si>
    <t>El área de Infraestructura Eléctrica realizará actualización de documentación y diseños eléctricos, teniendo en cuenta la coordinación de protecciones y la capacidad de los conductores eléctricos.</t>
  </si>
  <si>
    <t xml:space="preserve">Planos y documentación actualizados sobre la infraestructura eléctrica de la ETITC. </t>
  </si>
  <si>
    <t>Por fallas en la gestión de recursos físicos.</t>
  </si>
  <si>
    <t>Probabilidad de afectación económica y reputacional por incumplimiento de la normatividad vigente por fallas en la gestión de recursos físicos.</t>
  </si>
  <si>
    <t>El responsable de la actividad, proyecto o intervención, realizará la revisión del cumplimiento normativo frente a los trabajos de alto riesgo.</t>
  </si>
  <si>
    <t xml:space="preserve">Incumplimiento de la normatividad vigente </t>
  </si>
  <si>
    <t>Manejo inadecuado de residuos</t>
  </si>
  <si>
    <t>Por incumplimiento y/o desconocimiento de la normativa vigente</t>
  </si>
  <si>
    <t>Documentos e información que evidencie la solicitud y ejecución de capacitaciones sobre el manejo de residuos.</t>
  </si>
  <si>
    <t>Realizar las solicitudes trámites y documentos necesarios para el cumplimiento de la normatividad vigente</t>
  </si>
  <si>
    <t>Solicitar y asistir a las capacitaciones y reuniones de Gestión Ambiental</t>
  </si>
  <si>
    <t>Solicitar los certificados de disposición final de los residuos generados por contratistas externos.</t>
  </si>
  <si>
    <t xml:space="preserve">Afectaciones a la prestación del servicio educativo </t>
  </si>
  <si>
    <t>Por fallas en la red hidráulica y baterías de baños</t>
  </si>
  <si>
    <t>Probabilidad de afectación económica y reputacional por afectaciones a la prestación del servicio educativo debido a fallas en la red hidráulica y baterías de baños.</t>
  </si>
  <si>
    <t>Las áreas de planta física e Infraestructura Eléctrica solicitarán los respectivos certificados de disposición final de los residuos generados.</t>
  </si>
  <si>
    <t>Las áreas de planta física e Infraestructura Eléctrica solicitarán al área de Gestión ambiental la capacitación en manejo de residuos y participaran activamente.</t>
  </si>
  <si>
    <t>El área de Planta Física realizará y documentará el Mantenimiento preventivo de las redes y equipos hidráulicos y de baños por medio del Software de gestión de Mantenimiento MANTUM CMMS</t>
  </si>
  <si>
    <t>No ingresar al sistema los ingresos y egresos</t>
  </si>
  <si>
    <t>Afectación al sistema de ingresos y egresos de la gestión de Almacén</t>
  </si>
  <si>
    <t>Probabilidad de afectación económica por afectaciones al sistema de ingresos y egresos de la gestión de Almacén al no ingresar estos al sistema</t>
  </si>
  <si>
    <t>Documentos e información sobre el ingreso y egresos al sistema</t>
  </si>
  <si>
    <t>Realizar los ingresos y egresos según el procedimiento establecido</t>
  </si>
  <si>
    <t>Líder y equipo de trabajo de Almacén</t>
  </si>
  <si>
    <t>El área de Almacén realizará los ingresos y egresos de acuerdo con el procedimiento establecido:
GRF-PC-01 Procedimiento administración y control de materiales y suministros.
GRF-PC-03 Procedimiento administración manejo y control de los activos fijos</t>
  </si>
  <si>
    <t>Probabilidad de afectación económico y reputacional por el manejo inadecuado de los residuos debido al incumplimiento y/o desconocimiento de la normativa vigente.</t>
  </si>
  <si>
    <t>Los responsables de las actividades en altura diligencian los formatos para realizar las labores de trabajo seguro en alturas</t>
  </si>
  <si>
    <t>Documentos que evidencien el cumplimiento de la normatividad vigente frente a los entes rectores.</t>
  </si>
  <si>
    <t>Los líderes de Planta Física e Infraestructura Eléctrica realizaron la solicitud de los elementos de protección personal al área de SST.</t>
  </si>
  <si>
    <t xml:space="preserve">El área de gestión BIC  ha realizado los tramites necesarios para obtener la autorización para la ejecución de actividades de mantenimiento locativo. </t>
  </si>
  <si>
    <t>Ejecución y Administración de procesos</t>
  </si>
  <si>
    <t>Líder de Planta Física
Líder de Infraestructura Eléctrica</t>
  </si>
  <si>
    <t>El equipo de Planta Física asistió a las capacitaciones y reuniones de Gestión Ambiental</t>
  </si>
  <si>
    <t>Documentos e información sobre la certificación de la disposición final de residuos de los contratistas externos.</t>
  </si>
  <si>
    <t>El equipo de Planta Física solicito los certificados de disposición final de los residuos generados por contratistas externos</t>
  </si>
  <si>
    <t>Revisar y actualizar los planes de mantenimiento en el Software de Gestión de Mantenimiento MANTUM CMMS</t>
  </si>
  <si>
    <t>El área de Planta Física elaboró un plan de mejoramiento de baterías de baños y cuyas actividades ejecutadas a la fecha se encuentran registradas en MANTUM CMMS</t>
  </si>
  <si>
    <t>Se trabaja con la plataforma de ERP</t>
  </si>
  <si>
    <t xml:space="preserve">Los líderes de Planta física e Infraestructura Eléctrica deberán gestionar ante el proceso de SST la solicitud de EPP para cada uno de los funcionarios del proceso, teniendo en cuenta las actividades específicas que cada uno desarrolla.
 </t>
  </si>
  <si>
    <t>Líder de Planta Física
Líder de Infraestructura Eléctrica
Responsable SST
Coordinador de alturas
empleados y contratistas</t>
  </si>
  <si>
    <t xml:space="preserve">La Ing. contratista encargada de la gestión de mantenimiento realizo la solicitud de aprobación de los trabajos en alturas a través de correo electrónico al área de SST. </t>
  </si>
  <si>
    <t xml:space="preserve">Interrupciones del servicio de fluido eléctrico en las instalaciones de  la ETITC </t>
  </si>
  <si>
    <t>Probabilidad de afectación económica y reputacional por interrupciones del fluido eléctrico en las instalaciones de la ETITC debido a las fallas provocadas por fallas en las instalaciones eléctricas.</t>
  </si>
  <si>
    <t>Daños Activos Físicos</t>
  </si>
  <si>
    <t>El líder del área de Infraestructura Eléctrica y su personal técnico revisaron, actualizaron e implementaron los correspondientes planes de mantenimiento (Ordenes de trabajo y rutas de trabajo), en la plataforma CMMS - MANTUM</t>
  </si>
  <si>
    <t>El Líder del área de Infraestructura Eléctrica y su personal técnico revisaron y actualizaron los planos de la sede principal calle 13 # 16-74 y además se implemento un proyecto referente a un estudio de calidad de la energía eléctrica donde se establece</t>
  </si>
  <si>
    <t>Las áreas de Planta física e Infraestructura eléctrica se acogerán a la normatividad vigente en la realización en las actividades de los proyectos, mantenimiento  con relación a la infraestructura física de la ETITC.</t>
  </si>
  <si>
    <t>Tabla Atributos para el diseño del control</t>
  </si>
  <si>
    <t xml:space="preserve">Desde el área planta física se ha diligenciado 10 ATS (mayo, intervención cielo razón, fachadas y canales. Durante los meses de junio y julio, no se realizaron procesos que requirieran ATS. Para el mes de agosto se realizó la ATC para la actividad adecuación de muros divisorios (11 de agosto). Se muestra como evidencia los documentos ATS debidamente diligenciados. 
Desde el área Infraestructura Eléctrica se realizaron 22 ATS durante la presente vigencia, se muestran los respectivos documentos como evidencia. 
Riesgo no materializado a la fecha del seguimiento.  </t>
  </si>
  <si>
    <t xml:space="preserve">Desde el área se afirma que para los meses de mayo junio y julio se realizaron las 9 solicitudes acordes a las actividades a realizar por el área, se presenta como evidencia 3 documentos que muestran la aprobación de SST, se menciona que las demás actividades fueron aprobadas en sitio de la ejecución de las actividades. 
Desde el área de infraestructura Eléctrica se presenta de igual manera los documentos requeridos para las actividades del área 
Riesgo no materializado a la fecha del seguimiento.  
</t>
  </si>
  <si>
    <t>El área de Infraestructura Eléctrica realizará documentará el Mantenimiento preventivo de las redes y equipos eléctricos por medio del Software de gestión de Mantenimiento MANTUM CMMS</t>
  </si>
  <si>
    <t xml:space="preserve">La actividad fue realizada durante el 1° semestre de la vigencia, se afirma que los integrantes de las áreas responsables participaron en la reunión. </t>
  </si>
  <si>
    <t xml:space="preserve">Desde el área se muestra como evidencia los respectivos soportes frente a las certificaciones de disponibilidad de residuos, acorde a las actividades realizadas (10 certificaciones), en estas se hacen visibles los responsables y actividades realizadas frente a la disposición de residuos. 
Riesgo no materializado a la fecha. </t>
  </si>
  <si>
    <t xml:space="preserve">Teniendo en cuenta lo dispuesto en el Plan de mantenimiento, frente a la inspección a las baterías de baño, se han llevado a cabo Intervenciones del F, J y C. 37 órdenes de trabajo. 
Se han realizado actividades de inspección y mantenimiento, de igual forma se evidencian las actividades de la ruta de mantenimiento de los baños y las actividades propias del plan de mejoramiento de baterías de baños. 
Riesgo no materializado a la fecha del seguimiento. 
</t>
  </si>
  <si>
    <t xml:space="preserve">Desde Planta Física se informa que no se ha realizado la solicitud de los EPP.
Desde Infraestructura Eléctrica, se realizó la solicitud de los EPP necesarios para el área, estos fueron entregados con normalidad, se presenta los respectivos formatos debidamente diligenciados. 
Riesgo no materializado a la fecha del seguimiento. 
</t>
  </si>
  <si>
    <t xml:space="preserve">Desde el área de Infraestructura Eléctrica se consolido la información concerniente a las actividades realizadas a los aires acondicionados, iluminación, plantas y centro de telecomunicación, en este sentido, se muestran los documentos y la ejecución de las actividades a través del aplicativo MANTUM, evidenciando tiempos, ejecutor y tipo de intervención. 
Riesgo no materializado a la fecha. 
</t>
  </si>
  <si>
    <t xml:space="preserve">Desde el área de Infraestructura eléctrica, se muestra actualización de los diagramas unifilares, los cuales se han realizado a las diferentes áreas y procesos institucionales, por otra parte, se evidencia el cronograma para determinar la calidad de la energía eléctrica institucional, 5 de 8 reuniones realizadas, en las cuales e evidencia la integración de lineamientos de entidades externas. 
Riesgo no materializado a la fecha. 
</t>
  </si>
  <si>
    <t xml:space="preserve">Permisos de Min cultura: Solicitud de estudios de calas (Fachadas), Se muestra como evidencia los documentos de subsane por parte de MinCultura (3 de agosto).
Mantenimiento de bordillos de escaleras: Se realizó la solicitud para la aprobación de las actividades (18 de agosto), para ellos se realizó envió de los documentos técnicos. Se recibió respuesta recomendación el 3 de septiembre (Solicitud de mantenimiento locativo). Se muestra los documentos pertinentes 
Englobe de predios Sede Central: Se recibió solicitud del MEN acerca del predio a englobar (19 de abril). Se envió un documento dando claridades de la caracterización del predio (4 de mayo). Se realizaría la transferencia de inmueble (Documentos en construcción). 
Desde Infraestructura eléctrica se evidencian los lineamientos normativos que son implicados en las tareas matutinas del área, mismas que se evidencian en los planes de intervención a las áreas institucionales. 
Riesgo no materializado a la fecha. 
</t>
  </si>
  <si>
    <t xml:space="preserve">Desde Almacén se evidencian los documentos que integran la información de ingresos y egresos al área, estos se muestran a través del GRF-FO-11. Comprobante de egreso de consumo. Y el GRF-FO-08 Comprobante de ingreso. 
Riesgo no materializado a la fecha del seguimiento. 
</t>
  </si>
  <si>
    <r>
      <rPr>
        <b/>
        <sz val="14"/>
        <rFont val="Arial Narrow"/>
        <family val="2"/>
      </rPr>
      <t>LIDER DEL PROCESO:</t>
    </r>
    <r>
      <rPr>
        <sz val="14"/>
        <rFont val="Arial Narrow"/>
        <family val="2"/>
      </rPr>
      <t xml:space="preserve"> ARIEL TOVAR GÓMEZ</t>
    </r>
  </si>
  <si>
    <t>Fecha de actualización 11/11/2022</t>
  </si>
  <si>
    <t>Mediante teams los profesionales de planta física e infraestructura eléctrica conformaron un grupo en el cual tienen las carpetas para ats, capacitaciones, certificados ats, para trabajo de riesgo eléctrico se observa el diligenciamiento del formato SST-FO 18 del 19 octubre 2022, revisión de elementos para realizar adecuaciones en enfermería, cableado de datos para impresora y 26 de septiembre para la revisión de cableados en la oficina de atención al ciudadano, todos con el aval  de sst, en planta física hay 16 solicitudes a la fecha y se observa que para el contrato 359 de 2021 que corresponde a la instalación de señalización, para el lavado de la fachada el 6 de octubre y sst aprobó para pasar al interventor quien trasmite la aprobación a las personas que van a ejecutar, el  6 de octubre se observa la inspección de arnés mediante el formato SST FO 05.</t>
  </si>
  <si>
    <t>Se observaron los correos de solicitud para el trabajo,  junto con los formatos para inicio de trabajo en alturas del día lunes 31 de octubre, se observó que infraestructura eléctrica presentó el correo del 31 de octubre, enviar parafiscales para y copia a recepción para el ingreso a la ejecución de la actividad de mantenimiento aires acondicionados el 2 de noviembre, empresa “Socres sas”.</t>
  </si>
  <si>
    <t>Mediante el seguimiento efectuado se evidenciaron, los formatos firmados por cada responsable que va a ejecutar el trabajo en alturas y las aprobaciones por correo electrónico del mes de octubre donde SST aprobó el mismo día para el lavado de fachadas</t>
  </si>
  <si>
    <t>Mediante el software Mantum se observó el mantenimiento preventivo semanal de las ups iluminarias, aires acondicionados y plantas eléctricas, asi como, solicitudes de servicios y mantenimiento de equipos como son las plantas eléctricas, las ups, aires acondicionados principalmente los del data center, de igual modo, para mantenimiento en talleres y planta física aproximadamente con 336 órdenes de trabajo, finalmente, a través de la presentación de informe del mes de septiembre se observa la especificación de cada máquina el mantenimiento que realizaron mediante el contrato 185-2022 el cual fue adicionado.
En planta física la ing. civil es la encargada de alimentar la plataforma Mantum mediante los planes correctivos por solicitud de la Escuela, observando que no todos los funcionarios realizan las solicitudes por el aplicativo, debido a que escriben por correo o whatsapp, sin embargo, dichos registros quedan con nombre de la ing. civil, De otra parte, se observa orden de trabajo cerrada correspondiente a la instalación de rack´s a la oficina en atención al ciudadano y adicionalmente mediante las rutas de trabajo de inspección visual a los baños, se detectaron falla en ellos y se generan ordenes de trabajo cerradas satisfactoriamente.</t>
  </si>
  <si>
    <t>Se observa que el área de infraestructura eléctrica cuenta con los planos sobre estructura eléctrica de la escuela y tienen la versión 01 , estos documentos se encuentra en actualización de redes, por ello dichos planos especifican el tipo de cable, calibre, destino y contiene diagramas de información de acuerdo a la norma reti, por sector se observa la red eléctrica y se generada por bloques y nomenclatura, la red normal o regulada la que soporta, se ve el plano de cableados y redes, del 10 de agosto, incluyendo el unifilar el cual identifica cada cable y especificación de cada conductor, tipo de cable,  especifica capacidad y de donde viene, todo esto bajo normas reti., lo cual contribuye con la mitigación del riesgo identificado.</t>
  </si>
  <si>
    <t>Mediante el seguimiento efectuado se evidencio que el normograma se encuentra en actualización de acuerdo a la normatividad vigente, de acuerdo al cumplimiento que se debe dar al Ministerio de Cultura, adicionalmente se encuentran en proceso de englobe los predios que corresponden a la Escuela, así mismo, se han realizado varias solicitud al Ministerio de Cultura para actividades de mantenimiento como cambio de perfiles antideslizantes y mantenimiento baterías de baños, muros pisos y techos, de los que se obtuvo respuesta favorable, de otra parte, con mobiliario no hay que solicitar aprobación, La ETITC con el fin de optimizar la actividad de radicación ante el Ministerio suscribió contrato de prestación de servicios con una arquitecta experta en patrimonio y en bienes de patrimonio cultural, lo que ha contribuido a disminuir los tiempos de aprobación de las solicitudes de intervención por el ministerio.
Así mismo, se observó el análisis estructural de Carvajal realizado en abril 2022 y sus actualizaciones, de igual forma, se observó el informe elaborado por planta física a partir de la visita del IDIGER del mes de noviembre en el cual indican que tres salones del segundo piso no son aptos para el uso, IDIGER en su informe restringe tres salones del segundo piso y entrada peatonal, dicha información se encuentra en construcción para ser remitida al DADEP para continuar o suspender el servicio de la sede. Por ,lo que dichas actividades contribuyen con la mitigación del riesgo.</t>
  </si>
  <si>
    <t>Para el periodo que comprende este seguimiento no se han dictado capacitaciones de gestión ambiental para el area de planta fisica, mientra que por parte de infraestructura electrica solicitaron capacitaciones en temas de manejo de respel y residuos en el mes de septiembre,  asi como en el mes de agosto 2022 asisteron a capacitación del riesgo electrico con SST. actividad que contribuye con la mitigación del riesgo identificado.</t>
  </si>
  <si>
    <t>Se observa certificado de residuos especiales de mayo de 2022 de residuos de pintura por la empresa tracol,  ecoplanet residuos de chatarra de junio de 2022, los demás contratos externos entregan en el cierre del contrato los documentos soporte,  como es el caso del contrato 360 de 2021 cuyos documentos soportes de capacitaciones brindadas por  por el proveedor en el mes de septiembre a sus contratistas, seran remitidos a la arquitecta al terminar su ejecución en noviembre, actividades que contribuyen con la mitigación del riesgo identificado.</t>
  </si>
  <si>
    <t>Dentro del plan de mantenimiento preventivo y correctivo de baños, se elabora el informe de ejecución y responsables, así mismo, se generó el documento de estado físico, el cual es registrado de forma mensual en Mantum y generaron plan de mejoramiento para revisión enviado a calidad,  se observan memorias técnicas de la información de cada uno de los baños, análisis estado físico, ministerio autoriza y contratan la obra para su mantenimiento, se observa la planimetría por cada baño inspeccionado e identificado, en este sentido también se observó una matriz de inventario de baños para generar inspección visual, la cual genero posteriormente la Orden de Trabajo, adicionalmente, se observó que se encuentra pendiente la identificación de redes hidráulicas por la antigüedad del edificación en la que se encuentra la ETITC, por lo que solo se pudieron identificar tres cajas del bloque C, quedando pendiente de identificación del resto de cajas, este informe fue remitido al proceso de gestión ambiental en el mes de marzo.</t>
  </si>
  <si>
    <t>Hasta el mes de agosto se utilizó SIGAF por falta de soporte se migro a Mantum, mediante el código EM se identifican las entradas para almacén, adicionalmente se observa que los activos como equipos identificados con la placa 67695 presenta en el sistema la viuda útil, depreciación y costo del bien, Mantum permite identificar los bienes por foto y especificación, de igual forma permite genera el informe global de elementos observando el cargue de 21901 elementos, observando que primero se crea el elemento y luego se realiza la entrada de los elementos, así mismo, algunos elementos no presentan la foto de identificación, en el aplicativo se cambia el responsables y el egreso se debe realizar de forma manual en el formato de Excel, de igual modo, se observaron los TR-traslados del mes de septiembre y el responsable debe aceptar, para cambiar el responsable de destino, el riesgo tiene posible materialización debido a que no toda la información se registra en Mantum, por lo que se requieren formatos externos para el egreso. Actividad que requiere ser fortalecida.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</si>
</sst>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sz val="12"/>
      <name val="Arial"/>
      <family val="2"/>
    </font>
    <font>
      <u/>
      <sz val="11"/>
      <color theme="10"/>
      <name val="Calibri"/>
      <family val="2"/>
      <scheme val="minor"/>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thin">
        <color indexed="64"/>
      </left>
      <right/>
      <top/>
      <bottom/>
      <diagonal/>
    </border>
  </borders>
  <cellStyleXfs count="6">
    <xf numFmtId="0" fontId="0" fillId="0" borderId="0"/>
    <xf numFmtId="9" fontId="14" fillId="0" borderId="0" applyFont="0" applyFill="0" applyBorder="0" applyAlignment="0" applyProtection="0"/>
    <xf numFmtId="0" fontId="46" fillId="0" borderId="0"/>
    <xf numFmtId="0" fontId="47" fillId="0" borderId="0"/>
    <xf numFmtId="0" fontId="5" fillId="0" borderId="0"/>
    <xf numFmtId="0" fontId="67" fillId="0" borderId="0" applyNumberFormat="0" applyFill="0" applyBorder="0" applyAlignment="0" applyProtection="0"/>
  </cellStyleXfs>
  <cellXfs count="415">
    <xf numFmtId="0" fontId="0" fillId="0" borderId="0" xfId="0"/>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xf numFmtId="0" fontId="48" fillId="3" borderId="40" xfId="2" applyFont="1" applyFill="1" applyBorder="1"/>
    <xf numFmtId="0" fontId="48" fillId="3" borderId="4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2" xfId="0" applyFont="1" applyFill="1" applyBorder="1" applyAlignment="1">
      <alignment horizontal="center" vertical="center" wrapText="1" readingOrder="1"/>
    </xf>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3" xfId="0" applyFont="1" applyFill="1" applyBorder="1" applyAlignment="1">
      <alignment horizontal="center" vertical="center" wrapText="1" readingOrder="1"/>
    </xf>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8" xfId="2" applyFont="1" applyFill="1" applyBorder="1"/>
    <xf numFmtId="0" fontId="48" fillId="3" borderId="9" xfId="2" applyFont="1" applyFill="1" applyBorder="1"/>
    <xf numFmtId="0" fontId="48" fillId="3" borderId="11" xfId="2" applyFont="1" applyFill="1" applyBorder="1"/>
    <xf numFmtId="0" fontId="48" fillId="3" borderId="10"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7"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8" xfId="2" quotePrefix="1" applyFont="1" applyFill="1" applyBorder="1" applyAlignment="1">
      <alignment horizontal="left" vertical="top" wrapText="1"/>
    </xf>
    <xf numFmtId="0" fontId="6" fillId="0" borderId="21" xfId="0" applyFont="1" applyBorder="1" applyAlignment="1" applyProtection="1">
      <alignment horizontal="left" vertical="top" wrapText="1"/>
      <protection locked="0"/>
    </xf>
    <xf numFmtId="0" fontId="15" fillId="0" borderId="21" xfId="5" applyFont="1" applyBorder="1" applyAlignment="1" applyProtection="1">
      <alignment horizontal="left" vertical="top" wrapText="1"/>
      <protection locked="0"/>
    </xf>
    <xf numFmtId="0" fontId="6" fillId="0" borderId="21" xfId="0" quotePrefix="1" applyFont="1" applyBorder="1" applyAlignment="1" applyProtection="1">
      <alignment horizontal="left" vertical="top" wrapText="1"/>
      <protection locked="0"/>
    </xf>
    <xf numFmtId="0" fontId="1" fillId="0" borderId="21" xfId="0" applyFont="1" applyBorder="1" applyAlignment="1" applyProtection="1">
      <alignment horizontal="left" vertical="top"/>
      <protection hidden="1"/>
    </xf>
    <xf numFmtId="0" fontId="1" fillId="0" borderId="21" xfId="0" applyFont="1" applyBorder="1" applyAlignment="1" applyProtection="1">
      <alignment horizontal="left" vertical="top" textRotation="90"/>
      <protection locked="0"/>
    </xf>
    <xf numFmtId="9" fontId="1" fillId="0" borderId="21" xfId="0" applyNumberFormat="1" applyFont="1" applyBorder="1" applyAlignment="1" applyProtection="1">
      <alignment horizontal="left" vertical="top"/>
      <protection hidden="1"/>
    </xf>
    <xf numFmtId="164" fontId="1" fillId="0" borderId="21" xfId="1" applyNumberFormat="1" applyFont="1" applyBorder="1" applyAlignment="1">
      <alignment horizontal="left" vertical="top"/>
    </xf>
    <xf numFmtId="0" fontId="4" fillId="0" borderId="21" xfId="0" applyFont="1" applyBorder="1" applyAlignment="1" applyProtection="1">
      <alignment horizontal="left" vertical="top" textRotation="90" wrapText="1"/>
      <protection hidden="1"/>
    </xf>
    <xf numFmtId="0" fontId="4" fillId="0" borderId="21" xfId="0" applyFont="1" applyBorder="1" applyAlignment="1" applyProtection="1">
      <alignment horizontal="left" vertical="top" textRotation="90"/>
      <protection hidden="1"/>
    </xf>
    <xf numFmtId="0" fontId="1" fillId="0" borderId="21" xfId="0" applyFont="1" applyBorder="1" applyAlignment="1" applyProtection="1">
      <alignment horizontal="left" vertical="top" wrapText="1"/>
      <protection locked="0"/>
    </xf>
    <xf numFmtId="14" fontId="1" fillId="0" borderId="21" xfId="0" applyNumberFormat="1" applyFont="1" applyBorder="1" applyAlignment="1" applyProtection="1">
      <alignment horizontal="left" vertical="top"/>
      <protection locked="0"/>
    </xf>
    <xf numFmtId="0" fontId="1" fillId="0" borderId="72"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1" fillId="0" borderId="21" xfId="0" applyFont="1" applyBorder="1" applyAlignment="1">
      <alignment horizontal="left" vertical="top"/>
    </xf>
    <xf numFmtId="14" fontId="1" fillId="0" borderId="73" xfId="0" applyNumberFormat="1" applyFont="1" applyBorder="1" applyAlignment="1" applyProtection="1">
      <alignment horizontal="left" vertical="top"/>
      <protection locked="0"/>
    </xf>
    <xf numFmtId="0" fontId="1" fillId="0" borderId="74" xfId="0" applyFont="1" applyBorder="1" applyAlignment="1" applyProtection="1">
      <alignment horizontal="left" vertical="top" wrapText="1"/>
      <protection locked="0"/>
    </xf>
    <xf numFmtId="0" fontId="1" fillId="0" borderId="70" xfId="0" applyFont="1" applyBorder="1" applyAlignment="1" applyProtection="1">
      <alignment horizontal="left" vertical="top" wrapText="1"/>
      <protection locked="0"/>
    </xf>
    <xf numFmtId="9" fontId="1" fillId="0" borderId="21" xfId="0" applyNumberFormat="1" applyFont="1" applyBorder="1" applyAlignment="1" applyProtection="1">
      <alignment horizontal="left" vertical="top" wrapText="1"/>
      <protection hidden="1"/>
    </xf>
    <xf numFmtId="0" fontId="1" fillId="0" borderId="0" xfId="0" applyFont="1" applyAlignment="1">
      <alignment horizontal="left" vertical="top"/>
    </xf>
    <xf numFmtId="0" fontId="58" fillId="0" borderId="63" xfId="0" applyFont="1" applyBorder="1" applyAlignment="1" applyProtection="1">
      <alignment horizontal="left" vertical="top" wrapText="1"/>
      <protection locked="0"/>
    </xf>
    <xf numFmtId="0" fontId="58" fillId="0" borderId="57" xfId="0" applyFont="1" applyBorder="1" applyAlignment="1" applyProtection="1">
      <alignment horizontal="left" vertical="top" wrapText="1"/>
      <protection locked="0"/>
    </xf>
    <xf numFmtId="0" fontId="57" fillId="0" borderId="57" xfId="0" applyFont="1" applyBorder="1" applyAlignment="1" applyProtection="1">
      <alignment horizontal="left" vertical="top"/>
      <protection locked="0"/>
    </xf>
    <xf numFmtId="0" fontId="1" fillId="3" borderId="0" xfId="0" applyFont="1" applyFill="1" applyAlignment="1">
      <alignment horizontal="left" vertical="top"/>
    </xf>
    <xf numFmtId="0" fontId="60" fillId="7" borderId="21" xfId="0" applyFont="1" applyFill="1" applyBorder="1" applyAlignment="1">
      <alignment horizontal="left" vertical="top" textRotation="90"/>
    </xf>
    <xf numFmtId="0" fontId="4" fillId="3" borderId="0" xfId="0" applyFont="1" applyFill="1" applyAlignment="1">
      <alignment horizontal="left" vertical="top"/>
    </xf>
    <xf numFmtId="0" fontId="4" fillId="2" borderId="0" xfId="0" applyFont="1" applyFill="1" applyAlignment="1">
      <alignment horizontal="left" vertical="top"/>
    </xf>
    <xf numFmtId="0" fontId="60" fillId="7" borderId="70" xfId="0" applyFont="1" applyFill="1" applyBorder="1" applyAlignment="1">
      <alignment horizontal="left" vertical="top" textRotation="90"/>
    </xf>
    <xf numFmtId="0" fontId="60" fillId="7" borderId="70" xfId="0" applyFont="1" applyFill="1" applyBorder="1" applyAlignment="1">
      <alignment horizontal="left" vertical="top"/>
    </xf>
    <xf numFmtId="0" fontId="60" fillId="7" borderId="70" xfId="0" applyFont="1" applyFill="1" applyBorder="1" applyAlignment="1">
      <alignment horizontal="left" vertical="top" wrapText="1"/>
    </xf>
    <xf numFmtId="0" fontId="60" fillId="7" borderId="21" xfId="0" applyFont="1" applyFill="1" applyBorder="1" applyAlignment="1">
      <alignment horizontal="left" vertical="top" wrapText="1"/>
    </xf>
    <xf numFmtId="0" fontId="60" fillId="7" borderId="21" xfId="0" applyFont="1" applyFill="1" applyBorder="1" applyAlignment="1">
      <alignment horizontal="left" vertical="top" textRotation="90" wrapText="1"/>
    </xf>
    <xf numFmtId="0" fontId="1" fillId="0" borderId="21" xfId="0" applyFont="1" applyBorder="1" applyAlignment="1" applyProtection="1">
      <alignment horizontal="left" vertical="top"/>
      <protection locked="0"/>
    </xf>
    <xf numFmtId="0" fontId="4" fillId="0" borderId="70" xfId="0" applyFont="1" applyBorder="1" applyAlignment="1" applyProtection="1">
      <alignment horizontal="left" vertical="top" wrapText="1"/>
      <protection hidden="1"/>
    </xf>
    <xf numFmtId="9" fontId="1" fillId="0" borderId="70" xfId="0" applyNumberFormat="1" applyFont="1" applyBorder="1" applyAlignment="1" applyProtection="1">
      <alignment horizontal="left" vertical="top" wrapText="1"/>
      <protection hidden="1"/>
    </xf>
    <xf numFmtId="9" fontId="1" fillId="0" borderId="70" xfId="0" applyNumberFormat="1" applyFont="1" applyBorder="1" applyAlignment="1" applyProtection="1">
      <alignment horizontal="left" vertical="top" wrapText="1"/>
      <protection locked="0"/>
    </xf>
    <xf numFmtId="0" fontId="4" fillId="0" borderId="70" xfId="0" applyFont="1" applyBorder="1" applyAlignment="1" applyProtection="1">
      <alignment horizontal="left" vertical="top"/>
      <protection hidden="1"/>
    </xf>
    <xf numFmtId="0" fontId="1" fillId="0" borderId="22" xfId="0" applyFont="1" applyBorder="1" applyAlignment="1">
      <alignment horizontal="left" vertical="top"/>
    </xf>
    <xf numFmtId="9" fontId="1" fillId="0" borderId="21" xfId="0" applyNumberFormat="1"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hidden="1"/>
    </xf>
    <xf numFmtId="0" fontId="4" fillId="0" borderId="21" xfId="0" applyFont="1" applyBorder="1" applyAlignment="1" applyProtection="1">
      <alignment horizontal="left" vertical="top"/>
      <protection hidden="1"/>
    </xf>
    <xf numFmtId="0" fontId="1" fillId="0" borderId="3" xfId="0" applyFont="1" applyBorder="1" applyAlignment="1">
      <alignment horizontal="left" vertical="top"/>
    </xf>
    <xf numFmtId="0" fontId="1" fillId="0" borderId="2" xfId="0" applyFont="1" applyBorder="1" applyAlignment="1">
      <alignment horizontal="left" vertical="top"/>
    </xf>
    <xf numFmtId="0" fontId="46" fillId="0" borderId="7" xfId="0" applyFont="1" applyBorder="1" applyAlignment="1">
      <alignment horizontal="left" vertical="top" wrapText="1"/>
    </xf>
    <xf numFmtId="0" fontId="46" fillId="0" borderId="0" xfId="0" applyFont="1" applyAlignment="1">
      <alignment horizontal="left" vertical="top" wrapText="1"/>
    </xf>
    <xf numFmtId="0" fontId="61"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62" fillId="0" borderId="0" xfId="0" applyFont="1" applyAlignment="1">
      <alignment horizontal="left" vertical="top"/>
    </xf>
    <xf numFmtId="0" fontId="65" fillId="0" borderId="69" xfId="0" applyFont="1" applyBorder="1" applyAlignment="1">
      <alignment horizontal="left" vertical="top" wrapText="1"/>
    </xf>
    <xf numFmtId="0" fontId="64" fillId="0" borderId="69" xfId="0" applyFont="1" applyBorder="1" applyAlignment="1">
      <alignment horizontal="left" vertical="top" wrapText="1"/>
    </xf>
    <xf numFmtId="0" fontId="65" fillId="0" borderId="0" xfId="0" applyFont="1" applyAlignment="1">
      <alignment horizontal="left" vertical="top" wrapText="1"/>
    </xf>
    <xf numFmtId="0" fontId="1" fillId="0" borderId="0" xfId="0" applyFont="1" applyAlignment="1">
      <alignment horizontal="left" vertical="top" wrapText="1"/>
    </xf>
    <xf numFmtId="0" fontId="1" fillId="3" borderId="0" xfId="0" applyFont="1" applyFill="1" applyAlignment="1">
      <alignment horizontal="left" vertical="top" wrapText="1"/>
    </xf>
    <xf numFmtId="0" fontId="1" fillId="3" borderId="21" xfId="0" applyFont="1" applyFill="1" applyBorder="1" applyAlignment="1" applyProtection="1">
      <alignment horizontal="left" vertical="top" wrapText="1"/>
      <protection locked="0"/>
    </xf>
    <xf numFmtId="9" fontId="1" fillId="0" borderId="21" xfId="1" applyFont="1" applyBorder="1" applyAlignment="1">
      <alignment horizontal="left" vertical="top" wrapText="1"/>
    </xf>
    <xf numFmtId="0" fontId="1" fillId="3" borderId="70" xfId="0" applyFont="1" applyFill="1" applyBorder="1" applyAlignment="1" applyProtection="1">
      <alignment horizontal="left" vertical="top" wrapText="1"/>
      <protection locked="0"/>
    </xf>
    <xf numFmtId="0" fontId="1" fillId="3" borderId="21" xfId="0" applyFont="1" applyFill="1" applyBorder="1" applyAlignment="1">
      <alignment horizontal="left" vertical="top" wrapText="1"/>
    </xf>
    <xf numFmtId="0" fontId="60" fillId="7" borderId="21" xfId="0" applyFont="1" applyFill="1" applyBorder="1" applyAlignment="1">
      <alignment horizontal="center" vertical="top" wrapText="1"/>
    </xf>
    <xf numFmtId="14" fontId="1" fillId="3" borderId="21" xfId="0" applyNumberFormat="1" applyFont="1" applyFill="1" applyBorder="1" applyAlignment="1">
      <alignment horizontal="left" vertical="top" wrapText="1"/>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3" fillId="3" borderId="46" xfId="3" applyFont="1" applyFill="1" applyBorder="1" applyAlignment="1">
      <alignment horizontal="left" vertical="top" wrapText="1" readingOrder="1"/>
    </xf>
    <xf numFmtId="0" fontId="53" fillId="3" borderId="47" xfId="3" applyFont="1" applyFill="1" applyBorder="1" applyAlignment="1">
      <alignment horizontal="left" vertical="top" wrapText="1" readingOrder="1"/>
    </xf>
    <xf numFmtId="0" fontId="54" fillId="3" borderId="48" xfId="2" applyFont="1" applyFill="1" applyBorder="1" applyAlignment="1">
      <alignment horizontal="justify" vertical="center" wrapText="1"/>
    </xf>
    <xf numFmtId="0" fontId="54" fillId="3" borderId="49" xfId="2" applyFont="1" applyFill="1" applyBorder="1" applyAlignment="1">
      <alignment horizontal="justify" vertical="center" wrapText="1"/>
    </xf>
    <xf numFmtId="0" fontId="53" fillId="3" borderId="50" xfId="0" applyFont="1" applyFill="1" applyBorder="1" applyAlignment="1">
      <alignment horizontal="left" vertical="center" wrapText="1"/>
    </xf>
    <xf numFmtId="0" fontId="53" fillId="3" borderId="51" xfId="0" applyFont="1" applyFill="1" applyBorder="1" applyAlignment="1">
      <alignment horizontal="left" vertical="center" wrapText="1"/>
    </xf>
    <xf numFmtId="0" fontId="48" fillId="3" borderId="7"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8" xfId="2" applyFont="1" applyFill="1" applyBorder="1" applyAlignment="1">
      <alignment horizontal="left" vertical="top" wrapText="1"/>
    </xf>
    <xf numFmtId="0" fontId="53" fillId="3" borderId="61" xfId="0" applyFont="1" applyFill="1" applyBorder="1" applyAlignment="1">
      <alignment horizontal="left" vertical="center" wrapText="1"/>
    </xf>
    <xf numFmtId="0" fontId="53" fillId="3" borderId="62" xfId="0" applyFont="1" applyFill="1" applyBorder="1" applyAlignment="1">
      <alignment horizontal="left" vertical="center" wrapText="1"/>
    </xf>
    <xf numFmtId="0" fontId="54" fillId="3" borderId="54" xfId="0" applyFont="1" applyFill="1" applyBorder="1" applyAlignment="1">
      <alignment horizontal="justify" vertical="center" wrapText="1"/>
    </xf>
    <xf numFmtId="0" fontId="54" fillId="3" borderId="55" xfId="0" applyFont="1" applyFill="1" applyBorder="1" applyAlignment="1">
      <alignment horizontal="justify" vertical="center" wrapText="1"/>
    </xf>
    <xf numFmtId="0" fontId="49" fillId="14" borderId="36" xfId="2" applyFont="1" applyFill="1" applyBorder="1" applyAlignment="1">
      <alignment horizontal="center" vertical="center" wrapText="1"/>
    </xf>
    <xf numFmtId="0" fontId="49" fillId="14" borderId="37" xfId="2" applyFont="1" applyFill="1" applyBorder="1" applyAlignment="1">
      <alignment horizontal="center" vertical="center" wrapText="1"/>
    </xf>
    <xf numFmtId="0" fontId="49" fillId="14" borderId="38" xfId="2" applyFont="1" applyFill="1" applyBorder="1" applyAlignment="1">
      <alignment horizontal="center" vertical="center" wrapText="1"/>
    </xf>
    <xf numFmtId="0" fontId="48" fillId="0" borderId="7"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8"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48" fillId="0" borderId="57" xfId="2" quotePrefix="1" applyFont="1" applyBorder="1" applyAlignment="1">
      <alignment horizontal="left" vertical="center" wrapText="1"/>
    </xf>
    <xf numFmtId="0" fontId="48" fillId="0" borderId="58" xfId="2" quotePrefix="1" applyFont="1" applyBorder="1" applyAlignment="1">
      <alignment horizontal="left" vertical="center" wrapText="1"/>
    </xf>
    <xf numFmtId="0" fontId="50" fillId="3" borderId="39" xfId="2" quotePrefix="1" applyFont="1" applyFill="1" applyBorder="1" applyAlignment="1">
      <alignment horizontal="left" vertical="top" wrapText="1"/>
    </xf>
    <xf numFmtId="0" fontId="51" fillId="3" borderId="40" xfId="2" quotePrefix="1" applyFont="1" applyFill="1" applyBorder="1" applyAlignment="1">
      <alignment horizontal="left" vertical="top" wrapText="1"/>
    </xf>
    <xf numFmtId="0" fontId="51" fillId="3" borderId="41" xfId="2" quotePrefix="1" applyFont="1" applyFill="1" applyBorder="1" applyAlignment="1">
      <alignment horizontal="left" vertical="top" wrapText="1"/>
    </xf>
    <xf numFmtId="0" fontId="48" fillId="0" borderId="7"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8" xfId="2" quotePrefix="1" applyFont="1" applyBorder="1" applyAlignment="1">
      <alignment horizontal="left" vertical="top" wrapText="1"/>
    </xf>
    <xf numFmtId="0" fontId="53" fillId="14" borderId="42" xfId="3" applyFont="1" applyFill="1" applyBorder="1" applyAlignment="1">
      <alignment horizontal="center" vertical="center" wrapText="1"/>
    </xf>
    <xf numFmtId="0" fontId="53" fillId="14" borderId="43" xfId="3" applyFont="1" applyFill="1" applyBorder="1" applyAlignment="1">
      <alignment horizontal="center" vertical="center" wrapText="1"/>
    </xf>
    <xf numFmtId="0" fontId="53" fillId="14" borderId="44" xfId="2" applyFont="1" applyFill="1" applyBorder="1" applyAlignment="1">
      <alignment horizontal="center" vertical="center"/>
    </xf>
    <xf numFmtId="0" fontId="53"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0" fillId="7" borderId="21" xfId="0" applyFont="1" applyFill="1" applyBorder="1" applyAlignment="1">
      <alignment horizontal="left" vertical="top" wrapText="1"/>
    </xf>
    <xf numFmtId="0" fontId="64" fillId="0" borderId="69" xfId="0" applyFont="1" applyBorder="1" applyAlignment="1">
      <alignment horizontal="left" vertical="top" wrapText="1"/>
    </xf>
    <xf numFmtId="0" fontId="65" fillId="0" borderId="69" xfId="0" applyFont="1" applyBorder="1" applyAlignment="1">
      <alignment horizontal="left" vertical="top" wrapText="1"/>
    </xf>
    <xf numFmtId="0" fontId="49" fillId="0" borderId="67" xfId="0" applyFont="1" applyBorder="1" applyAlignment="1">
      <alignment horizontal="left" vertical="top" wrapText="1"/>
    </xf>
    <xf numFmtId="0" fontId="49" fillId="0" borderId="66" xfId="0" applyFont="1" applyBorder="1" applyAlignment="1">
      <alignment horizontal="left" vertical="top" wrapText="1"/>
    </xf>
    <xf numFmtId="0" fontId="49" fillId="0" borderId="68" xfId="0" applyFont="1" applyBorder="1" applyAlignment="1">
      <alignment horizontal="left" vertical="top" wrapText="1"/>
    </xf>
    <xf numFmtId="0" fontId="1" fillId="0" borderId="2" xfId="0" applyFont="1" applyBorder="1" applyAlignment="1">
      <alignment horizontal="left" vertical="top" wrapText="1"/>
    </xf>
    <xf numFmtId="0" fontId="1" fillId="0" borderId="64" xfId="0" applyFont="1" applyBorder="1" applyAlignment="1">
      <alignment horizontal="left" vertical="top" wrapText="1"/>
    </xf>
    <xf numFmtId="0" fontId="1" fillId="0" borderId="65" xfId="0" applyFont="1" applyBorder="1" applyAlignment="1">
      <alignment horizontal="left" vertical="top" wrapText="1"/>
    </xf>
    <xf numFmtId="0" fontId="63" fillId="0" borderId="21" xfId="0" applyFont="1" applyBorder="1" applyAlignment="1">
      <alignment horizontal="left" vertical="top" wrapText="1"/>
    </xf>
    <xf numFmtId="0" fontId="60" fillId="7" borderId="21" xfId="0" applyFont="1" applyFill="1" applyBorder="1" applyAlignment="1">
      <alignment horizontal="left" vertical="top"/>
    </xf>
    <xf numFmtId="9" fontId="1" fillId="0" borderId="70" xfId="0" applyNumberFormat="1" applyFont="1" applyBorder="1" applyAlignment="1" applyProtection="1">
      <alignment horizontal="left" vertical="top" wrapText="1"/>
      <protection hidden="1"/>
    </xf>
    <xf numFmtId="9" fontId="1" fillId="0" borderId="22" xfId="0" applyNumberFormat="1" applyFont="1" applyBorder="1" applyAlignment="1" applyProtection="1">
      <alignment horizontal="left" vertical="top" wrapText="1"/>
      <protection hidden="1"/>
    </xf>
    <xf numFmtId="0" fontId="60" fillId="7" borderId="21" xfId="0" applyFont="1" applyFill="1" applyBorder="1" applyAlignment="1">
      <alignment horizontal="left" vertical="top" textRotation="90" wrapText="1"/>
    </xf>
    <xf numFmtId="0" fontId="1" fillId="0" borderId="70" xfId="0" applyFont="1" applyBorder="1" applyAlignment="1">
      <alignment horizontal="left" vertical="top"/>
    </xf>
    <xf numFmtId="0" fontId="1" fillId="0" borderId="22" xfId="0" applyFont="1" applyBorder="1" applyAlignment="1">
      <alignment horizontal="left" vertical="top"/>
    </xf>
    <xf numFmtId="0" fontId="1" fillId="0" borderId="70" xfId="0" applyFont="1" applyBorder="1" applyAlignment="1" applyProtection="1">
      <alignment horizontal="left" vertical="top" wrapText="1"/>
      <protection locked="0"/>
    </xf>
    <xf numFmtId="0" fontId="1" fillId="0" borderId="22" xfId="0" applyFont="1" applyBorder="1" applyAlignment="1" applyProtection="1">
      <alignment horizontal="left" vertical="top" wrapText="1"/>
      <protection locked="0"/>
    </xf>
    <xf numFmtId="0" fontId="4" fillId="0" borderId="70" xfId="0" applyFont="1" applyBorder="1" applyAlignment="1" applyProtection="1">
      <alignment horizontal="left" vertical="top"/>
      <protection hidden="1"/>
    </xf>
    <xf numFmtId="0" fontId="4" fillId="0" borderId="22" xfId="0" applyFont="1" applyBorder="1" applyAlignment="1" applyProtection="1">
      <alignment horizontal="left" vertical="top"/>
      <protection hidden="1"/>
    </xf>
    <xf numFmtId="0" fontId="58" fillId="0" borderId="21"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hidden="1"/>
    </xf>
    <xf numFmtId="0" fontId="4" fillId="0" borderId="71" xfId="0" applyFont="1" applyBorder="1" applyAlignment="1" applyProtection="1">
      <alignment horizontal="left" vertical="top" wrapText="1"/>
      <protection hidden="1"/>
    </xf>
    <xf numFmtId="0" fontId="4" fillId="0" borderId="22" xfId="0" applyFont="1" applyBorder="1" applyAlignment="1" applyProtection="1">
      <alignment horizontal="left" vertical="top" wrapText="1"/>
      <protection hidden="1"/>
    </xf>
    <xf numFmtId="0" fontId="60" fillId="7" borderId="22" xfId="0" applyFont="1" applyFill="1" applyBorder="1" applyAlignment="1">
      <alignment horizontal="left" vertical="top"/>
    </xf>
    <xf numFmtId="0" fontId="1" fillId="0" borderId="71" xfId="0" applyFont="1" applyBorder="1" applyAlignment="1" applyProtection="1">
      <alignment horizontal="left" vertical="top" wrapText="1"/>
      <protection locked="0"/>
    </xf>
    <xf numFmtId="9" fontId="1" fillId="0" borderId="71" xfId="0" applyNumberFormat="1" applyFont="1" applyBorder="1" applyAlignment="1" applyProtection="1">
      <alignment horizontal="left" vertical="top" wrapText="1"/>
      <protection hidden="1"/>
    </xf>
    <xf numFmtId="0" fontId="4" fillId="0" borderId="71" xfId="0" applyFont="1" applyBorder="1" applyAlignment="1" applyProtection="1">
      <alignment horizontal="left" vertical="top"/>
      <protection hidden="1"/>
    </xf>
    <xf numFmtId="0" fontId="1" fillId="0" borderId="70" xfId="0" applyFont="1" applyBorder="1" applyAlignment="1" applyProtection="1">
      <alignment horizontal="left" vertical="top"/>
      <protection locked="0"/>
    </xf>
    <xf numFmtId="0" fontId="1" fillId="0" borderId="71" xfId="0" applyFont="1" applyBorder="1" applyAlignment="1" applyProtection="1">
      <alignment horizontal="left" vertical="top"/>
      <protection locked="0"/>
    </xf>
    <xf numFmtId="0" fontId="1" fillId="0" borderId="22" xfId="0" applyFont="1" applyBorder="1" applyAlignment="1" applyProtection="1">
      <alignment horizontal="left" vertical="top"/>
      <protection locked="0"/>
    </xf>
    <xf numFmtId="9" fontId="1" fillId="0" borderId="70" xfId="0" applyNumberFormat="1" applyFont="1" applyBorder="1" applyAlignment="1" applyProtection="1">
      <alignment horizontal="left" vertical="top" wrapText="1"/>
      <protection locked="0"/>
    </xf>
    <xf numFmtId="9" fontId="1" fillId="0" borderId="71" xfId="0" applyNumberFormat="1" applyFont="1" applyBorder="1" applyAlignment="1" applyProtection="1">
      <alignment horizontal="left" vertical="top" wrapText="1"/>
      <protection locked="0"/>
    </xf>
    <xf numFmtId="9" fontId="1" fillId="0" borderId="22" xfId="0" applyNumberFormat="1" applyFont="1" applyBorder="1" applyAlignment="1" applyProtection="1">
      <alignment horizontal="left" vertical="top" wrapText="1"/>
      <protection locked="0"/>
    </xf>
    <xf numFmtId="0" fontId="60" fillId="7" borderId="21" xfId="0" applyFont="1" applyFill="1" applyBorder="1" applyAlignment="1">
      <alignment horizontal="left" vertical="top" textRotation="90"/>
    </xf>
    <xf numFmtId="0" fontId="24" fillId="0" borderId="67" xfId="0" applyFont="1" applyBorder="1" applyAlignment="1">
      <alignment horizontal="center" vertical="top"/>
    </xf>
    <xf numFmtId="0" fontId="24" fillId="0" borderId="66" xfId="0" applyFont="1" applyBorder="1" applyAlignment="1">
      <alignment horizontal="center" vertical="top"/>
    </xf>
    <xf numFmtId="0" fontId="2" fillId="0" borderId="70"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57" fillId="0" borderId="21" xfId="0" applyFont="1" applyBorder="1" applyAlignment="1" applyProtection="1">
      <alignment horizontal="left" vertical="top"/>
      <protection locked="0"/>
    </xf>
    <xf numFmtId="0" fontId="59" fillId="7" borderId="67" xfId="0" applyFont="1" applyFill="1" applyBorder="1" applyAlignment="1">
      <alignment horizontal="left" vertical="top"/>
    </xf>
    <xf numFmtId="0" fontId="59" fillId="7" borderId="68" xfId="0" applyFont="1" applyFill="1" applyBorder="1" applyAlignment="1">
      <alignment horizontal="left" vertical="top"/>
    </xf>
    <xf numFmtId="0" fontId="1" fillId="0" borderId="71" xfId="0" applyFont="1" applyBorder="1" applyAlignment="1">
      <alignment horizontal="left" vertical="top"/>
    </xf>
    <xf numFmtId="0" fontId="66" fillId="0" borderId="67" xfId="0" applyFont="1" applyBorder="1" applyAlignment="1">
      <alignment horizontal="left" vertical="top" wrapText="1"/>
    </xf>
    <xf numFmtId="0" fontId="66" fillId="0" borderId="66" xfId="0" applyFont="1" applyBorder="1" applyAlignment="1">
      <alignment horizontal="left" vertical="top"/>
    </xf>
    <xf numFmtId="0" fontId="60" fillId="7" borderId="75" xfId="0" applyFont="1" applyFill="1" applyBorder="1" applyAlignment="1">
      <alignment horizontal="left" vertical="top"/>
    </xf>
    <xf numFmtId="0" fontId="60" fillId="7" borderId="0" xfId="0" applyFont="1" applyFill="1" applyAlignment="1">
      <alignment horizontal="left" vertical="top"/>
    </xf>
    <xf numFmtId="0" fontId="60" fillId="7" borderId="21" xfId="0" applyFont="1" applyFill="1" applyBorder="1" applyAlignment="1">
      <alignment horizontal="center" vertical="top" wrapText="1"/>
    </xf>
    <xf numFmtId="0" fontId="2" fillId="0" borderId="71" xfId="0" applyFont="1" applyBorder="1" applyAlignment="1" applyProtection="1">
      <alignment horizontal="left" vertical="top" wrapText="1"/>
      <protection locked="0"/>
    </xf>
    <xf numFmtId="0" fontId="1" fillId="0" borderId="21"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60" fillId="7" borderId="70" xfId="0" applyFont="1" applyFill="1" applyBorder="1" applyAlignment="1">
      <alignment horizontal="center" vertical="top" wrapText="1"/>
    </xf>
    <xf numFmtId="0" fontId="60" fillId="7" borderId="22" xfId="0" applyFont="1" applyFill="1" applyBorder="1" applyAlignment="1">
      <alignment horizontal="center" vertical="top" wrapText="1"/>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7" xfId="0" applyFont="1" applyBorder="1" applyAlignment="1">
      <alignment horizontal="center" vertical="center" wrapText="1"/>
    </xf>
    <xf numFmtId="0" fontId="42" fillId="0" borderId="0" xfId="0" applyFont="1" applyAlignment="1">
      <alignment horizontal="center" vertical="center"/>
    </xf>
    <xf numFmtId="0" fontId="42" fillId="0" borderId="7"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42" fillId="0" borderId="10" xfId="0" applyFont="1" applyBorder="1" applyAlignment="1">
      <alignment horizontal="center" vertical="center"/>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14" fontId="1" fillId="0" borderId="21" xfId="0" applyNumberFormat="1" applyFont="1" applyBorder="1" applyAlignment="1" applyProtection="1">
      <alignment horizontal="left" vertical="center"/>
      <protection locked="0"/>
    </xf>
    <xf numFmtId="0" fontId="15" fillId="0" borderId="21" xfId="5" applyFont="1" applyBorder="1" applyAlignment="1" applyProtection="1">
      <alignment horizontal="left" vertical="center" wrapText="1"/>
      <protection locked="0"/>
    </xf>
    <xf numFmtId="0" fontId="1" fillId="0" borderId="21" xfId="0" applyFont="1" applyBorder="1" applyAlignment="1" applyProtection="1">
      <alignment horizontal="left" vertical="center"/>
      <protection locked="0"/>
    </xf>
    <xf numFmtId="0" fontId="1" fillId="3" borderId="21" xfId="0" applyFont="1" applyFill="1" applyBorder="1" applyAlignment="1">
      <alignment horizontal="left" vertical="center" wrapText="1"/>
    </xf>
    <xf numFmtId="14" fontId="1" fillId="3" borderId="21" xfId="0" applyNumberFormat="1" applyFont="1" applyFill="1" applyBorder="1" applyAlignment="1">
      <alignment horizontal="left" vertical="center" wrapText="1"/>
    </xf>
    <xf numFmtId="0" fontId="1" fillId="0" borderId="21" xfId="0" applyFont="1" applyBorder="1" applyAlignment="1">
      <alignment horizontal="left" vertical="center" wrapText="1"/>
    </xf>
  </cellXfs>
  <cellStyles count="6">
    <cellStyle name="Hipervínculo" xfId="5" builtinId="8"/>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167">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eetMetadata" Target="metadata.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185209</xdr:colOff>
      <xdr:row>0</xdr:row>
      <xdr:rowOff>0</xdr:rowOff>
    </xdr:from>
    <xdr:to>
      <xdr:col>4</xdr:col>
      <xdr:colOff>158749</xdr:colOff>
      <xdr:row>6</xdr:row>
      <xdr:rowOff>0</xdr:rowOff>
    </xdr:to>
    <xdr:pic>
      <xdr:nvPicPr>
        <xdr:cNvPr id="3" name="Imagen 2">
          <a:extLst>
            <a:ext uri="{FF2B5EF4-FFF2-40B4-BE49-F238E27FC236}">
              <a16:creationId xmlns:a16="http://schemas.microsoft.com/office/drawing/2014/main" id="{31EFECB0-A458-674B-BDB6-B4E64356E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6459" y="0"/>
          <a:ext cx="1772707" cy="9260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DRES\Downloads\Matriz%20de%20riesgos_RECURSOS%20F&#205;SICOS%202022%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LL\Downloads\Matrizriesgos-R.f&#237;sicos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landeaccion\Downloads\mapaderiesgorecursosfisicos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Impacto"/>
      <sheetName val="Tabla Valoración controles"/>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f:/g/personal/arquitectura_itc_edu_co/Es3xzzRct2tHhCbeZNYdFRcBriuQKCUkeLfZ1jqn4QUjFQ?e=tDeZPV" TargetMode="External"/><Relationship Id="rId3" Type="http://schemas.openxmlformats.org/officeDocument/2006/relationships/hyperlink" Target="../../../../:f:/g/personal/arquitectura_itc_edu_co/EsofTW2Br5FOh5-ONe23I2gBgKqoN9P-Su73NLsm85UT1g?e=SogMZW" TargetMode="External"/><Relationship Id="rId7" Type="http://schemas.openxmlformats.org/officeDocument/2006/relationships/hyperlink" Target="../../../../:f:/g/personal/arquitectura_itc_edu_co/Es4yw916M2pOrH4Bc8IZCfABk3ft5PWWqWieCzaICOESlg?e=ACPAwb" TargetMode="External"/><Relationship Id="rId12" Type="http://schemas.openxmlformats.org/officeDocument/2006/relationships/drawing" Target="../drawings/drawing1.xml"/><Relationship Id="rId2" Type="http://schemas.openxmlformats.org/officeDocument/2006/relationships/hyperlink" Target="../../../../:f:/g/personal/arquitectura_itc_edu_co/EiHswDLB-hFDjsia9wdRVhQB8TebIgmGBibMyWIxVKGOfw?e=uaFpCu" TargetMode="External"/><Relationship Id="rId1" Type="http://schemas.openxmlformats.org/officeDocument/2006/relationships/hyperlink" Target="../../../../:f:/g/personal/arquitectura_itc_edu_co/Eth3uYzlcf1NlGAVa_CoFaYBuaqSBgZ74gJzmD51mukgZw?e=eTBpK6" TargetMode="External"/><Relationship Id="rId6" Type="http://schemas.openxmlformats.org/officeDocument/2006/relationships/hyperlink" Target="../../../../:f:/g/personal/arquitectura_itc_edu_co/Ei42jEOzSuZKpvz6khc56WwBL6fk_mbtL6gIQChLY49iQA?e=gy4gas" TargetMode="External"/><Relationship Id="rId11" Type="http://schemas.openxmlformats.org/officeDocument/2006/relationships/printerSettings" Target="../printerSettings/printerSettings2.bin"/><Relationship Id="rId5" Type="http://schemas.openxmlformats.org/officeDocument/2006/relationships/hyperlink" Target="../../../../:f:/g/personal/arquitectura_itc_edu_co/Ei42jEOzSuZKpvz6khc56WwBL6fk_mbtL6gIQChLY49iQA?e=l9bH51" TargetMode="External"/><Relationship Id="rId10" Type="http://schemas.openxmlformats.org/officeDocument/2006/relationships/hyperlink" Target="../../../../:f:/g/personal/arquitectura_itc_edu_co/EskjuUwFMrNNvdXc3SbdacUBXoisF_7KEPI0LrBYQ_7kKQ?e=wZnTyk" TargetMode="External"/><Relationship Id="rId4" Type="http://schemas.openxmlformats.org/officeDocument/2006/relationships/hyperlink" Target="../../../../:f:/g/personal/arquitectura_itc_edu_co/EuIkyNGFbE9Ds6dkFxWNT4YBCyMMqG_t1h8KMCPrbyDqcg?e=2EDoNA" TargetMode="External"/><Relationship Id="rId9" Type="http://schemas.openxmlformats.org/officeDocument/2006/relationships/hyperlink" Target="../../../../:f:/g/personal/arquitectura_itc_edu_co/EspbMgJqhAFHvmT_f09hUSwBq4DU8xm3kU8M9noOPt8GTg?e=jsf5F7"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43" zoomScale="130" zoomScaleNormal="130" workbookViewId="0">
      <selection activeCell="E13" sqref="E13:F13"/>
    </sheetView>
  </sheetViews>
  <sheetFormatPr baseColWidth="10" defaultColWidth="11.42578125" defaultRowHeight="15" x14ac:dyDescent="0.25"/>
  <cols>
    <col min="1" max="1" width="2.71093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6384" width="11.42578125" style="69"/>
  </cols>
  <sheetData>
    <row r="1" spans="2:8" ht="15.75" thickBot="1" x14ac:dyDescent="0.3"/>
    <row r="2" spans="2:8" ht="18" x14ac:dyDescent="0.25">
      <c r="B2" s="185" t="s">
        <v>162</v>
      </c>
      <c r="C2" s="186"/>
      <c r="D2" s="186"/>
      <c r="E2" s="186"/>
      <c r="F2" s="186"/>
      <c r="G2" s="186"/>
      <c r="H2" s="187"/>
    </row>
    <row r="3" spans="2:8" x14ac:dyDescent="0.25">
      <c r="B3" s="70"/>
      <c r="C3" s="71"/>
      <c r="D3" s="71"/>
      <c r="E3" s="71"/>
      <c r="F3" s="71"/>
      <c r="G3" s="71"/>
      <c r="H3" s="72"/>
    </row>
    <row r="4" spans="2:8" ht="63" customHeight="1" x14ac:dyDescent="0.25">
      <c r="B4" s="188" t="s">
        <v>205</v>
      </c>
      <c r="C4" s="189"/>
      <c r="D4" s="189"/>
      <c r="E4" s="189"/>
      <c r="F4" s="189"/>
      <c r="G4" s="189"/>
      <c r="H4" s="190"/>
    </row>
    <row r="5" spans="2:8" ht="63" customHeight="1" x14ac:dyDescent="0.25">
      <c r="B5" s="191"/>
      <c r="C5" s="192"/>
      <c r="D5" s="192"/>
      <c r="E5" s="192"/>
      <c r="F5" s="192"/>
      <c r="G5" s="192"/>
      <c r="H5" s="193"/>
    </row>
    <row r="6" spans="2:8" ht="16.5" x14ac:dyDescent="0.25">
      <c r="B6" s="194" t="s">
        <v>160</v>
      </c>
      <c r="C6" s="195"/>
      <c r="D6" s="195"/>
      <c r="E6" s="195"/>
      <c r="F6" s="195"/>
      <c r="G6" s="195"/>
      <c r="H6" s="196"/>
    </row>
    <row r="7" spans="2:8" ht="95.25" customHeight="1" x14ac:dyDescent="0.25">
      <c r="B7" s="204" t="s">
        <v>165</v>
      </c>
      <c r="C7" s="205"/>
      <c r="D7" s="205"/>
      <c r="E7" s="205"/>
      <c r="F7" s="205"/>
      <c r="G7" s="205"/>
      <c r="H7" s="206"/>
    </row>
    <row r="8" spans="2:8" ht="16.5" x14ac:dyDescent="0.25">
      <c r="B8" s="106"/>
      <c r="C8" s="107"/>
      <c r="D8" s="107"/>
      <c r="E8" s="107"/>
      <c r="F8" s="107"/>
      <c r="G8" s="107"/>
      <c r="H8" s="108"/>
    </row>
    <row r="9" spans="2:8" ht="16.5" customHeight="1" x14ac:dyDescent="0.25">
      <c r="B9" s="197" t="s">
        <v>198</v>
      </c>
      <c r="C9" s="198"/>
      <c r="D9" s="198"/>
      <c r="E9" s="198"/>
      <c r="F9" s="198"/>
      <c r="G9" s="198"/>
      <c r="H9" s="199"/>
    </row>
    <row r="10" spans="2:8" ht="44.25" customHeight="1" x14ac:dyDescent="0.25">
      <c r="B10" s="197"/>
      <c r="C10" s="198"/>
      <c r="D10" s="198"/>
      <c r="E10" s="198"/>
      <c r="F10" s="198"/>
      <c r="G10" s="198"/>
      <c r="H10" s="199"/>
    </row>
    <row r="11" spans="2:8" ht="15.75" thickBot="1" x14ac:dyDescent="0.3">
      <c r="B11" s="95"/>
      <c r="C11" s="98"/>
      <c r="D11" s="103"/>
      <c r="E11" s="104"/>
      <c r="F11" s="104"/>
      <c r="G11" s="105"/>
      <c r="H11" s="99"/>
    </row>
    <row r="12" spans="2:8" ht="15.75" thickTop="1" x14ac:dyDescent="0.25">
      <c r="B12" s="95"/>
      <c r="C12" s="200" t="s">
        <v>161</v>
      </c>
      <c r="D12" s="201"/>
      <c r="E12" s="202" t="s">
        <v>199</v>
      </c>
      <c r="F12" s="203"/>
      <c r="G12" s="98"/>
      <c r="H12" s="99"/>
    </row>
    <row r="13" spans="2:8" ht="35.25" customHeight="1" x14ac:dyDescent="0.25">
      <c r="B13" s="95"/>
      <c r="C13" s="172" t="s">
        <v>192</v>
      </c>
      <c r="D13" s="173"/>
      <c r="E13" s="174" t="s">
        <v>197</v>
      </c>
      <c r="F13" s="175"/>
      <c r="G13" s="98"/>
      <c r="H13" s="99"/>
    </row>
    <row r="14" spans="2:8" ht="17.25" customHeight="1" x14ac:dyDescent="0.25">
      <c r="B14" s="95"/>
      <c r="C14" s="172" t="s">
        <v>193</v>
      </c>
      <c r="D14" s="173"/>
      <c r="E14" s="174" t="s">
        <v>195</v>
      </c>
      <c r="F14" s="175"/>
      <c r="G14" s="98"/>
      <c r="H14" s="99"/>
    </row>
    <row r="15" spans="2:8" ht="19.5" customHeight="1" x14ac:dyDescent="0.25">
      <c r="B15" s="95"/>
      <c r="C15" s="172" t="s">
        <v>194</v>
      </c>
      <c r="D15" s="173"/>
      <c r="E15" s="174" t="s">
        <v>196</v>
      </c>
      <c r="F15" s="175"/>
      <c r="G15" s="98"/>
      <c r="H15" s="99"/>
    </row>
    <row r="16" spans="2:8" ht="69.75" customHeight="1" x14ac:dyDescent="0.25">
      <c r="B16" s="95"/>
      <c r="C16" s="172" t="s">
        <v>163</v>
      </c>
      <c r="D16" s="173"/>
      <c r="E16" s="174" t="s">
        <v>164</v>
      </c>
      <c r="F16" s="175"/>
      <c r="G16" s="98"/>
      <c r="H16" s="99"/>
    </row>
    <row r="17" spans="2:8" ht="34.5" customHeight="1" x14ac:dyDescent="0.25">
      <c r="B17" s="95"/>
      <c r="C17" s="176" t="s">
        <v>2</v>
      </c>
      <c r="D17" s="177"/>
      <c r="E17" s="168" t="s">
        <v>206</v>
      </c>
      <c r="F17" s="169"/>
      <c r="G17" s="98"/>
      <c r="H17" s="99"/>
    </row>
    <row r="18" spans="2:8" ht="27.75" customHeight="1" x14ac:dyDescent="0.25">
      <c r="B18" s="95"/>
      <c r="C18" s="176" t="s">
        <v>3</v>
      </c>
      <c r="D18" s="177"/>
      <c r="E18" s="168" t="s">
        <v>207</v>
      </c>
      <c r="F18" s="169"/>
      <c r="G18" s="98"/>
      <c r="H18" s="99"/>
    </row>
    <row r="19" spans="2:8" ht="28.5" customHeight="1" x14ac:dyDescent="0.25">
      <c r="B19" s="95"/>
      <c r="C19" s="176" t="s">
        <v>41</v>
      </c>
      <c r="D19" s="177"/>
      <c r="E19" s="168" t="s">
        <v>208</v>
      </c>
      <c r="F19" s="169"/>
      <c r="G19" s="98"/>
      <c r="H19" s="99"/>
    </row>
    <row r="20" spans="2:8" ht="72.75" customHeight="1" x14ac:dyDescent="0.25">
      <c r="B20" s="95"/>
      <c r="C20" s="176" t="s">
        <v>1</v>
      </c>
      <c r="D20" s="177"/>
      <c r="E20" s="168" t="s">
        <v>209</v>
      </c>
      <c r="F20" s="169"/>
      <c r="G20" s="98"/>
      <c r="H20" s="99"/>
    </row>
    <row r="21" spans="2:8" ht="64.5" customHeight="1" x14ac:dyDescent="0.25">
      <c r="B21" s="95"/>
      <c r="C21" s="176" t="s">
        <v>49</v>
      </c>
      <c r="D21" s="177"/>
      <c r="E21" s="168" t="s">
        <v>167</v>
      </c>
      <c r="F21" s="169"/>
      <c r="G21" s="98"/>
      <c r="H21" s="99"/>
    </row>
    <row r="22" spans="2:8" ht="71.25" customHeight="1" x14ac:dyDescent="0.25">
      <c r="B22" s="95"/>
      <c r="C22" s="176" t="s">
        <v>166</v>
      </c>
      <c r="D22" s="177"/>
      <c r="E22" s="168" t="s">
        <v>168</v>
      </c>
      <c r="F22" s="169"/>
      <c r="G22" s="98"/>
      <c r="H22" s="99"/>
    </row>
    <row r="23" spans="2:8" ht="55.5" customHeight="1" x14ac:dyDescent="0.25">
      <c r="B23" s="95"/>
      <c r="C23" s="170" t="s">
        <v>169</v>
      </c>
      <c r="D23" s="171"/>
      <c r="E23" s="168" t="s">
        <v>170</v>
      </c>
      <c r="F23" s="169"/>
      <c r="G23" s="98"/>
      <c r="H23" s="99"/>
    </row>
    <row r="24" spans="2:8" ht="42" customHeight="1" x14ac:dyDescent="0.25">
      <c r="B24" s="95"/>
      <c r="C24" s="170" t="s">
        <v>47</v>
      </c>
      <c r="D24" s="171"/>
      <c r="E24" s="168" t="s">
        <v>171</v>
      </c>
      <c r="F24" s="169"/>
      <c r="G24" s="98"/>
      <c r="H24" s="99"/>
    </row>
    <row r="25" spans="2:8" ht="59.25" customHeight="1" x14ac:dyDescent="0.25">
      <c r="B25" s="95"/>
      <c r="C25" s="170" t="s">
        <v>159</v>
      </c>
      <c r="D25" s="171"/>
      <c r="E25" s="168" t="s">
        <v>172</v>
      </c>
      <c r="F25" s="169"/>
      <c r="G25" s="98"/>
      <c r="H25" s="99"/>
    </row>
    <row r="26" spans="2:8" ht="23.25" customHeight="1" x14ac:dyDescent="0.25">
      <c r="B26" s="95"/>
      <c r="C26" s="170" t="s">
        <v>12</v>
      </c>
      <c r="D26" s="171"/>
      <c r="E26" s="168" t="s">
        <v>173</v>
      </c>
      <c r="F26" s="169"/>
      <c r="G26" s="98"/>
      <c r="H26" s="99"/>
    </row>
    <row r="27" spans="2:8" ht="30.75" customHeight="1" x14ac:dyDescent="0.25">
      <c r="B27" s="95"/>
      <c r="C27" s="170" t="s">
        <v>177</v>
      </c>
      <c r="D27" s="171"/>
      <c r="E27" s="168" t="s">
        <v>174</v>
      </c>
      <c r="F27" s="169"/>
      <c r="G27" s="98"/>
      <c r="H27" s="99"/>
    </row>
    <row r="28" spans="2:8" ht="35.25" customHeight="1" x14ac:dyDescent="0.25">
      <c r="B28" s="95"/>
      <c r="C28" s="170" t="s">
        <v>178</v>
      </c>
      <c r="D28" s="171"/>
      <c r="E28" s="168" t="s">
        <v>175</v>
      </c>
      <c r="F28" s="169"/>
      <c r="G28" s="98"/>
      <c r="H28" s="99"/>
    </row>
    <row r="29" spans="2:8" ht="33" customHeight="1" x14ac:dyDescent="0.25">
      <c r="B29" s="95"/>
      <c r="C29" s="170" t="s">
        <v>178</v>
      </c>
      <c r="D29" s="171"/>
      <c r="E29" s="168" t="s">
        <v>175</v>
      </c>
      <c r="F29" s="169"/>
      <c r="G29" s="98"/>
      <c r="H29" s="99"/>
    </row>
    <row r="30" spans="2:8" ht="30" customHeight="1" x14ac:dyDescent="0.25">
      <c r="B30" s="95"/>
      <c r="C30" s="170" t="s">
        <v>179</v>
      </c>
      <c r="D30" s="171"/>
      <c r="E30" s="168" t="s">
        <v>176</v>
      </c>
      <c r="F30" s="169"/>
      <c r="G30" s="98"/>
      <c r="H30" s="99"/>
    </row>
    <row r="31" spans="2:8" ht="35.25" customHeight="1" x14ac:dyDescent="0.25">
      <c r="B31" s="95"/>
      <c r="C31" s="170" t="s">
        <v>180</v>
      </c>
      <c r="D31" s="171"/>
      <c r="E31" s="168" t="s">
        <v>181</v>
      </c>
      <c r="F31" s="169"/>
      <c r="G31" s="98"/>
      <c r="H31" s="99"/>
    </row>
    <row r="32" spans="2:8" ht="31.5" customHeight="1" x14ac:dyDescent="0.25">
      <c r="B32" s="95"/>
      <c r="C32" s="170" t="s">
        <v>182</v>
      </c>
      <c r="D32" s="171"/>
      <c r="E32" s="168" t="s">
        <v>183</v>
      </c>
      <c r="F32" s="169"/>
      <c r="G32" s="98"/>
      <c r="H32" s="99"/>
    </row>
    <row r="33" spans="2:8" ht="35.25" customHeight="1" x14ac:dyDescent="0.25">
      <c r="B33" s="95"/>
      <c r="C33" s="170" t="s">
        <v>184</v>
      </c>
      <c r="D33" s="171"/>
      <c r="E33" s="168" t="s">
        <v>185</v>
      </c>
      <c r="F33" s="169"/>
      <c r="G33" s="98"/>
      <c r="H33" s="99"/>
    </row>
    <row r="34" spans="2:8" ht="59.25" customHeight="1" x14ac:dyDescent="0.25">
      <c r="B34" s="95"/>
      <c r="C34" s="170" t="s">
        <v>186</v>
      </c>
      <c r="D34" s="171"/>
      <c r="E34" s="168" t="s">
        <v>187</v>
      </c>
      <c r="F34" s="169"/>
      <c r="G34" s="98"/>
      <c r="H34" s="99"/>
    </row>
    <row r="35" spans="2:8" ht="29.25" customHeight="1" x14ac:dyDescent="0.25">
      <c r="B35" s="95"/>
      <c r="C35" s="170" t="s">
        <v>29</v>
      </c>
      <c r="D35" s="171"/>
      <c r="E35" s="168" t="s">
        <v>188</v>
      </c>
      <c r="F35" s="169"/>
      <c r="G35" s="98"/>
      <c r="H35" s="99"/>
    </row>
    <row r="36" spans="2:8" ht="82.5" customHeight="1" x14ac:dyDescent="0.25">
      <c r="B36" s="95"/>
      <c r="C36" s="170" t="s">
        <v>190</v>
      </c>
      <c r="D36" s="171"/>
      <c r="E36" s="168" t="s">
        <v>189</v>
      </c>
      <c r="F36" s="169"/>
      <c r="G36" s="98"/>
      <c r="H36" s="99"/>
    </row>
    <row r="37" spans="2:8" ht="46.5" customHeight="1" x14ac:dyDescent="0.25">
      <c r="B37" s="95"/>
      <c r="C37" s="170" t="s">
        <v>38</v>
      </c>
      <c r="D37" s="171"/>
      <c r="E37" s="168" t="s">
        <v>191</v>
      </c>
      <c r="F37" s="169"/>
      <c r="G37" s="98"/>
      <c r="H37" s="99"/>
    </row>
    <row r="38" spans="2:8" ht="6.75" customHeight="1" thickBot="1" x14ac:dyDescent="0.3">
      <c r="B38" s="95"/>
      <c r="C38" s="181"/>
      <c r="D38" s="182"/>
      <c r="E38" s="183"/>
      <c r="F38" s="184"/>
      <c r="G38" s="98"/>
      <c r="H38" s="99"/>
    </row>
    <row r="39" spans="2:8" ht="15.75" thickTop="1" x14ac:dyDescent="0.25">
      <c r="B39" s="95"/>
      <c r="C39" s="96"/>
      <c r="D39" s="96"/>
      <c r="E39" s="97"/>
      <c r="F39" s="97"/>
      <c r="G39" s="98"/>
      <c r="H39" s="99"/>
    </row>
    <row r="40" spans="2:8" ht="21" customHeight="1" x14ac:dyDescent="0.25">
      <c r="B40" s="178" t="s">
        <v>200</v>
      </c>
      <c r="C40" s="179"/>
      <c r="D40" s="179"/>
      <c r="E40" s="179"/>
      <c r="F40" s="179"/>
      <c r="G40" s="179"/>
      <c r="H40" s="180"/>
    </row>
    <row r="41" spans="2:8" ht="20.25" customHeight="1" x14ac:dyDescent="0.25">
      <c r="B41" s="178" t="s">
        <v>201</v>
      </c>
      <c r="C41" s="179"/>
      <c r="D41" s="179"/>
      <c r="E41" s="179"/>
      <c r="F41" s="179"/>
      <c r="G41" s="179"/>
      <c r="H41" s="180"/>
    </row>
    <row r="42" spans="2:8" ht="20.25" customHeight="1" x14ac:dyDescent="0.25">
      <c r="B42" s="178" t="s">
        <v>202</v>
      </c>
      <c r="C42" s="179"/>
      <c r="D42" s="179"/>
      <c r="E42" s="179"/>
      <c r="F42" s="179"/>
      <c r="G42" s="179"/>
      <c r="H42" s="180"/>
    </row>
    <row r="43" spans="2:8" ht="20.25" customHeight="1" x14ac:dyDescent="0.25">
      <c r="B43" s="178" t="s">
        <v>203</v>
      </c>
      <c r="C43" s="179"/>
      <c r="D43" s="179"/>
      <c r="E43" s="179"/>
      <c r="F43" s="179"/>
      <c r="G43" s="179"/>
      <c r="H43" s="180"/>
    </row>
    <row r="44" spans="2:8" x14ac:dyDescent="0.25">
      <c r="B44" s="178" t="s">
        <v>204</v>
      </c>
      <c r="C44" s="179"/>
      <c r="D44" s="179"/>
      <c r="E44" s="179"/>
      <c r="F44" s="179"/>
      <c r="G44" s="179"/>
      <c r="H44" s="180"/>
    </row>
    <row r="45" spans="2:8" ht="15.75" thickBot="1" x14ac:dyDescent="0.3">
      <c r="B45" s="100"/>
      <c r="C45" s="101"/>
      <c r="D45" s="101"/>
      <c r="E45" s="101"/>
      <c r="F45" s="101"/>
      <c r="G45" s="101"/>
      <c r="H45" s="102"/>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30"/>
  <sheetViews>
    <sheetView showGridLines="0" tabSelected="1" topLeftCell="K22" zoomScale="60" zoomScaleNormal="55" workbookViewId="0">
      <selection activeCell="O27" sqref="O27"/>
    </sheetView>
  </sheetViews>
  <sheetFormatPr baseColWidth="10" defaultColWidth="11.42578125" defaultRowHeight="16.5" x14ac:dyDescent="0.25"/>
  <cols>
    <col min="1" max="1" width="4.7109375" style="127" customWidth="1"/>
    <col min="2" max="2" width="12" style="127" customWidth="1"/>
    <col min="3" max="3" width="13.85546875" style="127" customWidth="1"/>
    <col min="4" max="5" width="13.140625" style="127" customWidth="1"/>
    <col min="6" max="6" width="16.140625" style="127" customWidth="1"/>
    <col min="7" max="7" width="32.42578125" style="127" customWidth="1"/>
    <col min="8" max="8" width="19" style="127" customWidth="1"/>
    <col min="9" max="9" width="11" style="127" customWidth="1"/>
    <col min="10" max="10" width="14.85546875" style="127" customWidth="1"/>
    <col min="11" max="11" width="16.7109375" style="127" customWidth="1"/>
    <col min="12" max="12" width="16.42578125" style="127" customWidth="1"/>
    <col min="13" max="13" width="6.28515625" style="127" customWidth="1"/>
    <col min="14" max="14" width="27.28515625" style="127" customWidth="1"/>
    <col min="15" max="15" width="16.7109375" style="127" customWidth="1"/>
    <col min="16" max="16" width="17.42578125" style="127" customWidth="1"/>
    <col min="17" max="17" width="6.28515625" style="127" customWidth="1"/>
    <col min="18" max="18" width="16" style="127" customWidth="1"/>
    <col min="19" max="19" width="5.7109375" style="127" customWidth="1"/>
    <col min="20" max="20" width="51.140625" style="127" customWidth="1"/>
    <col min="21" max="21" width="33.85546875" style="127" customWidth="1"/>
    <col min="22" max="22" width="15.140625" style="127" hidden="1" customWidth="1"/>
    <col min="23" max="23" width="6.7109375" style="127" hidden="1" customWidth="1"/>
    <col min="24" max="24" width="5" style="127" hidden="1" customWidth="1"/>
    <col min="25" max="25" width="5.42578125" style="127" hidden="1" customWidth="1"/>
    <col min="26" max="26" width="7.140625" style="127" hidden="1" customWidth="1"/>
    <col min="27" max="27" width="6.7109375" style="127" hidden="1" customWidth="1"/>
    <col min="28" max="28" width="7.42578125" style="127" hidden="1" customWidth="1"/>
    <col min="29" max="29" width="12.7109375" style="127" hidden="1" customWidth="1"/>
    <col min="30" max="30" width="8.7109375" style="127" hidden="1" customWidth="1"/>
    <col min="31" max="31" width="10.42578125" style="127" hidden="1" customWidth="1"/>
    <col min="32" max="32" width="9.28515625" style="127" hidden="1" customWidth="1"/>
    <col min="33" max="33" width="9.140625" style="127" hidden="1" customWidth="1"/>
    <col min="34" max="34" width="8.42578125" style="127" hidden="1" customWidth="1"/>
    <col min="35" max="35" width="7.28515625" style="127" hidden="1" customWidth="1"/>
    <col min="36" max="36" width="23" style="127" customWidth="1"/>
    <col min="37" max="37" width="32.42578125" style="127" customWidth="1"/>
    <col min="38" max="38" width="16.7109375" style="127" customWidth="1"/>
    <col min="39" max="39" width="14.7109375" style="127" customWidth="1"/>
    <col min="40" max="40" width="28.28515625" style="127" customWidth="1"/>
    <col min="41" max="41" width="21" style="127" customWidth="1"/>
    <col min="42" max="42" width="64.140625" style="160" customWidth="1"/>
    <col min="43" max="43" width="27.7109375" style="160" customWidth="1"/>
    <col min="44" max="45" width="15" style="127" customWidth="1"/>
    <col min="46" max="46" width="82.5703125" style="127" customWidth="1"/>
    <col min="47" max="16384" width="11.42578125" style="127"/>
  </cols>
  <sheetData>
    <row r="1" spans="1:69" ht="16.5" hidden="1" customHeight="1" x14ac:dyDescent="0.25">
      <c r="A1" s="227"/>
      <c r="B1" s="227"/>
      <c r="C1" s="227"/>
      <c r="D1" s="227"/>
      <c r="E1" s="246" t="s">
        <v>212</v>
      </c>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row>
    <row r="2" spans="1:69" ht="16.5" hidden="1" customHeight="1" x14ac:dyDescent="0.25">
      <c r="A2" s="227"/>
      <c r="B2" s="227"/>
      <c r="C2" s="227"/>
      <c r="D2" s="227"/>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row>
    <row r="3" spans="1:69" ht="38.25" hidden="1" customHeight="1" x14ac:dyDescent="0.25">
      <c r="A3" s="227"/>
      <c r="B3" s="227"/>
      <c r="C3" s="227"/>
      <c r="D3" s="227"/>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row>
    <row r="4" spans="1:69" ht="46.5" hidden="1" customHeight="1" x14ac:dyDescent="0.25">
      <c r="A4" s="227"/>
      <c r="B4" s="227"/>
      <c r="C4" s="227"/>
      <c r="D4" s="227"/>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row>
    <row r="5" spans="1:69" ht="27" hidden="1" x14ac:dyDescent="0.25">
      <c r="A5" s="128"/>
      <c r="B5" s="129"/>
      <c r="C5" s="129"/>
      <c r="D5" s="129"/>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row>
    <row r="6" spans="1:69" ht="73.5" customHeight="1" x14ac:dyDescent="0.25">
      <c r="A6" s="247" t="s">
        <v>42</v>
      </c>
      <c r="B6" s="248"/>
      <c r="C6" s="242" t="s">
        <v>248</v>
      </c>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161"/>
      <c r="AQ6" s="16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row>
    <row r="7" spans="1:69" ht="42" customHeight="1" x14ac:dyDescent="0.25">
      <c r="A7" s="247" t="s">
        <v>128</v>
      </c>
      <c r="B7" s="248"/>
      <c r="C7" s="250" t="s">
        <v>249</v>
      </c>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161"/>
      <c r="AQ7" s="16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row>
    <row r="8" spans="1:69" ht="48.75" customHeight="1" x14ac:dyDescent="0.25">
      <c r="A8" s="247" t="s">
        <v>43</v>
      </c>
      <c r="B8" s="248"/>
      <c r="C8" s="250" t="s">
        <v>250</v>
      </c>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1"/>
      <c r="AP8" s="161"/>
      <c r="AQ8" s="16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row>
    <row r="9" spans="1:69" ht="73.5" customHeight="1" x14ac:dyDescent="0.25">
      <c r="A9" s="217" t="s">
        <v>137</v>
      </c>
      <c r="B9" s="217"/>
      <c r="C9" s="217"/>
      <c r="D9" s="217"/>
      <c r="E9" s="231"/>
      <c r="F9" s="231"/>
      <c r="G9" s="231"/>
      <c r="H9" s="231"/>
      <c r="I9" s="231"/>
      <c r="J9" s="231"/>
      <c r="K9" s="231"/>
      <c r="L9" s="231" t="s">
        <v>138</v>
      </c>
      <c r="M9" s="231"/>
      <c r="N9" s="231"/>
      <c r="O9" s="231"/>
      <c r="P9" s="231"/>
      <c r="Q9" s="231"/>
      <c r="R9" s="231"/>
      <c r="S9" s="231" t="s">
        <v>139</v>
      </c>
      <c r="T9" s="231"/>
      <c r="U9" s="231"/>
      <c r="V9" s="231"/>
      <c r="W9" s="231"/>
      <c r="X9" s="231"/>
      <c r="Y9" s="231"/>
      <c r="Z9" s="231"/>
      <c r="AA9" s="231"/>
      <c r="AB9" s="231"/>
      <c r="AC9" s="231" t="s">
        <v>140</v>
      </c>
      <c r="AD9" s="231"/>
      <c r="AE9" s="231"/>
      <c r="AF9" s="231"/>
      <c r="AG9" s="231"/>
      <c r="AH9" s="231"/>
      <c r="AI9" s="231"/>
      <c r="AJ9" s="252" t="s">
        <v>34</v>
      </c>
      <c r="AK9" s="253"/>
      <c r="AL9" s="253"/>
      <c r="AM9" s="253"/>
      <c r="AN9" s="253"/>
      <c r="AO9" s="253"/>
      <c r="AP9" s="253"/>
      <c r="AQ9" s="253"/>
      <c r="AR9" s="253"/>
      <c r="AS9" s="253"/>
      <c r="AT9" s="253"/>
      <c r="AU9" s="253"/>
      <c r="AV9" s="131"/>
      <c r="AW9" s="131"/>
      <c r="AX9" s="131"/>
      <c r="AY9" s="131"/>
      <c r="AZ9" s="131"/>
      <c r="BA9" s="131"/>
      <c r="BB9" s="131"/>
      <c r="BC9" s="131"/>
      <c r="BD9" s="131"/>
      <c r="BE9" s="131"/>
      <c r="BF9" s="131"/>
      <c r="BG9" s="131"/>
      <c r="BH9" s="131"/>
      <c r="BI9" s="131"/>
      <c r="BJ9" s="131"/>
      <c r="BK9" s="131"/>
      <c r="BL9" s="131"/>
      <c r="BM9" s="131"/>
      <c r="BN9" s="131"/>
      <c r="BO9" s="131"/>
      <c r="BP9" s="131"/>
      <c r="BQ9" s="131"/>
    </row>
    <row r="10" spans="1:69" ht="48" customHeight="1" x14ac:dyDescent="0.25">
      <c r="A10" s="241" t="s">
        <v>0</v>
      </c>
      <c r="B10" s="217" t="s">
        <v>13</v>
      </c>
      <c r="C10" s="217" t="s">
        <v>230</v>
      </c>
      <c r="D10" s="217" t="s">
        <v>2</v>
      </c>
      <c r="E10" s="207" t="s">
        <v>3</v>
      </c>
      <c r="F10" s="207" t="s">
        <v>41</v>
      </c>
      <c r="G10" s="217" t="s">
        <v>1</v>
      </c>
      <c r="H10" s="207" t="s">
        <v>49</v>
      </c>
      <c r="I10" s="207" t="s">
        <v>246</v>
      </c>
      <c r="J10" s="207" t="s">
        <v>247</v>
      </c>
      <c r="K10" s="207" t="s">
        <v>133</v>
      </c>
      <c r="L10" s="207" t="s">
        <v>33</v>
      </c>
      <c r="M10" s="217" t="s">
        <v>5</v>
      </c>
      <c r="N10" s="207" t="s">
        <v>85</v>
      </c>
      <c r="O10" s="207" t="s">
        <v>90</v>
      </c>
      <c r="P10" s="207" t="s">
        <v>44</v>
      </c>
      <c r="Q10" s="217" t="s">
        <v>5</v>
      </c>
      <c r="R10" s="207" t="s">
        <v>47</v>
      </c>
      <c r="S10" s="220" t="s">
        <v>11</v>
      </c>
      <c r="T10" s="207" t="s">
        <v>159</v>
      </c>
      <c r="U10" s="207" t="s">
        <v>211</v>
      </c>
      <c r="V10" s="207" t="s">
        <v>12</v>
      </c>
      <c r="W10" s="207" t="s">
        <v>8</v>
      </c>
      <c r="X10" s="207"/>
      <c r="Y10" s="207"/>
      <c r="Z10" s="207"/>
      <c r="AA10" s="207"/>
      <c r="AB10" s="207"/>
      <c r="AC10" s="220" t="s">
        <v>136</v>
      </c>
      <c r="AD10" s="220" t="s">
        <v>45</v>
      </c>
      <c r="AE10" s="220" t="s">
        <v>5</v>
      </c>
      <c r="AF10" s="220" t="s">
        <v>46</v>
      </c>
      <c r="AG10" s="220" t="s">
        <v>5</v>
      </c>
      <c r="AH10" s="220" t="s">
        <v>48</v>
      </c>
      <c r="AI10" s="220" t="s">
        <v>29</v>
      </c>
      <c r="AJ10" s="207" t="s">
        <v>34</v>
      </c>
      <c r="AK10" s="207" t="s">
        <v>35</v>
      </c>
      <c r="AL10" s="207" t="s">
        <v>36</v>
      </c>
      <c r="AM10" s="207" t="s">
        <v>37</v>
      </c>
      <c r="AN10" s="207" t="s">
        <v>218</v>
      </c>
      <c r="AO10" s="207" t="s">
        <v>38</v>
      </c>
      <c r="AP10" s="254" t="s">
        <v>219</v>
      </c>
      <c r="AQ10" s="258" t="s">
        <v>37</v>
      </c>
      <c r="AR10" s="254" t="s">
        <v>38</v>
      </c>
      <c r="AS10" s="207" t="s">
        <v>37</v>
      </c>
      <c r="AT10" s="254" t="s">
        <v>220</v>
      </c>
      <c r="AU10" s="254" t="s">
        <v>38</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row>
    <row r="11" spans="1:69" s="134" customFormat="1" ht="30" customHeight="1" x14ac:dyDescent="0.25">
      <c r="A11" s="241"/>
      <c r="B11" s="217"/>
      <c r="C11" s="217"/>
      <c r="D11" s="217"/>
      <c r="E11" s="207"/>
      <c r="F11" s="207"/>
      <c r="G11" s="217"/>
      <c r="H11" s="207"/>
      <c r="I11" s="207"/>
      <c r="J11" s="207"/>
      <c r="K11" s="207"/>
      <c r="L11" s="207"/>
      <c r="M11" s="217"/>
      <c r="N11" s="207"/>
      <c r="O11" s="207"/>
      <c r="P11" s="217"/>
      <c r="Q11" s="217"/>
      <c r="R11" s="207"/>
      <c r="S11" s="220"/>
      <c r="T11" s="207"/>
      <c r="U11" s="207"/>
      <c r="V11" s="207"/>
      <c r="W11" s="132" t="s">
        <v>13</v>
      </c>
      <c r="X11" s="132" t="s">
        <v>17</v>
      </c>
      <c r="Y11" s="132" t="s">
        <v>28</v>
      </c>
      <c r="Z11" s="132" t="s">
        <v>18</v>
      </c>
      <c r="AA11" s="132" t="s">
        <v>21</v>
      </c>
      <c r="AB11" s="132" t="s">
        <v>24</v>
      </c>
      <c r="AC11" s="220"/>
      <c r="AD11" s="220"/>
      <c r="AE11" s="220"/>
      <c r="AF11" s="220"/>
      <c r="AG11" s="220"/>
      <c r="AH11" s="220"/>
      <c r="AI11" s="220"/>
      <c r="AJ11" s="207"/>
      <c r="AK11" s="207"/>
      <c r="AL11" s="207"/>
      <c r="AM11" s="207"/>
      <c r="AN11" s="207"/>
      <c r="AO11" s="207"/>
      <c r="AP11" s="254"/>
      <c r="AQ11" s="259"/>
      <c r="AR11" s="254"/>
      <c r="AS11" s="207"/>
      <c r="AT11" s="254"/>
      <c r="AU11" s="254"/>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row>
    <row r="12" spans="1:69" s="134" customFormat="1" ht="7.5" customHeight="1" x14ac:dyDescent="0.25">
      <c r="A12" s="135"/>
      <c r="B12" s="136"/>
      <c r="C12" s="136"/>
      <c r="D12" s="136"/>
      <c r="E12" s="137"/>
      <c r="F12" s="137"/>
      <c r="G12" s="136"/>
      <c r="H12" s="137"/>
      <c r="I12" s="137"/>
      <c r="J12" s="137"/>
      <c r="K12" s="137"/>
      <c r="L12" s="137"/>
      <c r="M12" s="136"/>
      <c r="N12" s="137"/>
      <c r="O12" s="138"/>
      <c r="P12" s="136"/>
      <c r="Q12" s="136"/>
      <c r="R12" s="137"/>
      <c r="S12" s="139"/>
      <c r="T12" s="138"/>
      <c r="U12" s="138"/>
      <c r="V12" s="138"/>
      <c r="W12" s="132"/>
      <c r="X12" s="132"/>
      <c r="Y12" s="132"/>
      <c r="Z12" s="132"/>
      <c r="AA12" s="132"/>
      <c r="AB12" s="132"/>
      <c r="AC12" s="139"/>
      <c r="AD12" s="139"/>
      <c r="AE12" s="139"/>
      <c r="AF12" s="139"/>
      <c r="AG12" s="139"/>
      <c r="AH12" s="139"/>
      <c r="AI12" s="139"/>
      <c r="AJ12" s="138"/>
      <c r="AK12" s="138"/>
      <c r="AL12" s="138"/>
      <c r="AM12" s="138"/>
      <c r="AN12" s="138"/>
      <c r="AO12" s="138"/>
      <c r="AP12" s="254"/>
      <c r="AQ12" s="166"/>
      <c r="AR12" s="254"/>
      <c r="AS12" s="166"/>
      <c r="AT12" s="254"/>
      <c r="AU12" s="254"/>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row>
    <row r="13" spans="1:69" ht="237" customHeight="1" x14ac:dyDescent="0.25">
      <c r="A13" s="221">
        <v>1</v>
      </c>
      <c r="B13" s="221" t="s">
        <v>227</v>
      </c>
      <c r="C13" s="221" t="s">
        <v>233</v>
      </c>
      <c r="D13" s="223" t="s">
        <v>132</v>
      </c>
      <c r="E13" s="223" t="s">
        <v>251</v>
      </c>
      <c r="F13" s="223" t="s">
        <v>252</v>
      </c>
      <c r="G13" s="244" t="s">
        <v>253</v>
      </c>
      <c r="H13" s="223" t="s">
        <v>126</v>
      </c>
      <c r="I13" s="223" t="s">
        <v>239</v>
      </c>
      <c r="J13" s="223" t="s">
        <v>241</v>
      </c>
      <c r="K13" s="235">
        <v>365</v>
      </c>
      <c r="L13" s="228" t="str">
        <f>IF(K13&lt;=0,"",IF(K13&lt;=2,"Muy Baja",IF(K13&lt;=24,"Baja",IF(K13&lt;=500,"Media",IF(K13&lt;=5000,"Alta","Muy Alta")))))</f>
        <v>Media</v>
      </c>
      <c r="M13" s="218">
        <f>IF(L13="","",IF(L13="Muy Baja",0.2,IF(L13="Baja",0.4,IF(L13="Media",0.6,IF(L13="Alta",0.8,IF(L13="Muy Alta",1,))))))</f>
        <v>0.6</v>
      </c>
      <c r="N13" s="238" t="s">
        <v>151</v>
      </c>
      <c r="O13" s="218" t="str">
        <f>IF(NOT(ISERROR(MATCH(N13,'Tabla Impacto'!$B$221:$B$223,0))),'Tabla Impacto'!$F$223&amp;"Por favor no seleccionar los criterios de impacto(Afectación Económica o presupuestal y Pérdida Reputacional)",N13)</f>
        <v xml:space="preserve">     El riesgo afecta la imagen de la entidad con algunos usuarios de relevancia frente al logro de los objetivos</v>
      </c>
      <c r="P13" s="228" t="str">
        <f>IF(OR(O13='Tabla Impacto'!$C$11,O13='Tabla Impacto'!$D$11),"Leve",IF(OR(O13='Tabla Impacto'!$C$12,O13='Tabla Impacto'!$D$12),"Menor",IF(OR(O13='Tabla Impacto'!$C$13,O13='Tabla Impacto'!$D$13),"Moderado",IF(OR(O13='Tabla Impacto'!$C$14,O13='Tabla Impacto'!$D$14),"Mayor",IF(OR(O13='Tabla Impacto'!$C$15,O13='Tabla Impacto'!$D$15),"Catastrófico","")))))</f>
        <v>Moderado</v>
      </c>
      <c r="Q13" s="218">
        <f>IF(P13="","",IF(P13="Leve",0.2,IF(P13="Menor",0.4,IF(P13="Moderado",0.6,IF(P13="Mayor",0.8,IF(P13="Catastrófico",1,))))))</f>
        <v>0.6</v>
      </c>
      <c r="R13" s="225"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Moderado</v>
      </c>
      <c r="S13" s="122">
        <v>1</v>
      </c>
      <c r="T13" s="109" t="s">
        <v>302</v>
      </c>
      <c r="U13" s="111" t="s">
        <v>255</v>
      </c>
      <c r="V13" s="112" t="str">
        <f t="shared" ref="V13:V22" si="0">IF(OR(W13="Preventivo",W13="Detectivo"),"Probabilidad",IF(W13="Correctivo","Impacto",""))</f>
        <v>Probabilidad</v>
      </c>
      <c r="W13" s="113" t="s">
        <v>14</v>
      </c>
      <c r="X13" s="113" t="s">
        <v>9</v>
      </c>
      <c r="Y13" s="114" t="str">
        <f>IF(AND(W13="Preventivo",X13="Automático"),"50%",IF(AND(W13="Preventivo",X13="Manual"),"40%",IF(AND(W13="Detectivo",X13="Automático"),"40%",IF(AND(W13="Detectivo",X13="Manual"),"30%",IF(AND(W13="Correctivo",X13="Automático"),"35%",IF(AND(W13="Correctivo",X13="Manual"),"25%",""))))))</f>
        <v>40%</v>
      </c>
      <c r="Z13" s="113" t="s">
        <v>20</v>
      </c>
      <c r="AA13" s="113" t="s">
        <v>23</v>
      </c>
      <c r="AB13" s="113" t="s">
        <v>118</v>
      </c>
      <c r="AC13" s="115">
        <f>IFERROR(IF(V13="Probabilidad",(M13-(+M13*Y13)),IF(V13="Impacto",M13,"")),"")</f>
        <v>0.36</v>
      </c>
      <c r="AD13" s="116" t="str">
        <f>IFERROR(IF(AC13="","",IF(AC13&lt;=0.2,"Muy Baja",IF(AC13&lt;=0.4,"Baja",IF(AC13&lt;=0.6,"Media",IF(AC13&lt;=0.8,"Alta","Muy Alta"))))),"")</f>
        <v>Baja</v>
      </c>
      <c r="AE13" s="114">
        <f>+AC13</f>
        <v>0.36</v>
      </c>
      <c r="AF13" s="116" t="str">
        <f>IFERROR(IF(AG13="","",IF(AG13&lt;=0.2,"Leve",IF(AG13&lt;=0.4,"Menor",IF(AG13&lt;=0.6,"Moderado",IF(AG13&lt;=0.8,"Mayor","Catastrófico"))))),"")</f>
        <v>Moderado</v>
      </c>
      <c r="AG13" s="114">
        <f>IFERROR(IF(V13="Impacto",(Q13-(+Q13*Y13)),IF(V13="Probabilidad",Q13,"")),"")</f>
        <v>0.6</v>
      </c>
      <c r="AH13" s="117"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Moderado</v>
      </c>
      <c r="AI13" s="113" t="s">
        <v>134</v>
      </c>
      <c r="AJ13" s="118" t="s">
        <v>258</v>
      </c>
      <c r="AK13" s="162" t="s">
        <v>295</v>
      </c>
      <c r="AL13" s="409">
        <v>44585</v>
      </c>
      <c r="AM13" s="409">
        <v>44694</v>
      </c>
      <c r="AN13" s="410" t="s">
        <v>292</v>
      </c>
      <c r="AO13" s="411" t="s">
        <v>40</v>
      </c>
      <c r="AP13" s="412" t="s">
        <v>318</v>
      </c>
      <c r="AQ13" s="413">
        <v>44778</v>
      </c>
      <c r="AR13" s="411" t="s">
        <v>40</v>
      </c>
      <c r="AS13" s="413">
        <v>44876</v>
      </c>
      <c r="AT13" s="412" t="s">
        <v>325</v>
      </c>
      <c r="AU13" s="411" t="s">
        <v>39</v>
      </c>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row>
    <row r="14" spans="1:69" ht="116.25" customHeight="1" x14ac:dyDescent="0.25">
      <c r="A14" s="249"/>
      <c r="B14" s="249"/>
      <c r="C14" s="249"/>
      <c r="D14" s="232"/>
      <c r="E14" s="232"/>
      <c r="F14" s="232"/>
      <c r="G14" s="255"/>
      <c r="H14" s="232"/>
      <c r="I14" s="232"/>
      <c r="J14" s="232"/>
      <c r="K14" s="236"/>
      <c r="L14" s="229"/>
      <c r="M14" s="233"/>
      <c r="N14" s="239"/>
      <c r="O14" s="233"/>
      <c r="P14" s="229"/>
      <c r="Q14" s="233"/>
      <c r="R14" s="234"/>
      <c r="S14" s="122">
        <v>2</v>
      </c>
      <c r="T14" s="109" t="s">
        <v>254</v>
      </c>
      <c r="U14" s="111" t="s">
        <v>256</v>
      </c>
      <c r="V14" s="112" t="str">
        <f t="shared" si="0"/>
        <v>Probabilidad</v>
      </c>
      <c r="W14" s="113" t="s">
        <v>15</v>
      </c>
      <c r="X14" s="113" t="s">
        <v>9</v>
      </c>
      <c r="Y14" s="114" t="str">
        <f t="shared" ref="Y14:Y22" si="1">IF(AND(W14="Preventivo",X14="Automático"),"50%",IF(AND(W14="Preventivo",X14="Manual"),"40%",IF(AND(W14="Detectivo",X14="Automático"),"40%",IF(AND(W14="Detectivo",X14="Manual"),"30%",IF(AND(W14="Correctivo",X14="Automático"),"35%",IF(AND(W14="Correctivo",X14="Manual"),"25%",""))))))</f>
        <v>30%</v>
      </c>
      <c r="Z14" s="113" t="s">
        <v>19</v>
      </c>
      <c r="AA14" s="113" t="s">
        <v>22</v>
      </c>
      <c r="AB14" s="113" t="s">
        <v>117</v>
      </c>
      <c r="AC14" s="163">
        <f>IFERROR(IF(AND(V13="Probabilidad",V14="Probabilidad"),(AE13-(+AE13*Y14)),IF(V14="Probabilidad",(N13-(+N13*Y14)),IF(V14="Impacto",AE13,""))),"")</f>
        <v>0.252</v>
      </c>
      <c r="AD14" s="116" t="str">
        <f t="shared" ref="AD14:AD15" si="2">IFERROR(IF(AC14="","",IF(AC14&lt;=0.2,"Muy Baja",IF(AC14&lt;=0.4,"Baja",IF(AC14&lt;=0.6,"Media",IF(AC14&lt;=0.8,"Alta","Muy Alta"))))),"")</f>
        <v>Baja</v>
      </c>
      <c r="AE14" s="126">
        <f>+AC14</f>
        <v>0.252</v>
      </c>
      <c r="AF14" s="116" t="str">
        <f t="shared" ref="AF14" si="3">IFERROR(IF(AG14="","",IF(AG14&lt;=0.2,"Leve",IF(AG14&lt;=0.4,"Menor",IF(AG14&lt;=0.6,"Moderado",IF(AG14&lt;=0.8,"Mayor","Catastrófico"))))),"")</f>
        <v>Moderado</v>
      </c>
      <c r="AG14" s="114">
        <f>IFERROR(IF(AND(V13="Impacto",V14="Impacto"),(AG13-(+AG13*Y14)),IF(V14="Impacto",($M$10-(+$M$10*Y14)),IF(V14="Probabilidad",AG13,""))),"")</f>
        <v>0.6</v>
      </c>
      <c r="AH14" s="116"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Moderado</v>
      </c>
      <c r="AI14" s="113" t="s">
        <v>134</v>
      </c>
      <c r="AJ14" s="118" t="s">
        <v>259</v>
      </c>
      <c r="AK14" s="162" t="s">
        <v>303</v>
      </c>
      <c r="AL14" s="119">
        <v>44585</v>
      </c>
      <c r="AM14" s="119">
        <v>44694</v>
      </c>
      <c r="AN14" s="110" t="s">
        <v>290</v>
      </c>
      <c r="AO14" s="140" t="s">
        <v>40</v>
      </c>
      <c r="AP14" s="414" t="s">
        <v>312</v>
      </c>
      <c r="AQ14" s="413">
        <v>44778</v>
      </c>
      <c r="AR14" s="411" t="s">
        <v>40</v>
      </c>
      <c r="AS14" s="413">
        <v>44876</v>
      </c>
      <c r="AT14" s="412" t="s">
        <v>326</v>
      </c>
      <c r="AU14" s="411" t="s">
        <v>39</v>
      </c>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row>
    <row r="15" spans="1:69" ht="156" customHeight="1" x14ac:dyDescent="0.25">
      <c r="A15" s="222"/>
      <c r="B15" s="222"/>
      <c r="C15" s="222"/>
      <c r="D15" s="224"/>
      <c r="E15" s="224"/>
      <c r="F15" s="224"/>
      <c r="G15" s="245"/>
      <c r="H15" s="224"/>
      <c r="I15" s="224"/>
      <c r="J15" s="224"/>
      <c r="K15" s="237"/>
      <c r="L15" s="230"/>
      <c r="M15" s="219"/>
      <c r="N15" s="240"/>
      <c r="O15" s="219"/>
      <c r="P15" s="230"/>
      <c r="Q15" s="219"/>
      <c r="R15" s="226"/>
      <c r="S15" s="122">
        <v>3</v>
      </c>
      <c r="T15" s="109" t="s">
        <v>268</v>
      </c>
      <c r="U15" s="111" t="s">
        <v>257</v>
      </c>
      <c r="V15" s="112" t="str">
        <f t="shared" si="0"/>
        <v>Probabilidad</v>
      </c>
      <c r="W15" s="113" t="s">
        <v>15</v>
      </c>
      <c r="X15" s="113" t="s">
        <v>9</v>
      </c>
      <c r="Y15" s="114" t="str">
        <f t="shared" si="1"/>
        <v>30%</v>
      </c>
      <c r="Z15" s="113" t="s">
        <v>19</v>
      </c>
      <c r="AA15" s="113" t="s">
        <v>22</v>
      </c>
      <c r="AB15" s="113" t="s">
        <v>117</v>
      </c>
      <c r="AC15" s="163">
        <f>IFERROR(IF(AND(V14="Probabilidad",V15="Probabilidad"),(AE14-(+AE14*Y15)),IF(V15="Probabilidad",(N14-(+N14*Y15)),IF(V15="Impacto",AE14,""))),"")</f>
        <v>0.1764</v>
      </c>
      <c r="AD15" s="116" t="str">
        <f t="shared" si="2"/>
        <v>Muy Baja</v>
      </c>
      <c r="AE15" s="114">
        <f t="shared" ref="AE15" si="4">+AC15</f>
        <v>0.1764</v>
      </c>
      <c r="AF15" s="116" t="str">
        <f t="shared" ref="AF15" si="5">IFERROR(IF(AG15="","",IF(AG15&lt;=0.2,"Leve",IF(AG15&lt;=0.4,"Menor",IF(AG15&lt;=0.6,"Moderado",IF(AG15&lt;=0.8,"Mayor","Catastrófico"))))),"")</f>
        <v>Moderado</v>
      </c>
      <c r="AG15" s="114">
        <f>IFERROR(IF(AND(V14="Impacto",V15="Impacto"),(AG14-(+AG14*Y15)),IF(V15="Impacto",($M$10-(+$M$10*Y15)),IF(V15="Probabilidad",AG14,""))),"")</f>
        <v>0.6</v>
      </c>
      <c r="AH15" s="117" t="str">
        <f t="shared" ref="AH15" si="6">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Moderado</v>
      </c>
      <c r="AI15" s="113" t="s">
        <v>134</v>
      </c>
      <c r="AJ15" s="118" t="s">
        <v>260</v>
      </c>
      <c r="AK15" s="162" t="s">
        <v>303</v>
      </c>
      <c r="AL15" s="119">
        <v>44585</v>
      </c>
      <c r="AM15" s="119">
        <v>44694</v>
      </c>
      <c r="AN15" s="110" t="s">
        <v>304</v>
      </c>
      <c r="AO15" s="411" t="s">
        <v>40</v>
      </c>
      <c r="AP15" s="412" t="s">
        <v>313</v>
      </c>
      <c r="AQ15" s="413">
        <v>44778</v>
      </c>
      <c r="AR15" s="411" t="s">
        <v>40</v>
      </c>
      <c r="AS15" s="413">
        <v>44876</v>
      </c>
      <c r="AT15" s="412" t="s">
        <v>327</v>
      </c>
      <c r="AU15" s="411" t="s">
        <v>39</v>
      </c>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row>
    <row r="16" spans="1:69" ht="353.25" customHeight="1" x14ac:dyDescent="0.25">
      <c r="A16" s="221">
        <v>2</v>
      </c>
      <c r="B16" s="221" t="s">
        <v>225</v>
      </c>
      <c r="C16" s="221" t="s">
        <v>232</v>
      </c>
      <c r="D16" s="223" t="s">
        <v>132</v>
      </c>
      <c r="E16" s="256" t="s">
        <v>305</v>
      </c>
      <c r="F16" s="256" t="s">
        <v>262</v>
      </c>
      <c r="G16" s="257" t="s">
        <v>306</v>
      </c>
      <c r="H16" s="223" t="s">
        <v>307</v>
      </c>
      <c r="I16" s="223" t="s">
        <v>241</v>
      </c>
      <c r="J16" s="223" t="s">
        <v>241</v>
      </c>
      <c r="K16" s="235">
        <v>365</v>
      </c>
      <c r="L16" s="228" t="str">
        <f>IF(K16&lt;=0,"",IF(K16&lt;=2,"Muy Baja",IF(K16&lt;=24,"Baja",IF(K16&lt;=500,"Media",IF(K16&lt;=5000,"Alta","Muy Alta")))))</f>
        <v>Media</v>
      </c>
      <c r="M16" s="218">
        <f>IF(L16="","",IF(L16="Muy Baja",0.2,IF(L16="Baja",0.4,IF(L16="Media",0.6,IF(L16="Alta",0.8,IF(L16="Muy Alta",1,))))))</f>
        <v>0.6</v>
      </c>
      <c r="N16" s="238" t="s">
        <v>147</v>
      </c>
      <c r="O16" s="218" t="str">
        <f>IF(NOT(ISERROR(MATCH(N16,_xlfn.ANCHORARRAY(#REF!),0))),#REF!&amp;"Por favor no seleccionar los criterios de impacto",N16)</f>
        <v xml:space="preserve">     Entre 100 y 500 SMLMV </v>
      </c>
      <c r="P16" s="228" t="str">
        <f>IF(OR(O16='Tabla Impacto'!$C$11,O16='Tabla Impacto'!$D$11),"Leve",IF(OR(O16='Tabla Impacto'!$C$12,O16='Tabla Impacto'!$D$12),"Menor",IF(OR(O16='Tabla Impacto'!$C$13,O16='Tabla Impacto'!$D$13),"Moderado",IF(OR(O16='Tabla Impacto'!$C$14,O16='Tabla Impacto'!$D$14),"Mayor",IF(OR(O16='Tabla Impacto'!$C$15,O16='Tabla Impacto'!$D$15),"Catastrófico","")))))</f>
        <v>Mayor</v>
      </c>
      <c r="Q16" s="218">
        <f>IF(P16="","",IF(P16="Leve",0.2,IF(P16="Menor",0.4,IF(P16="Moderado",0.6,IF(P16="Mayor",0.8,IF(P16="Catastrófico",1,))))))</f>
        <v>0.8</v>
      </c>
      <c r="R16" s="225" t="str">
        <f>IF(OR(AND(L16="Muy Baja",P16="Leve"),AND(L16="Muy Baja",P16="Menor"),AND(L16="Baja",P16="Leve")),"Bajo",IF(OR(AND(L16="Muy baja",P16="Moderado"),AND(L16="Baja",P16="Menor"),AND(L16="Baja",P16="Moderado"),AND(L16="Media",P16="Leve"),AND(L16="Media",P16="Menor"),AND(L16="Media",P16="Moderado"),AND(L16="Alta",P16="Leve"),AND(L16="Alta",P16="Menor")),"Moderado",IF(OR(AND(L16="Muy Baja",P16="Mayor"),AND(L16="Baja",P16="Mayor"),AND(L16="Media",P16="Mayor"),AND(L16="Alta",P16="Moderado"),AND(L16="Alta",P16="Mayor"),AND(L16="Muy Alta",P16="Leve"),AND(L16="Muy Alta",P16="Menor"),AND(L16="Muy Alta",P16="Moderado"),AND(L16="Muy Alta",P16="Mayor")),"Alto",IF(OR(AND(L16="Muy Baja",P16="Catastrófico"),AND(L16="Baja",P16="Catastrófico"),AND(L16="Media",P16="Catastrófico"),AND(L16="Alta",P16="Catastrófico"),AND(L16="Muy Alta",P16="Catastrófico")),"Extremo",""))))</f>
        <v>Alto</v>
      </c>
      <c r="S16" s="122">
        <v>1</v>
      </c>
      <c r="T16" s="109" t="s">
        <v>314</v>
      </c>
      <c r="U16" s="109" t="s">
        <v>263</v>
      </c>
      <c r="V16" s="112" t="str">
        <f t="shared" si="0"/>
        <v>Probabilidad</v>
      </c>
      <c r="W16" s="113" t="s">
        <v>14</v>
      </c>
      <c r="X16" s="113" t="s">
        <v>9</v>
      </c>
      <c r="Y16" s="114" t="str">
        <f>IF(AND(W16="Preventivo",X16="Automático"),"50%",IF(AND(W16="Preventivo",X16="Manual"),"40%",IF(AND(W16="Detectivo",X16="Automático"),"40%",IF(AND(W16="Detectivo",X16="Manual"),"30%",IF(AND(W16="Correctivo",X16="Automático"),"35%",IF(AND(W16="Correctivo",X16="Manual"),"25%",""))))))</f>
        <v>40%</v>
      </c>
      <c r="Z16" s="113" t="s">
        <v>19</v>
      </c>
      <c r="AA16" s="113" t="s">
        <v>22</v>
      </c>
      <c r="AB16" s="113" t="s">
        <v>117</v>
      </c>
      <c r="AC16" s="115">
        <f>IFERROR(IF(V16="Probabilidad",(M16-(+M16*Y16)),IF(V16="Impacto",M16,"")),"")</f>
        <v>0.36</v>
      </c>
      <c r="AD16" s="116" t="str">
        <f>IFERROR(IF(AC16="","",IF(AC16&lt;=0.2,"Muy Baja",IF(AC16&lt;=0.4,"Baja",IF(AC16&lt;=0.6,"Media",IF(AC16&lt;=0.8,"Alta","Muy Alta"))))),"")</f>
        <v>Baja</v>
      </c>
      <c r="AE16" s="114">
        <f>+AC16</f>
        <v>0.36</v>
      </c>
      <c r="AF16" s="116" t="str">
        <f t="shared" ref="AF16:AF22" si="7">IFERROR(IF(AG16="","",IF(AG16&lt;=0.2,"Leve",IF(AG16&lt;=0.4,"Menor",IF(AG16&lt;=0.6,"Moderado",IF(AG16&lt;=0.8,"Mayor","Catastrófico"))))),"")</f>
        <v>Mayor</v>
      </c>
      <c r="AG16" s="114">
        <f>IFERROR(IF(V16="Impacto",(Q16-(+Q16*Y16)),IF(V16="Probabilidad",Q16,"")),"")</f>
        <v>0.8</v>
      </c>
      <c r="AH16" s="117" t="str">
        <f>IFERROR(IF(OR(AND(AD16="Muy Baja",AF16="Leve"),AND(AD16="Muy Baja",AF16="Menor"),AND(AD16="Baja",AF16="Leve")),"Bajo",IF(OR(AND(AD16="Muy baja",AF16="Moderado"),AND(AD16="Baja",AF16="Menor"),AND(AD16="Baja",AF16="Moderado"),AND(AD16="Media",AF16="Leve"),AND(AD16="Media",AF16="Menor"),AND(AD16="Media",AF16="Moderado"),AND(AD16="Alta",AF16="Leve"),AND(AD16="Alta",AF16="Menor")),"Moderado",IF(OR(AND(AD16="Muy Baja",AF16="Mayor"),AND(AD16="Baja",AF16="Mayor"),AND(AD16="Media",AF16="Mayor"),AND(AD16="Alta",AF16="Moderado"),AND(AD16="Alta",AF16="Mayor"),AND(AD16="Muy Alta",AF16="Leve"),AND(AD16="Muy Alta",AF16="Menor"),AND(AD16="Muy Alta",AF16="Moderado"),AND(AD16="Muy Alta",AF16="Mayor")),"Alto",IF(OR(AND(AD16="Muy Baja",AF16="Catastrófico"),AND(AD16="Baja",AF16="Catastrófico"),AND(AD16="Media",AF16="Catastrófico"),AND(AD16="Alta",AF16="Catastrófico"),AND(AD16="Muy Alta",AF16="Catastrófico")),"Extremo","")))),"")</f>
        <v>Alto</v>
      </c>
      <c r="AI16" s="113" t="s">
        <v>134</v>
      </c>
      <c r="AJ16" s="120" t="s">
        <v>299</v>
      </c>
      <c r="AK16" s="162" t="s">
        <v>261</v>
      </c>
      <c r="AL16" s="119">
        <v>44895</v>
      </c>
      <c r="AM16" s="119">
        <v>44694</v>
      </c>
      <c r="AN16" s="110" t="s">
        <v>308</v>
      </c>
      <c r="AO16" s="411" t="s">
        <v>40</v>
      </c>
      <c r="AP16" s="412" t="s">
        <v>319</v>
      </c>
      <c r="AQ16" s="413">
        <v>44778</v>
      </c>
      <c r="AR16" s="411" t="s">
        <v>40</v>
      </c>
      <c r="AS16" s="413">
        <v>44876</v>
      </c>
      <c r="AT16" s="412" t="s">
        <v>328</v>
      </c>
      <c r="AU16" s="411" t="s">
        <v>39</v>
      </c>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row>
    <row r="17" spans="1:69" ht="167.25" customHeight="1" x14ac:dyDescent="0.25">
      <c r="A17" s="222"/>
      <c r="B17" s="222"/>
      <c r="C17" s="222"/>
      <c r="D17" s="224"/>
      <c r="E17" s="256"/>
      <c r="F17" s="256"/>
      <c r="G17" s="257"/>
      <c r="H17" s="224"/>
      <c r="I17" s="224"/>
      <c r="J17" s="224"/>
      <c r="K17" s="237"/>
      <c r="L17" s="230"/>
      <c r="M17" s="219"/>
      <c r="N17" s="240"/>
      <c r="O17" s="219"/>
      <c r="P17" s="230"/>
      <c r="Q17" s="219"/>
      <c r="R17" s="226"/>
      <c r="S17" s="122">
        <v>2</v>
      </c>
      <c r="T17" s="109" t="s">
        <v>264</v>
      </c>
      <c r="U17" s="109" t="s">
        <v>265</v>
      </c>
      <c r="V17" s="112" t="str">
        <f t="shared" si="0"/>
        <v>Probabilidad</v>
      </c>
      <c r="W17" s="113" t="s">
        <v>14</v>
      </c>
      <c r="X17" s="113" t="s">
        <v>9</v>
      </c>
      <c r="Y17" s="114" t="str">
        <f t="shared" si="1"/>
        <v>40%</v>
      </c>
      <c r="Z17" s="113" t="s">
        <v>19</v>
      </c>
      <c r="AA17" s="113" t="s">
        <v>22</v>
      </c>
      <c r="AB17" s="113" t="s">
        <v>117</v>
      </c>
      <c r="AC17" s="163">
        <f>IFERROR(IF(AND(V16="Probabilidad",V17="Probabilidad"),(AE16-(+AE16*Y17)),IF(V17="Probabilidad",(N16-(+N16*Y17)),IF(V17="Impacto",AE16,""))),"")</f>
        <v>0.216</v>
      </c>
      <c r="AD17" s="116" t="str">
        <f t="shared" ref="AD17" si="8">IFERROR(IF(AC17="","",IF(AC17&lt;=0.2,"Muy Baja",IF(AC17&lt;=0.4,"Baja",IF(AC17&lt;=0.6,"Media",IF(AC17&lt;=0.8,"Alta","Muy Alta"))))),"")</f>
        <v>Baja</v>
      </c>
      <c r="AE17" s="114">
        <f t="shared" ref="AE17" si="9">+AC17</f>
        <v>0.216</v>
      </c>
      <c r="AF17" s="116" t="str">
        <f t="shared" si="7"/>
        <v>Mayor</v>
      </c>
      <c r="AG17" s="114">
        <f>IFERROR(IF(AND(V16="Impacto",V17="Impacto"),(AG16-(+AG16*Y17)),IF(V17="Impacto",($M$10-(+$M$10*Y17)),IF(V17="Probabilidad",AG16,""))),"")</f>
        <v>0.8</v>
      </c>
      <c r="AH17" s="117" t="str">
        <f>IFERROR(IF(OR(AND(AD17="Muy Baja",AF17="Leve"),AND(AD17="Muy Baja",AF17="Menor"),AND(AD17="Baja",AF17="Leve")),"Bajo",IF(OR(AND(AD17="Muy baja",AF17="Moderado"),AND(AD17="Baja",AF17="Menor"),AND(AD17="Baja",AF17="Moderado"),AND(AD17="Media",AF17="Leve"),AND(AD17="Media",AF17="Menor"),AND(AD17="Media",AF17="Moderado"),AND(AD17="Alta",AF17="Leve"),AND(AD17="Alta",AF17="Menor")),"Moderado",IF(OR(AND(AD17="Muy Baja",AF17="Mayor"),AND(AD17="Baja",AF17="Mayor"),AND(AD17="Media",AF17="Mayor"),AND(AD17="Alta",AF17="Moderado"),AND(AD17="Alta",AF17="Mayor"),AND(AD17="Muy Alta",AF17="Leve"),AND(AD17="Muy Alta",AF17="Menor"),AND(AD17="Muy Alta",AF17="Moderado"),AND(AD17="Muy Alta",AF17="Mayor")),"Alto",IF(OR(AND(AD17="Muy Baja",AF17="Catastrófico"),AND(AD17="Baja",AF17="Catastrófico"),AND(AD17="Media",AF17="Catastrófico"),AND(AD17="Alta",AF17="Catastrófico"),AND(AD17="Muy Alta",AF17="Catastrófico")),"Extremo","")))),"")</f>
        <v>Alto</v>
      </c>
      <c r="AI17" s="113" t="s">
        <v>134</v>
      </c>
      <c r="AJ17" s="120" t="s">
        <v>299</v>
      </c>
      <c r="AK17" s="164" t="s">
        <v>261</v>
      </c>
      <c r="AL17" s="119">
        <v>44895</v>
      </c>
      <c r="AM17" s="119">
        <v>44694</v>
      </c>
      <c r="AN17" s="110" t="s">
        <v>309</v>
      </c>
      <c r="AO17" s="411" t="s">
        <v>40</v>
      </c>
      <c r="AP17" s="412" t="s">
        <v>320</v>
      </c>
      <c r="AQ17" s="413">
        <v>44778</v>
      </c>
      <c r="AR17" s="411" t="s">
        <v>40</v>
      </c>
      <c r="AS17" s="413">
        <v>44876</v>
      </c>
      <c r="AT17" s="412" t="s">
        <v>329</v>
      </c>
      <c r="AU17" s="411" t="s">
        <v>39</v>
      </c>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row>
    <row r="18" spans="1:69" ht="321" customHeight="1" x14ac:dyDescent="0.25">
      <c r="A18" s="122">
        <v>3</v>
      </c>
      <c r="B18" s="122" t="s">
        <v>225</v>
      </c>
      <c r="C18" s="122" t="s">
        <v>234</v>
      </c>
      <c r="D18" s="118" t="s">
        <v>132</v>
      </c>
      <c r="E18" s="118" t="s">
        <v>269</v>
      </c>
      <c r="F18" s="118" t="s">
        <v>266</v>
      </c>
      <c r="G18" s="121" t="s">
        <v>267</v>
      </c>
      <c r="H18" s="118" t="s">
        <v>294</v>
      </c>
      <c r="I18" s="118" t="s">
        <v>239</v>
      </c>
      <c r="J18" s="118" t="s">
        <v>241</v>
      </c>
      <c r="K18" s="140">
        <v>365</v>
      </c>
      <c r="L18" s="141" t="str">
        <f>IF(K18&lt;=0,"",IF(K18&lt;=2,"Muy Baja",IF(K18&lt;=24,"Baja",IF(K18&lt;=500,"Media",IF(K18&lt;=5000,"Alta","Muy Alta")))))</f>
        <v>Media</v>
      </c>
      <c r="M18" s="142">
        <f>IF(L18="","",IF(L18="Muy Baja",0.2,IF(L18="Baja",0.4,IF(L18="Media",0.6,IF(L18="Alta",0.8,IF(L18="Muy Alta",1,))))))</f>
        <v>0.6</v>
      </c>
      <c r="N18" s="143" t="s">
        <v>147</v>
      </c>
      <c r="O18" s="142" t="str">
        <f>IF(NOT(ISERROR(MATCH(N18,_xlfn.ANCHORARRAY(#REF!),0))),#REF!&amp;"Por favor no seleccionar los criterios de impacto",N18)</f>
        <v xml:space="preserve">     Entre 100 y 500 SMLMV </v>
      </c>
      <c r="P18" s="141" t="str">
        <f>IF(OR(O18='Tabla Impacto'!$C$11,O18='Tabla Impacto'!$D$11),"Leve",IF(OR(O18='Tabla Impacto'!$C$12,O18='Tabla Impacto'!$D$12),"Menor",IF(OR(O18='Tabla Impacto'!$C$13,O18='Tabla Impacto'!$D$13),"Moderado",IF(OR(O18='Tabla Impacto'!$C$14,O18='Tabla Impacto'!$D$14),"Mayor",IF(OR(O18='Tabla Impacto'!$C$15,O18='Tabla Impacto'!$D$15),"Catastrófico","")))))</f>
        <v>Mayor</v>
      </c>
      <c r="Q18" s="142">
        <f>IF(P18="","",IF(P18="Leve",0.2,IF(P18="Menor",0.4,IF(P18="Moderado",0.6,IF(P18="Mayor",0.8,IF(P18="Catastrófico",1,))))))</f>
        <v>0.8</v>
      </c>
      <c r="R18" s="144" t="str">
        <f>IF(OR(AND(L18="Muy Baja",P18="Leve"),AND(L18="Muy Baja",P18="Menor"),AND(L18="Baja",P18="Leve")),"Bajo",IF(OR(AND(L18="Muy baja",P18="Moderado"),AND(L18="Baja",P18="Menor"),AND(L18="Baja",P18="Moderado"),AND(L18="Media",P18="Leve"),AND(L18="Media",P18="Menor"),AND(L18="Media",P18="Moderado"),AND(L18="Alta",P18="Leve"),AND(L18="Alta",P18="Menor")),"Moderado",IF(OR(AND(L18="Muy Baja",P18="Mayor"),AND(L18="Baja",P18="Mayor"),AND(L18="Media",P18="Mayor"),AND(L18="Alta",P18="Moderado"),AND(L18="Alta",P18="Mayor"),AND(L18="Muy Alta",P18="Leve"),AND(L18="Muy Alta",P18="Menor"),AND(L18="Muy Alta",P18="Moderado"),AND(L18="Muy Alta",P18="Mayor")),"Alto",IF(OR(AND(L18="Muy Baja",P18="Catastrófico"),AND(L18="Baja",P18="Catastrófico"),AND(L18="Media",P18="Catastrófico"),AND(L18="Alta",P18="Catastrófico"),AND(L18="Muy Alta",P18="Catastrófico")),"Extremo",""))))</f>
        <v>Alto</v>
      </c>
      <c r="S18" s="122">
        <v>1</v>
      </c>
      <c r="T18" s="109" t="s">
        <v>310</v>
      </c>
      <c r="U18" s="109" t="s">
        <v>291</v>
      </c>
      <c r="V18" s="112" t="str">
        <f t="shared" si="0"/>
        <v>Probabilidad</v>
      </c>
      <c r="W18" s="113" t="s">
        <v>14</v>
      </c>
      <c r="X18" s="113" t="s">
        <v>9</v>
      </c>
      <c r="Y18" s="114" t="str">
        <f t="shared" si="1"/>
        <v>40%</v>
      </c>
      <c r="Z18" s="113" t="s">
        <v>19</v>
      </c>
      <c r="AA18" s="113" t="s">
        <v>22</v>
      </c>
      <c r="AB18" s="113" t="s">
        <v>117</v>
      </c>
      <c r="AC18" s="115">
        <f>IFERROR(IF(V18="Probabilidad",(M18-(+M18*Y18)),IF(V18="Impacto",M18,"")),"")</f>
        <v>0.36</v>
      </c>
      <c r="AD18" s="116" t="str">
        <f>IFERROR(IF(AC18="","",IF(AC18&lt;=0.2,"Muy Baja",IF(AC18&lt;=0.4,"Baja",IF(AC18&lt;=0.6,"Media",IF(AC18&lt;=0.8,"Alta","Muy Alta"))))),"")</f>
        <v>Baja</v>
      </c>
      <c r="AE18" s="114">
        <f>+AC18</f>
        <v>0.36</v>
      </c>
      <c r="AF18" s="116" t="str">
        <f t="shared" si="7"/>
        <v>Mayor</v>
      </c>
      <c r="AG18" s="114">
        <f>IFERROR(IF(AND(V17="Impacto",V18="Impacto"),(AG17-(+AG17*Y18)),IF(V18="Impacto",($M$10-(+$M$10*Y18)),IF(V18="Probabilidad",AG17,""))),"")</f>
        <v>0.8</v>
      </c>
      <c r="AH18" s="117" t="str">
        <f>IFERROR(IF(OR(AND(AD18="Muy Baja",AF18="Leve"),AND(AD18="Muy Baja",AF18="Menor"),AND(AD18="Baja",AF18="Leve")),"Bajo",IF(OR(AND(AD18="Muy baja",AF18="Moderado"),AND(AD18="Baja",AF18="Menor"),AND(AD18="Baja",AF18="Moderado"),AND(AD18="Media",AF18="Leve"),AND(AD18="Media",AF18="Menor"),AND(AD18="Media",AF18="Moderado"),AND(AD18="Alta",AF18="Leve"),AND(AD18="Alta",AF18="Menor")),"Moderado",IF(OR(AND(AD18="Muy Baja",AF18="Mayor"),AND(AD18="Baja",AF18="Mayor"),AND(AD18="Media",AF18="Mayor"),AND(AD18="Alta",AF18="Moderado"),AND(AD18="Alta",AF18="Mayor"),AND(AD18="Muy Alta",AF18="Leve"),AND(AD18="Muy Alta",AF18="Menor"),AND(AD18="Muy Alta",AF18="Moderado"),AND(AD18="Muy Alta",AF18="Mayor")),"Alto",IF(OR(AND(AD18="Muy Baja",AF18="Catastrófico"),AND(AD18="Baja",AF18="Catastrófico"),AND(AD18="Media",AF18="Catastrófico"),AND(AD18="Alta",AF18="Catastrófico"),AND(AD18="Muy Alta",AF18="Catastrófico")),"Extremo","")))),"")</f>
        <v>Alto</v>
      </c>
      <c r="AI18" s="113" t="s">
        <v>134</v>
      </c>
      <c r="AJ18" s="118" t="s">
        <v>273</v>
      </c>
      <c r="AK18" s="162" t="s">
        <v>295</v>
      </c>
      <c r="AL18" s="123">
        <v>44585</v>
      </c>
      <c r="AM18" s="119">
        <v>44694</v>
      </c>
      <c r="AN18" s="110" t="s">
        <v>293</v>
      </c>
      <c r="AO18" s="411" t="s">
        <v>40</v>
      </c>
      <c r="AP18" s="412" t="s">
        <v>321</v>
      </c>
      <c r="AQ18" s="413">
        <v>44778</v>
      </c>
      <c r="AR18" s="411" t="s">
        <v>40</v>
      </c>
      <c r="AS18" s="413">
        <v>44876</v>
      </c>
      <c r="AT18" s="412" t="s">
        <v>330</v>
      </c>
      <c r="AU18" s="411" t="s">
        <v>39</v>
      </c>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row>
    <row r="19" spans="1:69" ht="139.5" customHeight="1" x14ac:dyDescent="0.25">
      <c r="A19" s="221">
        <v>4</v>
      </c>
      <c r="B19" s="221" t="s">
        <v>225</v>
      </c>
      <c r="C19" s="221" t="s">
        <v>232</v>
      </c>
      <c r="D19" s="223" t="s">
        <v>132</v>
      </c>
      <c r="E19" s="223" t="s">
        <v>270</v>
      </c>
      <c r="F19" s="223" t="s">
        <v>271</v>
      </c>
      <c r="G19" s="244" t="s">
        <v>289</v>
      </c>
      <c r="H19" s="223" t="s">
        <v>294</v>
      </c>
      <c r="I19" s="223" t="s">
        <v>239</v>
      </c>
      <c r="J19" s="223" t="s">
        <v>241</v>
      </c>
      <c r="K19" s="235">
        <v>12</v>
      </c>
      <c r="L19" s="228" t="str">
        <f>IF(K19&lt;=0,"",IF(K19&lt;=2,"Muy Baja",IF(K19&lt;=24,"Baja",IF(K19&lt;=500,"Media",IF(K19&lt;=5000,"Alta","Muy Alta")))))</f>
        <v>Baja</v>
      </c>
      <c r="M19" s="218">
        <f>IF(L19="","",IF(L19="Muy Baja",0.2,IF(L19="Baja",0.4,IF(L19="Media",0.6,IF(L19="Alta",0.8,IF(L19="Muy Alta",1,))))))</f>
        <v>0.4</v>
      </c>
      <c r="N19" s="238" t="s">
        <v>146</v>
      </c>
      <c r="O19" s="238" t="s">
        <v>146</v>
      </c>
      <c r="P19" s="228" t="str">
        <f>IF(OR(O19='Tabla Impacto'!$C$11,O19='Tabla Impacto'!$D$11),"Leve",IF(OR(O19='Tabla Impacto'!$C$12,O19='Tabla Impacto'!$D$12),"Menor",IF(OR(O19='Tabla Impacto'!$C$13,O19='Tabla Impacto'!$D$13),"Moderado",IF(OR(O19='Tabla Impacto'!$C$14,O19='Tabla Impacto'!$D$14),"Mayor",IF(OR(O19='Tabla Impacto'!$C$15,O19='Tabla Impacto'!$D$15),"Catastrófico","")))))</f>
        <v>Menor</v>
      </c>
      <c r="Q19" s="218">
        <f>IF(P19="","",IF(P19="Leve",0.2,IF(P19="Menor",0.4,IF(P19="Moderado",0.6,IF(P19="Mayor",0.8,IF(P19="Catastrófico",1,))))))</f>
        <v>0.4</v>
      </c>
      <c r="R19" s="225" t="str">
        <f>IF(OR(AND(L19="Muy Baja",P19="Leve"),AND(L19="Muy Baja",P19="Menor"),AND(L19="Baja",P19="Leve")),"Bajo",IF(OR(AND(L19="Muy baja",P19="Moderado"),AND(L19="Baja",P19="Menor"),AND(L19="Baja",P19="Moderado"),AND(L19="Media",P19="Leve"),AND(L19="Media",P19="Menor"),AND(L19="Media",P19="Moderado"),AND(L19="Alta",P19="Leve"),AND(L19="Alta",P19="Menor")),"Moderado",IF(OR(AND(L19="Muy Baja",P19="Mayor"),AND(L19="Baja",P19="Mayor"),AND(L19="Media",P19="Mayor"),AND(L19="Alta",P19="Moderado"),AND(L19="Alta",P19="Mayor"),AND(L19="Muy Alta",P19="Leve"),AND(L19="Muy Alta",P19="Menor"),AND(L19="Muy Alta",P19="Moderado"),AND(L19="Muy Alta",P19="Mayor")),"Alto",IF(OR(AND(L19="Muy Baja",P19="Catastrófico"),AND(L19="Baja",P19="Catastrófico"),AND(L19="Media",P19="Catastrófico"),AND(L19="Alta",P19="Catastrófico"),AND(L19="Muy Alta",P19="Catastrófico")),"Extremo",""))))</f>
        <v>Moderado</v>
      </c>
      <c r="S19" s="122">
        <v>1</v>
      </c>
      <c r="T19" s="109" t="s">
        <v>280</v>
      </c>
      <c r="U19" s="109" t="s">
        <v>272</v>
      </c>
      <c r="V19" s="112" t="str">
        <f t="shared" si="0"/>
        <v>Probabilidad</v>
      </c>
      <c r="W19" s="113" t="s">
        <v>14</v>
      </c>
      <c r="X19" s="113" t="s">
        <v>9</v>
      </c>
      <c r="Y19" s="114" t="str">
        <f t="shared" si="1"/>
        <v>40%</v>
      </c>
      <c r="Z19" s="113" t="s">
        <v>19</v>
      </c>
      <c r="AA19" s="113" t="s">
        <v>22</v>
      </c>
      <c r="AB19" s="113" t="s">
        <v>117</v>
      </c>
      <c r="AC19" s="115">
        <f>IFERROR(IF(V19="Probabilidad",(M19-(+M19*Y19)),IF(V19="Impacto",M19,"")),"")</f>
        <v>0.24</v>
      </c>
      <c r="AD19" s="116" t="str">
        <f>IFERROR(IF(AC19="","",IF(AC19&lt;=0.2,"Muy Baja",IF(AC19&lt;=0.4,"Baja",IF(AC19&lt;=0.6,"Media",IF(AC19&lt;=0.8,"Alta","Muy Alta"))))),"")</f>
        <v>Baja</v>
      </c>
      <c r="AE19" s="114">
        <f>+AC19</f>
        <v>0.24</v>
      </c>
      <c r="AF19" s="116" t="str">
        <f t="shared" si="7"/>
        <v>Menor</v>
      </c>
      <c r="AG19" s="114">
        <f>IFERROR(IF(V19="Impacto",(Q19-(+Q19*Y19)),IF(V19="Probabilidad",Q19,"")),"")</f>
        <v>0.4</v>
      </c>
      <c r="AH19" s="117" t="str">
        <f t="shared" ref="AH19:AH22" si="10">IFERROR(IF(OR(AND(AD19="Muy Baja",AF19="Leve"),AND(AD19="Muy Baja",AF19="Menor"),AND(AD19="Baja",AF19="Leve")),"Bajo",IF(OR(AND(AD19="Muy baja",AF19="Moderado"),AND(AD19="Baja",AF19="Menor"),AND(AD19="Baja",AF19="Moderado"),AND(AD19="Media",AF19="Leve"),AND(AD19="Media",AF19="Menor"),AND(AD19="Media",AF19="Moderado"),AND(AD19="Alta",AF19="Leve"),AND(AD19="Alta",AF19="Menor")),"Moderado",IF(OR(AND(AD19="Muy Baja",AF19="Mayor"),AND(AD19="Baja",AF19="Mayor"),AND(AD19="Media",AF19="Mayor"),AND(AD19="Alta",AF19="Moderado"),AND(AD19="Alta",AF19="Mayor"),AND(AD19="Muy Alta",AF19="Leve"),AND(AD19="Muy Alta",AF19="Menor"),AND(AD19="Muy Alta",AF19="Moderado"),AND(AD19="Muy Alta",AF19="Mayor")),"Alto",IF(OR(AND(AD19="Muy Baja",AF19="Catastrófico"),AND(AD19="Baja",AF19="Catastrófico"),AND(AD19="Media",AF19="Catastrófico"),AND(AD19="Alta",AF19="Catastrófico"),AND(AD19="Muy Alta",AF19="Catastrófico")),"Extremo","")))),"")</f>
        <v>Moderado</v>
      </c>
      <c r="AI19" s="113" t="s">
        <v>134</v>
      </c>
      <c r="AJ19" s="118" t="s">
        <v>274</v>
      </c>
      <c r="AK19" s="118" t="s">
        <v>295</v>
      </c>
      <c r="AL19" s="119">
        <v>44593</v>
      </c>
      <c r="AM19" s="119">
        <v>44694</v>
      </c>
      <c r="AN19" s="110" t="s">
        <v>296</v>
      </c>
      <c r="AO19" s="140" t="s">
        <v>40</v>
      </c>
      <c r="AP19" s="165" t="s">
        <v>315</v>
      </c>
      <c r="AQ19" s="167">
        <v>44778</v>
      </c>
      <c r="AR19" s="140" t="s">
        <v>40</v>
      </c>
      <c r="AS19" s="167">
        <v>44876</v>
      </c>
      <c r="AT19" s="165" t="s">
        <v>331</v>
      </c>
      <c r="AU19" s="140" t="s">
        <v>39</v>
      </c>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row>
    <row r="20" spans="1:69" ht="147.75" customHeight="1" x14ac:dyDescent="0.25">
      <c r="A20" s="222"/>
      <c r="B20" s="222"/>
      <c r="C20" s="222"/>
      <c r="D20" s="224"/>
      <c r="E20" s="224"/>
      <c r="F20" s="224"/>
      <c r="G20" s="245"/>
      <c r="H20" s="224"/>
      <c r="I20" s="224"/>
      <c r="J20" s="224"/>
      <c r="K20" s="237"/>
      <c r="L20" s="230"/>
      <c r="M20" s="219"/>
      <c r="N20" s="240"/>
      <c r="O20" s="240"/>
      <c r="P20" s="230"/>
      <c r="Q20" s="219"/>
      <c r="R20" s="226"/>
      <c r="S20" s="122">
        <v>2</v>
      </c>
      <c r="T20" s="109" t="s">
        <v>279</v>
      </c>
      <c r="U20" s="109" t="s">
        <v>297</v>
      </c>
      <c r="V20" s="112" t="str">
        <f t="shared" si="0"/>
        <v>Probabilidad</v>
      </c>
      <c r="W20" s="113" t="s">
        <v>14</v>
      </c>
      <c r="X20" s="113" t="s">
        <v>9</v>
      </c>
      <c r="Y20" s="114" t="str">
        <f t="shared" si="1"/>
        <v>40%</v>
      </c>
      <c r="Z20" s="113" t="s">
        <v>19</v>
      </c>
      <c r="AA20" s="113" t="s">
        <v>22</v>
      </c>
      <c r="AB20" s="113" t="s">
        <v>117</v>
      </c>
      <c r="AC20" s="163">
        <f>IFERROR(IF(AND(V19="Probabilidad",V20="Probabilidad"),(AE19-(+AE19*Y20)),IF(V20="Probabilidad",(N19-(+N19*Y20)),IF(V20="Impacto",AE19,""))),"")</f>
        <v>0.14399999999999999</v>
      </c>
      <c r="AD20" s="116" t="str">
        <f>IFERROR(IF(AC20="","",IF(AC20&lt;=0.2,"Muy Baja",IF(AC20&lt;=0.4,"Baja",IF(AC20&lt;=0.6,"Media",IF(AC20&lt;=0.8,"Alta","Muy Alta"))))),"")</f>
        <v>Muy Baja</v>
      </c>
      <c r="AE20" s="114">
        <f>+AC20</f>
        <v>0.14399999999999999</v>
      </c>
      <c r="AF20" s="116" t="str">
        <f t="shared" si="7"/>
        <v>Menor</v>
      </c>
      <c r="AG20" s="114">
        <f>IFERROR(IF(AND(V19="Impacto",V20="Impacto"),(AG19-(+AG19*Y20)),IF(V20="Impacto",($M$10-(+$M$10*Y20)),IF(V20="Probabilidad",AG19,""))),"")</f>
        <v>0.4</v>
      </c>
      <c r="AH20" s="117" t="str">
        <f t="shared" si="10"/>
        <v>Bajo</v>
      </c>
      <c r="AI20" s="113" t="s">
        <v>134</v>
      </c>
      <c r="AJ20" s="118" t="s">
        <v>275</v>
      </c>
      <c r="AK20" s="118" t="s">
        <v>295</v>
      </c>
      <c r="AL20" s="119">
        <v>44593</v>
      </c>
      <c r="AM20" s="119">
        <v>44694</v>
      </c>
      <c r="AN20" s="110" t="s">
        <v>298</v>
      </c>
      <c r="AO20" s="411" t="s">
        <v>40</v>
      </c>
      <c r="AP20" s="412" t="s">
        <v>316</v>
      </c>
      <c r="AQ20" s="413">
        <v>44778</v>
      </c>
      <c r="AR20" s="411" t="s">
        <v>40</v>
      </c>
      <c r="AS20" s="413">
        <v>44876</v>
      </c>
      <c r="AT20" s="412" t="s">
        <v>332</v>
      </c>
      <c r="AU20" s="411" t="s">
        <v>39</v>
      </c>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row>
    <row r="21" spans="1:69" ht="236.25" customHeight="1" x14ac:dyDescent="0.25">
      <c r="A21" s="145">
        <v>5</v>
      </c>
      <c r="B21" s="122" t="s">
        <v>225</v>
      </c>
      <c r="C21" s="122" t="s">
        <v>232</v>
      </c>
      <c r="D21" s="118" t="s">
        <v>132</v>
      </c>
      <c r="E21" s="118" t="s">
        <v>276</v>
      </c>
      <c r="F21" s="118" t="s">
        <v>277</v>
      </c>
      <c r="G21" s="121" t="s">
        <v>278</v>
      </c>
      <c r="H21" s="118" t="s">
        <v>294</v>
      </c>
      <c r="I21" s="118" t="s">
        <v>239</v>
      </c>
      <c r="J21" s="118" t="s">
        <v>241</v>
      </c>
      <c r="K21" s="140">
        <v>365</v>
      </c>
      <c r="L21" s="141" t="str">
        <f>IF(K21&lt;=0,"",IF(K21&lt;=2,"Muy Baja",IF(K21&lt;=24,"Baja",IF(K21&lt;=500,"Media",IF(K21&lt;=5000,"Alta","Muy Alta")))))</f>
        <v>Media</v>
      </c>
      <c r="M21" s="142">
        <f>IF(L21="","",IF(L21="Muy Baja",0.2,IF(L21="Baja",0.4,IF(L21="Media",0.6,IF(L21="Alta",0.8,IF(L21="Muy Alta",1,))))))</f>
        <v>0.6</v>
      </c>
      <c r="N21" s="146" t="s">
        <v>145</v>
      </c>
      <c r="O21" s="146" t="s">
        <v>145</v>
      </c>
      <c r="P21" s="141" t="str">
        <f>IF(OR(O21='Tabla Impacto'!$C$11,O21='Tabla Impacto'!$D$11),"Leve",IF(OR(O21='Tabla Impacto'!$C$12,O21='Tabla Impacto'!$D$12),"Menor",IF(OR(O21='Tabla Impacto'!$C$13,O21='Tabla Impacto'!$D$13),"Moderado",IF(OR(O21='Tabla Impacto'!$C$14,O21='Tabla Impacto'!$D$14),"Mayor",IF(OR(O21='Tabla Impacto'!$C$15,O21='Tabla Impacto'!$D$15),"Catastrófico","")))))</f>
        <v>Moderado</v>
      </c>
      <c r="Q21" s="142">
        <f t="shared" ref="Q21:Q22" si="11">IF(P21="","",IF(P21="Leve",0.2,IF(P21="Menor",0.4,IF(P21="Moderado",0.6,IF(P21="Mayor",0.8,IF(P21="Catastrófico",1,))))))</f>
        <v>0.6</v>
      </c>
      <c r="R21" s="144" t="str">
        <f t="shared" ref="R21:R22" si="12">IF(OR(AND(L21="Muy Baja",P21="Leve"),AND(L21="Muy Baja",P21="Menor"),AND(L21="Baja",P21="Leve")),"Bajo",IF(OR(AND(L21="Muy baja",P21="Moderado"),AND(L21="Baja",P21="Menor"),AND(L21="Baja",P21="Moderado"),AND(L21="Media",P21="Leve"),AND(L21="Media",P21="Menor"),AND(L21="Media",P21="Moderado"),AND(L21="Alta",P21="Leve"),AND(L21="Alta",P21="Menor")),"Moderado",IF(OR(AND(L21="Muy Baja",P21="Mayor"),AND(L21="Baja",P21="Mayor"),AND(L21="Media",P21="Mayor"),AND(L21="Alta",P21="Moderado"),AND(L21="Alta",P21="Mayor"),AND(L21="Muy Alta",P21="Leve"),AND(L21="Muy Alta",P21="Menor"),AND(L21="Muy Alta",P21="Moderado"),AND(L21="Muy Alta",P21="Mayor")),"Alto",IF(OR(AND(L21="Muy Baja",P21="Catastrófico"),AND(L21="Baja",P21="Catastrófico"),AND(L21="Media",P21="Catastrófico"),AND(L21="Alta",P21="Catastrófico"),AND(L21="Muy Alta",P21="Catastrófico")),"Extremo",""))))</f>
        <v>Moderado</v>
      </c>
      <c r="S21" s="122">
        <v>1</v>
      </c>
      <c r="T21" s="109" t="s">
        <v>281</v>
      </c>
      <c r="U21" s="109" t="s">
        <v>263</v>
      </c>
      <c r="V21" s="112" t="str">
        <f t="shared" si="0"/>
        <v>Probabilidad</v>
      </c>
      <c r="W21" s="113" t="s">
        <v>14</v>
      </c>
      <c r="X21" s="113" t="s">
        <v>9</v>
      </c>
      <c r="Y21" s="114" t="str">
        <f t="shared" si="1"/>
        <v>40%</v>
      </c>
      <c r="Z21" s="113" t="s">
        <v>19</v>
      </c>
      <c r="AA21" s="113" t="s">
        <v>22</v>
      </c>
      <c r="AB21" s="113" t="s">
        <v>117</v>
      </c>
      <c r="AC21" s="115">
        <f>IFERROR(IF(V21="Probabilidad",(M21-(+M21*Y21)),IF(V21="Impacto",M21,"")),"")</f>
        <v>0.36</v>
      </c>
      <c r="AD21" s="116" t="str">
        <f>IFERROR(IF(AC21="","",IF(AC21&lt;=0.2,"Muy Baja",IF(AC21&lt;=0.4,"Baja",IF(AC21&lt;=0.6,"Media",IF(AC21&lt;=0.8,"Alta","Muy Alta"))))),"")</f>
        <v>Baja</v>
      </c>
      <c r="AE21" s="114">
        <f>+AC21</f>
        <v>0.36</v>
      </c>
      <c r="AF21" s="116" t="str">
        <f t="shared" si="7"/>
        <v>Moderado</v>
      </c>
      <c r="AG21" s="114">
        <f>IFERROR(IF(V21="Impacto",(Q21-(+Q21*Y21)),IF(V21="Probabilidad",Q21,"")),"")</f>
        <v>0.6</v>
      </c>
      <c r="AH21" s="117" t="str">
        <f t="shared" si="10"/>
        <v>Moderado</v>
      </c>
      <c r="AI21" s="113" t="s">
        <v>134</v>
      </c>
      <c r="AJ21" s="124" t="s">
        <v>299</v>
      </c>
      <c r="AK21" s="125" t="s">
        <v>261</v>
      </c>
      <c r="AL21" s="119">
        <v>44593</v>
      </c>
      <c r="AM21" s="119">
        <v>44694</v>
      </c>
      <c r="AN21" s="110" t="s">
        <v>300</v>
      </c>
      <c r="AO21" s="411" t="s">
        <v>40</v>
      </c>
      <c r="AP21" s="412" t="s">
        <v>317</v>
      </c>
      <c r="AQ21" s="413">
        <v>44778</v>
      </c>
      <c r="AR21" s="411" t="s">
        <v>40</v>
      </c>
      <c r="AS21" s="413">
        <v>44876</v>
      </c>
      <c r="AT21" s="412" t="s">
        <v>333</v>
      </c>
      <c r="AU21" s="411" t="s">
        <v>39</v>
      </c>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row>
    <row r="22" spans="1:69" ht="332.25" customHeight="1" x14ac:dyDescent="0.25">
      <c r="A22" s="145">
        <v>6</v>
      </c>
      <c r="B22" s="122" t="s">
        <v>225</v>
      </c>
      <c r="C22" s="122" t="s">
        <v>232</v>
      </c>
      <c r="D22" s="118" t="s">
        <v>131</v>
      </c>
      <c r="E22" s="118" t="s">
        <v>283</v>
      </c>
      <c r="F22" s="118" t="s">
        <v>282</v>
      </c>
      <c r="G22" s="121" t="s">
        <v>284</v>
      </c>
      <c r="H22" s="118" t="s">
        <v>294</v>
      </c>
      <c r="I22" s="118" t="s">
        <v>239</v>
      </c>
      <c r="J22" s="118" t="s">
        <v>241</v>
      </c>
      <c r="K22" s="140">
        <v>2</v>
      </c>
      <c r="L22" s="141" t="str">
        <f>IF(K22&lt;=0,"",IF(K22&lt;=2,"Muy Baja",IF(K22&lt;=24,"Baja",IF(K22&lt;=500,"Media",IF(K22&lt;=5000,"Alta","Muy Alta")))))</f>
        <v>Muy Baja</v>
      </c>
      <c r="M22" s="142">
        <f>IF(L22="","",IF(L22="Muy Baja",0.2,IF(L22="Baja",0.4,IF(L22="Media",0.6,IF(L22="Alta",0.8,IF(L22="Muy Alta",1,))))))</f>
        <v>0.2</v>
      </c>
      <c r="N22" s="146" t="s">
        <v>142</v>
      </c>
      <c r="O22" s="146" t="s">
        <v>142</v>
      </c>
      <c r="P22" s="141" t="str">
        <f>IF(OR(O22='Tabla Impacto'!$C$11,O22='Tabla Impacto'!$D$11),"Leve",IF(OR(O22='Tabla Impacto'!$C$12,O22='Tabla Impacto'!$D$12),"Menor",IF(OR(O22='Tabla Impacto'!$C$13,O22='Tabla Impacto'!$D$13),"Moderado",IF(OR(O22='Tabla Impacto'!$C$14,O22='Tabla Impacto'!$D$14),"Mayor",IF(OR(O22='Tabla Impacto'!$C$15,O22='Tabla Impacto'!$D$15),"Catastrófico","")))))</f>
        <v>Leve</v>
      </c>
      <c r="Q22" s="142">
        <f t="shared" si="11"/>
        <v>0.2</v>
      </c>
      <c r="R22" s="144" t="str">
        <f t="shared" si="12"/>
        <v>Bajo</v>
      </c>
      <c r="S22" s="122">
        <v>1</v>
      </c>
      <c r="T22" s="109" t="s">
        <v>288</v>
      </c>
      <c r="U22" s="109" t="s">
        <v>285</v>
      </c>
      <c r="V22" s="112" t="str">
        <f t="shared" si="0"/>
        <v>Probabilidad</v>
      </c>
      <c r="W22" s="113" t="s">
        <v>14</v>
      </c>
      <c r="X22" s="113" t="s">
        <v>9</v>
      </c>
      <c r="Y22" s="114" t="str">
        <f t="shared" si="1"/>
        <v>40%</v>
      </c>
      <c r="Z22" s="113" t="s">
        <v>19</v>
      </c>
      <c r="AA22" s="113" t="s">
        <v>22</v>
      </c>
      <c r="AB22" s="113" t="s">
        <v>117</v>
      </c>
      <c r="AC22" s="115">
        <f>IFERROR(IF(V22="Probabilidad",(M22-(+M22*Y22)),IF(V22="Impacto",M22,"")),"")</f>
        <v>0.12</v>
      </c>
      <c r="AD22" s="116" t="str">
        <f>IFERROR(IF(AC22="","",IF(AC22&lt;=0.2,"Muy Baja",IF(AC22&lt;=0.4,"Baja",IF(AC22&lt;=0.6,"Media",IF(AC22&lt;=0.8,"Alta","Muy Alta"))))),"")</f>
        <v>Muy Baja</v>
      </c>
      <c r="AE22" s="114">
        <f>+AC22</f>
        <v>0.12</v>
      </c>
      <c r="AF22" s="116" t="str">
        <f t="shared" si="7"/>
        <v>Leve</v>
      </c>
      <c r="AG22" s="114">
        <f>IFERROR(IF(V22="Impacto",(Q22-(+Q22*Y22)),IF(V22="Probabilidad",Q22,"")),"")</f>
        <v>0.2</v>
      </c>
      <c r="AH22" s="117" t="str">
        <f t="shared" si="10"/>
        <v>Bajo</v>
      </c>
      <c r="AI22" s="113" t="s">
        <v>134</v>
      </c>
      <c r="AJ22" s="118" t="s">
        <v>286</v>
      </c>
      <c r="AK22" s="162" t="s">
        <v>287</v>
      </c>
      <c r="AL22" s="119">
        <v>44588</v>
      </c>
      <c r="AM22" s="119">
        <v>44693</v>
      </c>
      <c r="AN22" s="110" t="s">
        <v>301</v>
      </c>
      <c r="AO22" s="411" t="s">
        <v>40</v>
      </c>
      <c r="AP22" s="412" t="s">
        <v>322</v>
      </c>
      <c r="AQ22" s="413">
        <v>44778</v>
      </c>
      <c r="AR22" s="411" t="s">
        <v>40</v>
      </c>
      <c r="AS22" s="413">
        <v>44876</v>
      </c>
      <c r="AT22" s="412" t="s">
        <v>334</v>
      </c>
      <c r="AU22" s="411" t="s">
        <v>39</v>
      </c>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row>
    <row r="23" spans="1:69" x14ac:dyDescent="0.25">
      <c r="A23" s="122"/>
      <c r="B23" s="122"/>
      <c r="C23" s="122"/>
      <c r="D23" s="118"/>
      <c r="E23" s="118"/>
      <c r="F23" s="118"/>
      <c r="G23" s="121"/>
      <c r="H23" s="118"/>
      <c r="I23" s="118"/>
      <c r="J23" s="118"/>
      <c r="K23" s="140"/>
      <c r="L23" s="147"/>
      <c r="M23" s="126"/>
      <c r="N23" s="146"/>
      <c r="O23" s="126"/>
      <c r="P23" s="147"/>
      <c r="Q23" s="126"/>
      <c r="R23" s="148"/>
      <c r="S23" s="122"/>
      <c r="T23" s="109"/>
      <c r="U23" s="109"/>
      <c r="V23" s="112"/>
      <c r="W23" s="113"/>
      <c r="X23" s="113"/>
      <c r="Y23" s="114"/>
      <c r="Z23" s="113"/>
      <c r="AA23" s="113"/>
      <c r="AB23" s="113"/>
      <c r="AC23" s="115"/>
      <c r="AD23" s="116"/>
      <c r="AE23" s="114"/>
      <c r="AF23" s="116"/>
      <c r="AG23" s="114"/>
      <c r="AH23" s="117"/>
      <c r="AI23" s="113"/>
      <c r="AJ23" s="118"/>
      <c r="AK23" s="118"/>
      <c r="AL23" s="119"/>
      <c r="AM23" s="119"/>
      <c r="AN23" s="118"/>
      <c r="AO23" s="140"/>
      <c r="AP23" s="161"/>
      <c r="AQ23" s="161"/>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c r="BN23" s="131"/>
      <c r="BO23" s="131"/>
      <c r="BP23" s="131"/>
      <c r="BQ23" s="131"/>
    </row>
    <row r="24" spans="1:69" x14ac:dyDescent="0.25">
      <c r="A24" s="149"/>
      <c r="B24" s="150"/>
      <c r="C24" s="150"/>
      <c r="D24" s="213" t="s">
        <v>129</v>
      </c>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5"/>
    </row>
    <row r="26" spans="1:69" x14ac:dyDescent="0.25">
      <c r="A26" s="151"/>
      <c r="B26" s="152"/>
      <c r="C26" s="152"/>
      <c r="D26" s="152"/>
      <c r="E26" s="152"/>
      <c r="F26" s="152"/>
      <c r="G26" s="152"/>
      <c r="L26" s="153"/>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row>
    <row r="27" spans="1:69" ht="18" x14ac:dyDescent="0.25">
      <c r="A27" s="216" t="s">
        <v>323</v>
      </c>
      <c r="B27" s="216"/>
      <c r="C27" s="216"/>
      <c r="D27" s="216"/>
      <c r="E27" s="216"/>
      <c r="F27" s="216"/>
      <c r="G27" s="216"/>
      <c r="K27" s="210" t="s">
        <v>324</v>
      </c>
      <c r="L27" s="211"/>
      <c r="M27" s="211"/>
      <c r="N27" s="21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row>
    <row r="28" spans="1:69" ht="17.25" thickBot="1" x14ac:dyDescent="0.3">
      <c r="A28" s="154"/>
      <c r="B28" s="154"/>
      <c r="C28" s="154"/>
      <c r="D28" s="154"/>
      <c r="E28" s="154"/>
      <c r="F28" s="154"/>
      <c r="G28" s="154"/>
      <c r="L28" s="154" t="str">
        <f>+IFERROR(VLOOKUP(H28,$H$183:$L$187,3,FALSE)*VLOOKUP(K28,$K$183:$L$187,3,FALSE),"")</f>
        <v/>
      </c>
      <c r="M28" s="154"/>
      <c r="N28" s="154"/>
      <c r="O28" s="154"/>
      <c r="P28" s="154"/>
      <c r="Q28" s="154"/>
      <c r="R28" s="154"/>
      <c r="S28" s="154"/>
      <c r="T28" s="154"/>
      <c r="U28" s="154"/>
      <c r="V28" s="154"/>
      <c r="W28" s="155"/>
      <c r="X28" s="154"/>
      <c r="Y28" s="155"/>
      <c r="Z28" s="155"/>
      <c r="AA28" s="155"/>
      <c r="AB28" s="155"/>
      <c r="AC28" s="155"/>
      <c r="AD28" s="155"/>
      <c r="AE28" s="156"/>
      <c r="AF28" s="156"/>
      <c r="AG28" s="155"/>
      <c r="AH28" s="154"/>
      <c r="AI28" s="154"/>
      <c r="AJ28" s="154"/>
      <c r="AK28" s="154"/>
      <c r="AL28" s="155"/>
      <c r="AM28" s="154"/>
      <c r="AN28" s="155"/>
      <c r="AO28" s="154"/>
    </row>
    <row r="29" spans="1:69" ht="19.5" thickTop="1" thickBot="1" x14ac:dyDescent="0.3">
      <c r="A29" s="208" t="s">
        <v>213</v>
      </c>
      <c r="B29" s="208"/>
      <c r="C29" s="208"/>
      <c r="D29" s="208"/>
      <c r="E29" s="208"/>
      <c r="F29" s="208"/>
      <c r="G29" s="157" t="s">
        <v>214</v>
      </c>
      <c r="H29" s="208" t="s">
        <v>215</v>
      </c>
      <c r="I29" s="208"/>
      <c r="J29" s="208"/>
      <c r="K29" s="208"/>
      <c r="L29" s="208"/>
      <c r="M29" s="208"/>
      <c r="N29" s="208"/>
      <c r="O29" s="158"/>
      <c r="P29" s="209" t="s">
        <v>216</v>
      </c>
      <c r="Q29" s="209"/>
      <c r="R29" s="209"/>
      <c r="S29" s="208" t="s">
        <v>217</v>
      </c>
      <c r="T29" s="208"/>
      <c r="U29" s="208"/>
      <c r="V29" s="208"/>
      <c r="W29" s="209">
        <v>1</v>
      </c>
      <c r="X29" s="209"/>
      <c r="Y29" s="209"/>
      <c r="Z29" s="209"/>
      <c r="AA29" s="159"/>
      <c r="AB29" s="159"/>
      <c r="AC29" s="159"/>
      <c r="AD29" s="159"/>
      <c r="AE29" s="159"/>
      <c r="AF29" s="159"/>
      <c r="AG29" s="159"/>
      <c r="AH29" s="159"/>
      <c r="AI29" s="159"/>
      <c r="AJ29" s="159"/>
      <c r="AK29" s="159"/>
      <c r="AL29" s="159"/>
      <c r="AM29" s="159"/>
      <c r="AN29" s="159"/>
      <c r="AO29" s="159"/>
    </row>
    <row r="30" spans="1:69" ht="17.25" thickTop="1" x14ac:dyDescent="0.25"/>
  </sheetData>
  <dataConsolidate/>
  <mergeCells count="117">
    <mergeCell ref="AU10:AU12"/>
    <mergeCell ref="F13:F15"/>
    <mergeCell ref="G13:G15"/>
    <mergeCell ref="A16:A17"/>
    <mergeCell ref="B16:B17"/>
    <mergeCell ref="C16:C17"/>
    <mergeCell ref="D16:D17"/>
    <mergeCell ref="H16:H17"/>
    <mergeCell ref="E16:E17"/>
    <mergeCell ref="F16:F17"/>
    <mergeCell ref="G16:G17"/>
    <mergeCell ref="I16:I17"/>
    <mergeCell ref="AQ10:AQ11"/>
    <mergeCell ref="AI10:AI11"/>
    <mergeCell ref="AH10:AH11"/>
    <mergeCell ref="AG10:AG11"/>
    <mergeCell ref="AC10:AC11"/>
    <mergeCell ref="U10:U11"/>
    <mergeCell ref="R16:R17"/>
    <mergeCell ref="J16:J17"/>
    <mergeCell ref="N16:N17"/>
    <mergeCell ref="O16:O17"/>
    <mergeCell ref="P16:P17"/>
    <mergeCell ref="V10:V11"/>
    <mergeCell ref="E1:AO4"/>
    <mergeCell ref="A6:B6"/>
    <mergeCell ref="A7:B7"/>
    <mergeCell ref="A8:B8"/>
    <mergeCell ref="A13:A15"/>
    <mergeCell ref="B13:B15"/>
    <mergeCell ref="C13:C15"/>
    <mergeCell ref="D13:D15"/>
    <mergeCell ref="E13:E15"/>
    <mergeCell ref="AJ10:AJ11"/>
    <mergeCell ref="C8:AO8"/>
    <mergeCell ref="C7:AO7"/>
    <mergeCell ref="H13:H15"/>
    <mergeCell ref="I13:I15"/>
    <mergeCell ref="A9:K9"/>
    <mergeCell ref="L9:R9"/>
    <mergeCell ref="S9:AB9"/>
    <mergeCell ref="AJ9:AU9"/>
    <mergeCell ref="AP10:AP12"/>
    <mergeCell ref="AT10:AT12"/>
    <mergeCell ref="S10:S11"/>
    <mergeCell ref="T10:T11"/>
    <mergeCell ref="B10:B11"/>
    <mergeCell ref="AR10:AR12"/>
    <mergeCell ref="O13:O15"/>
    <mergeCell ref="C6:AO6"/>
    <mergeCell ref="R10:R11"/>
    <mergeCell ref="N10:N11"/>
    <mergeCell ref="H19:H20"/>
    <mergeCell ref="E19:E20"/>
    <mergeCell ref="F19:F20"/>
    <mergeCell ref="G19:G20"/>
    <mergeCell ref="P19:P20"/>
    <mergeCell ref="O19:O20"/>
    <mergeCell ref="N19:N20"/>
    <mergeCell ref="L19:L20"/>
    <mergeCell ref="K19:K20"/>
    <mergeCell ref="J19:J20"/>
    <mergeCell ref="I19:I20"/>
    <mergeCell ref="I10:I11"/>
    <mergeCell ref="J10:J11"/>
    <mergeCell ref="K16:K17"/>
    <mergeCell ref="L16:L17"/>
    <mergeCell ref="M16:M17"/>
    <mergeCell ref="Q16:Q17"/>
    <mergeCell ref="A1:D4"/>
    <mergeCell ref="AF10:AF11"/>
    <mergeCell ref="P13:P15"/>
    <mergeCell ref="AE10:AE11"/>
    <mergeCell ref="K10:K11"/>
    <mergeCell ref="L10:L11"/>
    <mergeCell ref="M10:M11"/>
    <mergeCell ref="P10:P11"/>
    <mergeCell ref="Q10:Q11"/>
    <mergeCell ref="W10:AB10"/>
    <mergeCell ref="AC9:AI9"/>
    <mergeCell ref="J13:J15"/>
    <mergeCell ref="Q13:Q15"/>
    <mergeCell ref="R13:R15"/>
    <mergeCell ref="K13:K15"/>
    <mergeCell ref="L13:L15"/>
    <mergeCell ref="M13:M15"/>
    <mergeCell ref="N13:N15"/>
    <mergeCell ref="A10:A11"/>
    <mergeCell ref="G10:G11"/>
    <mergeCell ref="F10:F11"/>
    <mergeCell ref="E10:E11"/>
    <mergeCell ref="D10:D11"/>
    <mergeCell ref="H10:H11"/>
    <mergeCell ref="AS10:AS11"/>
    <mergeCell ref="S29:V29"/>
    <mergeCell ref="W29:Z29"/>
    <mergeCell ref="A29:F29"/>
    <mergeCell ref="K27:N27"/>
    <mergeCell ref="H29:N29"/>
    <mergeCell ref="P29:R29"/>
    <mergeCell ref="D24:AO24"/>
    <mergeCell ref="A27:G27"/>
    <mergeCell ref="O10:O11"/>
    <mergeCell ref="AO10:AO11"/>
    <mergeCell ref="AN10:AN11"/>
    <mergeCell ref="AM10:AM11"/>
    <mergeCell ref="AL10:AL11"/>
    <mergeCell ref="AK10:AK11"/>
    <mergeCell ref="C10:C11"/>
    <mergeCell ref="M19:M20"/>
    <mergeCell ref="AD10:AD11"/>
    <mergeCell ref="A19:A20"/>
    <mergeCell ref="B19:B20"/>
    <mergeCell ref="C19:C20"/>
    <mergeCell ref="D19:D20"/>
    <mergeCell ref="R19:R20"/>
    <mergeCell ref="Q19:Q20"/>
  </mergeCells>
  <conditionalFormatting sqref="L13">
    <cfRule type="cellIs" dxfId="166" priority="519" operator="equal">
      <formula>"Muy Alta"</formula>
    </cfRule>
    <cfRule type="cellIs" dxfId="165" priority="520" operator="equal">
      <formula>"Alta"</formula>
    </cfRule>
    <cfRule type="cellIs" dxfId="164" priority="521" operator="equal">
      <formula>"Media"</formula>
    </cfRule>
    <cfRule type="cellIs" dxfId="163" priority="522" operator="equal">
      <formula>"Baja"</formula>
    </cfRule>
    <cfRule type="cellIs" dxfId="162" priority="523" operator="equal">
      <formula>"Muy Baja"</formula>
    </cfRule>
  </conditionalFormatting>
  <conditionalFormatting sqref="P13">
    <cfRule type="cellIs" dxfId="161" priority="514" operator="equal">
      <formula>"Catastrófico"</formula>
    </cfRule>
    <cfRule type="cellIs" dxfId="160" priority="515" operator="equal">
      <formula>"Mayor"</formula>
    </cfRule>
    <cfRule type="cellIs" dxfId="159" priority="516" operator="equal">
      <formula>"Moderado"</formula>
    </cfRule>
    <cfRule type="cellIs" dxfId="158" priority="517" operator="equal">
      <formula>"Menor"</formula>
    </cfRule>
    <cfRule type="cellIs" dxfId="157" priority="518" operator="equal">
      <formula>"Leve"</formula>
    </cfRule>
  </conditionalFormatting>
  <conditionalFormatting sqref="R13">
    <cfRule type="cellIs" dxfId="156" priority="440" operator="equal">
      <formula>"Extremo"</formula>
    </cfRule>
    <cfRule type="cellIs" dxfId="155" priority="441" operator="equal">
      <formula>"Alto"</formula>
    </cfRule>
    <cfRule type="cellIs" dxfId="154" priority="442" operator="equal">
      <formula>"Moderado"</formula>
    </cfRule>
    <cfRule type="cellIs" dxfId="153" priority="443" operator="equal">
      <formula>"Bajo"</formula>
    </cfRule>
  </conditionalFormatting>
  <conditionalFormatting sqref="AD13">
    <cfRule type="cellIs" dxfId="152" priority="435" operator="equal">
      <formula>"Muy Alta"</formula>
    </cfRule>
    <cfRule type="cellIs" dxfId="151" priority="436" operator="equal">
      <formula>"Alta"</formula>
    </cfRule>
    <cfRule type="cellIs" dxfId="150" priority="437" operator="equal">
      <formula>"Media"</formula>
    </cfRule>
    <cfRule type="cellIs" dxfId="149" priority="438" operator="equal">
      <formula>"Baja"</formula>
    </cfRule>
    <cfRule type="cellIs" dxfId="148" priority="439" operator="equal">
      <formula>"Muy Baja"</formula>
    </cfRule>
  </conditionalFormatting>
  <conditionalFormatting sqref="AF13">
    <cfRule type="cellIs" dxfId="147" priority="430" operator="equal">
      <formula>"Catastrófico"</formula>
    </cfRule>
    <cfRule type="cellIs" dxfId="146" priority="431" operator="equal">
      <formula>"Mayor"</formula>
    </cfRule>
    <cfRule type="cellIs" dxfId="145" priority="432" operator="equal">
      <formula>"Moderado"</formula>
    </cfRule>
    <cfRule type="cellIs" dxfId="144" priority="433" operator="equal">
      <formula>"Menor"</formula>
    </cfRule>
    <cfRule type="cellIs" dxfId="143" priority="434" operator="equal">
      <formula>"Leve"</formula>
    </cfRule>
  </conditionalFormatting>
  <conditionalFormatting sqref="AH13">
    <cfRule type="cellIs" dxfId="142" priority="426" operator="equal">
      <formula>"Extremo"</formula>
    </cfRule>
    <cfRule type="cellIs" dxfId="141" priority="427" operator="equal">
      <formula>"Alto"</formula>
    </cfRule>
    <cfRule type="cellIs" dxfId="140" priority="428" operator="equal">
      <formula>"Moderado"</formula>
    </cfRule>
    <cfRule type="cellIs" dxfId="139" priority="429" operator="equal">
      <formula>"Bajo"</formula>
    </cfRule>
  </conditionalFormatting>
  <conditionalFormatting sqref="O13">
    <cfRule type="containsText" dxfId="138" priority="201" operator="containsText" text="❌">
      <formula>NOT(ISERROR(SEARCH("❌",O13)))</formula>
    </cfRule>
  </conditionalFormatting>
  <conditionalFormatting sqref="L16 L18:L19 L21:L23">
    <cfRule type="cellIs" dxfId="137" priority="191" operator="equal">
      <formula>"Muy Alta"</formula>
    </cfRule>
    <cfRule type="cellIs" dxfId="136" priority="192" operator="equal">
      <formula>"Alta"</formula>
    </cfRule>
    <cfRule type="cellIs" dxfId="135" priority="193" operator="equal">
      <formula>"Media"</formula>
    </cfRule>
    <cfRule type="cellIs" dxfId="134" priority="194" operator="equal">
      <formula>"Baja"</formula>
    </cfRule>
    <cfRule type="cellIs" dxfId="133" priority="195" operator="equal">
      <formula>"Muy Baja"</formula>
    </cfRule>
  </conditionalFormatting>
  <conditionalFormatting sqref="P16 P18:P19 P21:P23">
    <cfRule type="cellIs" dxfId="132" priority="186" operator="equal">
      <formula>"Catastrófico"</formula>
    </cfRule>
    <cfRule type="cellIs" dxfId="131" priority="187" operator="equal">
      <formula>"Mayor"</formula>
    </cfRule>
    <cfRule type="cellIs" dxfId="130" priority="188" operator="equal">
      <formula>"Moderado"</formula>
    </cfRule>
    <cfRule type="cellIs" dxfId="129" priority="189" operator="equal">
      <formula>"Menor"</formula>
    </cfRule>
    <cfRule type="cellIs" dxfId="128" priority="190" operator="equal">
      <formula>"Leve"</formula>
    </cfRule>
  </conditionalFormatting>
  <conditionalFormatting sqref="R16 R18:R19 R21:R23">
    <cfRule type="cellIs" dxfId="127" priority="182" operator="equal">
      <formula>"Extremo"</formula>
    </cfRule>
    <cfRule type="cellIs" dxfId="126" priority="183" operator="equal">
      <formula>"Alto"</formula>
    </cfRule>
    <cfRule type="cellIs" dxfId="125" priority="184" operator="equal">
      <formula>"Moderado"</formula>
    </cfRule>
    <cfRule type="cellIs" dxfId="124" priority="185" operator="equal">
      <formula>"Bajo"</formula>
    </cfRule>
  </conditionalFormatting>
  <conditionalFormatting sqref="AD23">
    <cfRule type="cellIs" dxfId="123" priority="177" operator="equal">
      <formula>"Muy Alta"</formula>
    </cfRule>
    <cfRule type="cellIs" dxfId="122" priority="178" operator="equal">
      <formula>"Alta"</formula>
    </cfRule>
    <cfRule type="cellIs" dxfId="121" priority="179" operator="equal">
      <formula>"Media"</formula>
    </cfRule>
    <cfRule type="cellIs" dxfId="120" priority="180" operator="equal">
      <formula>"Baja"</formula>
    </cfRule>
    <cfRule type="cellIs" dxfId="119" priority="181" operator="equal">
      <formula>"Muy Baja"</formula>
    </cfRule>
  </conditionalFormatting>
  <conditionalFormatting sqref="AF23">
    <cfRule type="cellIs" dxfId="118" priority="172" operator="equal">
      <formula>"Catastrófico"</formula>
    </cfRule>
    <cfRule type="cellIs" dxfId="117" priority="173" operator="equal">
      <formula>"Mayor"</formula>
    </cfRule>
    <cfRule type="cellIs" dxfId="116" priority="174" operator="equal">
      <formula>"Moderado"</formula>
    </cfRule>
    <cfRule type="cellIs" dxfId="115" priority="175" operator="equal">
      <formula>"Menor"</formula>
    </cfRule>
    <cfRule type="cellIs" dxfId="114" priority="176" operator="equal">
      <formula>"Leve"</formula>
    </cfRule>
  </conditionalFormatting>
  <conditionalFormatting sqref="AH23">
    <cfRule type="cellIs" dxfId="113" priority="168" operator="equal">
      <formula>"Extremo"</formula>
    </cfRule>
    <cfRule type="cellIs" dxfId="112" priority="169" operator="equal">
      <formula>"Alto"</formula>
    </cfRule>
    <cfRule type="cellIs" dxfId="111" priority="170" operator="equal">
      <formula>"Moderado"</formula>
    </cfRule>
    <cfRule type="cellIs" dxfId="110" priority="171" operator="equal">
      <formula>"Bajo"</formula>
    </cfRule>
  </conditionalFormatting>
  <conditionalFormatting sqref="O16 O18 O23">
    <cfRule type="containsText" dxfId="109" priority="167" operator="containsText" text="❌">
      <formula>NOT(ISERROR(SEARCH("❌",O16)))</formula>
    </cfRule>
  </conditionalFormatting>
  <conditionalFormatting sqref="AE26:AE28">
    <cfRule type="cellIs" dxfId="108" priority="155" stopIfTrue="1" operator="equal">
      <formula>#REF!</formula>
    </cfRule>
    <cfRule type="cellIs" dxfId="107" priority="156" operator="equal">
      <formula>#REF!</formula>
    </cfRule>
    <cfRule type="cellIs" dxfId="106" priority="157" operator="equal">
      <formula>#REF!</formula>
    </cfRule>
  </conditionalFormatting>
  <conditionalFormatting sqref="AF26:AF28">
    <cfRule type="cellIs" dxfId="105" priority="158" stopIfTrue="1" operator="equal">
      <formula>#REF!</formula>
    </cfRule>
    <cfRule type="cellIs" dxfId="104" priority="159" stopIfTrue="1" operator="equal">
      <formula>#REF!</formula>
    </cfRule>
    <cfRule type="cellIs" dxfId="103" priority="160" stopIfTrue="1" operator="equal">
      <formula>#REF!</formula>
    </cfRule>
  </conditionalFormatting>
  <conditionalFormatting sqref="AD14:AD15">
    <cfRule type="cellIs" dxfId="102" priority="150" operator="equal">
      <formula>"Muy Alta"</formula>
    </cfRule>
    <cfRule type="cellIs" dxfId="101" priority="151" operator="equal">
      <formula>"Alta"</formula>
    </cfRule>
    <cfRule type="cellIs" dxfId="100" priority="152" operator="equal">
      <formula>"Media"</formula>
    </cfRule>
    <cfRule type="cellIs" dxfId="99" priority="153" operator="equal">
      <formula>"Baja"</formula>
    </cfRule>
    <cfRule type="cellIs" dxfId="98" priority="154" operator="equal">
      <formula>"Muy Baja"</formula>
    </cfRule>
  </conditionalFormatting>
  <conditionalFormatting sqref="AF15 AF17:AF18">
    <cfRule type="cellIs" dxfId="97" priority="145" operator="equal">
      <formula>"Catastrófico"</formula>
    </cfRule>
    <cfRule type="cellIs" dxfId="96" priority="146" operator="equal">
      <formula>"Mayor"</formula>
    </cfRule>
    <cfRule type="cellIs" dxfId="95" priority="147" operator="equal">
      <formula>"Moderado"</formula>
    </cfRule>
    <cfRule type="cellIs" dxfId="94" priority="148" operator="equal">
      <formula>"Menor"</formula>
    </cfRule>
    <cfRule type="cellIs" dxfId="93" priority="149" operator="equal">
      <formula>"Leve"</formula>
    </cfRule>
  </conditionalFormatting>
  <conditionalFormatting sqref="AH15">
    <cfRule type="cellIs" dxfId="92" priority="141" operator="equal">
      <formula>"Extremo"</formula>
    </cfRule>
    <cfRule type="cellIs" dxfId="91" priority="142" operator="equal">
      <formula>"Alto"</formula>
    </cfRule>
    <cfRule type="cellIs" dxfId="90" priority="143" operator="equal">
      <formula>"Moderado"</formula>
    </cfRule>
    <cfRule type="cellIs" dxfId="89" priority="144" operator="equal">
      <formula>"Bajo"</formula>
    </cfRule>
  </conditionalFormatting>
  <conditionalFormatting sqref="AD16">
    <cfRule type="cellIs" dxfId="88" priority="38" operator="equal">
      <formula>"Muy Alta"</formula>
    </cfRule>
    <cfRule type="cellIs" dxfId="87" priority="39" operator="equal">
      <formula>"Alta"</formula>
    </cfRule>
    <cfRule type="cellIs" dxfId="86" priority="40" operator="equal">
      <formula>"Media"</formula>
    </cfRule>
    <cfRule type="cellIs" dxfId="85" priority="41" operator="equal">
      <formula>"Baja"</formula>
    </cfRule>
    <cfRule type="cellIs" dxfId="84" priority="42" operator="equal">
      <formula>"Muy Baja"</formula>
    </cfRule>
  </conditionalFormatting>
  <conditionalFormatting sqref="AF16">
    <cfRule type="cellIs" dxfId="83" priority="33" operator="equal">
      <formula>"Catastrófico"</formula>
    </cfRule>
    <cfRule type="cellIs" dxfId="82" priority="34" operator="equal">
      <formula>"Mayor"</formula>
    </cfRule>
    <cfRule type="cellIs" dxfId="81" priority="35" operator="equal">
      <formula>"Moderado"</formula>
    </cfRule>
    <cfRule type="cellIs" dxfId="80" priority="36" operator="equal">
      <formula>"Menor"</formula>
    </cfRule>
    <cfRule type="cellIs" dxfId="79" priority="37" operator="equal">
      <formula>"Leve"</formula>
    </cfRule>
  </conditionalFormatting>
  <conditionalFormatting sqref="AH16">
    <cfRule type="cellIs" dxfId="78" priority="29" operator="equal">
      <formula>"Extremo"</formula>
    </cfRule>
    <cfRule type="cellIs" dxfId="77" priority="30" operator="equal">
      <formula>"Alto"</formula>
    </cfRule>
    <cfRule type="cellIs" dxfId="76" priority="31" operator="equal">
      <formula>"Moderado"</formula>
    </cfRule>
    <cfRule type="cellIs" dxfId="75" priority="32" operator="equal">
      <formula>"Bajo"</formula>
    </cfRule>
  </conditionalFormatting>
  <conditionalFormatting sqref="AD17">
    <cfRule type="cellIs" dxfId="74" priority="122" operator="equal">
      <formula>"Muy Alta"</formula>
    </cfRule>
    <cfRule type="cellIs" dxfId="73" priority="123" operator="equal">
      <formula>"Alta"</formula>
    </cfRule>
    <cfRule type="cellIs" dxfId="72" priority="124" operator="equal">
      <formula>"Media"</formula>
    </cfRule>
    <cfRule type="cellIs" dxfId="71" priority="125" operator="equal">
      <formula>"Baja"</formula>
    </cfRule>
    <cfRule type="cellIs" dxfId="70" priority="126" operator="equal">
      <formula>"Muy Baja"</formula>
    </cfRule>
  </conditionalFormatting>
  <conditionalFormatting sqref="AF14">
    <cfRule type="cellIs" dxfId="69" priority="47" operator="equal">
      <formula>"Catastrófico"</formula>
    </cfRule>
    <cfRule type="cellIs" dxfId="68" priority="48" operator="equal">
      <formula>"Mayor"</formula>
    </cfRule>
    <cfRule type="cellIs" dxfId="67" priority="49" operator="equal">
      <formula>"Moderado"</formula>
    </cfRule>
    <cfRule type="cellIs" dxfId="66" priority="50" operator="equal">
      <formula>"Menor"</formula>
    </cfRule>
    <cfRule type="cellIs" dxfId="65" priority="51" operator="equal">
      <formula>"Leve"</formula>
    </cfRule>
  </conditionalFormatting>
  <conditionalFormatting sqref="AH14">
    <cfRule type="cellIs" dxfId="64" priority="43" operator="equal">
      <formula>"Extremo"</formula>
    </cfRule>
    <cfRule type="cellIs" dxfId="63" priority="44" operator="equal">
      <formula>"Alto"</formula>
    </cfRule>
    <cfRule type="cellIs" dxfId="62" priority="45" operator="equal">
      <formula>"Moderado"</formula>
    </cfRule>
    <cfRule type="cellIs" dxfId="61" priority="46" operator="equal">
      <formula>"Bajo"</formula>
    </cfRule>
  </conditionalFormatting>
  <conditionalFormatting sqref="AD20">
    <cfRule type="cellIs" dxfId="60" priority="108" operator="equal">
      <formula>"Muy Alta"</formula>
    </cfRule>
    <cfRule type="cellIs" dxfId="59" priority="109" operator="equal">
      <formula>"Alta"</formula>
    </cfRule>
    <cfRule type="cellIs" dxfId="58" priority="110" operator="equal">
      <formula>"Media"</formula>
    </cfRule>
    <cfRule type="cellIs" dxfId="57" priority="111" operator="equal">
      <formula>"Baja"</formula>
    </cfRule>
    <cfRule type="cellIs" dxfId="56" priority="112" operator="equal">
      <formula>"Muy Baja"</formula>
    </cfRule>
  </conditionalFormatting>
  <conditionalFormatting sqref="AF20">
    <cfRule type="cellIs" dxfId="55" priority="103" operator="equal">
      <formula>"Catastrófico"</formula>
    </cfRule>
    <cfRule type="cellIs" dxfId="54" priority="104" operator="equal">
      <formula>"Mayor"</formula>
    </cfRule>
    <cfRule type="cellIs" dxfId="53" priority="105" operator="equal">
      <formula>"Moderado"</formula>
    </cfRule>
    <cfRule type="cellIs" dxfId="52" priority="106" operator="equal">
      <formula>"Menor"</formula>
    </cfRule>
    <cfRule type="cellIs" dxfId="51" priority="107" operator="equal">
      <formula>"Leve"</formula>
    </cfRule>
  </conditionalFormatting>
  <conditionalFormatting sqref="AH19:AH22">
    <cfRule type="cellIs" dxfId="50" priority="99" operator="equal">
      <formula>"Extremo"</formula>
    </cfRule>
    <cfRule type="cellIs" dxfId="49" priority="100" operator="equal">
      <formula>"Alto"</formula>
    </cfRule>
    <cfRule type="cellIs" dxfId="48" priority="101" operator="equal">
      <formula>"Moderado"</formula>
    </cfRule>
    <cfRule type="cellIs" dxfId="47" priority="102" operator="equal">
      <formula>"Bajo"</formula>
    </cfRule>
  </conditionalFormatting>
  <conditionalFormatting sqref="AF22">
    <cfRule type="cellIs" dxfId="46" priority="5" operator="equal">
      <formula>"Catastrófico"</formula>
    </cfRule>
    <cfRule type="cellIs" dxfId="45" priority="6" operator="equal">
      <formula>"Mayor"</formula>
    </cfRule>
    <cfRule type="cellIs" dxfId="44" priority="7" operator="equal">
      <formula>"Moderado"</formula>
    </cfRule>
    <cfRule type="cellIs" dxfId="43" priority="8" operator="equal">
      <formula>"Menor"</formula>
    </cfRule>
    <cfRule type="cellIs" dxfId="42" priority="9" operator="equal">
      <formula>"Leve"</formula>
    </cfRule>
  </conditionalFormatting>
  <conditionalFormatting sqref="AH17">
    <cfRule type="cellIs" dxfId="41" priority="85" operator="equal">
      <formula>"Extremo"</formula>
    </cfRule>
    <cfRule type="cellIs" dxfId="40" priority="86" operator="equal">
      <formula>"Alto"</formula>
    </cfRule>
    <cfRule type="cellIs" dxfId="39" priority="87" operator="equal">
      <formula>"Moderado"</formula>
    </cfRule>
    <cfRule type="cellIs" dxfId="38" priority="88" operator="equal">
      <formula>"Bajo"</formula>
    </cfRule>
  </conditionalFormatting>
  <conditionalFormatting sqref="AD18">
    <cfRule type="cellIs" dxfId="37" priority="80" operator="equal">
      <formula>"Muy Alta"</formula>
    </cfRule>
    <cfRule type="cellIs" dxfId="36" priority="81" operator="equal">
      <formula>"Alta"</formula>
    </cfRule>
    <cfRule type="cellIs" dxfId="35" priority="82" operator="equal">
      <formula>"Media"</formula>
    </cfRule>
    <cfRule type="cellIs" dxfId="34" priority="83" operator="equal">
      <formula>"Baja"</formula>
    </cfRule>
    <cfRule type="cellIs" dxfId="33" priority="84" operator="equal">
      <formula>"Muy Baja"</formula>
    </cfRule>
  </conditionalFormatting>
  <conditionalFormatting sqref="AH18">
    <cfRule type="cellIs" dxfId="32" priority="71" operator="equal">
      <formula>"Extremo"</formula>
    </cfRule>
    <cfRule type="cellIs" dxfId="31" priority="72" operator="equal">
      <formula>"Alto"</formula>
    </cfRule>
    <cfRule type="cellIs" dxfId="30" priority="73" operator="equal">
      <formula>"Moderado"</formula>
    </cfRule>
    <cfRule type="cellIs" dxfId="29" priority="74" operator="equal">
      <formula>"Bajo"</formula>
    </cfRule>
  </conditionalFormatting>
  <conditionalFormatting sqref="AF19">
    <cfRule type="cellIs" dxfId="28" priority="66" operator="equal">
      <formula>"Catastrófico"</formula>
    </cfRule>
    <cfRule type="cellIs" dxfId="27" priority="67" operator="equal">
      <formula>"Mayor"</formula>
    </cfRule>
    <cfRule type="cellIs" dxfId="26" priority="68" operator="equal">
      <formula>"Moderado"</formula>
    </cfRule>
    <cfRule type="cellIs" dxfId="25" priority="69" operator="equal">
      <formula>"Menor"</formula>
    </cfRule>
    <cfRule type="cellIs" dxfId="24" priority="70" operator="equal">
      <formula>"Leve"</formula>
    </cfRule>
  </conditionalFormatting>
  <conditionalFormatting sqref="AD19">
    <cfRule type="cellIs" dxfId="23" priority="61" operator="equal">
      <formula>"Muy Alta"</formula>
    </cfRule>
    <cfRule type="cellIs" dxfId="22" priority="62" operator="equal">
      <formula>"Alta"</formula>
    </cfRule>
    <cfRule type="cellIs" dxfId="21" priority="63" operator="equal">
      <formula>"Media"</formula>
    </cfRule>
    <cfRule type="cellIs" dxfId="20" priority="64" operator="equal">
      <formula>"Baja"</formula>
    </cfRule>
    <cfRule type="cellIs" dxfId="19" priority="65" operator="equal">
      <formula>"Muy Baja"</formula>
    </cfRule>
  </conditionalFormatting>
  <conditionalFormatting sqref="AD21">
    <cfRule type="cellIs" dxfId="18" priority="24" operator="equal">
      <formula>"Muy Alta"</formula>
    </cfRule>
    <cfRule type="cellIs" dxfId="17" priority="25" operator="equal">
      <formula>"Alta"</formula>
    </cfRule>
    <cfRule type="cellIs" dxfId="16" priority="26" operator="equal">
      <formula>"Media"</formula>
    </cfRule>
    <cfRule type="cellIs" dxfId="15" priority="27" operator="equal">
      <formula>"Baja"</formula>
    </cfRule>
    <cfRule type="cellIs" dxfId="14" priority="28" operator="equal">
      <formula>"Muy Baja"</formula>
    </cfRule>
  </conditionalFormatting>
  <conditionalFormatting sqref="AF21">
    <cfRule type="cellIs" dxfId="13" priority="19" operator="equal">
      <formula>"Catastrófico"</formula>
    </cfRule>
    <cfRule type="cellIs" dxfId="12" priority="20" operator="equal">
      <formula>"Mayor"</formula>
    </cfRule>
    <cfRule type="cellIs" dxfId="11" priority="21" operator="equal">
      <formula>"Moderado"</formula>
    </cfRule>
    <cfRule type="cellIs" dxfId="10" priority="22" operator="equal">
      <formula>"Menor"</formula>
    </cfRule>
    <cfRule type="cellIs" dxfId="9" priority="23" operator="equal">
      <formula>"Leve"</formula>
    </cfRule>
  </conditionalFormatting>
  <conditionalFormatting sqref="AD22">
    <cfRule type="cellIs" dxfId="8" priority="10" operator="equal">
      <formula>"Muy Alta"</formula>
    </cfRule>
    <cfRule type="cellIs" dxfId="7" priority="11" operator="equal">
      <formula>"Alta"</formula>
    </cfRule>
    <cfRule type="cellIs" dxfId="6" priority="12" operator="equal">
      <formula>"Media"</formula>
    </cfRule>
    <cfRule type="cellIs" dxfId="5" priority="13" operator="equal">
      <formula>"Baja"</formula>
    </cfRule>
    <cfRule type="cellIs" dxfId="4" priority="14" operator="equal">
      <formula>"Muy Baja"</formula>
    </cfRule>
  </conditionalFormatting>
  <dataValidations count="6">
    <dataValidation type="list" allowBlank="1" showInputMessage="1" showErrorMessage="1" sqref="G26" xr:uid="{00000000-0002-0000-0100-000000000000}">
      <formula1>$G$183:$G$192</formula1>
    </dataValidation>
    <dataValidation type="list" allowBlank="1" showInputMessage="1" showErrorMessage="1" sqref="G28 AE28:AF28" xr:uid="{00000000-0002-0000-0100-000001000000}">
      <formula1>#REF!</formula1>
    </dataValidation>
    <dataValidation type="list" allowBlank="1" showInputMessage="1" showErrorMessage="1" sqref="V28" xr:uid="{00000000-0002-0000-0100-000002000000}">
      <formula1>$N$183:$N$184</formula1>
    </dataValidation>
    <dataValidation type="list" allowBlank="1" showInputMessage="1" showErrorMessage="1" sqref="K28" xr:uid="{00000000-0002-0000-0100-000003000000}">
      <formula1>$K$183:$K$187</formula1>
    </dataValidation>
    <dataValidation type="list" allowBlank="1" showInputMessage="1" showErrorMessage="1" sqref="H28:J28" xr:uid="{00000000-0002-0000-0100-000004000000}">
      <formula1>$H$183:$H$187</formula1>
    </dataValidation>
    <dataValidation type="list" allowBlank="1" showInputMessage="1" showErrorMessage="1" sqref="Y28:AD28 W28 AL28 AN28" xr:uid="{00000000-0002-0000-0100-000005000000}">
      <formula1>$AL$183:$AL$190</formula1>
    </dataValidation>
  </dataValidations>
  <hyperlinks>
    <hyperlink ref="AN15" r:id="rId1" display="La Ing contratista encargada de la gestión de mantenimiento realizo la solicitud de aprobación de los trabajos en alturas a traves de correo electronico al area de SST. " xr:uid="{00000000-0004-0000-0100-000000000000}"/>
    <hyperlink ref="AN13" r:id="rId2" display="El supervisor del contrato del personal de mantenimiento, solicito el 03 de febrero del 2022 al area de SST la entrega de los elementos de EPP al area de Planta Fisica. " xr:uid="{00000000-0004-0000-0100-000001000000}"/>
    <hyperlink ref="AN14" r:id="rId3" xr:uid="{00000000-0004-0000-0100-000002000000}"/>
    <hyperlink ref="AN18" r:id="rId4" display="El area de gestión BIC  ha realizado los tramites necesarios para obtener la autorización para la ejecución de actividades de mantenimiento locativo. " xr:uid="{00000000-0004-0000-0100-000003000000}"/>
    <hyperlink ref="AN19" r:id="rId5" display="El equipo de Planta Fisica asistio a las capacitaciones y reuniones de Gestión Ambiental" xr:uid="{00000000-0004-0000-0100-000004000000}"/>
    <hyperlink ref="AN20" r:id="rId6" display="El equipo de Planta Fisica solicito los certificados de disposición final de los residuos generados por contratistas externos" xr:uid="{00000000-0004-0000-0100-000005000000}"/>
    <hyperlink ref="AN21" r:id="rId7" display="El area de Planta Fisica elaboró un plan de mejoramiento de baterias de baños y cuyas activiades ejecutadas a la fecha se encuentran registradas en MANTUM CMMS" xr:uid="{00000000-0004-0000-0100-000006000000}"/>
    <hyperlink ref="AN16" r:id="rId8" display="El lider del area de Infraestructura Electrica y su personal tecnico revisaron, actualizaron e implementaron los correspondientes planes de mantenimiento (Ordenes de trabajo y rutas de trabajo), en la plataforma CMMS - MANTUM" xr:uid="{00000000-0004-0000-0100-000007000000}"/>
    <hyperlink ref="AN17" r:id="rId9" display="El Llider del area de Infraestructura Electrica y su personal tecnico revisaron y actualizaron los planos de la sede principal calle 13 # 16-74 y ademas se implemento un proyecto referente a un estudio de calidad de la energia electrica donde se establece" xr:uid="{00000000-0004-0000-0100-000008000000}"/>
    <hyperlink ref="AN22" r:id="rId10" display="Se trabaja con la paltaforma de ERP" xr:uid="{00000000-0004-0000-0100-000009000000}"/>
  </hyperlinks>
  <pageMargins left="0.7" right="0.7" top="0.75" bottom="0.75" header="0.3" footer="0.3"/>
  <pageSetup orientation="portrait" r:id="rId11"/>
  <drawing r:id="rId12"/>
  <extLst>
    <ext xmlns:x14="http://schemas.microsoft.com/office/spreadsheetml/2009/9/main" uri="{CCE6A557-97BC-4b89-ADB6-D9C93CAAB3DF}">
      <x14:dataValidations xmlns:xm="http://schemas.microsoft.com/office/excel/2006/main" count="27">
        <x14:dataValidation type="list" allowBlank="1" showInputMessage="1" showErrorMessage="1" xr:uid="{00000000-0002-0000-0100-000006000000}">
          <x14:formula1>
            <xm:f>'Tabla Valoración controles'!$D$4:$D$6</xm:f>
          </x14:formula1>
          <xm:sqref>W19:W23</xm:sqref>
        </x14:dataValidation>
        <x14:dataValidation type="list" allowBlank="1" showInputMessage="1" showErrorMessage="1" xr:uid="{00000000-0002-0000-0100-000007000000}">
          <x14:formula1>
            <xm:f>'Tabla Valoración controles'!$D$7:$D$8</xm:f>
          </x14:formula1>
          <xm:sqref>X19:X23</xm:sqref>
        </x14:dataValidation>
        <x14:dataValidation type="list" allowBlank="1" showInputMessage="1" showErrorMessage="1" xr:uid="{00000000-0002-0000-0100-000008000000}">
          <x14:formula1>
            <xm:f>'Tabla Valoración controles'!$D$9:$D$10</xm:f>
          </x14:formula1>
          <xm:sqref>Z19:Z23</xm:sqref>
        </x14:dataValidation>
        <x14:dataValidation type="list" allowBlank="1" showInputMessage="1" showErrorMessage="1" xr:uid="{00000000-0002-0000-0100-000009000000}">
          <x14:formula1>
            <xm:f>'Tabla Valoración controles'!$D$11:$D$12</xm:f>
          </x14:formula1>
          <xm:sqref>AA19:AA23</xm:sqref>
        </x14:dataValidation>
        <x14:dataValidation type="list" allowBlank="1" showInputMessage="1" showErrorMessage="1" xr:uid="{00000000-0002-0000-0100-00000A000000}">
          <x14:formula1>
            <xm:f>'Tabla Valoración controles'!$D$13:$D$14</xm:f>
          </x14:formula1>
          <xm:sqref>AB19:AB23</xm:sqref>
        </x14:dataValidation>
        <x14:dataValidation type="list" allowBlank="1" showInputMessage="1" showErrorMessage="1" xr:uid="{00000000-0002-0000-0100-00000B000000}">
          <x14:formula1>
            <xm:f>'Opciones Tratamiento'!$B$13:$B$19</xm:f>
          </x14:formula1>
          <xm:sqref>H16 H18:H19 H21:H23</xm:sqref>
        </x14:dataValidation>
        <x14:dataValidation type="list" allowBlank="1" showInputMessage="1" showErrorMessage="1" xr:uid="{00000000-0002-0000-0100-00000C000000}">
          <x14:formula1>
            <xm:f>'Opciones Tratamiento'!$E$2:$E$4</xm:f>
          </x14:formula1>
          <xm:sqref>D16 D18:D19 D21:D23</xm:sqref>
        </x14:dataValidation>
        <x14:dataValidation type="list" allowBlank="1" showInputMessage="1" showErrorMessage="1" xr:uid="{00000000-0002-0000-0100-00000D000000}">
          <x14:formula1>
            <xm:f>'Opciones Tratamiento'!$B$2:$B$5</xm:f>
          </x14:formula1>
          <xm:sqref>AI19:AI23</xm:sqref>
        </x14:dataValidation>
        <x14:dataValidation type="list" allowBlank="1" showInputMessage="1" showErrorMessage="1" xr:uid="{00000000-0002-0000-0100-00000E000000}">
          <x14:formula1>
            <xm:f>'Tabla Impacto'!$F$210:$F$221</xm:f>
          </x14:formula1>
          <xm:sqref>N16 N18:N19 N21:N23 O21:O22 O19</xm:sqref>
        </x14:dataValidation>
        <x14:dataValidation type="custom" allowBlank="1" showInputMessage="1" showErrorMessage="1" error="Recuerde que las acciones se generan bajo la medida de mitigar el riesgo" xr:uid="{00000000-0002-0000-0100-00000F000000}">
          <x14:formula1>
            <xm:f>IF(OR(AI19='Opciones Tratamiento'!$B$2,AI19='Opciones Tratamiento'!$B$3,AI19='Opciones Tratamiento'!$B$4),ISBLANK(AI19),ISTEXT(AI19))</xm:f>
          </x14:formula1>
          <xm:sqref>AJ19:AJ20 AJ22:AJ23</xm:sqref>
        </x14:dataValidation>
        <x14:dataValidation type="custom" allowBlank="1" showInputMessage="1" showErrorMessage="1" error="Recuerde que las acciones se generan bajo la medida de mitigar el riesgo" xr:uid="{00000000-0002-0000-0100-000010000000}">
          <x14:formula1>
            <xm:f>IF(OR(AI23='Opciones Tratamiento'!$B$2,AI23='Opciones Tratamiento'!$B$3,AI23='Opciones Tratamiento'!$B$4),ISBLANK(AI23),ISTEXT(AI23))</xm:f>
          </x14:formula1>
          <xm:sqref>AK23</xm:sqref>
        </x14:dataValidation>
        <x14:dataValidation type="custom" allowBlank="1" showInputMessage="1" showErrorMessage="1" error="Recuerde que las acciones se generan bajo la medida de mitigar el riesgo" xr:uid="{00000000-0002-0000-0100-000011000000}">
          <x14:formula1>
            <xm:f>IF(OR(AI19='Opciones Tratamiento'!$B$2,AI19='Opciones Tratamiento'!$B$3,AI19='Opciones Tratamiento'!$B$4),ISBLANK(AI19),ISTEXT(AI19))</xm:f>
          </x14:formula1>
          <xm:sqref>AL19:AL23</xm:sqref>
        </x14:dataValidation>
        <x14:dataValidation type="list" allowBlank="1" showInputMessage="1" showErrorMessage="1" xr:uid="{00000000-0002-0000-0100-000012000000}">
          <x14:formula1>
            <xm:f>Listas!$A$2:$A$9</xm:f>
          </x14:formula1>
          <xm:sqref>B13 B16 B18:B19 B21:B23</xm:sqref>
        </x14:dataValidation>
        <x14:dataValidation type="list" allowBlank="1" showInputMessage="1" showErrorMessage="1" xr:uid="{00000000-0002-0000-0100-000013000000}">
          <x14:formula1>
            <xm:f>Listas!$B$2:$B$7</xm:f>
          </x14:formula1>
          <xm:sqref>C13 C16 C18:C19 C21:C23</xm:sqref>
        </x14:dataValidation>
        <x14:dataValidation type="list" allowBlank="1" showInputMessage="1" showErrorMessage="1" xr:uid="{00000000-0002-0000-0100-000014000000}">
          <x14:formula1>
            <xm:f>Listas!$C$2:$C$6</xm:f>
          </x14:formula1>
          <xm:sqref>I16 I18:I19 I21:I23</xm:sqref>
        </x14:dataValidation>
        <x14:dataValidation type="list" allowBlank="1" showInputMessage="1" showErrorMessage="1" xr:uid="{00000000-0002-0000-0100-000015000000}">
          <x14:formula1>
            <xm:f>Listas!$D$2:$D$5</xm:f>
          </x14:formula1>
          <xm:sqref>J16 J18:J19 J21:J23</xm:sqref>
        </x14:dataValidation>
        <x14:dataValidation type="list" allowBlank="1" showInputMessage="1" showErrorMessage="1" xr:uid="{00000000-0002-0000-0100-000016000000}">
          <x14:formula1>
            <xm:f>'C:\Users\ANDRES\Downloads\[Matriz de riesgos_RECURSOS FÍSICOS 2022 (1).xlsx]Opciones Tratamiento'!#REF!</xm:f>
          </x14:formula1>
          <xm:sqref>H13 AI14:AI17</xm:sqref>
        </x14:dataValidation>
        <x14:dataValidation type="list" allowBlank="1" showInputMessage="1" showErrorMessage="1" xr:uid="{00000000-0002-0000-0100-000017000000}">
          <x14:formula1>
            <xm:f>'C:\Users\DELL\Downloads\[Matrizriesgos-R.físicos2022.xlsx]Listas'!#REF!</xm:f>
          </x14:formula1>
          <xm:sqref>I13:J13</xm:sqref>
        </x14:dataValidation>
        <x14:dataValidation type="list" allowBlank="1" showInputMessage="1" showErrorMessage="1" xr:uid="{00000000-0002-0000-0100-000018000000}">
          <x14:formula1>
            <xm:f>'C:\Users\ANDRES\Downloads\[Matriz de riesgos_RECURSOS FÍSICOS 2022 (1).xlsx]Tabla Impacto'!#REF!</xm:f>
          </x14:formula1>
          <xm:sqref>N13</xm:sqref>
        </x14:dataValidation>
        <x14:dataValidation type="list" allowBlank="1" showInputMessage="1" showErrorMessage="1" xr:uid="{00000000-0002-0000-0100-000019000000}">
          <x14:formula1>
            <xm:f>'C:\Users\ANDRES\Downloads\[Matriz de riesgos_RECURSOS FÍSICOS 2022 (1).xlsx]Tabla Valoración controles'!#REF!</xm:f>
          </x14:formula1>
          <xm:sqref>W14:X15 Z14:AB15 X16</xm:sqref>
        </x14:dataValidation>
        <x14:dataValidation type="custom" allowBlank="1" showInputMessage="1" showErrorMessage="1" error="Recuerde que las acciones se generan bajo la medida de mitigar el riesgo" xr:uid="{00000000-0002-0000-0100-00001A000000}">
          <x14:formula1>
            <xm:f>IF(OR(AI13='C:\Users\ANDRES\Downloads\[Matriz de riesgos_RECURSOS FÍSICOS 2022 (1).xlsx]Opciones Tratamiento'!#REF!,AI13='C:\Users\ANDRES\Downloads\[Matriz de riesgos_RECURSOS FÍSICOS 2022 (1).xlsx]Opciones Tratamiento'!#REF!,AI13='C:\Users\ANDRES\Downloads\[Matriz de riesgos_RECURSOS FÍSICOS 2022 (1).xlsx]Opciones Tratamiento'!#REF!),ISBLANK(AI13),ISTEXT(AI13))</xm:f>
          </x14:formula1>
          <xm:sqref>AJ21 AJ13:AJ17</xm:sqref>
        </x14:dataValidation>
        <x14:dataValidation type="custom" allowBlank="1" showInputMessage="1" showErrorMessage="1" error="Recuerde que las acciones se generan bajo la medida de mitigar el riesgo" xr:uid="{00000000-0002-0000-0100-00001B000000}">
          <x14:formula1>
            <xm:f>IF(OR(AI13='C:\Users\ANDRES\Downloads\[Matriz de riesgos_RECURSOS FÍSICOS 2022 (1).xlsx]Opciones Tratamiento'!#REF!,AI13='C:\Users\ANDRES\Downloads\[Matriz de riesgos_RECURSOS FÍSICOS 2022 (1).xlsx]Opciones Tratamiento'!#REF!,AI13='C:\Users\ANDRES\Downloads\[Matriz de riesgos_RECURSOS FÍSICOS 2022 (1).xlsx]Opciones Tratamiento'!#REF!),ISBLANK(AI13),ISTEXT(AI13))</xm:f>
          </x14:formula1>
          <xm:sqref>AK21 AK13:AK17</xm:sqref>
        </x14:dataValidation>
        <x14:dataValidation type="list" allowBlank="1" showInputMessage="1" showErrorMessage="1" xr:uid="{00000000-0002-0000-0100-00001C000000}">
          <x14:formula1>
            <xm:f>'Opciones Tratamiento'!$B$9:$B$10</xm:f>
          </x14:formula1>
          <xm:sqref>AO13:AO23 AR13:AR22 AU13:AU22</xm:sqref>
        </x14:dataValidation>
        <x14:dataValidation type="custom" allowBlank="1" showInputMessage="1" showErrorMessage="1" error="Recuerde que las acciones se generan bajo la medida de mitigar el riesgo" xr:uid="{00000000-0002-0000-0100-00001D000000}">
          <x14:formula1>
            <xm:f>IF(OR(AI13='Opciones Tratamiento'!$B$2,AI13='Opciones Tratamiento'!$B$3,AI13='Opciones Tratamiento'!$B$4),ISBLANK(AI13),ISTEXT(AI13))</xm:f>
          </x14:formula1>
          <xm:sqref>AM13:AM23</xm:sqref>
        </x14:dataValidation>
        <x14:dataValidation type="custom" allowBlank="1" showInputMessage="1" showErrorMessage="1" error="Recuerde que las acciones se generan bajo la medida de mitigar el riesgo" xr:uid="{00000000-0002-0000-0100-00001E000000}">
          <x14:formula1>
            <xm:f>IF(OR(AI13='Opciones Tratamiento'!$B$2,AI13='Opciones Tratamiento'!$B$3,AI13='Opciones Tratamiento'!$B$4),ISBLANK(AI13),ISTEXT(AI13))</xm:f>
          </x14:formula1>
          <xm:sqref>AN13:AN23</xm:sqref>
        </x14:dataValidation>
        <x14:dataValidation type="custom" allowBlank="1" showInputMessage="1" showErrorMessage="1" error="Recuerde que las acciones se generan bajo la medida de mitigar el riesgo" xr:uid="{00000000-0002-0000-0100-00001F000000}">
          <x14:formula1>
            <xm:f>IF(OR(AI13='C:\Users\ANDRES\Downloads\[Matriz de riesgos_RECURSOS FÍSICOS 2022 (1).xlsx]Opciones Tratamiento'!#REF!,AI13='C:\Users\ANDRES\Downloads\[Matriz de riesgos_RECURSOS FÍSICOS 2022 (1).xlsx]Opciones Tratamiento'!#REF!,AI13='C:\Users\ANDRES\Downloads\[Matriz de riesgos_RECURSOS FÍSICOS 2022 (1).xlsx]Opciones Tratamiento'!#REF!),ISBLANK(AI13),ISTEXT(AI13))</xm:f>
          </x14:formula1>
          <xm:sqref>AL13:AL15</xm:sqref>
        </x14:dataValidation>
        <x14:dataValidation type="custom" allowBlank="1" showInputMessage="1" showErrorMessage="1" error="Recuerde que las acciones se generan bajo la medida de mitigar el riesgo" xr:uid="{00000000-0002-0000-0100-000020000000}">
          <x14:formula1>
            <xm:f>IF(OR(AI22='C:\Users\plandeaccion\Downloads\[mapaderiesgorecursosfisicos22.xlsx]Opciones Tratamiento'!#REF!,AI22='C:\Users\plandeaccion\Downloads\[mapaderiesgorecursosfisicos22.xlsx]Opciones Tratamiento'!#REF!,AI22='C:\Users\plandeaccion\Downloads\[mapaderiesgorecursosfisicos22.xlsx]Opciones Tratamiento'!#REF!),ISBLANK(AI22),ISTEXT(AI22))</xm:f>
          </x14:formula1>
          <xm:sqref>AK22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221</v>
      </c>
      <c r="B1" t="s">
        <v>230</v>
      </c>
      <c r="C1" t="s">
        <v>236</v>
      </c>
      <c r="D1" t="s">
        <v>245</v>
      </c>
    </row>
    <row r="2" spans="1:4" x14ac:dyDescent="0.25">
      <c r="A2" t="s">
        <v>229</v>
      </c>
      <c r="B2" t="s">
        <v>231</v>
      </c>
      <c r="C2" t="s">
        <v>237</v>
      </c>
      <c r="D2" t="s">
        <v>242</v>
      </c>
    </row>
    <row r="3" spans="1:4" x14ac:dyDescent="0.25">
      <c r="A3" t="s">
        <v>222</v>
      </c>
      <c r="B3" t="s">
        <v>224</v>
      </c>
      <c r="C3" t="s">
        <v>238</v>
      </c>
      <c r="D3" t="s">
        <v>243</v>
      </c>
    </row>
    <row r="4" spans="1:4" x14ac:dyDescent="0.25">
      <c r="A4" t="s">
        <v>223</v>
      </c>
      <c r="B4" t="s">
        <v>232</v>
      </c>
      <c r="C4" t="s">
        <v>239</v>
      </c>
      <c r="D4" t="s">
        <v>244</v>
      </c>
    </row>
    <row r="5" spans="1:4" x14ac:dyDescent="0.25">
      <c r="A5" t="s">
        <v>224</v>
      </c>
      <c r="B5" t="s">
        <v>233</v>
      </c>
      <c r="C5" t="s">
        <v>240</v>
      </c>
      <c r="D5" t="s">
        <v>241</v>
      </c>
    </row>
    <row r="6" spans="1:4" x14ac:dyDescent="0.25">
      <c r="A6" t="s">
        <v>225</v>
      </c>
      <c r="B6" t="s">
        <v>234</v>
      </c>
      <c r="C6" t="s">
        <v>241</v>
      </c>
    </row>
    <row r="7" spans="1:4" x14ac:dyDescent="0.25">
      <c r="A7" t="s">
        <v>226</v>
      </c>
      <c r="B7" t="s">
        <v>235</v>
      </c>
    </row>
    <row r="8" spans="1:4" x14ac:dyDescent="0.25">
      <c r="A8" t="s">
        <v>227</v>
      </c>
    </row>
    <row r="9" spans="1:4" x14ac:dyDescent="0.25">
      <c r="A9" t="s">
        <v>228</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topLeftCell="H16" zoomScale="55" zoomScaleNormal="55" workbookViewId="0">
      <selection activeCell="K58" sqref="K58"/>
    </sheetView>
  </sheetViews>
  <sheetFormatPr baseColWidth="10" defaultRowHeight="15" x14ac:dyDescent="0.25"/>
  <cols>
    <col min="2" max="9" width="5.7109375" customWidth="1"/>
    <col min="10" max="10" width="11.42578125" customWidth="1"/>
    <col min="11" max="11" width="13.7109375" customWidth="1"/>
    <col min="12" max="12" width="10.7109375" customWidth="1"/>
    <col min="13" max="13" width="15.85546875" customWidth="1"/>
    <col min="14" max="14" width="5.7109375" customWidth="1"/>
    <col min="15" max="16" width="13" customWidth="1"/>
    <col min="17" max="17" width="13.28515625" customWidth="1"/>
    <col min="18" max="18" width="17.42578125" customWidth="1"/>
    <col min="19" max="20" width="5.7109375" customWidth="1"/>
    <col min="21" max="21" width="13.5703125" customWidth="1"/>
    <col min="22" max="22" width="14.5703125" customWidth="1"/>
    <col min="23" max="24" width="5.7109375" customWidth="1"/>
    <col min="25" max="25" width="12.140625" customWidth="1"/>
    <col min="26" max="26" width="14.28515625" customWidth="1"/>
    <col min="27" max="27" width="5.7109375" customWidth="1"/>
    <col min="28" max="28" width="11.140625" customWidth="1"/>
    <col min="29" max="29" width="10.85546875" customWidth="1"/>
    <col min="30" max="30" width="5.7109375" customWidth="1"/>
    <col min="31" max="31" width="12.7109375" customWidth="1"/>
    <col min="32" max="32" width="5.7109375" customWidth="1"/>
    <col min="33" max="33" width="12.7109375" customWidth="1"/>
    <col min="34" max="34" width="9.5703125" customWidth="1"/>
    <col min="35" max="35" width="7.85546875" customWidth="1"/>
    <col min="36" max="36" width="11.42578125" customWidth="1"/>
    <col min="37" max="37" width="5.7109375" customWidth="1"/>
    <col min="38" max="38" width="11.42578125" customWidth="1"/>
    <col min="39" max="39" width="5.7109375" customWidth="1"/>
    <col min="41" max="46" width="5.7109375" customWidth="1"/>
  </cols>
  <sheetData>
    <row r="1" spans="1:99" x14ac:dyDescent="0.25">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row>
    <row r="2" spans="1:99" ht="18" customHeight="1" x14ac:dyDescent="0.25">
      <c r="A2" s="69"/>
      <c r="B2" s="345" t="s">
        <v>157</v>
      </c>
      <c r="C2" s="345"/>
      <c r="D2" s="345"/>
      <c r="E2" s="345"/>
      <c r="F2" s="345"/>
      <c r="G2" s="345"/>
      <c r="H2" s="345"/>
      <c r="I2" s="345"/>
      <c r="J2" s="313" t="s">
        <v>2</v>
      </c>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row>
    <row r="3" spans="1:99" ht="18.75" customHeight="1" x14ac:dyDescent="0.25">
      <c r="A3" s="69"/>
      <c r="B3" s="345"/>
      <c r="C3" s="345"/>
      <c r="D3" s="345"/>
      <c r="E3" s="345"/>
      <c r="F3" s="345"/>
      <c r="G3" s="345"/>
      <c r="H3" s="345"/>
      <c r="I3" s="345"/>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row>
    <row r="4" spans="1:99" ht="15" customHeight="1" x14ac:dyDescent="0.25">
      <c r="A4" s="69"/>
      <c r="B4" s="345"/>
      <c r="C4" s="345"/>
      <c r="D4" s="345"/>
      <c r="E4" s="345"/>
      <c r="F4" s="345"/>
      <c r="G4" s="345"/>
      <c r="H4" s="345"/>
      <c r="I4" s="345"/>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row>
    <row r="5" spans="1:99" ht="15.75" thickBot="1" x14ac:dyDescent="0.3">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row>
    <row r="6" spans="1:99" ht="15" customHeight="1" x14ac:dyDescent="0.25">
      <c r="A6" s="69"/>
      <c r="B6" s="260" t="s">
        <v>4</v>
      </c>
      <c r="C6" s="260"/>
      <c r="D6" s="261"/>
      <c r="E6" s="298" t="s">
        <v>114</v>
      </c>
      <c r="F6" s="299"/>
      <c r="G6" s="299"/>
      <c r="H6" s="299"/>
      <c r="I6" s="300"/>
      <c r="J6" s="309" t="e">
        <f>IF(AND('Mapa final'!#REF!="Muy Alta",'Mapa final'!#REF!="Leve"),CONCATENATE("R",'Mapa final'!#REF!),"")</f>
        <v>#REF!</v>
      </c>
      <c r="K6" s="310"/>
      <c r="L6" s="310" t="str">
        <f>IF(AND('Mapa final'!$L$13="Muy Alta",'Mapa final'!$P$13="Leve"),CONCATENATE("R",'Mapa final'!$A$13),"")</f>
        <v/>
      </c>
      <c r="M6" s="310"/>
      <c r="N6" s="310" t="e">
        <f>IF(AND('Mapa final'!#REF!="Muy Alta",'Mapa final'!#REF!="Leve"),CONCATENATE("R",'Mapa final'!#REF!),"")</f>
        <v>#REF!</v>
      </c>
      <c r="O6" s="312"/>
      <c r="P6" s="309" t="e">
        <f>IF(AND('Mapa final'!#REF!="Muy Alta",'Mapa final'!#REF!="Menor"),CONCATENATE("R",'Mapa final'!#REF!),"")</f>
        <v>#REF!</v>
      </c>
      <c r="Q6" s="310"/>
      <c r="R6" s="310" t="str">
        <f>IF(AND('Mapa final'!$L$13="Muy Alta",'Mapa final'!$P$13="Menor"),CONCATENATE("R",'Mapa final'!$A$13),"")</f>
        <v/>
      </c>
      <c r="S6" s="310"/>
      <c r="T6" s="310" t="e">
        <f>IF(AND('Mapa final'!#REF!="Muy Alta",'Mapa final'!#REF!="Menor"),CONCATENATE("R",'Mapa final'!#REF!),"")</f>
        <v>#REF!</v>
      </c>
      <c r="U6" s="312"/>
      <c r="V6" s="309" t="e">
        <f>IF(AND('Mapa final'!#REF!="Muy Alta",'Mapa final'!#REF!="Moderado"),CONCATENATE("R",'Mapa final'!#REF!),"")</f>
        <v>#REF!</v>
      </c>
      <c r="W6" s="310"/>
      <c r="X6" s="310" t="str">
        <f>IF(AND('Mapa final'!$L$13="Muy Alta",'Mapa final'!$P$13="Moderado"),CONCATENATE("R",'Mapa final'!$A$13),"")</f>
        <v/>
      </c>
      <c r="Y6" s="310"/>
      <c r="Z6" s="310" t="e">
        <f>IF(AND('Mapa final'!#REF!="Muy Alta",'Mapa final'!#REF!="Moderado"),CONCATENATE("R",'Mapa final'!#REF!),"")</f>
        <v>#REF!</v>
      </c>
      <c r="AA6" s="312"/>
      <c r="AB6" s="309" t="e">
        <f>IF(AND('Mapa final'!#REF!="Muy Alta",'Mapa final'!#REF!="Mayor"),CONCATENATE("R",'Mapa final'!#REF!),"")</f>
        <v>#REF!</v>
      </c>
      <c r="AC6" s="310"/>
      <c r="AD6" s="310" t="str">
        <f>IF(AND('Mapa final'!$L$13="Muy Alta",'Mapa final'!$P$13="Mayor"),CONCATENATE("R",'Mapa final'!$A$13),"")</f>
        <v/>
      </c>
      <c r="AE6" s="310"/>
      <c r="AF6" s="310" t="e">
        <f>IF(AND('Mapa final'!#REF!="Muy Alta",'Mapa final'!#REF!="Mayor"),CONCATENATE("R",'Mapa final'!#REF!),"")</f>
        <v>#REF!</v>
      </c>
      <c r="AG6" s="312"/>
      <c r="AH6" s="324" t="e">
        <f>IF(AND('Mapa final'!#REF!="Muy Alta",'Mapa final'!#REF!="Catastrófico"),CONCATENATE("R",'Mapa final'!#REF!),"")</f>
        <v>#REF!</v>
      </c>
      <c r="AI6" s="325"/>
      <c r="AJ6" s="325" t="str">
        <f>IF(AND('Mapa final'!$L$13="Muy Alta",'Mapa final'!$P$13="Catastrófico"),CONCATENATE("R",'Mapa final'!$A$13),"")</f>
        <v/>
      </c>
      <c r="AK6" s="325"/>
      <c r="AL6" s="325" t="e">
        <f>IF(AND('Mapa final'!#REF!="Muy Alta",'Mapa final'!#REF!="Catastrófico"),CONCATENATE("R",'Mapa final'!#REF!),"")</f>
        <v>#REF!</v>
      </c>
      <c r="AM6" s="326"/>
      <c r="AO6" s="262" t="s">
        <v>77</v>
      </c>
      <c r="AP6" s="263"/>
      <c r="AQ6" s="263"/>
      <c r="AR6" s="263"/>
      <c r="AS6" s="263"/>
      <c r="AT6" s="264"/>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row>
    <row r="7" spans="1:99" ht="15" customHeight="1" x14ac:dyDescent="0.25">
      <c r="A7" s="69"/>
      <c r="B7" s="260"/>
      <c r="C7" s="260"/>
      <c r="D7" s="261"/>
      <c r="E7" s="301"/>
      <c r="F7" s="302"/>
      <c r="G7" s="302"/>
      <c r="H7" s="302"/>
      <c r="I7" s="303"/>
      <c r="J7" s="311"/>
      <c r="K7" s="307"/>
      <c r="L7" s="307"/>
      <c r="M7" s="307"/>
      <c r="N7" s="307"/>
      <c r="O7" s="308"/>
      <c r="P7" s="311"/>
      <c r="Q7" s="307"/>
      <c r="R7" s="307"/>
      <c r="S7" s="307"/>
      <c r="T7" s="307"/>
      <c r="U7" s="308"/>
      <c r="V7" s="311"/>
      <c r="W7" s="307"/>
      <c r="X7" s="307"/>
      <c r="Y7" s="307"/>
      <c r="Z7" s="307"/>
      <c r="AA7" s="308"/>
      <c r="AB7" s="311"/>
      <c r="AC7" s="307"/>
      <c r="AD7" s="307"/>
      <c r="AE7" s="307"/>
      <c r="AF7" s="307"/>
      <c r="AG7" s="308"/>
      <c r="AH7" s="318"/>
      <c r="AI7" s="319"/>
      <c r="AJ7" s="319"/>
      <c r="AK7" s="319"/>
      <c r="AL7" s="319"/>
      <c r="AM7" s="320"/>
      <c r="AN7" s="69"/>
      <c r="AO7" s="265"/>
      <c r="AP7" s="266"/>
      <c r="AQ7" s="266"/>
      <c r="AR7" s="266"/>
      <c r="AS7" s="266"/>
      <c r="AT7" s="267"/>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row>
    <row r="8" spans="1:99" ht="15" customHeight="1" x14ac:dyDescent="0.25">
      <c r="A8" s="69"/>
      <c r="B8" s="260"/>
      <c r="C8" s="260"/>
      <c r="D8" s="261"/>
      <c r="E8" s="301"/>
      <c r="F8" s="302"/>
      <c r="G8" s="302"/>
      <c r="H8" s="302"/>
      <c r="I8" s="303"/>
      <c r="J8" s="311" t="e">
        <f>IF(AND('Mapa final'!#REF!="Muy Alta",'Mapa final'!#REF!="Leve"),CONCATENATE("R",'Mapa final'!#REF!),"")</f>
        <v>#REF!</v>
      </c>
      <c r="K8" s="307"/>
      <c r="L8" s="307" t="e">
        <f>IF(AND('Mapa final'!#REF!="Muy Alta",'Mapa final'!#REF!="Leve"),CONCATENATE("R",'Mapa final'!#REF!),"")</f>
        <v>#REF!</v>
      </c>
      <c r="M8" s="307"/>
      <c r="N8" s="307" t="e">
        <f>IF(AND('Mapa final'!#REF!="Muy Alta",'Mapa final'!#REF!="Leve"),CONCATENATE("R",'Mapa final'!#REF!),"")</f>
        <v>#REF!</v>
      </c>
      <c r="O8" s="308"/>
      <c r="P8" s="311" t="e">
        <f>IF(AND('Mapa final'!#REF!="Muy Alta",'Mapa final'!#REF!="Menor"),CONCATENATE("R",'Mapa final'!#REF!),"")</f>
        <v>#REF!</v>
      </c>
      <c r="Q8" s="307"/>
      <c r="R8" s="307" t="e">
        <f>IF(AND('Mapa final'!#REF!="Muy Alta",'Mapa final'!#REF!="Menor"),CONCATENATE("R",'Mapa final'!#REF!),"")</f>
        <v>#REF!</v>
      </c>
      <c r="S8" s="307"/>
      <c r="T8" s="307" t="e">
        <f>IF(AND('Mapa final'!#REF!="Muy Alta",'Mapa final'!#REF!="Menor"),CONCATENATE("R",'Mapa final'!#REF!),"")</f>
        <v>#REF!</v>
      </c>
      <c r="U8" s="308"/>
      <c r="V8" s="311" t="e">
        <f>IF(AND('Mapa final'!#REF!="Muy Alta",'Mapa final'!#REF!="Moderado"),CONCATENATE("R",'Mapa final'!#REF!),"")</f>
        <v>#REF!</v>
      </c>
      <c r="W8" s="307"/>
      <c r="X8" s="307" t="e">
        <f>IF(AND('Mapa final'!#REF!="Muy Alta",'Mapa final'!#REF!="Moderado"),CONCATENATE("R",'Mapa final'!#REF!),"")</f>
        <v>#REF!</v>
      </c>
      <c r="Y8" s="307"/>
      <c r="Z8" s="307" t="e">
        <f>IF(AND('Mapa final'!#REF!="Muy Alta",'Mapa final'!#REF!="Moderado"),CONCATENATE("R",'Mapa final'!#REF!),"")</f>
        <v>#REF!</v>
      </c>
      <c r="AA8" s="308"/>
      <c r="AB8" s="311" t="e">
        <f>IF(AND('Mapa final'!#REF!="Muy Alta",'Mapa final'!#REF!="Mayor"),CONCATENATE("R",'Mapa final'!#REF!),"")</f>
        <v>#REF!</v>
      </c>
      <c r="AC8" s="307"/>
      <c r="AD8" s="307" t="e">
        <f>IF(AND('Mapa final'!#REF!="Muy Alta",'Mapa final'!#REF!="Mayor"),CONCATENATE("R",'Mapa final'!#REF!),"")</f>
        <v>#REF!</v>
      </c>
      <c r="AE8" s="307"/>
      <c r="AF8" s="307" t="e">
        <f>IF(AND('Mapa final'!#REF!="Muy Alta",'Mapa final'!#REF!="Mayor"),CONCATENATE("R",'Mapa final'!#REF!),"")</f>
        <v>#REF!</v>
      </c>
      <c r="AG8" s="308"/>
      <c r="AH8" s="318" t="e">
        <f>IF(AND('Mapa final'!#REF!="Muy Alta",'Mapa final'!#REF!="Catastrófico"),CONCATENATE("R",'Mapa final'!#REF!),"")</f>
        <v>#REF!</v>
      </c>
      <c r="AI8" s="319"/>
      <c r="AJ8" s="319" t="e">
        <f>IF(AND('Mapa final'!#REF!="Muy Alta",'Mapa final'!#REF!="Catastrófico"),CONCATENATE("R",'Mapa final'!#REF!),"")</f>
        <v>#REF!</v>
      </c>
      <c r="AK8" s="319"/>
      <c r="AL8" s="319" t="e">
        <f>IF(AND('Mapa final'!#REF!="Muy Alta",'Mapa final'!#REF!="Catastrófico"),CONCATENATE("R",'Mapa final'!#REF!),"")</f>
        <v>#REF!</v>
      </c>
      <c r="AM8" s="320"/>
      <c r="AN8" s="69"/>
      <c r="AO8" s="265"/>
      <c r="AP8" s="266"/>
      <c r="AQ8" s="266"/>
      <c r="AR8" s="266"/>
      <c r="AS8" s="266"/>
      <c r="AT8" s="267"/>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row>
    <row r="9" spans="1:99" ht="15" customHeight="1" x14ac:dyDescent="0.25">
      <c r="A9" s="69"/>
      <c r="B9" s="260"/>
      <c r="C9" s="260"/>
      <c r="D9" s="261"/>
      <c r="E9" s="301"/>
      <c r="F9" s="302"/>
      <c r="G9" s="302"/>
      <c r="H9" s="302"/>
      <c r="I9" s="303"/>
      <c r="J9" s="311"/>
      <c r="K9" s="307"/>
      <c r="L9" s="307"/>
      <c r="M9" s="307"/>
      <c r="N9" s="307"/>
      <c r="O9" s="308"/>
      <c r="P9" s="311"/>
      <c r="Q9" s="307"/>
      <c r="R9" s="307"/>
      <c r="S9" s="307"/>
      <c r="T9" s="307"/>
      <c r="U9" s="308"/>
      <c r="V9" s="311"/>
      <c r="W9" s="307"/>
      <c r="X9" s="307"/>
      <c r="Y9" s="307"/>
      <c r="Z9" s="307"/>
      <c r="AA9" s="308"/>
      <c r="AB9" s="311"/>
      <c r="AC9" s="307"/>
      <c r="AD9" s="307"/>
      <c r="AE9" s="307"/>
      <c r="AF9" s="307"/>
      <c r="AG9" s="308"/>
      <c r="AH9" s="318"/>
      <c r="AI9" s="319"/>
      <c r="AJ9" s="319"/>
      <c r="AK9" s="319"/>
      <c r="AL9" s="319"/>
      <c r="AM9" s="320"/>
      <c r="AN9" s="69"/>
      <c r="AO9" s="265"/>
      <c r="AP9" s="266"/>
      <c r="AQ9" s="266"/>
      <c r="AR9" s="266"/>
      <c r="AS9" s="266"/>
      <c r="AT9" s="267"/>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row>
    <row r="10" spans="1:99" ht="15" customHeight="1" x14ac:dyDescent="0.25">
      <c r="A10" s="69"/>
      <c r="B10" s="260"/>
      <c r="C10" s="260"/>
      <c r="D10" s="261"/>
      <c r="E10" s="301"/>
      <c r="F10" s="302"/>
      <c r="G10" s="302"/>
      <c r="H10" s="302"/>
      <c r="I10" s="303"/>
      <c r="J10" s="311" t="e">
        <f>IF(AND('Mapa final'!#REF!="Muy Alta",'Mapa final'!#REF!="Leve"),CONCATENATE("R",'Mapa final'!#REF!),"")</f>
        <v>#REF!</v>
      </c>
      <c r="K10" s="307"/>
      <c r="L10" s="307" t="e">
        <f>IF(AND('Mapa final'!#REF!="Muy Alta",'Mapa final'!#REF!="Leve"),CONCATENATE("R",'Mapa final'!#REF!),"")</f>
        <v>#REF!</v>
      </c>
      <c r="M10" s="307"/>
      <c r="N10" s="307" t="e">
        <f>IF(AND('Mapa final'!#REF!="Muy Alta",'Mapa final'!#REF!="Leve"),CONCATENATE("R",'Mapa final'!#REF!),"")</f>
        <v>#REF!</v>
      </c>
      <c r="O10" s="308"/>
      <c r="P10" s="311" t="e">
        <f>IF(AND('Mapa final'!#REF!="Muy Alta",'Mapa final'!#REF!="Menor"),CONCATENATE("R",'Mapa final'!#REF!),"")</f>
        <v>#REF!</v>
      </c>
      <c r="Q10" s="307"/>
      <c r="R10" s="307" t="e">
        <f>IF(AND('Mapa final'!#REF!="Muy Alta",'Mapa final'!#REF!="Menor"),CONCATENATE("R",'Mapa final'!#REF!),"")</f>
        <v>#REF!</v>
      </c>
      <c r="S10" s="307"/>
      <c r="T10" s="307" t="e">
        <f>IF(AND('Mapa final'!#REF!="Muy Alta",'Mapa final'!#REF!="Menor"),CONCATENATE("R",'Mapa final'!#REF!),"")</f>
        <v>#REF!</v>
      </c>
      <c r="U10" s="308"/>
      <c r="V10" s="311" t="e">
        <f>IF(AND('Mapa final'!#REF!="Muy Alta",'Mapa final'!#REF!="Moderado"),CONCATENATE("R",'Mapa final'!#REF!),"")</f>
        <v>#REF!</v>
      </c>
      <c r="W10" s="307"/>
      <c r="X10" s="307" t="e">
        <f>IF(AND('Mapa final'!#REF!="Muy Alta",'Mapa final'!#REF!="Moderado"),CONCATENATE("R",'Mapa final'!#REF!),"")</f>
        <v>#REF!</v>
      </c>
      <c r="Y10" s="307"/>
      <c r="Z10" s="307" t="e">
        <f>IF(AND('Mapa final'!#REF!="Muy Alta",'Mapa final'!#REF!="Moderado"),CONCATENATE("R",'Mapa final'!#REF!),"")</f>
        <v>#REF!</v>
      </c>
      <c r="AA10" s="308"/>
      <c r="AB10" s="311" t="e">
        <f>IF(AND('Mapa final'!#REF!="Muy Alta",'Mapa final'!#REF!="Mayor"),CONCATENATE("R",'Mapa final'!#REF!),"")</f>
        <v>#REF!</v>
      </c>
      <c r="AC10" s="307"/>
      <c r="AD10" s="307" t="e">
        <f>IF(AND('Mapa final'!#REF!="Muy Alta",'Mapa final'!#REF!="Mayor"),CONCATENATE("R",'Mapa final'!#REF!),"")</f>
        <v>#REF!</v>
      </c>
      <c r="AE10" s="307"/>
      <c r="AF10" s="307" t="e">
        <f>IF(AND('Mapa final'!#REF!="Muy Alta",'Mapa final'!#REF!="Mayor"),CONCATENATE("R",'Mapa final'!#REF!),"")</f>
        <v>#REF!</v>
      </c>
      <c r="AG10" s="308"/>
      <c r="AH10" s="318" t="e">
        <f>IF(AND('Mapa final'!#REF!="Muy Alta",'Mapa final'!#REF!="Catastrófico"),CONCATENATE("R",'Mapa final'!#REF!),"")</f>
        <v>#REF!</v>
      </c>
      <c r="AI10" s="319"/>
      <c r="AJ10" s="319" t="e">
        <f>IF(AND('Mapa final'!#REF!="Muy Alta",'Mapa final'!#REF!="Catastrófico"),CONCATENATE("R",'Mapa final'!#REF!),"")</f>
        <v>#REF!</v>
      </c>
      <c r="AK10" s="319"/>
      <c r="AL10" s="319" t="e">
        <f>IF(AND('Mapa final'!#REF!="Muy Alta",'Mapa final'!#REF!="Catastrófico"),CONCATENATE("R",'Mapa final'!#REF!),"")</f>
        <v>#REF!</v>
      </c>
      <c r="AM10" s="320"/>
      <c r="AN10" s="69"/>
      <c r="AO10" s="265"/>
      <c r="AP10" s="266"/>
      <c r="AQ10" s="266"/>
      <c r="AR10" s="266"/>
      <c r="AS10" s="266"/>
      <c r="AT10" s="267"/>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row>
    <row r="11" spans="1:99" ht="15" customHeight="1" x14ac:dyDescent="0.25">
      <c r="A11" s="69"/>
      <c r="B11" s="260"/>
      <c r="C11" s="260"/>
      <c r="D11" s="261"/>
      <c r="E11" s="301"/>
      <c r="F11" s="302"/>
      <c r="G11" s="302"/>
      <c r="H11" s="302"/>
      <c r="I11" s="303"/>
      <c r="J11" s="311"/>
      <c r="K11" s="307"/>
      <c r="L11" s="307"/>
      <c r="M11" s="307"/>
      <c r="N11" s="307"/>
      <c r="O11" s="308"/>
      <c r="P11" s="311"/>
      <c r="Q11" s="307"/>
      <c r="R11" s="307"/>
      <c r="S11" s="307"/>
      <c r="T11" s="307"/>
      <c r="U11" s="308"/>
      <c r="V11" s="311"/>
      <c r="W11" s="307"/>
      <c r="X11" s="307"/>
      <c r="Y11" s="307"/>
      <c r="Z11" s="307"/>
      <c r="AA11" s="308"/>
      <c r="AB11" s="311"/>
      <c r="AC11" s="307"/>
      <c r="AD11" s="307"/>
      <c r="AE11" s="307"/>
      <c r="AF11" s="307"/>
      <c r="AG11" s="308"/>
      <c r="AH11" s="318"/>
      <c r="AI11" s="319"/>
      <c r="AJ11" s="319"/>
      <c r="AK11" s="319"/>
      <c r="AL11" s="319"/>
      <c r="AM11" s="320"/>
      <c r="AN11" s="69"/>
      <c r="AO11" s="265"/>
      <c r="AP11" s="266"/>
      <c r="AQ11" s="266"/>
      <c r="AR11" s="266"/>
      <c r="AS11" s="266"/>
      <c r="AT11" s="267"/>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row>
    <row r="12" spans="1:99" ht="15" customHeight="1" x14ac:dyDescent="0.25">
      <c r="A12" s="69"/>
      <c r="B12" s="260"/>
      <c r="C12" s="260"/>
      <c r="D12" s="261"/>
      <c r="E12" s="301"/>
      <c r="F12" s="302"/>
      <c r="G12" s="302"/>
      <c r="H12" s="302"/>
      <c r="I12" s="303"/>
      <c r="J12" s="311" t="e">
        <f>IF(AND('Mapa final'!#REF!="Muy Alta",'Mapa final'!#REF!="Leve"),CONCATENATE("R",'Mapa final'!#REF!),"")</f>
        <v>#REF!</v>
      </c>
      <c r="K12" s="307"/>
      <c r="L12" s="307" t="str">
        <f>IF(AND('Mapa final'!$L$24="Muy Alta",'Mapa final'!$P$24="Leve"),CONCATENATE("R",'Mapa final'!$A$24),"")</f>
        <v/>
      </c>
      <c r="M12" s="307"/>
      <c r="N12" s="307" t="str">
        <f>IF(AND('Mapa final'!$L$26="Muy Alta",'Mapa final'!$P$26="Leve"),CONCATENATE("R",'Mapa final'!$A$26),"")</f>
        <v/>
      </c>
      <c r="O12" s="308"/>
      <c r="P12" s="311" t="e">
        <f>IF(AND('Mapa final'!#REF!="Muy Alta",'Mapa final'!#REF!="Menor"),CONCATENATE("R",'Mapa final'!#REF!),"")</f>
        <v>#REF!</v>
      </c>
      <c r="Q12" s="307"/>
      <c r="R12" s="307" t="str">
        <f>IF(AND('Mapa final'!$L$24="Muy Alta",'Mapa final'!$P$24="Menor"),CONCATENATE("R",'Mapa final'!$A$24),"")</f>
        <v/>
      </c>
      <c r="S12" s="307"/>
      <c r="T12" s="307" t="str">
        <f>IF(AND('Mapa final'!$L$26="Muy Alta",'Mapa final'!$P$26="Menor"),CONCATENATE("R",'Mapa final'!$A$26),"")</f>
        <v/>
      </c>
      <c r="U12" s="308"/>
      <c r="V12" s="311" t="e">
        <f>IF(AND('Mapa final'!#REF!="Muy Alta",'Mapa final'!#REF!="Moderado"),CONCATENATE("R",'Mapa final'!#REF!),"")</f>
        <v>#REF!</v>
      </c>
      <c r="W12" s="307"/>
      <c r="X12" s="307" t="str">
        <f>IF(AND('Mapa final'!$L$24="Muy Alta",'Mapa final'!$P$24="Moderado"),CONCATENATE("R",'Mapa final'!$A$24),"")</f>
        <v/>
      </c>
      <c r="Y12" s="307"/>
      <c r="Z12" s="307" t="str">
        <f>IF(AND('Mapa final'!$L$26="Muy Alta",'Mapa final'!$P$26="Moderado"),CONCATENATE("R",'Mapa final'!$A$26),"")</f>
        <v/>
      </c>
      <c r="AA12" s="308"/>
      <c r="AB12" s="311" t="e">
        <f>IF(AND('Mapa final'!#REF!="Muy Alta",'Mapa final'!#REF!="Mayor"),CONCATENATE("R",'Mapa final'!#REF!),"")</f>
        <v>#REF!</v>
      </c>
      <c r="AC12" s="307"/>
      <c r="AD12" s="307" t="str">
        <f>IF(AND('Mapa final'!$L$24="Muy Alta",'Mapa final'!$P$24="Mayor"),CONCATENATE("R",'Mapa final'!$A$24),"")</f>
        <v/>
      </c>
      <c r="AE12" s="307"/>
      <c r="AF12" s="307" t="str">
        <f>IF(AND('Mapa final'!$L$26="Muy Alta",'Mapa final'!$P$26="Mayor"),CONCATENATE("R",'Mapa final'!$A$26),"")</f>
        <v/>
      </c>
      <c r="AG12" s="308"/>
      <c r="AH12" s="318" t="e">
        <f>IF(AND('Mapa final'!#REF!="Muy Alta",'Mapa final'!#REF!="Catastrófico"),CONCATENATE("R",'Mapa final'!#REF!),"")</f>
        <v>#REF!</v>
      </c>
      <c r="AI12" s="319"/>
      <c r="AJ12" s="319" t="str">
        <f>IF(AND('Mapa final'!$L$24="Muy Alta",'Mapa final'!$P$24="Catastrófico"),CONCATENATE("R",'Mapa final'!$A$24),"")</f>
        <v/>
      </c>
      <c r="AK12" s="319"/>
      <c r="AL12" s="319" t="str">
        <f>IF(AND('Mapa final'!$L$26="Muy Alta",'Mapa final'!$P$26="Catastrófico"),CONCATENATE("R",'Mapa final'!$A$26),"")</f>
        <v/>
      </c>
      <c r="AM12" s="320"/>
      <c r="AN12" s="69"/>
      <c r="AO12" s="265"/>
      <c r="AP12" s="266"/>
      <c r="AQ12" s="266"/>
      <c r="AR12" s="266"/>
      <c r="AS12" s="266"/>
      <c r="AT12" s="267"/>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row>
    <row r="13" spans="1:99" ht="15.75" customHeight="1" thickBot="1" x14ac:dyDescent="0.3">
      <c r="A13" s="69"/>
      <c r="B13" s="260"/>
      <c r="C13" s="260"/>
      <c r="D13" s="261"/>
      <c r="E13" s="304"/>
      <c r="F13" s="305"/>
      <c r="G13" s="305"/>
      <c r="H13" s="305"/>
      <c r="I13" s="306"/>
      <c r="J13" s="311"/>
      <c r="K13" s="307"/>
      <c r="L13" s="307"/>
      <c r="M13" s="307"/>
      <c r="N13" s="307"/>
      <c r="O13" s="308"/>
      <c r="P13" s="311"/>
      <c r="Q13" s="307"/>
      <c r="R13" s="307"/>
      <c r="S13" s="307"/>
      <c r="T13" s="307"/>
      <c r="U13" s="308"/>
      <c r="V13" s="311"/>
      <c r="W13" s="307"/>
      <c r="X13" s="307"/>
      <c r="Y13" s="307"/>
      <c r="Z13" s="307"/>
      <c r="AA13" s="308"/>
      <c r="AB13" s="311"/>
      <c r="AC13" s="307"/>
      <c r="AD13" s="307"/>
      <c r="AE13" s="307"/>
      <c r="AF13" s="307"/>
      <c r="AG13" s="308"/>
      <c r="AH13" s="321"/>
      <c r="AI13" s="322"/>
      <c r="AJ13" s="322"/>
      <c r="AK13" s="322"/>
      <c r="AL13" s="322"/>
      <c r="AM13" s="323"/>
      <c r="AN13" s="69"/>
      <c r="AO13" s="268"/>
      <c r="AP13" s="269"/>
      <c r="AQ13" s="269"/>
      <c r="AR13" s="269"/>
      <c r="AS13" s="269"/>
      <c r="AT13" s="270"/>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row>
    <row r="14" spans="1:99" ht="15" customHeight="1" x14ac:dyDescent="0.25">
      <c r="A14" s="69"/>
      <c r="B14" s="260"/>
      <c r="C14" s="260"/>
      <c r="D14" s="261"/>
      <c r="E14" s="298" t="s">
        <v>113</v>
      </c>
      <c r="F14" s="299"/>
      <c r="G14" s="299"/>
      <c r="H14" s="299"/>
      <c r="I14" s="299"/>
      <c r="J14" s="333" t="e">
        <f>IF(AND('Mapa final'!#REF!="Alta",'Mapa final'!#REF!="Leve"),CONCATENATE("R",'Mapa final'!#REF!),"")</f>
        <v>#REF!</v>
      </c>
      <c r="K14" s="334"/>
      <c r="L14" s="334" t="str">
        <f>IF(AND('Mapa final'!$L$13="Alta",'Mapa final'!$P$13="Leve"),CONCATENATE("R",'Mapa final'!$A$13),"")</f>
        <v/>
      </c>
      <c r="M14" s="334"/>
      <c r="N14" s="334" t="e">
        <f>IF(AND('Mapa final'!#REF!="Alta",'Mapa final'!#REF!="Leve"),CONCATENATE("R",'Mapa final'!#REF!),"")</f>
        <v>#REF!</v>
      </c>
      <c r="O14" s="335"/>
      <c r="P14" s="333" t="e">
        <f>IF(AND('Mapa final'!#REF!="Alta",'Mapa final'!#REF!="Menor"),CONCATENATE("R",'Mapa final'!#REF!),"")</f>
        <v>#REF!</v>
      </c>
      <c r="Q14" s="334"/>
      <c r="R14" s="334" t="str">
        <f>IF(AND('Mapa final'!$L$13="Alta",'Mapa final'!$P$13="Menor"),CONCATENATE("R",'Mapa final'!$A$13),"")</f>
        <v/>
      </c>
      <c r="S14" s="334"/>
      <c r="T14" s="334" t="e">
        <f>IF(AND('Mapa final'!#REF!="Alta",'Mapa final'!#REF!="Menor"),CONCATENATE("R",'Mapa final'!#REF!),"")</f>
        <v>#REF!</v>
      </c>
      <c r="U14" s="335"/>
      <c r="V14" s="309" t="e">
        <f>IF(AND('Mapa final'!#REF!="Alta",'Mapa final'!#REF!="Moderado"),CONCATENATE("R",'Mapa final'!#REF!),"")</f>
        <v>#REF!</v>
      </c>
      <c r="W14" s="310"/>
      <c r="X14" s="310" t="str">
        <f>IF(AND('Mapa final'!$L$13="Alta",'Mapa final'!$P$13="Moderado"),CONCATENATE("R",'Mapa final'!$A$13),"")</f>
        <v/>
      </c>
      <c r="Y14" s="310"/>
      <c r="Z14" s="310" t="e">
        <f>IF(AND('Mapa final'!#REF!="Alta",'Mapa final'!#REF!="Moderado"),CONCATENATE("R",'Mapa final'!#REF!),"")</f>
        <v>#REF!</v>
      </c>
      <c r="AA14" s="312"/>
      <c r="AB14" s="309" t="e">
        <f>IF(AND('Mapa final'!#REF!="Alta",'Mapa final'!#REF!="Mayor"),CONCATENATE("R",'Mapa final'!#REF!),"")</f>
        <v>#REF!</v>
      </c>
      <c r="AC14" s="310"/>
      <c r="AD14" s="310" t="str">
        <f>IF(AND('Mapa final'!$L$13="Alta",'Mapa final'!$P$13="Mayor"),CONCATENATE("R",'Mapa final'!$A$13),"")</f>
        <v/>
      </c>
      <c r="AE14" s="310"/>
      <c r="AF14" s="310" t="e">
        <f>IF(AND('Mapa final'!#REF!="Alta",'Mapa final'!#REF!="Mayor"),CONCATENATE("R",'Mapa final'!#REF!),"")</f>
        <v>#REF!</v>
      </c>
      <c r="AG14" s="312"/>
      <c r="AH14" s="324" t="e">
        <f>IF(AND('Mapa final'!#REF!="Alta",'Mapa final'!#REF!="Catastrófico"),CONCATENATE("R",'Mapa final'!#REF!),"")</f>
        <v>#REF!</v>
      </c>
      <c r="AI14" s="325"/>
      <c r="AJ14" s="325" t="str">
        <f>IF(AND('Mapa final'!$L$13="Alta",'Mapa final'!$P$13="Catastrófico"),CONCATENATE("R",'Mapa final'!$A$13),"")</f>
        <v/>
      </c>
      <c r="AK14" s="325"/>
      <c r="AL14" s="325" t="e">
        <f>IF(AND('Mapa final'!#REF!="Alta",'Mapa final'!#REF!="Catastrófico"),CONCATENATE("R",'Mapa final'!#REF!),"")</f>
        <v>#REF!</v>
      </c>
      <c r="AM14" s="326"/>
      <c r="AN14" s="69"/>
      <c r="AO14" s="271" t="s">
        <v>78</v>
      </c>
      <c r="AP14" s="272"/>
      <c r="AQ14" s="272"/>
      <c r="AR14" s="272"/>
      <c r="AS14" s="272"/>
      <c r="AT14" s="273"/>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row>
    <row r="15" spans="1:99" ht="15" customHeight="1" x14ac:dyDescent="0.25">
      <c r="A15" s="69"/>
      <c r="B15" s="260"/>
      <c r="C15" s="260"/>
      <c r="D15" s="261"/>
      <c r="E15" s="301"/>
      <c r="F15" s="302"/>
      <c r="G15" s="302"/>
      <c r="H15" s="302"/>
      <c r="I15" s="302"/>
      <c r="J15" s="327"/>
      <c r="K15" s="328"/>
      <c r="L15" s="328"/>
      <c r="M15" s="328"/>
      <c r="N15" s="328"/>
      <c r="O15" s="329"/>
      <c r="P15" s="327"/>
      <c r="Q15" s="328"/>
      <c r="R15" s="328"/>
      <c r="S15" s="328"/>
      <c r="T15" s="328"/>
      <c r="U15" s="329"/>
      <c r="V15" s="311"/>
      <c r="W15" s="307"/>
      <c r="X15" s="307"/>
      <c r="Y15" s="307"/>
      <c r="Z15" s="307"/>
      <c r="AA15" s="308"/>
      <c r="AB15" s="311"/>
      <c r="AC15" s="307"/>
      <c r="AD15" s="307"/>
      <c r="AE15" s="307"/>
      <c r="AF15" s="307"/>
      <c r="AG15" s="308"/>
      <c r="AH15" s="318"/>
      <c r="AI15" s="319"/>
      <c r="AJ15" s="319"/>
      <c r="AK15" s="319"/>
      <c r="AL15" s="319"/>
      <c r="AM15" s="320"/>
      <c r="AN15" s="69"/>
      <c r="AO15" s="274"/>
      <c r="AP15" s="275"/>
      <c r="AQ15" s="275"/>
      <c r="AR15" s="275"/>
      <c r="AS15" s="275"/>
      <c r="AT15" s="276"/>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row>
    <row r="16" spans="1:99" ht="15" customHeight="1" x14ac:dyDescent="0.25">
      <c r="A16" s="69"/>
      <c r="B16" s="260"/>
      <c r="C16" s="260"/>
      <c r="D16" s="261"/>
      <c r="E16" s="301"/>
      <c r="F16" s="302"/>
      <c r="G16" s="302"/>
      <c r="H16" s="302"/>
      <c r="I16" s="302"/>
      <c r="J16" s="327" t="e">
        <f>IF(AND('Mapa final'!#REF!="Alta",'Mapa final'!#REF!="Leve"),CONCATENATE("R",'Mapa final'!#REF!),"")</f>
        <v>#REF!</v>
      </c>
      <c r="K16" s="328"/>
      <c r="L16" s="328" t="e">
        <f>IF(AND('Mapa final'!#REF!="Alta",'Mapa final'!#REF!="Leve"),CONCATENATE("R",'Mapa final'!#REF!),"")</f>
        <v>#REF!</v>
      </c>
      <c r="M16" s="328"/>
      <c r="N16" s="328" t="e">
        <f>IF(AND('Mapa final'!#REF!="Alta",'Mapa final'!#REF!="Leve"),CONCATENATE("R",'Mapa final'!#REF!),"")</f>
        <v>#REF!</v>
      </c>
      <c r="O16" s="329"/>
      <c r="P16" s="327" t="e">
        <f>IF(AND('Mapa final'!#REF!="Alta",'Mapa final'!#REF!="Menor"),CONCATENATE("R",'Mapa final'!#REF!),"")</f>
        <v>#REF!</v>
      </c>
      <c r="Q16" s="328"/>
      <c r="R16" s="328" t="e">
        <f>IF(AND('Mapa final'!#REF!="Alta",'Mapa final'!#REF!="Menor"),CONCATENATE("R",'Mapa final'!#REF!),"")</f>
        <v>#REF!</v>
      </c>
      <c r="S16" s="328"/>
      <c r="T16" s="328" t="e">
        <f>IF(AND('Mapa final'!#REF!="Alta",'Mapa final'!#REF!="Menor"),CONCATENATE("R",'Mapa final'!#REF!),"")</f>
        <v>#REF!</v>
      </c>
      <c r="U16" s="329"/>
      <c r="V16" s="311" t="e">
        <f>IF(AND('Mapa final'!#REF!="Alta",'Mapa final'!#REF!="Moderado"),CONCATENATE("R",'Mapa final'!#REF!),"")</f>
        <v>#REF!</v>
      </c>
      <c r="W16" s="307"/>
      <c r="X16" s="307" t="e">
        <f>IF(AND('Mapa final'!#REF!="Alta",'Mapa final'!#REF!="Moderado"),CONCATENATE("R",'Mapa final'!#REF!),"")</f>
        <v>#REF!</v>
      </c>
      <c r="Y16" s="307"/>
      <c r="Z16" s="307" t="e">
        <f>IF(AND('Mapa final'!#REF!="Alta",'Mapa final'!#REF!="Moderado"),CONCATENATE("R",'Mapa final'!#REF!),"")</f>
        <v>#REF!</v>
      </c>
      <c r="AA16" s="308"/>
      <c r="AB16" s="311" t="e">
        <f>IF(AND('Mapa final'!#REF!="Alta",'Mapa final'!#REF!="Mayor"),CONCATENATE("R",'Mapa final'!#REF!),"")</f>
        <v>#REF!</v>
      </c>
      <c r="AC16" s="307"/>
      <c r="AD16" s="307" t="e">
        <f>IF(AND('Mapa final'!#REF!="Alta",'Mapa final'!#REF!="Mayor"),CONCATENATE("R",'Mapa final'!#REF!),"")</f>
        <v>#REF!</v>
      </c>
      <c r="AE16" s="307"/>
      <c r="AF16" s="307" t="e">
        <f>IF(AND('Mapa final'!#REF!="Alta",'Mapa final'!#REF!="Mayor"),CONCATENATE("R",'Mapa final'!#REF!),"")</f>
        <v>#REF!</v>
      </c>
      <c r="AG16" s="308"/>
      <c r="AH16" s="318" t="e">
        <f>IF(AND('Mapa final'!#REF!="Alta",'Mapa final'!#REF!="Catastrófico"),CONCATENATE("R",'Mapa final'!#REF!),"")</f>
        <v>#REF!</v>
      </c>
      <c r="AI16" s="319"/>
      <c r="AJ16" s="319" t="e">
        <f>IF(AND('Mapa final'!#REF!="Alta",'Mapa final'!#REF!="Catastrófico"),CONCATENATE("R",'Mapa final'!#REF!),"")</f>
        <v>#REF!</v>
      </c>
      <c r="AK16" s="319"/>
      <c r="AL16" s="319" t="e">
        <f>IF(AND('Mapa final'!#REF!="Alta",'Mapa final'!#REF!="Catastrófico"),CONCATENATE("R",'Mapa final'!#REF!),"")</f>
        <v>#REF!</v>
      </c>
      <c r="AM16" s="320"/>
      <c r="AN16" s="69"/>
      <c r="AO16" s="274"/>
      <c r="AP16" s="275"/>
      <c r="AQ16" s="275"/>
      <c r="AR16" s="275"/>
      <c r="AS16" s="275"/>
      <c r="AT16" s="276"/>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row>
    <row r="17" spans="1:80" ht="15" customHeight="1" x14ac:dyDescent="0.25">
      <c r="A17" s="69"/>
      <c r="B17" s="260"/>
      <c r="C17" s="260"/>
      <c r="D17" s="261"/>
      <c r="E17" s="301"/>
      <c r="F17" s="302"/>
      <c r="G17" s="302"/>
      <c r="H17" s="302"/>
      <c r="I17" s="302"/>
      <c r="J17" s="327"/>
      <c r="K17" s="328"/>
      <c r="L17" s="328"/>
      <c r="M17" s="328"/>
      <c r="N17" s="328"/>
      <c r="O17" s="329"/>
      <c r="P17" s="327"/>
      <c r="Q17" s="328"/>
      <c r="R17" s="328"/>
      <c r="S17" s="328"/>
      <c r="T17" s="328"/>
      <c r="U17" s="329"/>
      <c r="V17" s="311"/>
      <c r="W17" s="307"/>
      <c r="X17" s="307"/>
      <c r="Y17" s="307"/>
      <c r="Z17" s="307"/>
      <c r="AA17" s="308"/>
      <c r="AB17" s="311"/>
      <c r="AC17" s="307"/>
      <c r="AD17" s="307"/>
      <c r="AE17" s="307"/>
      <c r="AF17" s="307"/>
      <c r="AG17" s="308"/>
      <c r="AH17" s="318"/>
      <c r="AI17" s="319"/>
      <c r="AJ17" s="319"/>
      <c r="AK17" s="319"/>
      <c r="AL17" s="319"/>
      <c r="AM17" s="320"/>
      <c r="AN17" s="69"/>
      <c r="AO17" s="274"/>
      <c r="AP17" s="275"/>
      <c r="AQ17" s="275"/>
      <c r="AR17" s="275"/>
      <c r="AS17" s="275"/>
      <c r="AT17" s="276"/>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row>
    <row r="18" spans="1:80" ht="15" customHeight="1" x14ac:dyDescent="0.25">
      <c r="A18" s="69"/>
      <c r="B18" s="260"/>
      <c r="C18" s="260"/>
      <c r="D18" s="261"/>
      <c r="E18" s="301"/>
      <c r="F18" s="302"/>
      <c r="G18" s="302"/>
      <c r="H18" s="302"/>
      <c r="I18" s="302"/>
      <c r="J18" s="327" t="e">
        <f>IF(AND('Mapa final'!#REF!="Alta",'Mapa final'!#REF!="Leve"),CONCATENATE("R",'Mapa final'!#REF!),"")</f>
        <v>#REF!</v>
      </c>
      <c r="K18" s="328"/>
      <c r="L18" s="328" t="e">
        <f>IF(AND('Mapa final'!#REF!="Alta",'Mapa final'!#REF!="Leve"),CONCATENATE("R",'Mapa final'!#REF!),"")</f>
        <v>#REF!</v>
      </c>
      <c r="M18" s="328"/>
      <c r="N18" s="328" t="e">
        <f>IF(AND('Mapa final'!#REF!="Alta",'Mapa final'!#REF!="Leve"),CONCATENATE("R",'Mapa final'!#REF!),"")</f>
        <v>#REF!</v>
      </c>
      <c r="O18" s="329"/>
      <c r="P18" s="327" t="e">
        <f>IF(AND('Mapa final'!#REF!="Alta",'Mapa final'!#REF!="Menor"),CONCATENATE("R",'Mapa final'!#REF!),"")</f>
        <v>#REF!</v>
      </c>
      <c r="Q18" s="328"/>
      <c r="R18" s="328" t="e">
        <f>IF(AND('Mapa final'!#REF!="Alta",'Mapa final'!#REF!="Menor"),CONCATENATE("R",'Mapa final'!#REF!),"")</f>
        <v>#REF!</v>
      </c>
      <c r="S18" s="328"/>
      <c r="T18" s="328" t="e">
        <f>IF(AND('Mapa final'!#REF!="Alta",'Mapa final'!#REF!="Menor"),CONCATENATE("R",'Mapa final'!#REF!),"")</f>
        <v>#REF!</v>
      </c>
      <c r="U18" s="329"/>
      <c r="V18" s="311" t="e">
        <f>IF(AND('Mapa final'!#REF!="Alta",'Mapa final'!#REF!="Moderado"),CONCATENATE("R",'Mapa final'!#REF!),"")</f>
        <v>#REF!</v>
      </c>
      <c r="W18" s="307"/>
      <c r="X18" s="307" t="e">
        <f>IF(AND('Mapa final'!#REF!="Alta",'Mapa final'!#REF!="Moderado"),CONCATENATE("R",'Mapa final'!#REF!),"")</f>
        <v>#REF!</v>
      </c>
      <c r="Y18" s="307"/>
      <c r="Z18" s="307" t="e">
        <f>IF(AND('Mapa final'!#REF!="Alta",'Mapa final'!#REF!="Moderado"),CONCATENATE("R",'Mapa final'!#REF!),"")</f>
        <v>#REF!</v>
      </c>
      <c r="AA18" s="308"/>
      <c r="AB18" s="311" t="e">
        <f>IF(AND('Mapa final'!#REF!="Alta",'Mapa final'!#REF!="Mayor"),CONCATENATE("R",'Mapa final'!#REF!),"")</f>
        <v>#REF!</v>
      </c>
      <c r="AC18" s="307"/>
      <c r="AD18" s="307" t="e">
        <f>IF(AND('Mapa final'!#REF!="Alta",'Mapa final'!#REF!="Mayor"),CONCATENATE("R",'Mapa final'!#REF!),"")</f>
        <v>#REF!</v>
      </c>
      <c r="AE18" s="307"/>
      <c r="AF18" s="307" t="e">
        <f>IF(AND('Mapa final'!#REF!="Alta",'Mapa final'!#REF!="Mayor"),CONCATENATE("R",'Mapa final'!#REF!),"")</f>
        <v>#REF!</v>
      </c>
      <c r="AG18" s="308"/>
      <c r="AH18" s="318" t="e">
        <f>IF(AND('Mapa final'!#REF!="Alta",'Mapa final'!#REF!="Catastrófico"),CONCATENATE("R",'Mapa final'!#REF!),"")</f>
        <v>#REF!</v>
      </c>
      <c r="AI18" s="319"/>
      <c r="AJ18" s="319" t="e">
        <f>IF(AND('Mapa final'!#REF!="Alta",'Mapa final'!#REF!="Catastrófico"),CONCATENATE("R",'Mapa final'!#REF!),"")</f>
        <v>#REF!</v>
      </c>
      <c r="AK18" s="319"/>
      <c r="AL18" s="319" t="e">
        <f>IF(AND('Mapa final'!#REF!="Alta",'Mapa final'!#REF!="Catastrófico"),CONCATENATE("R",'Mapa final'!#REF!),"")</f>
        <v>#REF!</v>
      </c>
      <c r="AM18" s="320"/>
      <c r="AN18" s="69"/>
      <c r="AO18" s="274"/>
      <c r="AP18" s="275"/>
      <c r="AQ18" s="275"/>
      <c r="AR18" s="275"/>
      <c r="AS18" s="275"/>
      <c r="AT18" s="276"/>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row>
    <row r="19" spans="1:80" ht="15" customHeight="1" x14ac:dyDescent="0.25">
      <c r="A19" s="69"/>
      <c r="B19" s="260"/>
      <c r="C19" s="260"/>
      <c r="D19" s="261"/>
      <c r="E19" s="301"/>
      <c r="F19" s="302"/>
      <c r="G19" s="302"/>
      <c r="H19" s="302"/>
      <c r="I19" s="302"/>
      <c r="J19" s="327"/>
      <c r="K19" s="328"/>
      <c r="L19" s="328"/>
      <c r="M19" s="328"/>
      <c r="N19" s="328"/>
      <c r="O19" s="329"/>
      <c r="P19" s="327"/>
      <c r="Q19" s="328"/>
      <c r="R19" s="328"/>
      <c r="S19" s="328"/>
      <c r="T19" s="328"/>
      <c r="U19" s="329"/>
      <c r="V19" s="311"/>
      <c r="W19" s="307"/>
      <c r="X19" s="307"/>
      <c r="Y19" s="307"/>
      <c r="Z19" s="307"/>
      <c r="AA19" s="308"/>
      <c r="AB19" s="311"/>
      <c r="AC19" s="307"/>
      <c r="AD19" s="307"/>
      <c r="AE19" s="307"/>
      <c r="AF19" s="307"/>
      <c r="AG19" s="308"/>
      <c r="AH19" s="318"/>
      <c r="AI19" s="319"/>
      <c r="AJ19" s="319"/>
      <c r="AK19" s="319"/>
      <c r="AL19" s="319"/>
      <c r="AM19" s="320"/>
      <c r="AN19" s="69"/>
      <c r="AO19" s="274"/>
      <c r="AP19" s="275"/>
      <c r="AQ19" s="275"/>
      <c r="AR19" s="275"/>
      <c r="AS19" s="275"/>
      <c r="AT19" s="276"/>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row>
    <row r="20" spans="1:80" ht="15" customHeight="1" x14ac:dyDescent="0.25">
      <c r="A20" s="69"/>
      <c r="B20" s="260"/>
      <c r="C20" s="260"/>
      <c r="D20" s="261"/>
      <c r="E20" s="301"/>
      <c r="F20" s="302"/>
      <c r="G20" s="302"/>
      <c r="H20" s="302"/>
      <c r="I20" s="302"/>
      <c r="J20" s="327" t="e">
        <f>IF(AND('Mapa final'!#REF!="Alta",'Mapa final'!#REF!="Leve"),CONCATENATE("R",'Mapa final'!#REF!),"")</f>
        <v>#REF!</v>
      </c>
      <c r="K20" s="328"/>
      <c r="L20" s="328" t="str">
        <f>IF(AND('Mapa final'!$L$24="Alta",'Mapa final'!$P$24="Leve"),CONCATENATE("R",'Mapa final'!$A$24),"")</f>
        <v/>
      </c>
      <c r="M20" s="328"/>
      <c r="N20" s="328" t="str">
        <f>IF(AND('Mapa final'!$L$26="Alta",'Mapa final'!$P$26="Leve"),CONCATENATE("R",'Mapa final'!$A$26),"")</f>
        <v/>
      </c>
      <c r="O20" s="329"/>
      <c r="P20" s="327" t="e">
        <f>IF(AND('Mapa final'!#REF!="Alta",'Mapa final'!#REF!="Menor"),CONCATENATE("R",'Mapa final'!#REF!),"")</f>
        <v>#REF!</v>
      </c>
      <c r="Q20" s="328"/>
      <c r="R20" s="328" t="str">
        <f>IF(AND('Mapa final'!$L$24="Alta",'Mapa final'!$P$24="Menor"),CONCATENATE("R",'Mapa final'!$A$24),"")</f>
        <v/>
      </c>
      <c r="S20" s="328"/>
      <c r="T20" s="328" t="str">
        <f>IF(AND('Mapa final'!$L$26="Alta",'Mapa final'!$P$26="Menor"),CONCATENATE("R",'Mapa final'!$A$26),"")</f>
        <v/>
      </c>
      <c r="U20" s="329"/>
      <c r="V20" s="311" t="e">
        <f>IF(AND('Mapa final'!#REF!="Alta",'Mapa final'!#REF!="Moderado"),CONCATENATE("R",'Mapa final'!#REF!),"")</f>
        <v>#REF!</v>
      </c>
      <c r="W20" s="307"/>
      <c r="X20" s="307" t="str">
        <f>IF(AND('Mapa final'!$L$24="Alta",'Mapa final'!$P$24="Moderado"),CONCATENATE("R",'Mapa final'!$A$24),"")</f>
        <v/>
      </c>
      <c r="Y20" s="307"/>
      <c r="Z20" s="307" t="str">
        <f>IF(AND('Mapa final'!$L$26="Alta",'Mapa final'!$P$26="Moderado"),CONCATENATE("R",'Mapa final'!$A$26),"")</f>
        <v/>
      </c>
      <c r="AA20" s="308"/>
      <c r="AB20" s="311" t="e">
        <f>IF(AND('Mapa final'!#REF!="Alta",'Mapa final'!#REF!="Mayor"),CONCATENATE("R",'Mapa final'!#REF!),"")</f>
        <v>#REF!</v>
      </c>
      <c r="AC20" s="307"/>
      <c r="AD20" s="307" t="str">
        <f>IF(AND('Mapa final'!$L$24="Alta",'Mapa final'!$P$24="Mayor"),CONCATENATE("R",'Mapa final'!$A$24),"")</f>
        <v/>
      </c>
      <c r="AE20" s="307"/>
      <c r="AF20" s="307" t="str">
        <f>IF(AND('Mapa final'!$L$26="Alta",'Mapa final'!$P$26="Mayor"),CONCATENATE("R",'Mapa final'!$A$26),"")</f>
        <v/>
      </c>
      <c r="AG20" s="308"/>
      <c r="AH20" s="318" t="e">
        <f>IF(AND('Mapa final'!#REF!="Alta",'Mapa final'!#REF!="Catastrófico"),CONCATENATE("R",'Mapa final'!#REF!),"")</f>
        <v>#REF!</v>
      </c>
      <c r="AI20" s="319"/>
      <c r="AJ20" s="319" t="str">
        <f>IF(AND('Mapa final'!$L$24="Alta",'Mapa final'!$P$24="Catastrófico"),CONCATENATE("R",'Mapa final'!$A$24),"")</f>
        <v/>
      </c>
      <c r="AK20" s="319"/>
      <c r="AL20" s="319" t="str">
        <f>IF(AND('Mapa final'!$L$26="Alta",'Mapa final'!$P$26="Catastrófico"),CONCATENATE("R",'Mapa final'!$A$26),"")</f>
        <v/>
      </c>
      <c r="AM20" s="320"/>
      <c r="AN20" s="69"/>
      <c r="AO20" s="274"/>
      <c r="AP20" s="275"/>
      <c r="AQ20" s="275"/>
      <c r="AR20" s="275"/>
      <c r="AS20" s="275"/>
      <c r="AT20" s="276"/>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row>
    <row r="21" spans="1:80" ht="15.75" customHeight="1" thickBot="1" x14ac:dyDescent="0.3">
      <c r="A21" s="69"/>
      <c r="B21" s="260"/>
      <c r="C21" s="260"/>
      <c r="D21" s="261"/>
      <c r="E21" s="304"/>
      <c r="F21" s="305"/>
      <c r="G21" s="305"/>
      <c r="H21" s="305"/>
      <c r="I21" s="305"/>
      <c r="J21" s="330"/>
      <c r="K21" s="331"/>
      <c r="L21" s="331"/>
      <c r="M21" s="331"/>
      <c r="N21" s="331"/>
      <c r="O21" s="332"/>
      <c r="P21" s="330"/>
      <c r="Q21" s="331"/>
      <c r="R21" s="331"/>
      <c r="S21" s="331"/>
      <c r="T21" s="331"/>
      <c r="U21" s="332"/>
      <c r="V21" s="315"/>
      <c r="W21" s="316"/>
      <c r="X21" s="316"/>
      <c r="Y21" s="316"/>
      <c r="Z21" s="316"/>
      <c r="AA21" s="317"/>
      <c r="AB21" s="315"/>
      <c r="AC21" s="316"/>
      <c r="AD21" s="316"/>
      <c r="AE21" s="316"/>
      <c r="AF21" s="316"/>
      <c r="AG21" s="317"/>
      <c r="AH21" s="321"/>
      <c r="AI21" s="322"/>
      <c r="AJ21" s="322"/>
      <c r="AK21" s="322"/>
      <c r="AL21" s="322"/>
      <c r="AM21" s="323"/>
      <c r="AN21" s="69"/>
      <c r="AO21" s="277"/>
      <c r="AP21" s="278"/>
      <c r="AQ21" s="278"/>
      <c r="AR21" s="278"/>
      <c r="AS21" s="278"/>
      <c r="AT21" s="27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row>
    <row r="22" spans="1:80" x14ac:dyDescent="0.25">
      <c r="A22" s="69"/>
      <c r="B22" s="260"/>
      <c r="C22" s="260"/>
      <c r="D22" s="261"/>
      <c r="E22" s="298" t="s">
        <v>115</v>
      </c>
      <c r="F22" s="299"/>
      <c r="G22" s="299"/>
      <c r="H22" s="299"/>
      <c r="I22" s="300"/>
      <c r="J22" s="333" t="e">
        <f>IF(AND('Mapa final'!#REF!="Media",'Mapa final'!#REF!="Leve"),CONCATENATE("R",'Mapa final'!#REF!),"")</f>
        <v>#REF!</v>
      </c>
      <c r="K22" s="334"/>
      <c r="L22" s="334" t="str">
        <f>IF(AND('Mapa final'!$L$13="Media",'Mapa final'!$P$13="Leve"),CONCATENATE("R",'Mapa final'!$A$13),"")</f>
        <v/>
      </c>
      <c r="M22" s="334"/>
      <c r="N22" s="334" t="e">
        <f>IF(AND('Mapa final'!#REF!="Media",'Mapa final'!#REF!="Leve"),CONCATENATE("R",'Mapa final'!#REF!),"")</f>
        <v>#REF!</v>
      </c>
      <c r="O22" s="335"/>
      <c r="P22" s="333" t="e">
        <f>IF(AND('Mapa final'!#REF!="Media",'Mapa final'!#REF!="Menor"),CONCATENATE("R",'Mapa final'!#REF!),"")</f>
        <v>#REF!</v>
      </c>
      <c r="Q22" s="334"/>
      <c r="R22" s="334" t="str">
        <f>IF(AND('Mapa final'!$L$13="Media",'Mapa final'!$P$13="Menor"),CONCATENATE("R",'Mapa final'!$A$13),"")</f>
        <v/>
      </c>
      <c r="S22" s="334"/>
      <c r="T22" s="334" t="e">
        <f>IF(AND('Mapa final'!#REF!="Media",'Mapa final'!#REF!="Menor"),CONCATENATE("R",'Mapa final'!#REF!),"")</f>
        <v>#REF!</v>
      </c>
      <c r="U22" s="335"/>
      <c r="V22" s="333" t="e">
        <f>IF(AND('Mapa final'!#REF!="Media",'Mapa final'!#REF!="Moderado"),CONCATENATE("R",'Mapa final'!#REF!),"")</f>
        <v>#REF!</v>
      </c>
      <c r="W22" s="334"/>
      <c r="X22" s="334" t="str">
        <f>IF(AND('Mapa final'!$L$13="Media",'Mapa final'!$P$13="Moderado"),CONCATENATE("R",'Mapa final'!$A$13),"")</f>
        <v>R1</v>
      </c>
      <c r="Y22" s="334"/>
      <c r="Z22" s="334" t="e">
        <f>IF(AND('Mapa final'!#REF!="Media",'Mapa final'!#REF!="Moderado"),CONCATENATE("R",'Mapa final'!#REF!),"")</f>
        <v>#REF!</v>
      </c>
      <c r="AA22" s="335"/>
      <c r="AB22" s="309" t="e">
        <f>IF(AND('Mapa final'!#REF!="Media",'Mapa final'!#REF!="Mayor"),CONCATENATE("R",'Mapa final'!#REF!),"")</f>
        <v>#REF!</v>
      </c>
      <c r="AC22" s="310"/>
      <c r="AD22" s="310" t="str">
        <f>IF(AND('Mapa final'!$L$13="Media",'Mapa final'!$P$13="Mayor"),CONCATENATE("R",'Mapa final'!$A$13),"")</f>
        <v/>
      </c>
      <c r="AE22" s="310"/>
      <c r="AF22" s="310" t="e">
        <f>IF(AND('Mapa final'!#REF!="Media",'Mapa final'!#REF!="Mayor"),CONCATENATE("R",'Mapa final'!#REF!),"")</f>
        <v>#REF!</v>
      </c>
      <c r="AG22" s="312"/>
      <c r="AH22" s="324" t="e">
        <f>IF(AND('Mapa final'!#REF!="Media",'Mapa final'!#REF!="Catastrófico"),CONCATENATE("R",'Mapa final'!#REF!),"")</f>
        <v>#REF!</v>
      </c>
      <c r="AI22" s="325"/>
      <c r="AJ22" s="325" t="str">
        <f>IF(AND('Mapa final'!$L$13="Media",'Mapa final'!$P$13="Catastrófico"),CONCATENATE("R",'Mapa final'!$A$13),"")</f>
        <v/>
      </c>
      <c r="AK22" s="325"/>
      <c r="AL22" s="325" t="e">
        <f>IF(AND('Mapa final'!#REF!="Media",'Mapa final'!#REF!="Catastrófico"),CONCATENATE("R",'Mapa final'!#REF!),"")</f>
        <v>#REF!</v>
      </c>
      <c r="AM22" s="326"/>
      <c r="AN22" s="69"/>
      <c r="AO22" s="280" t="s">
        <v>79</v>
      </c>
      <c r="AP22" s="281"/>
      <c r="AQ22" s="281"/>
      <c r="AR22" s="281"/>
      <c r="AS22" s="281"/>
      <c r="AT22" s="282"/>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row>
    <row r="23" spans="1:80" x14ac:dyDescent="0.25">
      <c r="A23" s="69"/>
      <c r="B23" s="260"/>
      <c r="C23" s="260"/>
      <c r="D23" s="261"/>
      <c r="E23" s="301"/>
      <c r="F23" s="302"/>
      <c r="G23" s="302"/>
      <c r="H23" s="302"/>
      <c r="I23" s="303"/>
      <c r="J23" s="327"/>
      <c r="K23" s="328"/>
      <c r="L23" s="328"/>
      <c r="M23" s="328"/>
      <c r="N23" s="328"/>
      <c r="O23" s="329"/>
      <c r="P23" s="327"/>
      <c r="Q23" s="328"/>
      <c r="R23" s="328"/>
      <c r="S23" s="328"/>
      <c r="T23" s="328"/>
      <c r="U23" s="329"/>
      <c r="V23" s="327"/>
      <c r="W23" s="328"/>
      <c r="X23" s="328"/>
      <c r="Y23" s="328"/>
      <c r="Z23" s="328"/>
      <c r="AA23" s="329"/>
      <c r="AB23" s="311"/>
      <c r="AC23" s="307"/>
      <c r="AD23" s="307"/>
      <c r="AE23" s="307"/>
      <c r="AF23" s="307"/>
      <c r="AG23" s="308"/>
      <c r="AH23" s="318"/>
      <c r="AI23" s="319"/>
      <c r="AJ23" s="319"/>
      <c r="AK23" s="319"/>
      <c r="AL23" s="319"/>
      <c r="AM23" s="320"/>
      <c r="AN23" s="69"/>
      <c r="AO23" s="283"/>
      <c r="AP23" s="284"/>
      <c r="AQ23" s="284"/>
      <c r="AR23" s="284"/>
      <c r="AS23" s="284"/>
      <c r="AT23" s="285"/>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row>
    <row r="24" spans="1:80" x14ac:dyDescent="0.25">
      <c r="A24" s="69"/>
      <c r="B24" s="260"/>
      <c r="C24" s="260"/>
      <c r="D24" s="261"/>
      <c r="E24" s="301"/>
      <c r="F24" s="302"/>
      <c r="G24" s="302"/>
      <c r="H24" s="302"/>
      <c r="I24" s="303"/>
      <c r="J24" s="327" t="e">
        <f>IF(AND('Mapa final'!#REF!="Media",'Mapa final'!#REF!="Leve"),CONCATENATE("R",'Mapa final'!#REF!),"")</f>
        <v>#REF!</v>
      </c>
      <c r="K24" s="328"/>
      <c r="L24" s="328" t="e">
        <f>IF(AND('Mapa final'!#REF!="Media",'Mapa final'!#REF!="Leve"),CONCATENATE("R",'Mapa final'!#REF!),"")</f>
        <v>#REF!</v>
      </c>
      <c r="M24" s="328"/>
      <c r="N24" s="328" t="e">
        <f>IF(AND('Mapa final'!#REF!="Media",'Mapa final'!#REF!="Leve"),CONCATENATE("R",'Mapa final'!#REF!),"")</f>
        <v>#REF!</v>
      </c>
      <c r="O24" s="329"/>
      <c r="P24" s="327" t="e">
        <f>IF(AND('Mapa final'!#REF!="Media",'Mapa final'!#REF!="Menor"),CONCATENATE("R",'Mapa final'!#REF!),"")</f>
        <v>#REF!</v>
      </c>
      <c r="Q24" s="328"/>
      <c r="R24" s="328" t="e">
        <f>IF(AND('Mapa final'!#REF!="Media",'Mapa final'!#REF!="Menor"),CONCATENATE("R",'Mapa final'!#REF!),"")</f>
        <v>#REF!</v>
      </c>
      <c r="S24" s="328"/>
      <c r="T24" s="328" t="e">
        <f>IF(AND('Mapa final'!#REF!="Media",'Mapa final'!#REF!="Menor"),CONCATENATE("R",'Mapa final'!#REF!),"")</f>
        <v>#REF!</v>
      </c>
      <c r="U24" s="329"/>
      <c r="V24" s="327" t="e">
        <f>IF(AND('Mapa final'!#REF!="Media",'Mapa final'!#REF!="Moderado"),CONCATENATE("R",'Mapa final'!#REF!),"")</f>
        <v>#REF!</v>
      </c>
      <c r="W24" s="328"/>
      <c r="X24" s="328" t="e">
        <f>IF(AND('Mapa final'!#REF!="Media",'Mapa final'!#REF!="Moderado"),CONCATENATE("R",'Mapa final'!#REF!),"")</f>
        <v>#REF!</v>
      </c>
      <c r="Y24" s="328"/>
      <c r="Z24" s="328" t="e">
        <f>IF(AND('Mapa final'!#REF!="Media",'Mapa final'!#REF!="Moderado"),CONCATENATE("R",'Mapa final'!#REF!),"")</f>
        <v>#REF!</v>
      </c>
      <c r="AA24" s="329"/>
      <c r="AB24" s="311" t="e">
        <f>IF(AND('Mapa final'!#REF!="Media",'Mapa final'!#REF!="Mayor"),CONCATENATE("R",'Mapa final'!#REF!),"")</f>
        <v>#REF!</v>
      </c>
      <c r="AC24" s="307"/>
      <c r="AD24" s="307" t="e">
        <f>IF(AND('Mapa final'!#REF!="Media",'Mapa final'!#REF!="Mayor"),CONCATENATE("R",'Mapa final'!#REF!),"")</f>
        <v>#REF!</v>
      </c>
      <c r="AE24" s="307"/>
      <c r="AF24" s="307" t="e">
        <f>IF(AND('Mapa final'!#REF!="Media",'Mapa final'!#REF!="Mayor"),CONCATENATE("R",'Mapa final'!#REF!),"")</f>
        <v>#REF!</v>
      </c>
      <c r="AG24" s="308"/>
      <c r="AH24" s="318" t="e">
        <f>IF(AND('Mapa final'!#REF!="Media",'Mapa final'!#REF!="Catastrófico"),CONCATENATE("R",'Mapa final'!#REF!),"")</f>
        <v>#REF!</v>
      </c>
      <c r="AI24" s="319"/>
      <c r="AJ24" s="319" t="e">
        <f>IF(AND('Mapa final'!#REF!="Media",'Mapa final'!#REF!="Catastrófico"),CONCATENATE("R",'Mapa final'!#REF!),"")</f>
        <v>#REF!</v>
      </c>
      <c r="AK24" s="319"/>
      <c r="AL24" s="319" t="e">
        <f>IF(AND('Mapa final'!#REF!="Media",'Mapa final'!#REF!="Catastrófico"),CONCATENATE("R",'Mapa final'!#REF!),"")</f>
        <v>#REF!</v>
      </c>
      <c r="AM24" s="320"/>
      <c r="AN24" s="69"/>
      <c r="AO24" s="283"/>
      <c r="AP24" s="284"/>
      <c r="AQ24" s="284"/>
      <c r="AR24" s="284"/>
      <c r="AS24" s="284"/>
      <c r="AT24" s="285"/>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row>
    <row r="25" spans="1:80" x14ac:dyDescent="0.25">
      <c r="A25" s="69"/>
      <c r="B25" s="260"/>
      <c r="C25" s="260"/>
      <c r="D25" s="261"/>
      <c r="E25" s="301"/>
      <c r="F25" s="302"/>
      <c r="G25" s="302"/>
      <c r="H25" s="302"/>
      <c r="I25" s="303"/>
      <c r="J25" s="327"/>
      <c r="K25" s="328"/>
      <c r="L25" s="328"/>
      <c r="M25" s="328"/>
      <c r="N25" s="328"/>
      <c r="O25" s="329"/>
      <c r="P25" s="327"/>
      <c r="Q25" s="328"/>
      <c r="R25" s="328"/>
      <c r="S25" s="328"/>
      <c r="T25" s="328"/>
      <c r="U25" s="329"/>
      <c r="V25" s="327"/>
      <c r="W25" s="328"/>
      <c r="X25" s="328"/>
      <c r="Y25" s="328"/>
      <c r="Z25" s="328"/>
      <c r="AA25" s="329"/>
      <c r="AB25" s="311"/>
      <c r="AC25" s="307"/>
      <c r="AD25" s="307"/>
      <c r="AE25" s="307"/>
      <c r="AF25" s="307"/>
      <c r="AG25" s="308"/>
      <c r="AH25" s="318"/>
      <c r="AI25" s="319"/>
      <c r="AJ25" s="319"/>
      <c r="AK25" s="319"/>
      <c r="AL25" s="319"/>
      <c r="AM25" s="320"/>
      <c r="AN25" s="69"/>
      <c r="AO25" s="283"/>
      <c r="AP25" s="284"/>
      <c r="AQ25" s="284"/>
      <c r="AR25" s="284"/>
      <c r="AS25" s="284"/>
      <c r="AT25" s="285"/>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row>
    <row r="26" spans="1:80" x14ac:dyDescent="0.25">
      <c r="A26" s="69"/>
      <c r="B26" s="260"/>
      <c r="C26" s="260"/>
      <c r="D26" s="261"/>
      <c r="E26" s="301"/>
      <c r="F26" s="302"/>
      <c r="G26" s="302"/>
      <c r="H26" s="302"/>
      <c r="I26" s="303"/>
      <c r="J26" s="327" t="e">
        <f>IF(AND('Mapa final'!#REF!="Media",'Mapa final'!#REF!="Leve"),CONCATENATE("R",'Mapa final'!#REF!),"")</f>
        <v>#REF!</v>
      </c>
      <c r="K26" s="328"/>
      <c r="L26" s="328" t="e">
        <f>IF(AND('Mapa final'!#REF!="Media",'Mapa final'!#REF!="Leve"),CONCATENATE("R",'Mapa final'!#REF!),"")</f>
        <v>#REF!</v>
      </c>
      <c r="M26" s="328"/>
      <c r="N26" s="328" t="e">
        <f>IF(AND('Mapa final'!#REF!="Media",'Mapa final'!#REF!="Leve"),CONCATENATE("R",'Mapa final'!#REF!),"")</f>
        <v>#REF!</v>
      </c>
      <c r="O26" s="329"/>
      <c r="P26" s="327" t="e">
        <f>IF(AND('Mapa final'!#REF!="Media",'Mapa final'!#REF!="Menor"),CONCATENATE("R",'Mapa final'!#REF!),"")</f>
        <v>#REF!</v>
      </c>
      <c r="Q26" s="328"/>
      <c r="R26" s="328" t="e">
        <f>IF(AND('Mapa final'!#REF!="Media",'Mapa final'!#REF!="Menor"),CONCATENATE("R",'Mapa final'!#REF!),"")</f>
        <v>#REF!</v>
      </c>
      <c r="S26" s="328"/>
      <c r="T26" s="328" t="e">
        <f>IF(AND('Mapa final'!#REF!="Media",'Mapa final'!#REF!="Menor"),CONCATENATE("R",'Mapa final'!#REF!),"")</f>
        <v>#REF!</v>
      </c>
      <c r="U26" s="329"/>
      <c r="V26" s="327" t="e">
        <f>IF(AND('Mapa final'!#REF!="Media",'Mapa final'!#REF!="Moderado"),CONCATENATE("R",'Mapa final'!#REF!),"")</f>
        <v>#REF!</v>
      </c>
      <c r="W26" s="328"/>
      <c r="X26" s="328" t="e">
        <f>IF(AND('Mapa final'!#REF!="Media",'Mapa final'!#REF!="Moderado"),CONCATENATE("R",'Mapa final'!#REF!),"")</f>
        <v>#REF!</v>
      </c>
      <c r="Y26" s="328"/>
      <c r="Z26" s="328" t="e">
        <f>IF(AND('Mapa final'!#REF!="Media",'Mapa final'!#REF!="Moderado"),CONCATENATE("R",'Mapa final'!#REF!),"")</f>
        <v>#REF!</v>
      </c>
      <c r="AA26" s="329"/>
      <c r="AB26" s="311" t="e">
        <f>IF(AND('Mapa final'!#REF!="Media",'Mapa final'!#REF!="Mayor"),CONCATENATE("R",'Mapa final'!#REF!),"")</f>
        <v>#REF!</v>
      </c>
      <c r="AC26" s="307"/>
      <c r="AD26" s="307" t="e">
        <f>IF(AND('Mapa final'!#REF!="Media",'Mapa final'!#REF!="Mayor"),CONCATENATE("R",'Mapa final'!#REF!),"")</f>
        <v>#REF!</v>
      </c>
      <c r="AE26" s="307"/>
      <c r="AF26" s="307" t="e">
        <f>IF(AND('Mapa final'!#REF!="Media",'Mapa final'!#REF!="Mayor"),CONCATENATE("R",'Mapa final'!#REF!),"")</f>
        <v>#REF!</v>
      </c>
      <c r="AG26" s="308"/>
      <c r="AH26" s="318" t="e">
        <f>IF(AND('Mapa final'!#REF!="Media",'Mapa final'!#REF!="Catastrófico"),CONCATENATE("R",'Mapa final'!#REF!),"")</f>
        <v>#REF!</v>
      </c>
      <c r="AI26" s="319"/>
      <c r="AJ26" s="319" t="e">
        <f>IF(AND('Mapa final'!#REF!="Media",'Mapa final'!#REF!="Catastrófico"),CONCATENATE("R",'Mapa final'!#REF!),"")</f>
        <v>#REF!</v>
      </c>
      <c r="AK26" s="319"/>
      <c r="AL26" s="319" t="e">
        <f>IF(AND('Mapa final'!#REF!="Media",'Mapa final'!#REF!="Catastrófico"),CONCATENATE("R",'Mapa final'!#REF!),"")</f>
        <v>#REF!</v>
      </c>
      <c r="AM26" s="320"/>
      <c r="AN26" s="69"/>
      <c r="AO26" s="283"/>
      <c r="AP26" s="284"/>
      <c r="AQ26" s="284"/>
      <c r="AR26" s="284"/>
      <c r="AS26" s="284"/>
      <c r="AT26" s="285"/>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row>
    <row r="27" spans="1:80" x14ac:dyDescent="0.25">
      <c r="A27" s="69"/>
      <c r="B27" s="260"/>
      <c r="C27" s="260"/>
      <c r="D27" s="261"/>
      <c r="E27" s="301"/>
      <c r="F27" s="302"/>
      <c r="G27" s="302"/>
      <c r="H27" s="302"/>
      <c r="I27" s="303"/>
      <c r="J27" s="327"/>
      <c r="K27" s="328"/>
      <c r="L27" s="328"/>
      <c r="M27" s="328"/>
      <c r="N27" s="328"/>
      <c r="O27" s="329"/>
      <c r="P27" s="327"/>
      <c r="Q27" s="328"/>
      <c r="R27" s="328"/>
      <c r="S27" s="328"/>
      <c r="T27" s="328"/>
      <c r="U27" s="329"/>
      <c r="V27" s="327"/>
      <c r="W27" s="328"/>
      <c r="X27" s="328"/>
      <c r="Y27" s="328"/>
      <c r="Z27" s="328"/>
      <c r="AA27" s="329"/>
      <c r="AB27" s="311"/>
      <c r="AC27" s="307"/>
      <c r="AD27" s="307"/>
      <c r="AE27" s="307"/>
      <c r="AF27" s="307"/>
      <c r="AG27" s="308"/>
      <c r="AH27" s="318"/>
      <c r="AI27" s="319"/>
      <c r="AJ27" s="319"/>
      <c r="AK27" s="319"/>
      <c r="AL27" s="319"/>
      <c r="AM27" s="320"/>
      <c r="AN27" s="69"/>
      <c r="AO27" s="283"/>
      <c r="AP27" s="284"/>
      <c r="AQ27" s="284"/>
      <c r="AR27" s="284"/>
      <c r="AS27" s="284"/>
      <c r="AT27" s="285"/>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row>
    <row r="28" spans="1:80" x14ac:dyDescent="0.25">
      <c r="A28" s="69"/>
      <c r="B28" s="260"/>
      <c r="C28" s="260"/>
      <c r="D28" s="261"/>
      <c r="E28" s="301"/>
      <c r="F28" s="302"/>
      <c r="G28" s="302"/>
      <c r="H28" s="302"/>
      <c r="I28" s="303"/>
      <c r="J28" s="327" t="e">
        <f>IF(AND('Mapa final'!#REF!="Media",'Mapa final'!#REF!="Leve"),CONCATENATE("R",'Mapa final'!#REF!),"")</f>
        <v>#REF!</v>
      </c>
      <c r="K28" s="328"/>
      <c r="L28" s="328" t="str">
        <f>IF(AND('Mapa final'!$L$24="Media",'Mapa final'!$P$24="Leve"),CONCATENATE("R",'Mapa final'!$A$24),"")</f>
        <v/>
      </c>
      <c r="M28" s="328"/>
      <c r="N28" s="328" t="str">
        <f>IF(AND('Mapa final'!$L$26="Media",'Mapa final'!$P$26="Leve"),CONCATENATE("R",'Mapa final'!$A$26),"")</f>
        <v/>
      </c>
      <c r="O28" s="329"/>
      <c r="P28" s="327" t="e">
        <f>IF(AND('Mapa final'!#REF!="Media",'Mapa final'!#REF!="Menor"),CONCATENATE("R",'Mapa final'!#REF!),"")</f>
        <v>#REF!</v>
      </c>
      <c r="Q28" s="328"/>
      <c r="R28" s="328" t="str">
        <f>IF(AND('Mapa final'!$L$24="Media",'Mapa final'!$P$24="Menor"),CONCATENATE("R",'Mapa final'!$A$24),"")</f>
        <v/>
      </c>
      <c r="S28" s="328"/>
      <c r="T28" s="328" t="str">
        <f>IF(AND('Mapa final'!$L$26="Media",'Mapa final'!$P$26="Menor"),CONCATENATE("R",'Mapa final'!$A$26),"")</f>
        <v/>
      </c>
      <c r="U28" s="329"/>
      <c r="V28" s="327" t="e">
        <f>IF(AND('Mapa final'!#REF!="Media",'Mapa final'!#REF!="Moderado"),CONCATENATE("R",'Mapa final'!#REF!),"")</f>
        <v>#REF!</v>
      </c>
      <c r="W28" s="328"/>
      <c r="X28" s="328" t="str">
        <f>IF(AND('Mapa final'!$L$24="Media",'Mapa final'!$P$24="Moderado"),CONCATENATE("R",'Mapa final'!$A$24),"")</f>
        <v/>
      </c>
      <c r="Y28" s="328"/>
      <c r="Z28" s="328" t="str">
        <f>IF(AND('Mapa final'!$L$26="Media",'Mapa final'!$P$26="Moderado"),CONCATENATE("R",'Mapa final'!$A$26),"")</f>
        <v/>
      </c>
      <c r="AA28" s="329"/>
      <c r="AB28" s="311" t="e">
        <f>IF(AND('Mapa final'!#REF!="Media",'Mapa final'!#REF!="Mayor"),CONCATENATE("R",'Mapa final'!#REF!),"")</f>
        <v>#REF!</v>
      </c>
      <c r="AC28" s="307"/>
      <c r="AD28" s="307" t="str">
        <f>IF(AND('Mapa final'!$L$24="Media",'Mapa final'!$P$24="Mayor"),CONCATENATE("R",'Mapa final'!$A$24),"")</f>
        <v/>
      </c>
      <c r="AE28" s="307"/>
      <c r="AF28" s="307" t="str">
        <f>IF(AND('Mapa final'!$L$26="Media",'Mapa final'!$P$26="Mayor"),CONCATENATE("R",'Mapa final'!$A$26),"")</f>
        <v/>
      </c>
      <c r="AG28" s="308"/>
      <c r="AH28" s="318" t="e">
        <f>IF(AND('Mapa final'!#REF!="Media",'Mapa final'!#REF!="Catastrófico"),CONCATENATE("R",'Mapa final'!#REF!),"")</f>
        <v>#REF!</v>
      </c>
      <c r="AI28" s="319"/>
      <c r="AJ28" s="319" t="str">
        <f>IF(AND('Mapa final'!$L$24="Media",'Mapa final'!$P$24="Catastrófico"),CONCATENATE("R",'Mapa final'!$A$24),"")</f>
        <v/>
      </c>
      <c r="AK28" s="319"/>
      <c r="AL28" s="319" t="str">
        <f>IF(AND('Mapa final'!$L$26="Media",'Mapa final'!$P$26="Catastrófico"),CONCATENATE("R",'Mapa final'!$A$26),"")</f>
        <v/>
      </c>
      <c r="AM28" s="320"/>
      <c r="AN28" s="69"/>
      <c r="AO28" s="283"/>
      <c r="AP28" s="284"/>
      <c r="AQ28" s="284"/>
      <c r="AR28" s="284"/>
      <c r="AS28" s="284"/>
      <c r="AT28" s="285"/>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row>
    <row r="29" spans="1:80" ht="15.75" thickBot="1" x14ac:dyDescent="0.3">
      <c r="A29" s="69"/>
      <c r="B29" s="260"/>
      <c r="C29" s="260"/>
      <c r="D29" s="261"/>
      <c r="E29" s="304"/>
      <c r="F29" s="305"/>
      <c r="G29" s="305"/>
      <c r="H29" s="305"/>
      <c r="I29" s="306"/>
      <c r="J29" s="327"/>
      <c r="K29" s="328"/>
      <c r="L29" s="328"/>
      <c r="M29" s="328"/>
      <c r="N29" s="328"/>
      <c r="O29" s="329"/>
      <c r="P29" s="330"/>
      <c r="Q29" s="331"/>
      <c r="R29" s="331"/>
      <c r="S29" s="331"/>
      <c r="T29" s="331"/>
      <c r="U29" s="332"/>
      <c r="V29" s="330"/>
      <c r="W29" s="331"/>
      <c r="X29" s="331"/>
      <c r="Y29" s="331"/>
      <c r="Z29" s="331"/>
      <c r="AA29" s="332"/>
      <c r="AB29" s="315"/>
      <c r="AC29" s="316"/>
      <c r="AD29" s="316"/>
      <c r="AE29" s="316"/>
      <c r="AF29" s="316"/>
      <c r="AG29" s="317"/>
      <c r="AH29" s="321"/>
      <c r="AI29" s="322"/>
      <c r="AJ29" s="322"/>
      <c r="AK29" s="322"/>
      <c r="AL29" s="322"/>
      <c r="AM29" s="323"/>
      <c r="AN29" s="69"/>
      <c r="AO29" s="286"/>
      <c r="AP29" s="287"/>
      <c r="AQ29" s="287"/>
      <c r="AR29" s="287"/>
      <c r="AS29" s="287"/>
      <c r="AT29" s="288"/>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row>
    <row r="30" spans="1:80" x14ac:dyDescent="0.25">
      <c r="A30" s="69"/>
      <c r="B30" s="260"/>
      <c r="C30" s="260"/>
      <c r="D30" s="261"/>
      <c r="E30" s="298" t="s">
        <v>112</v>
      </c>
      <c r="F30" s="299"/>
      <c r="G30" s="299"/>
      <c r="H30" s="299"/>
      <c r="I30" s="299"/>
      <c r="J30" s="342" t="e">
        <f>IF(AND('Mapa final'!#REF!="Baja",'Mapa final'!#REF!="Leve"),CONCATENATE("R",'Mapa final'!#REF!),"")</f>
        <v>#REF!</v>
      </c>
      <c r="K30" s="343"/>
      <c r="L30" s="343" t="str">
        <f>IF(AND('Mapa final'!$L$13="Baja",'Mapa final'!$P$13="Leve"),CONCATENATE("R",'Mapa final'!$A$13),"")</f>
        <v/>
      </c>
      <c r="M30" s="343"/>
      <c r="N30" s="343" t="e">
        <f>IF(AND('Mapa final'!#REF!="Baja",'Mapa final'!#REF!="Leve"),CONCATENATE("R",'Mapa final'!#REF!),"")</f>
        <v>#REF!</v>
      </c>
      <c r="O30" s="344"/>
      <c r="P30" s="334" t="e">
        <f>IF(AND('Mapa final'!#REF!="Baja",'Mapa final'!#REF!="Menor"),CONCATENATE("R",'Mapa final'!#REF!),"")</f>
        <v>#REF!</v>
      </c>
      <c r="Q30" s="334"/>
      <c r="R30" s="334" t="str">
        <f>IF(AND('Mapa final'!$L$13="Baja",'Mapa final'!$P$13="Menor"),CONCATENATE("R",'Mapa final'!$A$13),"")</f>
        <v/>
      </c>
      <c r="S30" s="334"/>
      <c r="T30" s="334" t="e">
        <f>IF(AND('Mapa final'!#REF!="Baja",'Mapa final'!#REF!="Menor"),CONCATENATE("R",'Mapa final'!#REF!),"")</f>
        <v>#REF!</v>
      </c>
      <c r="U30" s="335"/>
      <c r="V30" s="333" t="e">
        <f>IF(AND('Mapa final'!#REF!="Baja",'Mapa final'!#REF!="Moderado"),CONCATENATE("R",'Mapa final'!#REF!),"")</f>
        <v>#REF!</v>
      </c>
      <c r="W30" s="334"/>
      <c r="X30" s="334" t="str">
        <f>IF(AND('Mapa final'!$L$13="Baja",'Mapa final'!$P$13="Moderado"),CONCATENATE("R",'Mapa final'!$A$13),"")</f>
        <v/>
      </c>
      <c r="Y30" s="334"/>
      <c r="Z30" s="334" t="e">
        <f>IF(AND('Mapa final'!#REF!="Baja",'Mapa final'!#REF!="Moderado"),CONCATENATE("R",'Mapa final'!#REF!),"")</f>
        <v>#REF!</v>
      </c>
      <c r="AA30" s="335"/>
      <c r="AB30" s="309" t="e">
        <f>IF(AND('Mapa final'!#REF!="Baja",'Mapa final'!#REF!="Mayor"),CONCATENATE("R",'Mapa final'!#REF!),"")</f>
        <v>#REF!</v>
      </c>
      <c r="AC30" s="310"/>
      <c r="AD30" s="310" t="str">
        <f>IF(AND('Mapa final'!$L$13="Baja",'Mapa final'!$P$13="Mayor"),CONCATENATE("R",'Mapa final'!$A$13),"")</f>
        <v/>
      </c>
      <c r="AE30" s="310"/>
      <c r="AF30" s="310" t="e">
        <f>IF(AND('Mapa final'!#REF!="Baja",'Mapa final'!#REF!="Mayor"),CONCATENATE("R",'Mapa final'!#REF!),"")</f>
        <v>#REF!</v>
      </c>
      <c r="AG30" s="312"/>
      <c r="AH30" s="324" t="e">
        <f>IF(AND('Mapa final'!#REF!="Baja",'Mapa final'!#REF!="Catastrófico"),CONCATENATE("R",'Mapa final'!#REF!),"")</f>
        <v>#REF!</v>
      </c>
      <c r="AI30" s="325"/>
      <c r="AJ30" s="325" t="str">
        <f>IF(AND('Mapa final'!$L$13="Baja",'Mapa final'!$P$13="Catastrófico"),CONCATENATE("R",'Mapa final'!$A$13),"")</f>
        <v/>
      </c>
      <c r="AK30" s="325"/>
      <c r="AL30" s="325" t="e">
        <f>IF(AND('Mapa final'!#REF!="Baja",'Mapa final'!#REF!="Catastrófico"),CONCATENATE("R",'Mapa final'!#REF!),"")</f>
        <v>#REF!</v>
      </c>
      <c r="AM30" s="326"/>
      <c r="AN30" s="69"/>
      <c r="AO30" s="289" t="s">
        <v>80</v>
      </c>
      <c r="AP30" s="290"/>
      <c r="AQ30" s="290"/>
      <c r="AR30" s="290"/>
      <c r="AS30" s="290"/>
      <c r="AT30" s="291"/>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row>
    <row r="31" spans="1:80" x14ac:dyDescent="0.25">
      <c r="A31" s="69"/>
      <c r="B31" s="260"/>
      <c r="C31" s="260"/>
      <c r="D31" s="261"/>
      <c r="E31" s="301"/>
      <c r="F31" s="302"/>
      <c r="G31" s="302"/>
      <c r="H31" s="302"/>
      <c r="I31" s="302"/>
      <c r="J31" s="338"/>
      <c r="K31" s="336"/>
      <c r="L31" s="336"/>
      <c r="M31" s="336"/>
      <c r="N31" s="336"/>
      <c r="O31" s="337"/>
      <c r="P31" s="328"/>
      <c r="Q31" s="328"/>
      <c r="R31" s="328"/>
      <c r="S31" s="328"/>
      <c r="T31" s="328"/>
      <c r="U31" s="329"/>
      <c r="V31" s="327"/>
      <c r="W31" s="328"/>
      <c r="X31" s="328"/>
      <c r="Y31" s="328"/>
      <c r="Z31" s="328"/>
      <c r="AA31" s="329"/>
      <c r="AB31" s="311"/>
      <c r="AC31" s="307"/>
      <c r="AD31" s="307"/>
      <c r="AE31" s="307"/>
      <c r="AF31" s="307"/>
      <c r="AG31" s="308"/>
      <c r="AH31" s="318"/>
      <c r="AI31" s="319"/>
      <c r="AJ31" s="319"/>
      <c r="AK31" s="319"/>
      <c r="AL31" s="319"/>
      <c r="AM31" s="320"/>
      <c r="AN31" s="69"/>
      <c r="AO31" s="292"/>
      <c r="AP31" s="293"/>
      <c r="AQ31" s="293"/>
      <c r="AR31" s="293"/>
      <c r="AS31" s="293"/>
      <c r="AT31" s="294"/>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row>
    <row r="32" spans="1:80" x14ac:dyDescent="0.25">
      <c r="A32" s="69"/>
      <c r="B32" s="260"/>
      <c r="C32" s="260"/>
      <c r="D32" s="261"/>
      <c r="E32" s="301"/>
      <c r="F32" s="302"/>
      <c r="G32" s="302"/>
      <c r="H32" s="302"/>
      <c r="I32" s="302"/>
      <c r="J32" s="338" t="e">
        <f>IF(AND('Mapa final'!#REF!="Baja",'Mapa final'!#REF!="Leve"),CONCATENATE("R",'Mapa final'!#REF!),"")</f>
        <v>#REF!</v>
      </c>
      <c r="K32" s="336"/>
      <c r="L32" s="336" t="e">
        <f>IF(AND('Mapa final'!#REF!="Baja",'Mapa final'!#REF!="Leve"),CONCATENATE("R",'Mapa final'!#REF!),"")</f>
        <v>#REF!</v>
      </c>
      <c r="M32" s="336"/>
      <c r="N32" s="336" t="e">
        <f>IF(AND('Mapa final'!#REF!="Baja",'Mapa final'!#REF!="Leve"),CONCATENATE("R",'Mapa final'!#REF!),"")</f>
        <v>#REF!</v>
      </c>
      <c r="O32" s="337"/>
      <c r="P32" s="328" t="e">
        <f>IF(AND('Mapa final'!#REF!="Baja",'Mapa final'!#REF!="Menor"),CONCATENATE("R",'Mapa final'!#REF!),"")</f>
        <v>#REF!</v>
      </c>
      <c r="Q32" s="328"/>
      <c r="R32" s="328" t="e">
        <f>IF(AND('Mapa final'!#REF!="Baja",'Mapa final'!#REF!="Menor"),CONCATENATE("R",'Mapa final'!#REF!),"")</f>
        <v>#REF!</v>
      </c>
      <c r="S32" s="328"/>
      <c r="T32" s="328" t="e">
        <f>IF(AND('Mapa final'!#REF!="Baja",'Mapa final'!#REF!="Menor"),CONCATENATE("R",'Mapa final'!#REF!),"")</f>
        <v>#REF!</v>
      </c>
      <c r="U32" s="329"/>
      <c r="V32" s="327" t="e">
        <f>IF(AND('Mapa final'!#REF!="Baja",'Mapa final'!#REF!="Moderado"),CONCATENATE("R",'Mapa final'!#REF!),"")</f>
        <v>#REF!</v>
      </c>
      <c r="W32" s="328"/>
      <c r="X32" s="328" t="e">
        <f>IF(AND('Mapa final'!#REF!="Baja",'Mapa final'!#REF!="Moderado"),CONCATENATE("R",'Mapa final'!#REF!),"")</f>
        <v>#REF!</v>
      </c>
      <c r="Y32" s="328"/>
      <c r="Z32" s="328" t="e">
        <f>IF(AND('Mapa final'!#REF!="Baja",'Mapa final'!#REF!="Moderado"),CONCATENATE("R",'Mapa final'!#REF!),"")</f>
        <v>#REF!</v>
      </c>
      <c r="AA32" s="329"/>
      <c r="AB32" s="311" t="e">
        <f>IF(AND('Mapa final'!#REF!="Baja",'Mapa final'!#REF!="Mayor"),CONCATENATE("R",'Mapa final'!#REF!),"")</f>
        <v>#REF!</v>
      </c>
      <c r="AC32" s="307"/>
      <c r="AD32" s="307" t="e">
        <f>IF(AND('Mapa final'!#REF!="Baja",'Mapa final'!#REF!="Mayor"),CONCATENATE("R",'Mapa final'!#REF!),"")</f>
        <v>#REF!</v>
      </c>
      <c r="AE32" s="307"/>
      <c r="AF32" s="307" t="e">
        <f>IF(AND('Mapa final'!#REF!="Baja",'Mapa final'!#REF!="Mayor"),CONCATENATE("R",'Mapa final'!#REF!),"")</f>
        <v>#REF!</v>
      </c>
      <c r="AG32" s="308"/>
      <c r="AH32" s="318" t="e">
        <f>IF(AND('Mapa final'!#REF!="Baja",'Mapa final'!#REF!="Catastrófico"),CONCATENATE("R",'Mapa final'!#REF!),"")</f>
        <v>#REF!</v>
      </c>
      <c r="AI32" s="319"/>
      <c r="AJ32" s="319" t="e">
        <f>IF(AND('Mapa final'!#REF!="Baja",'Mapa final'!#REF!="Catastrófico"),CONCATENATE("R",'Mapa final'!#REF!),"")</f>
        <v>#REF!</v>
      </c>
      <c r="AK32" s="319"/>
      <c r="AL32" s="319" t="e">
        <f>IF(AND('Mapa final'!#REF!="Baja",'Mapa final'!#REF!="Catastrófico"),CONCATENATE("R",'Mapa final'!#REF!),"")</f>
        <v>#REF!</v>
      </c>
      <c r="AM32" s="320"/>
      <c r="AN32" s="69"/>
      <c r="AO32" s="292"/>
      <c r="AP32" s="293"/>
      <c r="AQ32" s="293"/>
      <c r="AR32" s="293"/>
      <c r="AS32" s="293"/>
      <c r="AT32" s="294"/>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row>
    <row r="33" spans="1:80" x14ac:dyDescent="0.25">
      <c r="A33" s="69"/>
      <c r="B33" s="260"/>
      <c r="C33" s="260"/>
      <c r="D33" s="261"/>
      <c r="E33" s="301"/>
      <c r="F33" s="302"/>
      <c r="G33" s="302"/>
      <c r="H33" s="302"/>
      <c r="I33" s="302"/>
      <c r="J33" s="338"/>
      <c r="K33" s="336"/>
      <c r="L33" s="336"/>
      <c r="M33" s="336"/>
      <c r="N33" s="336"/>
      <c r="O33" s="337"/>
      <c r="P33" s="328"/>
      <c r="Q33" s="328"/>
      <c r="R33" s="328"/>
      <c r="S33" s="328"/>
      <c r="T33" s="328"/>
      <c r="U33" s="329"/>
      <c r="V33" s="327"/>
      <c r="W33" s="328"/>
      <c r="X33" s="328"/>
      <c r="Y33" s="328"/>
      <c r="Z33" s="328"/>
      <c r="AA33" s="329"/>
      <c r="AB33" s="311"/>
      <c r="AC33" s="307"/>
      <c r="AD33" s="307"/>
      <c r="AE33" s="307"/>
      <c r="AF33" s="307"/>
      <c r="AG33" s="308"/>
      <c r="AH33" s="318"/>
      <c r="AI33" s="319"/>
      <c r="AJ33" s="319"/>
      <c r="AK33" s="319"/>
      <c r="AL33" s="319"/>
      <c r="AM33" s="320"/>
      <c r="AN33" s="69"/>
      <c r="AO33" s="292"/>
      <c r="AP33" s="293"/>
      <c r="AQ33" s="293"/>
      <c r="AR33" s="293"/>
      <c r="AS33" s="293"/>
      <c r="AT33" s="294"/>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row>
    <row r="34" spans="1:80" x14ac:dyDescent="0.25">
      <c r="A34" s="69"/>
      <c r="B34" s="260"/>
      <c r="C34" s="260"/>
      <c r="D34" s="261"/>
      <c r="E34" s="301"/>
      <c r="F34" s="302"/>
      <c r="G34" s="302"/>
      <c r="H34" s="302"/>
      <c r="I34" s="302"/>
      <c r="J34" s="338" t="e">
        <f>IF(AND('Mapa final'!#REF!="Baja",'Mapa final'!#REF!="Leve"),CONCATENATE("R",'Mapa final'!#REF!),"")</f>
        <v>#REF!</v>
      </c>
      <c r="K34" s="336"/>
      <c r="L34" s="336" t="e">
        <f>IF(AND('Mapa final'!#REF!="Baja",'Mapa final'!#REF!="Leve"),CONCATENATE("R",'Mapa final'!#REF!),"")</f>
        <v>#REF!</v>
      </c>
      <c r="M34" s="336"/>
      <c r="N34" s="336" t="e">
        <f>IF(AND('Mapa final'!#REF!="Baja",'Mapa final'!#REF!="Leve"),CONCATENATE("R",'Mapa final'!#REF!),"")</f>
        <v>#REF!</v>
      </c>
      <c r="O34" s="337"/>
      <c r="P34" s="328" t="e">
        <f>IF(AND('Mapa final'!#REF!="Baja",'Mapa final'!#REF!="Menor"),CONCATENATE("R",'Mapa final'!#REF!),"")</f>
        <v>#REF!</v>
      </c>
      <c r="Q34" s="328"/>
      <c r="R34" s="328" t="e">
        <f>IF(AND('Mapa final'!#REF!="Baja",'Mapa final'!#REF!="Menor"),CONCATENATE("R",'Mapa final'!#REF!),"")</f>
        <v>#REF!</v>
      </c>
      <c r="S34" s="328"/>
      <c r="T34" s="328" t="e">
        <f>IF(AND('Mapa final'!#REF!="Baja",'Mapa final'!#REF!="Menor"),CONCATENATE("R",'Mapa final'!#REF!),"")</f>
        <v>#REF!</v>
      </c>
      <c r="U34" s="329"/>
      <c r="V34" s="327" t="e">
        <f>IF(AND('Mapa final'!#REF!="Baja",'Mapa final'!#REF!="Moderado"),CONCATENATE("R",'Mapa final'!#REF!),"")</f>
        <v>#REF!</v>
      </c>
      <c r="W34" s="328"/>
      <c r="X34" s="328" t="e">
        <f>IF(AND('Mapa final'!#REF!="Baja",'Mapa final'!#REF!="Moderado"),CONCATENATE("R",'Mapa final'!#REF!),"")</f>
        <v>#REF!</v>
      </c>
      <c r="Y34" s="328"/>
      <c r="Z34" s="328" t="e">
        <f>IF(AND('Mapa final'!#REF!="Baja",'Mapa final'!#REF!="Moderado"),CONCATENATE("R",'Mapa final'!#REF!),"")</f>
        <v>#REF!</v>
      </c>
      <c r="AA34" s="329"/>
      <c r="AB34" s="311" t="e">
        <f>IF(AND('Mapa final'!#REF!="Baja",'Mapa final'!#REF!="Mayor"),CONCATENATE("R",'Mapa final'!#REF!),"")</f>
        <v>#REF!</v>
      </c>
      <c r="AC34" s="307"/>
      <c r="AD34" s="307" t="e">
        <f>IF(AND('Mapa final'!#REF!="Baja",'Mapa final'!#REF!="Mayor"),CONCATENATE("R",'Mapa final'!#REF!),"")</f>
        <v>#REF!</v>
      </c>
      <c r="AE34" s="307"/>
      <c r="AF34" s="307" t="e">
        <f>IF(AND('Mapa final'!#REF!="Baja",'Mapa final'!#REF!="Mayor"),CONCATENATE("R",'Mapa final'!#REF!),"")</f>
        <v>#REF!</v>
      </c>
      <c r="AG34" s="308"/>
      <c r="AH34" s="318" t="e">
        <f>IF(AND('Mapa final'!#REF!="Baja",'Mapa final'!#REF!="Catastrófico"),CONCATENATE("R",'Mapa final'!#REF!),"")</f>
        <v>#REF!</v>
      </c>
      <c r="AI34" s="319"/>
      <c r="AJ34" s="319" t="e">
        <f>IF(AND('Mapa final'!#REF!="Baja",'Mapa final'!#REF!="Catastrófico"),CONCATENATE("R",'Mapa final'!#REF!),"")</f>
        <v>#REF!</v>
      </c>
      <c r="AK34" s="319"/>
      <c r="AL34" s="319" t="e">
        <f>IF(AND('Mapa final'!#REF!="Baja",'Mapa final'!#REF!="Catastrófico"),CONCATENATE("R",'Mapa final'!#REF!),"")</f>
        <v>#REF!</v>
      </c>
      <c r="AM34" s="320"/>
      <c r="AN34" s="69"/>
      <c r="AO34" s="292"/>
      <c r="AP34" s="293"/>
      <c r="AQ34" s="293"/>
      <c r="AR34" s="293"/>
      <c r="AS34" s="293"/>
      <c r="AT34" s="294"/>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row>
    <row r="35" spans="1:80" x14ac:dyDescent="0.25">
      <c r="A35" s="69"/>
      <c r="B35" s="260"/>
      <c r="C35" s="260"/>
      <c r="D35" s="261"/>
      <c r="E35" s="301"/>
      <c r="F35" s="302"/>
      <c r="G35" s="302"/>
      <c r="H35" s="302"/>
      <c r="I35" s="302"/>
      <c r="J35" s="338"/>
      <c r="K35" s="336"/>
      <c r="L35" s="336"/>
      <c r="M35" s="336"/>
      <c r="N35" s="336"/>
      <c r="O35" s="337"/>
      <c r="P35" s="328"/>
      <c r="Q35" s="328"/>
      <c r="R35" s="328"/>
      <c r="S35" s="328"/>
      <c r="T35" s="328"/>
      <c r="U35" s="329"/>
      <c r="V35" s="327"/>
      <c r="W35" s="328"/>
      <c r="X35" s="328"/>
      <c r="Y35" s="328"/>
      <c r="Z35" s="328"/>
      <c r="AA35" s="329"/>
      <c r="AB35" s="311"/>
      <c r="AC35" s="307"/>
      <c r="AD35" s="307"/>
      <c r="AE35" s="307"/>
      <c r="AF35" s="307"/>
      <c r="AG35" s="308"/>
      <c r="AH35" s="318"/>
      <c r="AI35" s="319"/>
      <c r="AJ35" s="319"/>
      <c r="AK35" s="319"/>
      <c r="AL35" s="319"/>
      <c r="AM35" s="320"/>
      <c r="AN35" s="69"/>
      <c r="AO35" s="292"/>
      <c r="AP35" s="293"/>
      <c r="AQ35" s="293"/>
      <c r="AR35" s="293"/>
      <c r="AS35" s="293"/>
      <c r="AT35" s="294"/>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row>
    <row r="36" spans="1:80" x14ac:dyDescent="0.25">
      <c r="A36" s="69"/>
      <c r="B36" s="260"/>
      <c r="C36" s="260"/>
      <c r="D36" s="261"/>
      <c r="E36" s="301"/>
      <c r="F36" s="302"/>
      <c r="G36" s="302"/>
      <c r="H36" s="302"/>
      <c r="I36" s="302"/>
      <c r="J36" s="338" t="e">
        <f>IF(AND('Mapa final'!#REF!="Baja",'Mapa final'!#REF!="Leve"),CONCATENATE("R",'Mapa final'!#REF!),"")</f>
        <v>#REF!</v>
      </c>
      <c r="K36" s="336"/>
      <c r="L36" s="336" t="str">
        <f>IF(AND('Mapa final'!$L$24="Baja",'Mapa final'!$P$24="Leve"),CONCATENATE("R",'Mapa final'!$A$24),"")</f>
        <v/>
      </c>
      <c r="M36" s="336"/>
      <c r="N36" s="336" t="str">
        <f>IF(AND('Mapa final'!$L$26="Baja",'Mapa final'!$P$26="Leve"),CONCATENATE("R",'Mapa final'!$A$26),"")</f>
        <v/>
      </c>
      <c r="O36" s="337"/>
      <c r="P36" s="328" t="e">
        <f>IF(AND('Mapa final'!#REF!="Baja",'Mapa final'!#REF!="Menor"),CONCATENATE("R",'Mapa final'!#REF!),"")</f>
        <v>#REF!</v>
      </c>
      <c r="Q36" s="328"/>
      <c r="R36" s="328" t="str">
        <f>IF(AND('Mapa final'!$L$24="Baja",'Mapa final'!$P$24="Menor"),CONCATENATE("R",'Mapa final'!$A$24),"")</f>
        <v/>
      </c>
      <c r="S36" s="328"/>
      <c r="T36" s="328" t="str">
        <f>IF(AND('Mapa final'!$L$26="Baja",'Mapa final'!$P$26="Menor"),CONCATENATE("R",'Mapa final'!$A$26),"")</f>
        <v/>
      </c>
      <c r="U36" s="329"/>
      <c r="V36" s="327" t="e">
        <f>IF(AND('Mapa final'!#REF!="Baja",'Mapa final'!#REF!="Moderado"),CONCATENATE("R",'Mapa final'!#REF!),"")</f>
        <v>#REF!</v>
      </c>
      <c r="W36" s="328"/>
      <c r="X36" s="328" t="str">
        <f>IF(AND('Mapa final'!$L$24="Baja",'Mapa final'!$P$24="Moderado"),CONCATENATE("R",'Mapa final'!$A$24),"")</f>
        <v/>
      </c>
      <c r="Y36" s="328"/>
      <c r="Z36" s="328" t="str">
        <f>IF(AND('Mapa final'!$L$26="Baja",'Mapa final'!$P$26="Moderado"),CONCATENATE("R",'Mapa final'!$A$26),"")</f>
        <v/>
      </c>
      <c r="AA36" s="329"/>
      <c r="AB36" s="311" t="e">
        <f>IF(AND('Mapa final'!#REF!="Baja",'Mapa final'!#REF!="Mayor"),CONCATENATE("R",'Mapa final'!#REF!),"")</f>
        <v>#REF!</v>
      </c>
      <c r="AC36" s="307"/>
      <c r="AD36" s="307" t="str">
        <f>IF(AND('Mapa final'!$L$24="Baja",'Mapa final'!$P$24="Mayor"),CONCATENATE("R",'Mapa final'!$A$24),"")</f>
        <v/>
      </c>
      <c r="AE36" s="307"/>
      <c r="AF36" s="307" t="str">
        <f>IF(AND('Mapa final'!$L$26="Baja",'Mapa final'!$P$26="Mayor"),CONCATENATE("R",'Mapa final'!$A$26),"")</f>
        <v/>
      </c>
      <c r="AG36" s="308"/>
      <c r="AH36" s="318" t="e">
        <f>IF(AND('Mapa final'!#REF!="Baja",'Mapa final'!#REF!="Catastrófico"),CONCATENATE("R",'Mapa final'!#REF!),"")</f>
        <v>#REF!</v>
      </c>
      <c r="AI36" s="319"/>
      <c r="AJ36" s="319" t="str">
        <f>IF(AND('Mapa final'!$L$24="Baja",'Mapa final'!$P$24="Catastrófico"),CONCATENATE("R",'Mapa final'!$A$24),"")</f>
        <v/>
      </c>
      <c r="AK36" s="319"/>
      <c r="AL36" s="319" t="str">
        <f>IF(AND('Mapa final'!$L$26="Baja",'Mapa final'!$P$26="Catastrófico"),CONCATENATE("R",'Mapa final'!$A$26),"")</f>
        <v/>
      </c>
      <c r="AM36" s="320"/>
      <c r="AN36" s="69"/>
      <c r="AO36" s="292"/>
      <c r="AP36" s="293"/>
      <c r="AQ36" s="293"/>
      <c r="AR36" s="293"/>
      <c r="AS36" s="293"/>
      <c r="AT36" s="294"/>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row>
    <row r="37" spans="1:80" ht="15.75" thickBot="1" x14ac:dyDescent="0.3">
      <c r="A37" s="69"/>
      <c r="B37" s="260"/>
      <c r="C37" s="260"/>
      <c r="D37" s="261"/>
      <c r="E37" s="304"/>
      <c r="F37" s="305"/>
      <c r="G37" s="305"/>
      <c r="H37" s="305"/>
      <c r="I37" s="305"/>
      <c r="J37" s="339"/>
      <c r="K37" s="340"/>
      <c r="L37" s="340"/>
      <c r="M37" s="340"/>
      <c r="N37" s="340"/>
      <c r="O37" s="341"/>
      <c r="P37" s="331"/>
      <c r="Q37" s="331"/>
      <c r="R37" s="331"/>
      <c r="S37" s="331"/>
      <c r="T37" s="331"/>
      <c r="U37" s="332"/>
      <c r="V37" s="330"/>
      <c r="W37" s="331"/>
      <c r="X37" s="331"/>
      <c r="Y37" s="331"/>
      <c r="Z37" s="331"/>
      <c r="AA37" s="332"/>
      <c r="AB37" s="315"/>
      <c r="AC37" s="316"/>
      <c r="AD37" s="316"/>
      <c r="AE37" s="316"/>
      <c r="AF37" s="316"/>
      <c r="AG37" s="317"/>
      <c r="AH37" s="321"/>
      <c r="AI37" s="322"/>
      <c r="AJ37" s="322"/>
      <c r="AK37" s="322"/>
      <c r="AL37" s="322"/>
      <c r="AM37" s="323"/>
      <c r="AN37" s="69"/>
      <c r="AO37" s="295"/>
      <c r="AP37" s="296"/>
      <c r="AQ37" s="296"/>
      <c r="AR37" s="296"/>
      <c r="AS37" s="296"/>
      <c r="AT37" s="297"/>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row>
    <row r="38" spans="1:80" x14ac:dyDescent="0.25">
      <c r="A38" s="69"/>
      <c r="B38" s="260"/>
      <c r="C38" s="260"/>
      <c r="D38" s="261"/>
      <c r="E38" s="298" t="s">
        <v>111</v>
      </c>
      <c r="F38" s="299"/>
      <c r="G38" s="299"/>
      <c r="H38" s="299"/>
      <c r="I38" s="300"/>
      <c r="J38" s="342" t="e">
        <f>IF(AND('Mapa final'!#REF!="Muy Baja",'Mapa final'!#REF!="Leve"),CONCATENATE("R",'Mapa final'!#REF!),"")</f>
        <v>#REF!</v>
      </c>
      <c r="K38" s="343"/>
      <c r="L38" s="343" t="str">
        <f>IF(AND('Mapa final'!$L$13="Muy Baja",'Mapa final'!$P$13="Leve"),CONCATENATE("R",'Mapa final'!$A$13),"")</f>
        <v/>
      </c>
      <c r="M38" s="343"/>
      <c r="N38" s="343" t="e">
        <f>IF(AND('Mapa final'!#REF!="Muy Baja",'Mapa final'!#REF!="Leve"),CONCATENATE("R",'Mapa final'!#REF!),"")</f>
        <v>#REF!</v>
      </c>
      <c r="O38" s="344"/>
      <c r="P38" s="342" t="e">
        <f>IF(AND('Mapa final'!#REF!="Muy Baja",'Mapa final'!#REF!="Menor"),CONCATENATE("R",'Mapa final'!#REF!),"")</f>
        <v>#REF!</v>
      </c>
      <c r="Q38" s="343"/>
      <c r="R38" s="343" t="str">
        <f>IF(AND('Mapa final'!$L$13="Muy Baja",'Mapa final'!$P$13="Menor"),CONCATENATE("R",'Mapa final'!$A$13),"")</f>
        <v/>
      </c>
      <c r="S38" s="343"/>
      <c r="T38" s="343" t="e">
        <f>IF(AND('Mapa final'!#REF!="Muy Baja",'Mapa final'!#REF!="Menor"),CONCATENATE("R",'Mapa final'!#REF!),"")</f>
        <v>#REF!</v>
      </c>
      <c r="U38" s="344"/>
      <c r="V38" s="333" t="e">
        <f>IF(AND('Mapa final'!#REF!="Muy Baja",'Mapa final'!#REF!="Moderado"),CONCATENATE("R",'Mapa final'!#REF!),"")</f>
        <v>#REF!</v>
      </c>
      <c r="W38" s="334"/>
      <c r="X38" s="334" t="str">
        <f>IF(AND('Mapa final'!$L$13="Muy Baja",'Mapa final'!$P$13="Moderado"),CONCATENATE("R",'Mapa final'!$A$13),"")</f>
        <v/>
      </c>
      <c r="Y38" s="334"/>
      <c r="Z38" s="334" t="e">
        <f>IF(AND('Mapa final'!#REF!="Muy Baja",'Mapa final'!#REF!="Moderado"),CONCATENATE("R",'Mapa final'!#REF!),"")</f>
        <v>#REF!</v>
      </c>
      <c r="AA38" s="335"/>
      <c r="AB38" s="309" t="e">
        <f>IF(AND('Mapa final'!#REF!="Muy Baja",'Mapa final'!#REF!="Mayor"),CONCATENATE("R",'Mapa final'!#REF!),"")</f>
        <v>#REF!</v>
      </c>
      <c r="AC38" s="310"/>
      <c r="AD38" s="310" t="str">
        <f>IF(AND('Mapa final'!$L$13="Muy Baja",'Mapa final'!$P$13="Mayor"),CONCATENATE("R",'Mapa final'!$A$13),"")</f>
        <v/>
      </c>
      <c r="AE38" s="310"/>
      <c r="AF38" s="310" t="e">
        <f>IF(AND('Mapa final'!#REF!="Muy Baja",'Mapa final'!#REF!="Mayor"),CONCATENATE("R",'Mapa final'!#REF!),"")</f>
        <v>#REF!</v>
      </c>
      <c r="AG38" s="312"/>
      <c r="AH38" s="324" t="e">
        <f>IF(AND('Mapa final'!#REF!="Muy Baja",'Mapa final'!#REF!="Catastrófico"),CONCATENATE("R",'Mapa final'!#REF!),"")</f>
        <v>#REF!</v>
      </c>
      <c r="AI38" s="325"/>
      <c r="AJ38" s="325" t="str">
        <f>IF(AND('Mapa final'!$L$13="Muy Baja",'Mapa final'!$P$13="Catastrófico"),CONCATENATE("R",'Mapa final'!$A$13),"")</f>
        <v/>
      </c>
      <c r="AK38" s="325"/>
      <c r="AL38" s="325" t="e">
        <f>IF(AND('Mapa final'!#REF!="Muy Baja",'Mapa final'!#REF!="Catastrófico"),CONCATENATE("R",'Mapa final'!#REF!),"")</f>
        <v>#REF!</v>
      </c>
      <c r="AM38" s="326"/>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row>
    <row r="39" spans="1:80" x14ac:dyDescent="0.25">
      <c r="A39" s="69"/>
      <c r="B39" s="260"/>
      <c r="C39" s="260"/>
      <c r="D39" s="261"/>
      <c r="E39" s="301"/>
      <c r="F39" s="302"/>
      <c r="G39" s="302"/>
      <c r="H39" s="302"/>
      <c r="I39" s="303"/>
      <c r="J39" s="338"/>
      <c r="K39" s="336"/>
      <c r="L39" s="336"/>
      <c r="M39" s="336"/>
      <c r="N39" s="336"/>
      <c r="O39" s="337"/>
      <c r="P39" s="338"/>
      <c r="Q39" s="336"/>
      <c r="R39" s="336"/>
      <c r="S39" s="336"/>
      <c r="T39" s="336"/>
      <c r="U39" s="337"/>
      <c r="V39" s="327"/>
      <c r="W39" s="328"/>
      <c r="X39" s="328"/>
      <c r="Y39" s="328"/>
      <c r="Z39" s="328"/>
      <c r="AA39" s="329"/>
      <c r="AB39" s="311"/>
      <c r="AC39" s="307"/>
      <c r="AD39" s="307"/>
      <c r="AE39" s="307"/>
      <c r="AF39" s="307"/>
      <c r="AG39" s="308"/>
      <c r="AH39" s="318"/>
      <c r="AI39" s="319"/>
      <c r="AJ39" s="319"/>
      <c r="AK39" s="319"/>
      <c r="AL39" s="319"/>
      <c r="AM39" s="320"/>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row>
    <row r="40" spans="1:80" x14ac:dyDescent="0.25">
      <c r="A40" s="69"/>
      <c r="B40" s="260"/>
      <c r="C40" s="260"/>
      <c r="D40" s="261"/>
      <c r="E40" s="301"/>
      <c r="F40" s="302"/>
      <c r="G40" s="302"/>
      <c r="H40" s="302"/>
      <c r="I40" s="303"/>
      <c r="J40" s="338" t="e">
        <f>IF(AND('Mapa final'!#REF!="Muy Baja",'Mapa final'!#REF!="Leve"),CONCATENATE("R",'Mapa final'!#REF!),"")</f>
        <v>#REF!</v>
      </c>
      <c r="K40" s="336"/>
      <c r="L40" s="336" t="e">
        <f>IF(AND('Mapa final'!#REF!="Muy Baja",'Mapa final'!#REF!="Leve"),CONCATENATE("R",'Mapa final'!#REF!),"")</f>
        <v>#REF!</v>
      </c>
      <c r="M40" s="336"/>
      <c r="N40" s="336" t="e">
        <f>IF(AND('Mapa final'!#REF!="Muy Baja",'Mapa final'!#REF!="Leve"),CONCATENATE("R",'Mapa final'!#REF!),"")</f>
        <v>#REF!</v>
      </c>
      <c r="O40" s="337"/>
      <c r="P40" s="338" t="e">
        <f>IF(AND('Mapa final'!#REF!="Muy Baja",'Mapa final'!#REF!="Menor"),CONCATENATE("R",'Mapa final'!#REF!),"")</f>
        <v>#REF!</v>
      </c>
      <c r="Q40" s="336"/>
      <c r="R40" s="336" t="e">
        <f>IF(AND('Mapa final'!#REF!="Muy Baja",'Mapa final'!#REF!="Menor"),CONCATENATE("R",'Mapa final'!#REF!),"")</f>
        <v>#REF!</v>
      </c>
      <c r="S40" s="336"/>
      <c r="T40" s="336" t="e">
        <f>IF(AND('Mapa final'!#REF!="Muy Baja",'Mapa final'!#REF!="Menor"),CONCATENATE("R",'Mapa final'!#REF!),"")</f>
        <v>#REF!</v>
      </c>
      <c r="U40" s="337"/>
      <c r="V40" s="327" t="e">
        <f>IF(AND('Mapa final'!#REF!="Muy Baja",'Mapa final'!#REF!="Moderado"),CONCATENATE("R",'Mapa final'!#REF!),"")</f>
        <v>#REF!</v>
      </c>
      <c r="W40" s="328"/>
      <c r="X40" s="328" t="e">
        <f>IF(AND('Mapa final'!#REF!="Muy Baja",'Mapa final'!#REF!="Moderado"),CONCATENATE("R",'Mapa final'!#REF!),"")</f>
        <v>#REF!</v>
      </c>
      <c r="Y40" s="328"/>
      <c r="Z40" s="328" t="e">
        <f>IF(AND('Mapa final'!#REF!="Muy Baja",'Mapa final'!#REF!="Moderado"),CONCATENATE("R",'Mapa final'!#REF!),"")</f>
        <v>#REF!</v>
      </c>
      <c r="AA40" s="329"/>
      <c r="AB40" s="311" t="e">
        <f>IF(AND('Mapa final'!#REF!="Muy Baja",'Mapa final'!#REF!="Mayor"),CONCATENATE("R",'Mapa final'!#REF!),"")</f>
        <v>#REF!</v>
      </c>
      <c r="AC40" s="307"/>
      <c r="AD40" s="307" t="e">
        <f>IF(AND('Mapa final'!#REF!="Muy Baja",'Mapa final'!#REF!="Mayor"),CONCATENATE("R",'Mapa final'!#REF!),"")</f>
        <v>#REF!</v>
      </c>
      <c r="AE40" s="307"/>
      <c r="AF40" s="307" t="e">
        <f>IF(AND('Mapa final'!#REF!="Muy Baja",'Mapa final'!#REF!="Mayor"),CONCATENATE("R",'Mapa final'!#REF!),"")</f>
        <v>#REF!</v>
      </c>
      <c r="AG40" s="308"/>
      <c r="AH40" s="318" t="e">
        <f>IF(AND('Mapa final'!#REF!="Muy Baja",'Mapa final'!#REF!="Catastrófico"),CONCATENATE("R",'Mapa final'!#REF!),"")</f>
        <v>#REF!</v>
      </c>
      <c r="AI40" s="319"/>
      <c r="AJ40" s="319" t="e">
        <f>IF(AND('Mapa final'!#REF!="Muy Baja",'Mapa final'!#REF!="Catastrófico"),CONCATENATE("R",'Mapa final'!#REF!),"")</f>
        <v>#REF!</v>
      </c>
      <c r="AK40" s="319"/>
      <c r="AL40" s="319" t="e">
        <f>IF(AND('Mapa final'!#REF!="Muy Baja",'Mapa final'!#REF!="Catastrófico"),CONCATENATE("R",'Mapa final'!#REF!),"")</f>
        <v>#REF!</v>
      </c>
      <c r="AM40" s="320"/>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row>
    <row r="41" spans="1:80" x14ac:dyDescent="0.25">
      <c r="A41" s="69"/>
      <c r="B41" s="260"/>
      <c r="C41" s="260"/>
      <c r="D41" s="261"/>
      <c r="E41" s="301"/>
      <c r="F41" s="302"/>
      <c r="G41" s="302"/>
      <c r="H41" s="302"/>
      <c r="I41" s="303"/>
      <c r="J41" s="338"/>
      <c r="K41" s="336"/>
      <c r="L41" s="336"/>
      <c r="M41" s="336"/>
      <c r="N41" s="336"/>
      <c r="O41" s="337"/>
      <c r="P41" s="338"/>
      <c r="Q41" s="336"/>
      <c r="R41" s="336"/>
      <c r="S41" s="336"/>
      <c r="T41" s="336"/>
      <c r="U41" s="337"/>
      <c r="V41" s="327"/>
      <c r="W41" s="328"/>
      <c r="X41" s="328"/>
      <c r="Y41" s="328"/>
      <c r="Z41" s="328"/>
      <c r="AA41" s="329"/>
      <c r="AB41" s="311"/>
      <c r="AC41" s="307"/>
      <c r="AD41" s="307"/>
      <c r="AE41" s="307"/>
      <c r="AF41" s="307"/>
      <c r="AG41" s="308"/>
      <c r="AH41" s="318"/>
      <c r="AI41" s="319"/>
      <c r="AJ41" s="319"/>
      <c r="AK41" s="319"/>
      <c r="AL41" s="319"/>
      <c r="AM41" s="320"/>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row>
    <row r="42" spans="1:80" x14ac:dyDescent="0.25">
      <c r="A42" s="69"/>
      <c r="B42" s="260"/>
      <c r="C42" s="260"/>
      <c r="D42" s="261"/>
      <c r="E42" s="301"/>
      <c r="F42" s="302"/>
      <c r="G42" s="302"/>
      <c r="H42" s="302"/>
      <c r="I42" s="303"/>
      <c r="J42" s="338" t="e">
        <f>IF(AND('Mapa final'!#REF!="Muy Baja",'Mapa final'!#REF!="Leve"),CONCATENATE("R",'Mapa final'!#REF!),"")</f>
        <v>#REF!</v>
      </c>
      <c r="K42" s="336"/>
      <c r="L42" s="336" t="e">
        <f>IF(AND('Mapa final'!#REF!="Muy Baja",'Mapa final'!#REF!="Leve"),CONCATENATE("R",'Mapa final'!#REF!),"")</f>
        <v>#REF!</v>
      </c>
      <c r="M42" s="336"/>
      <c r="N42" s="336" t="e">
        <f>IF(AND('Mapa final'!#REF!="Muy Baja",'Mapa final'!#REF!="Leve"),CONCATENATE("R",'Mapa final'!#REF!),"")</f>
        <v>#REF!</v>
      </c>
      <c r="O42" s="337"/>
      <c r="P42" s="338" t="e">
        <f>IF(AND('Mapa final'!#REF!="Muy Baja",'Mapa final'!#REF!="Menor"),CONCATENATE("R",'Mapa final'!#REF!),"")</f>
        <v>#REF!</v>
      </c>
      <c r="Q42" s="336"/>
      <c r="R42" s="336" t="e">
        <f>IF(AND('Mapa final'!#REF!="Muy Baja",'Mapa final'!#REF!="Menor"),CONCATENATE("R",'Mapa final'!#REF!),"")</f>
        <v>#REF!</v>
      </c>
      <c r="S42" s="336"/>
      <c r="T42" s="336" t="e">
        <f>IF(AND('Mapa final'!#REF!="Muy Baja",'Mapa final'!#REF!="Menor"),CONCATENATE("R",'Mapa final'!#REF!),"")</f>
        <v>#REF!</v>
      </c>
      <c r="U42" s="337"/>
      <c r="V42" s="327" t="e">
        <f>IF(AND('Mapa final'!#REF!="Muy Baja",'Mapa final'!#REF!="Moderado"),CONCATENATE("R",'Mapa final'!#REF!),"")</f>
        <v>#REF!</v>
      </c>
      <c r="W42" s="328"/>
      <c r="X42" s="328" t="e">
        <f>IF(AND('Mapa final'!#REF!="Muy Baja",'Mapa final'!#REF!="Moderado"),CONCATENATE("R",'Mapa final'!#REF!),"")</f>
        <v>#REF!</v>
      </c>
      <c r="Y42" s="328"/>
      <c r="Z42" s="328" t="e">
        <f>IF(AND('Mapa final'!#REF!="Muy Baja",'Mapa final'!#REF!="Moderado"),CONCATENATE("R",'Mapa final'!#REF!),"")</f>
        <v>#REF!</v>
      </c>
      <c r="AA42" s="329"/>
      <c r="AB42" s="311" t="e">
        <f>IF(AND('Mapa final'!#REF!="Muy Baja",'Mapa final'!#REF!="Mayor"),CONCATENATE("R",'Mapa final'!#REF!),"")</f>
        <v>#REF!</v>
      </c>
      <c r="AC42" s="307"/>
      <c r="AD42" s="307" t="e">
        <f>IF(AND('Mapa final'!#REF!="Muy Baja",'Mapa final'!#REF!="Mayor"),CONCATENATE("R",'Mapa final'!#REF!),"")</f>
        <v>#REF!</v>
      </c>
      <c r="AE42" s="307"/>
      <c r="AF42" s="307" t="e">
        <f>IF(AND('Mapa final'!#REF!="Muy Baja",'Mapa final'!#REF!="Mayor"),CONCATENATE("R",'Mapa final'!#REF!),"")</f>
        <v>#REF!</v>
      </c>
      <c r="AG42" s="308"/>
      <c r="AH42" s="318" t="e">
        <f>IF(AND('Mapa final'!#REF!="Muy Baja",'Mapa final'!#REF!="Catastrófico"),CONCATENATE("R",'Mapa final'!#REF!),"")</f>
        <v>#REF!</v>
      </c>
      <c r="AI42" s="319"/>
      <c r="AJ42" s="319" t="e">
        <f>IF(AND('Mapa final'!#REF!="Muy Baja",'Mapa final'!#REF!="Catastrófico"),CONCATENATE("R",'Mapa final'!#REF!),"")</f>
        <v>#REF!</v>
      </c>
      <c r="AK42" s="319"/>
      <c r="AL42" s="319" t="e">
        <f>IF(AND('Mapa final'!#REF!="Muy Baja",'Mapa final'!#REF!="Catastrófico"),CONCATENATE("R",'Mapa final'!#REF!),"")</f>
        <v>#REF!</v>
      </c>
      <c r="AM42" s="320"/>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row>
    <row r="43" spans="1:80" x14ac:dyDescent="0.25">
      <c r="A43" s="69"/>
      <c r="B43" s="260"/>
      <c r="C43" s="260"/>
      <c r="D43" s="261"/>
      <c r="E43" s="301"/>
      <c r="F43" s="302"/>
      <c r="G43" s="302"/>
      <c r="H43" s="302"/>
      <c r="I43" s="303"/>
      <c r="J43" s="338"/>
      <c r="K43" s="336"/>
      <c r="L43" s="336"/>
      <c r="M43" s="336"/>
      <c r="N43" s="336"/>
      <c r="O43" s="337"/>
      <c r="P43" s="338"/>
      <c r="Q43" s="336"/>
      <c r="R43" s="336"/>
      <c r="S43" s="336"/>
      <c r="T43" s="336"/>
      <c r="U43" s="337"/>
      <c r="V43" s="327"/>
      <c r="W43" s="328"/>
      <c r="X43" s="328"/>
      <c r="Y43" s="328"/>
      <c r="Z43" s="328"/>
      <c r="AA43" s="329"/>
      <c r="AB43" s="311"/>
      <c r="AC43" s="307"/>
      <c r="AD43" s="307"/>
      <c r="AE43" s="307"/>
      <c r="AF43" s="307"/>
      <c r="AG43" s="308"/>
      <c r="AH43" s="318"/>
      <c r="AI43" s="319"/>
      <c r="AJ43" s="319"/>
      <c r="AK43" s="319"/>
      <c r="AL43" s="319"/>
      <c r="AM43" s="320"/>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row>
    <row r="44" spans="1:80" x14ac:dyDescent="0.25">
      <c r="A44" s="69"/>
      <c r="B44" s="260"/>
      <c r="C44" s="260"/>
      <c r="D44" s="261"/>
      <c r="E44" s="301"/>
      <c r="F44" s="302"/>
      <c r="G44" s="302"/>
      <c r="H44" s="302"/>
      <c r="I44" s="303"/>
      <c r="J44" s="338" t="e">
        <f>IF(AND('Mapa final'!#REF!="Muy Baja",'Mapa final'!#REF!="Leve"),CONCATENATE("R",'Mapa final'!#REF!),"")</f>
        <v>#REF!</v>
      </c>
      <c r="K44" s="336"/>
      <c r="L44" s="336" t="str">
        <f>IF(AND('Mapa final'!$L$24="Muy Baja",'Mapa final'!$P$24="Leve"),CONCATENATE("R",'Mapa final'!$A$24),"")</f>
        <v/>
      </c>
      <c r="M44" s="336"/>
      <c r="N44" s="336" t="str">
        <f>IF(AND('Mapa final'!$L$26="Muy Baja",'Mapa final'!$P$26="Leve"),CONCATENATE("R",'Mapa final'!$A$26),"")</f>
        <v/>
      </c>
      <c r="O44" s="337"/>
      <c r="P44" s="338" t="e">
        <f>IF(AND('Mapa final'!#REF!="Muy Baja",'Mapa final'!#REF!="Menor"),CONCATENATE("R",'Mapa final'!#REF!),"")</f>
        <v>#REF!</v>
      </c>
      <c r="Q44" s="336"/>
      <c r="R44" s="336" t="str">
        <f>IF(AND('Mapa final'!$L$24="Muy Baja",'Mapa final'!$P$24="Menor"),CONCATENATE("R",'Mapa final'!$A$24),"")</f>
        <v/>
      </c>
      <c r="S44" s="336"/>
      <c r="T44" s="336" t="str">
        <f>IF(AND('Mapa final'!$L$26="Muy Baja",'Mapa final'!$P$26="Menor"),CONCATENATE("R",'Mapa final'!$A$26),"")</f>
        <v/>
      </c>
      <c r="U44" s="337"/>
      <c r="V44" s="327" t="e">
        <f>IF(AND('Mapa final'!#REF!="Muy Baja",'Mapa final'!#REF!="Moderado"),CONCATENATE("R",'Mapa final'!#REF!),"")</f>
        <v>#REF!</v>
      </c>
      <c r="W44" s="328"/>
      <c r="X44" s="328" t="str">
        <f>IF(AND('Mapa final'!$L$24="Muy Baja",'Mapa final'!$P$24="Moderado"),CONCATENATE("R",'Mapa final'!$A$24),"")</f>
        <v/>
      </c>
      <c r="Y44" s="328"/>
      <c r="Z44" s="328" t="str">
        <f>IF(AND('Mapa final'!$L$26="Muy Baja",'Mapa final'!$P$26="Moderado"),CONCATENATE("R",'Mapa final'!$A$26),"")</f>
        <v/>
      </c>
      <c r="AA44" s="329"/>
      <c r="AB44" s="311" t="e">
        <f>IF(AND('Mapa final'!#REF!="Muy Baja",'Mapa final'!#REF!="Mayor"),CONCATENATE("R",'Mapa final'!#REF!),"")</f>
        <v>#REF!</v>
      </c>
      <c r="AC44" s="307"/>
      <c r="AD44" s="307" t="str">
        <f>IF(AND('Mapa final'!$L$24="Muy Baja",'Mapa final'!$P$24="Mayor"),CONCATENATE("R",'Mapa final'!$A$24),"")</f>
        <v/>
      </c>
      <c r="AE44" s="307"/>
      <c r="AF44" s="307" t="str">
        <f>IF(AND('Mapa final'!$L$26="Muy Baja",'Mapa final'!$P$26="Mayor"),CONCATENATE("R",'Mapa final'!$A$26),"")</f>
        <v/>
      </c>
      <c r="AG44" s="308"/>
      <c r="AH44" s="318" t="e">
        <f>IF(AND('Mapa final'!#REF!="Muy Baja",'Mapa final'!#REF!="Catastrófico"),CONCATENATE("R",'Mapa final'!#REF!),"")</f>
        <v>#REF!</v>
      </c>
      <c r="AI44" s="319"/>
      <c r="AJ44" s="319" t="str">
        <f>IF(AND('Mapa final'!$L$24="Muy Baja",'Mapa final'!$P$24="Catastrófico"),CONCATENATE("R",'Mapa final'!$A$24),"")</f>
        <v/>
      </c>
      <c r="AK44" s="319"/>
      <c r="AL44" s="319" t="str">
        <f>IF(AND('Mapa final'!$L$26="Muy Baja",'Mapa final'!$P$26="Catastrófico"),CONCATENATE("R",'Mapa final'!$A$26),"")</f>
        <v/>
      </c>
      <c r="AM44" s="320"/>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row>
    <row r="45" spans="1:80" ht="15.75" thickBot="1" x14ac:dyDescent="0.3">
      <c r="A45" s="69"/>
      <c r="B45" s="260"/>
      <c r="C45" s="260"/>
      <c r="D45" s="261"/>
      <c r="E45" s="304"/>
      <c r="F45" s="305"/>
      <c r="G45" s="305"/>
      <c r="H45" s="305"/>
      <c r="I45" s="306"/>
      <c r="J45" s="339"/>
      <c r="K45" s="340"/>
      <c r="L45" s="340"/>
      <c r="M45" s="340"/>
      <c r="N45" s="340"/>
      <c r="O45" s="341"/>
      <c r="P45" s="339"/>
      <c r="Q45" s="340"/>
      <c r="R45" s="340"/>
      <c r="S45" s="340"/>
      <c r="T45" s="340"/>
      <c r="U45" s="341"/>
      <c r="V45" s="330"/>
      <c r="W45" s="331"/>
      <c r="X45" s="331"/>
      <c r="Y45" s="331"/>
      <c r="Z45" s="331"/>
      <c r="AA45" s="332"/>
      <c r="AB45" s="315"/>
      <c r="AC45" s="316"/>
      <c r="AD45" s="316"/>
      <c r="AE45" s="316"/>
      <c r="AF45" s="316"/>
      <c r="AG45" s="317"/>
      <c r="AH45" s="321"/>
      <c r="AI45" s="322"/>
      <c r="AJ45" s="322"/>
      <c r="AK45" s="322"/>
      <c r="AL45" s="322"/>
      <c r="AM45" s="323"/>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row>
    <row r="46" spans="1:80" x14ac:dyDescent="0.25">
      <c r="A46" s="69"/>
      <c r="B46" s="69"/>
      <c r="C46" s="69"/>
      <c r="D46" s="69"/>
      <c r="E46" s="69"/>
      <c r="F46" s="69"/>
      <c r="G46" s="69"/>
      <c r="H46" s="69"/>
      <c r="I46" s="69"/>
      <c r="J46" s="298" t="s">
        <v>110</v>
      </c>
      <c r="K46" s="299"/>
      <c r="L46" s="299"/>
      <c r="M46" s="299"/>
      <c r="N46" s="299"/>
      <c r="O46" s="300"/>
      <c r="P46" s="298" t="s">
        <v>109</v>
      </c>
      <c r="Q46" s="299"/>
      <c r="R46" s="299"/>
      <c r="S46" s="299"/>
      <c r="T46" s="299"/>
      <c r="U46" s="300"/>
      <c r="V46" s="298" t="s">
        <v>108</v>
      </c>
      <c r="W46" s="299"/>
      <c r="X46" s="299"/>
      <c r="Y46" s="299"/>
      <c r="Z46" s="299"/>
      <c r="AA46" s="300"/>
      <c r="AB46" s="298" t="s">
        <v>107</v>
      </c>
      <c r="AC46" s="314"/>
      <c r="AD46" s="299"/>
      <c r="AE46" s="299"/>
      <c r="AF46" s="299"/>
      <c r="AG46" s="300"/>
      <c r="AH46" s="298" t="s">
        <v>106</v>
      </c>
      <c r="AI46" s="299"/>
      <c r="AJ46" s="299"/>
      <c r="AK46" s="299"/>
      <c r="AL46" s="299"/>
      <c r="AM46" s="300"/>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row>
    <row r="47" spans="1:80" x14ac:dyDescent="0.25">
      <c r="A47" s="69"/>
      <c r="B47" s="69"/>
      <c r="C47" s="69"/>
      <c r="D47" s="69"/>
      <c r="E47" s="69"/>
      <c r="F47" s="69"/>
      <c r="G47" s="69"/>
      <c r="H47" s="69"/>
      <c r="I47" s="69"/>
      <c r="J47" s="301"/>
      <c r="K47" s="302"/>
      <c r="L47" s="302"/>
      <c r="M47" s="302"/>
      <c r="N47" s="302"/>
      <c r="O47" s="303"/>
      <c r="P47" s="301"/>
      <c r="Q47" s="302"/>
      <c r="R47" s="302"/>
      <c r="S47" s="302"/>
      <c r="T47" s="302"/>
      <c r="U47" s="303"/>
      <c r="V47" s="301"/>
      <c r="W47" s="302"/>
      <c r="X47" s="302"/>
      <c r="Y47" s="302"/>
      <c r="Z47" s="302"/>
      <c r="AA47" s="303"/>
      <c r="AB47" s="301"/>
      <c r="AC47" s="302"/>
      <c r="AD47" s="302"/>
      <c r="AE47" s="302"/>
      <c r="AF47" s="302"/>
      <c r="AG47" s="303"/>
      <c r="AH47" s="301"/>
      <c r="AI47" s="302"/>
      <c r="AJ47" s="302"/>
      <c r="AK47" s="302"/>
      <c r="AL47" s="302"/>
      <c r="AM47" s="303"/>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row>
    <row r="48" spans="1:80" x14ac:dyDescent="0.25">
      <c r="A48" s="69"/>
      <c r="B48" s="69"/>
      <c r="C48" s="69"/>
      <c r="D48" s="69"/>
      <c r="E48" s="69"/>
      <c r="F48" s="69"/>
      <c r="G48" s="69"/>
      <c r="H48" s="69"/>
      <c r="I48" s="69"/>
      <c r="J48" s="301"/>
      <c r="K48" s="302"/>
      <c r="L48" s="302"/>
      <c r="M48" s="302"/>
      <c r="N48" s="302"/>
      <c r="O48" s="303"/>
      <c r="P48" s="301"/>
      <c r="Q48" s="302"/>
      <c r="R48" s="302"/>
      <c r="S48" s="302"/>
      <c r="T48" s="302"/>
      <c r="U48" s="303"/>
      <c r="V48" s="301"/>
      <c r="W48" s="302"/>
      <c r="X48" s="302"/>
      <c r="Y48" s="302"/>
      <c r="Z48" s="302"/>
      <c r="AA48" s="303"/>
      <c r="AB48" s="301"/>
      <c r="AC48" s="302"/>
      <c r="AD48" s="302"/>
      <c r="AE48" s="302"/>
      <c r="AF48" s="302"/>
      <c r="AG48" s="303"/>
      <c r="AH48" s="301"/>
      <c r="AI48" s="302"/>
      <c r="AJ48" s="302"/>
      <c r="AK48" s="302"/>
      <c r="AL48" s="302"/>
      <c r="AM48" s="303"/>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row>
    <row r="49" spans="1:80" x14ac:dyDescent="0.25">
      <c r="A49" s="69"/>
      <c r="B49" s="69"/>
      <c r="C49" s="69"/>
      <c r="D49" s="69"/>
      <c r="E49" s="69"/>
      <c r="F49" s="69"/>
      <c r="G49" s="69"/>
      <c r="H49" s="69"/>
      <c r="I49" s="69"/>
      <c r="J49" s="301"/>
      <c r="K49" s="302"/>
      <c r="L49" s="302"/>
      <c r="M49" s="302"/>
      <c r="N49" s="302"/>
      <c r="O49" s="303"/>
      <c r="P49" s="301"/>
      <c r="Q49" s="302"/>
      <c r="R49" s="302"/>
      <c r="S49" s="302"/>
      <c r="T49" s="302"/>
      <c r="U49" s="303"/>
      <c r="V49" s="301"/>
      <c r="W49" s="302"/>
      <c r="X49" s="302"/>
      <c r="Y49" s="302"/>
      <c r="Z49" s="302"/>
      <c r="AA49" s="303"/>
      <c r="AB49" s="301"/>
      <c r="AC49" s="302"/>
      <c r="AD49" s="302"/>
      <c r="AE49" s="302"/>
      <c r="AF49" s="302"/>
      <c r="AG49" s="303"/>
      <c r="AH49" s="301"/>
      <c r="AI49" s="302"/>
      <c r="AJ49" s="302"/>
      <c r="AK49" s="302"/>
      <c r="AL49" s="302"/>
      <c r="AM49" s="303"/>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row>
    <row r="50" spans="1:80" x14ac:dyDescent="0.25">
      <c r="A50" s="69"/>
      <c r="B50" s="69"/>
      <c r="C50" s="69"/>
      <c r="D50" s="69"/>
      <c r="E50" s="69"/>
      <c r="F50" s="69"/>
      <c r="G50" s="69"/>
      <c r="H50" s="69"/>
      <c r="I50" s="69"/>
      <c r="J50" s="301"/>
      <c r="K50" s="302"/>
      <c r="L50" s="302"/>
      <c r="M50" s="302"/>
      <c r="N50" s="302"/>
      <c r="O50" s="303"/>
      <c r="P50" s="301"/>
      <c r="Q50" s="302"/>
      <c r="R50" s="302"/>
      <c r="S50" s="302"/>
      <c r="T50" s="302"/>
      <c r="U50" s="303"/>
      <c r="V50" s="301"/>
      <c r="W50" s="302"/>
      <c r="X50" s="302"/>
      <c r="Y50" s="302"/>
      <c r="Z50" s="302"/>
      <c r="AA50" s="303"/>
      <c r="AB50" s="301"/>
      <c r="AC50" s="302"/>
      <c r="AD50" s="302"/>
      <c r="AE50" s="302"/>
      <c r="AF50" s="302"/>
      <c r="AG50" s="303"/>
      <c r="AH50" s="301"/>
      <c r="AI50" s="302"/>
      <c r="AJ50" s="302"/>
      <c r="AK50" s="302"/>
      <c r="AL50" s="302"/>
      <c r="AM50" s="303"/>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row>
    <row r="51" spans="1:80" ht="15.75" thickBot="1" x14ac:dyDescent="0.3">
      <c r="A51" s="69"/>
      <c r="B51" s="69"/>
      <c r="C51" s="69"/>
      <c r="D51" s="69"/>
      <c r="E51" s="69"/>
      <c r="F51" s="69"/>
      <c r="G51" s="69"/>
      <c r="H51" s="69"/>
      <c r="I51" s="69"/>
      <c r="J51" s="304"/>
      <c r="K51" s="305"/>
      <c r="L51" s="305"/>
      <c r="M51" s="305"/>
      <c r="N51" s="305"/>
      <c r="O51" s="306"/>
      <c r="P51" s="304"/>
      <c r="Q51" s="305"/>
      <c r="R51" s="305"/>
      <c r="S51" s="305"/>
      <c r="T51" s="305"/>
      <c r="U51" s="306"/>
      <c r="V51" s="304"/>
      <c r="W51" s="305"/>
      <c r="X51" s="305"/>
      <c r="Y51" s="305"/>
      <c r="Z51" s="305"/>
      <c r="AA51" s="306"/>
      <c r="AB51" s="304"/>
      <c r="AC51" s="305"/>
      <c r="AD51" s="305"/>
      <c r="AE51" s="305"/>
      <c r="AF51" s="305"/>
      <c r="AG51" s="306"/>
      <c r="AH51" s="304"/>
      <c r="AI51" s="305"/>
      <c r="AJ51" s="305"/>
      <c r="AK51" s="305"/>
      <c r="AL51" s="305"/>
      <c r="AM51" s="306"/>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row>
    <row r="52" spans="1:80" x14ac:dyDescent="0.25">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row>
    <row r="53" spans="1:80" ht="15" customHeight="1" x14ac:dyDescent="0.25">
      <c r="A53" s="69"/>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row>
    <row r="54" spans="1:80" ht="15" customHeight="1" x14ac:dyDescent="0.25">
      <c r="A54" s="69"/>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row>
    <row r="55" spans="1:80" x14ac:dyDescent="0.25">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row>
    <row r="56" spans="1:80" x14ac:dyDescent="0.25">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row>
    <row r="57" spans="1:80" x14ac:dyDescent="0.25">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row>
    <row r="58" spans="1:80" x14ac:dyDescent="0.25">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row>
    <row r="59" spans="1:80" x14ac:dyDescent="0.25">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row>
    <row r="60" spans="1:80" x14ac:dyDescent="0.25">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row>
    <row r="61" spans="1:80" x14ac:dyDescent="0.25">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row>
    <row r="62" spans="1:80"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row>
    <row r="63" spans="1:80" x14ac:dyDescent="0.25">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row>
    <row r="64" spans="1:80"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row>
    <row r="65" spans="1:80"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row>
    <row r="66" spans="1:80"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row>
    <row r="67" spans="1:80"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row>
    <row r="68" spans="1:80"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row>
    <row r="69" spans="1:80"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row>
    <row r="70" spans="1:80"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row>
    <row r="71" spans="1:80"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row>
    <row r="72" spans="1:80"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row>
    <row r="73" spans="1:80"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row>
    <row r="74" spans="1:80"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row>
    <row r="75" spans="1:80"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row>
    <row r="76" spans="1:80"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row>
    <row r="77" spans="1:80"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row>
    <row r="78" spans="1:80"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row>
    <row r="79" spans="1:80"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row>
    <row r="80" spans="1:80"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row>
    <row r="81" spans="1:63" x14ac:dyDescent="0.2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row>
    <row r="82" spans="1:63" x14ac:dyDescent="0.2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row>
    <row r="83" spans="1:63" x14ac:dyDescent="0.25">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row>
    <row r="84" spans="1:63" x14ac:dyDescent="0.2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row>
    <row r="85" spans="1:63" x14ac:dyDescent="0.2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row>
    <row r="86" spans="1:63" x14ac:dyDescent="0.2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row>
    <row r="87" spans="1:63" x14ac:dyDescent="0.2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row>
    <row r="88" spans="1:63" x14ac:dyDescent="0.2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row>
    <row r="89" spans="1:63" x14ac:dyDescent="0.2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row>
    <row r="90" spans="1:63" x14ac:dyDescent="0.2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row>
    <row r="91" spans="1:63" x14ac:dyDescent="0.2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row>
    <row r="92" spans="1:63" x14ac:dyDescent="0.2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row>
    <row r="93" spans="1:63" x14ac:dyDescent="0.25">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row>
    <row r="94" spans="1:63" x14ac:dyDescent="0.2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row>
    <row r="95" spans="1:63" x14ac:dyDescent="0.2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row>
    <row r="96" spans="1:63" x14ac:dyDescent="0.25">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row>
    <row r="97" spans="1:63" x14ac:dyDescent="0.2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row>
    <row r="98" spans="1:63" x14ac:dyDescent="0.2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row>
    <row r="99" spans="1:63" x14ac:dyDescent="0.2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row>
    <row r="100" spans="1:63" x14ac:dyDescent="0.2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row>
    <row r="101" spans="1:63" x14ac:dyDescent="0.2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row>
    <row r="102" spans="1:63" x14ac:dyDescent="0.2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row>
    <row r="103" spans="1:63" x14ac:dyDescent="0.25">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row>
    <row r="104" spans="1:63" x14ac:dyDescent="0.25">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row>
    <row r="105" spans="1:63" x14ac:dyDescent="0.25">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row>
    <row r="106" spans="1:63" x14ac:dyDescent="0.25">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row>
    <row r="107" spans="1:63" x14ac:dyDescent="0.25">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row>
    <row r="108" spans="1:63" x14ac:dyDescent="0.2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row>
    <row r="109" spans="1:63" x14ac:dyDescent="0.25">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row>
    <row r="110" spans="1:63" x14ac:dyDescent="0.2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row>
    <row r="111" spans="1:63" x14ac:dyDescent="0.2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row>
    <row r="112" spans="1:63" x14ac:dyDescent="0.25">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row>
    <row r="113" spans="1:63" x14ac:dyDescent="0.25">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row>
    <row r="114" spans="1:63" x14ac:dyDescent="0.25">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row>
    <row r="115" spans="1:63" x14ac:dyDescent="0.25">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row>
    <row r="116" spans="1:63" x14ac:dyDescent="0.25">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row>
    <row r="117" spans="1:63" x14ac:dyDescent="0.2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row>
    <row r="118" spans="1:63" x14ac:dyDescent="0.25">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row>
    <row r="119" spans="1:63" x14ac:dyDescent="0.25">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row>
    <row r="120" spans="1:63" x14ac:dyDescent="0.2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row>
    <row r="121" spans="1:63" x14ac:dyDescent="0.25">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row>
    <row r="122" spans="1:63"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row>
    <row r="123" spans="1:63"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row>
    <row r="124" spans="1:63"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row>
    <row r="125" spans="1:63"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row>
    <row r="126" spans="1:63"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row>
    <row r="127" spans="1:63"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row>
    <row r="128" spans="1:63"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row>
    <row r="129" spans="2:63"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row>
    <row r="130" spans="2:63"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row>
    <row r="131" spans="2:63"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row>
    <row r="132" spans="2:63"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row>
    <row r="133" spans="2:63"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row>
    <row r="134" spans="2:63"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row>
    <row r="135" spans="2:63"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row>
    <row r="136" spans="2:63"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row>
    <row r="137" spans="2:63" x14ac:dyDescent="0.25">
      <c r="B137" s="69"/>
      <c r="C137" s="69"/>
      <c r="D137" s="69"/>
      <c r="E137" s="69"/>
      <c r="F137" s="69"/>
      <c r="G137" s="69"/>
      <c r="H137" s="69"/>
      <c r="I137" s="69"/>
    </row>
    <row r="138" spans="2:63" x14ac:dyDescent="0.25">
      <c r="B138" s="69"/>
      <c r="C138" s="69"/>
      <c r="D138" s="69"/>
      <c r="E138" s="69"/>
      <c r="F138" s="69"/>
      <c r="G138" s="69"/>
      <c r="H138" s="69"/>
      <c r="I138" s="69"/>
    </row>
    <row r="139" spans="2:63" x14ac:dyDescent="0.25">
      <c r="B139" s="69"/>
      <c r="C139" s="69"/>
      <c r="D139" s="69"/>
      <c r="E139" s="69"/>
      <c r="F139" s="69"/>
      <c r="G139" s="69"/>
      <c r="H139" s="69"/>
      <c r="I139" s="69"/>
    </row>
    <row r="140" spans="2:63" x14ac:dyDescent="0.25">
      <c r="B140" s="69"/>
      <c r="C140" s="69"/>
      <c r="D140" s="69"/>
      <c r="E140" s="69"/>
      <c r="F140" s="69"/>
      <c r="G140" s="69"/>
      <c r="H140" s="69"/>
      <c r="I140" s="69"/>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D12" zoomScale="68" zoomScaleNormal="50" workbookViewId="0">
      <selection activeCell="AM5" sqref="AM1:AM1048576"/>
    </sheetView>
  </sheetViews>
  <sheetFormatPr baseColWidth="10" defaultRowHeight="15" x14ac:dyDescent="0.25"/>
  <cols>
    <col min="2" max="9" width="5.7109375" customWidth="1"/>
    <col min="10" max="10" width="12.7109375" customWidth="1"/>
    <col min="11" max="11" width="9.85546875" customWidth="1"/>
    <col min="12" max="13" width="7.42578125" customWidth="1"/>
    <col min="14" max="18" width="7.42578125" bestFit="1" customWidth="1"/>
    <col min="19" max="19" width="8.42578125" customWidth="1"/>
    <col min="20" max="22" width="7.42578125" bestFit="1" customWidth="1"/>
    <col min="23" max="23" width="10.5703125" bestFit="1" customWidth="1"/>
    <col min="24" max="26" width="7.42578125" bestFit="1" customWidth="1"/>
    <col min="27" max="27" width="10.7109375" customWidth="1"/>
    <col min="28" max="28" width="7.42578125" bestFit="1" customWidth="1"/>
    <col min="29" max="29" width="7.42578125" customWidth="1"/>
    <col min="30" max="35" width="7.42578125" bestFit="1" customWidth="1"/>
    <col min="36" max="36" width="5.7109375" customWidth="1"/>
    <col min="37" max="38" width="7.42578125" bestFit="1" customWidth="1"/>
    <col min="39" max="39" width="5.7109375" customWidth="1"/>
    <col min="41" max="46" width="5.7109375" customWidth="1"/>
  </cols>
  <sheetData>
    <row r="1" spans="1:91" x14ac:dyDescent="0.25">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row>
    <row r="2" spans="1:91" ht="18" customHeight="1" x14ac:dyDescent="0.25">
      <c r="A2" s="69"/>
      <c r="B2" s="371" t="s">
        <v>156</v>
      </c>
      <c r="C2" s="372"/>
      <c r="D2" s="372"/>
      <c r="E2" s="372"/>
      <c r="F2" s="372"/>
      <c r="G2" s="372"/>
      <c r="H2" s="372"/>
      <c r="I2" s="372"/>
      <c r="J2" s="313" t="s">
        <v>2</v>
      </c>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row>
    <row r="3" spans="1:91" ht="18.75" customHeight="1" x14ac:dyDescent="0.25">
      <c r="A3" s="69"/>
      <c r="B3" s="372"/>
      <c r="C3" s="372"/>
      <c r="D3" s="372"/>
      <c r="E3" s="372"/>
      <c r="F3" s="372"/>
      <c r="G3" s="372"/>
      <c r="H3" s="372"/>
      <c r="I3" s="372"/>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row>
    <row r="4" spans="1:91" ht="15" customHeight="1" x14ac:dyDescent="0.25">
      <c r="A4" s="69"/>
      <c r="B4" s="372"/>
      <c r="C4" s="372"/>
      <c r="D4" s="372"/>
      <c r="E4" s="372"/>
      <c r="F4" s="372"/>
      <c r="G4" s="372"/>
      <c r="H4" s="372"/>
      <c r="I4" s="372"/>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row>
    <row r="5" spans="1:91" ht="15.75" thickBot="1" x14ac:dyDescent="0.3">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row>
    <row r="6" spans="1:91" ht="15" customHeight="1" x14ac:dyDescent="0.25">
      <c r="A6" s="69"/>
      <c r="B6" s="260" t="s">
        <v>4</v>
      </c>
      <c r="C6" s="260"/>
      <c r="D6" s="261"/>
      <c r="E6" s="355" t="s">
        <v>114</v>
      </c>
      <c r="F6" s="356"/>
      <c r="G6" s="356"/>
      <c r="H6" s="356"/>
      <c r="I6" s="373"/>
      <c r="J6" s="32" t="e">
        <f>IF(AND('Mapa final'!#REF!="Muy Alta",'Mapa final'!#REF!="Leve"),CONCATENATE("R1C",'Mapa final'!#REF!),"")</f>
        <v>#REF!</v>
      </c>
      <c r="K6" s="33" t="e">
        <f>IF(AND('Mapa final'!#REF!="Muy Alta",'Mapa final'!#REF!="Leve"),CONCATENATE("R1C",'Mapa final'!#REF!),"")</f>
        <v>#REF!</v>
      </c>
      <c r="L6" s="33" t="e">
        <f>IF(AND('Mapa final'!#REF!="Muy Alta",'Mapa final'!#REF!="Leve"),CONCATENATE("R1C",'Mapa final'!#REF!),"")</f>
        <v>#REF!</v>
      </c>
      <c r="M6" s="33" t="e">
        <f>IF(AND('Mapa final'!#REF!="Muy Alta",'Mapa final'!#REF!="Leve"),CONCATENATE("R1C",'Mapa final'!#REF!),"")</f>
        <v>#REF!</v>
      </c>
      <c r="N6" s="33" t="e">
        <f>IF(AND('Mapa final'!#REF!="Muy Alta",'Mapa final'!#REF!="Leve"),CONCATENATE("R1C",'Mapa final'!#REF!),"")</f>
        <v>#REF!</v>
      </c>
      <c r="O6" s="34" t="e">
        <f>IF(AND('Mapa final'!#REF!="Muy Alta",'Mapa final'!#REF!="Leve"),CONCATENATE("R1C",'Mapa final'!#REF!),"")</f>
        <v>#REF!</v>
      </c>
      <c r="P6" s="32" t="e">
        <f>IF(AND('Mapa final'!#REF!="Muy Alta",'Mapa final'!#REF!="Menor"),CONCATENATE("R1C",'Mapa final'!#REF!),"")</f>
        <v>#REF!</v>
      </c>
      <c r="Q6" s="33" t="e">
        <f>IF(AND('Mapa final'!#REF!="Muy Alta",'Mapa final'!#REF!="Menor"),CONCATENATE("R1C",'Mapa final'!#REF!),"")</f>
        <v>#REF!</v>
      </c>
      <c r="R6" s="33" t="e">
        <f>IF(AND('Mapa final'!#REF!="Muy Alta",'Mapa final'!#REF!="Menor"),CONCATENATE("R1C",'Mapa final'!#REF!),"")</f>
        <v>#REF!</v>
      </c>
      <c r="S6" s="33" t="e">
        <f>IF(AND('Mapa final'!#REF!="Muy Alta",'Mapa final'!#REF!="Menor"),CONCATENATE("R1C",'Mapa final'!#REF!),"")</f>
        <v>#REF!</v>
      </c>
      <c r="T6" s="33" t="e">
        <f>IF(AND('Mapa final'!#REF!="Muy Alta",'Mapa final'!#REF!="Menor"),CONCATENATE("R1C",'Mapa final'!#REF!),"")</f>
        <v>#REF!</v>
      </c>
      <c r="U6" s="34" t="e">
        <f>IF(AND('Mapa final'!#REF!="Muy Alta",'Mapa final'!#REF!="Menor"),CONCATENATE("R1C",'Mapa final'!#REF!),"")</f>
        <v>#REF!</v>
      </c>
      <c r="V6" s="32" t="e">
        <f>IF(AND('Mapa final'!#REF!="Muy Alta",'Mapa final'!#REF!="Moderado"),CONCATENATE("R1C",'Mapa final'!#REF!),"")</f>
        <v>#REF!</v>
      </c>
      <c r="W6" s="33" t="e">
        <f>IF(AND('Mapa final'!#REF!="Muy Alta",'Mapa final'!#REF!="Moderado"),CONCATENATE("R1C",'Mapa final'!#REF!),"")</f>
        <v>#REF!</v>
      </c>
      <c r="X6" s="33" t="e">
        <f>IF(AND('Mapa final'!#REF!="Muy Alta",'Mapa final'!#REF!="Moderado"),CONCATENATE("R1C",'Mapa final'!#REF!),"")</f>
        <v>#REF!</v>
      </c>
      <c r="Y6" s="33" t="e">
        <f>IF(AND('Mapa final'!#REF!="Muy Alta",'Mapa final'!#REF!="Moderado"),CONCATENATE("R1C",'Mapa final'!#REF!),"")</f>
        <v>#REF!</v>
      </c>
      <c r="Z6" s="33" t="e">
        <f>IF(AND('Mapa final'!#REF!="Muy Alta",'Mapa final'!#REF!="Moderado"),CONCATENATE("R1C",'Mapa final'!#REF!),"")</f>
        <v>#REF!</v>
      </c>
      <c r="AA6" s="34" t="e">
        <f>IF(AND('Mapa final'!#REF!="Muy Alta",'Mapa final'!#REF!="Moderado"),CONCATENATE("R1C",'Mapa final'!#REF!),"")</f>
        <v>#REF!</v>
      </c>
      <c r="AB6" s="32" t="e">
        <f>IF(AND('Mapa final'!#REF!="Muy Alta",'Mapa final'!#REF!="Mayor"),CONCATENATE("R1C",'Mapa final'!#REF!),"")</f>
        <v>#REF!</v>
      </c>
      <c r="AC6" s="33" t="e">
        <f>IF(AND('Mapa final'!#REF!="Muy Alta",'Mapa final'!#REF!="Mayor"),CONCATENATE("R1C",'Mapa final'!#REF!),"")</f>
        <v>#REF!</v>
      </c>
      <c r="AD6" s="33" t="e">
        <f>IF(AND('Mapa final'!#REF!="Muy Alta",'Mapa final'!#REF!="Mayor"),CONCATENATE("R1C",'Mapa final'!#REF!),"")</f>
        <v>#REF!</v>
      </c>
      <c r="AE6" s="33" t="e">
        <f>IF(AND('Mapa final'!#REF!="Muy Alta",'Mapa final'!#REF!="Mayor"),CONCATENATE("R1C",'Mapa final'!#REF!),"")</f>
        <v>#REF!</v>
      </c>
      <c r="AF6" s="33" t="e">
        <f>IF(AND('Mapa final'!#REF!="Muy Alta",'Mapa final'!#REF!="Mayor"),CONCATENATE("R1C",'Mapa final'!#REF!),"")</f>
        <v>#REF!</v>
      </c>
      <c r="AG6" s="34" t="e">
        <f>IF(AND('Mapa final'!#REF!="Muy Alta",'Mapa final'!#REF!="Mayor"),CONCATENATE("R1C",'Mapa final'!#REF!),"")</f>
        <v>#REF!</v>
      </c>
      <c r="AH6" s="35" t="e">
        <f>IF(AND('Mapa final'!#REF!="Muy Alta",'Mapa final'!#REF!="Catastrófico"),CONCATENATE("R1C",'Mapa final'!#REF!),"")</f>
        <v>#REF!</v>
      </c>
      <c r="AI6" s="36" t="e">
        <f>IF(AND('Mapa final'!#REF!="Muy Alta",'Mapa final'!#REF!="Catastrófico"),CONCATENATE("R1C",'Mapa final'!#REF!),"")</f>
        <v>#REF!</v>
      </c>
      <c r="AJ6" s="36" t="e">
        <f>IF(AND('Mapa final'!#REF!="Muy Alta",'Mapa final'!#REF!="Catastrófico"),CONCATENATE("R1C",'Mapa final'!#REF!),"")</f>
        <v>#REF!</v>
      </c>
      <c r="AK6" s="36" t="e">
        <f>IF(AND('Mapa final'!#REF!="Muy Alta",'Mapa final'!#REF!="Catastrófico"),CONCATENATE("R1C",'Mapa final'!#REF!),"")</f>
        <v>#REF!</v>
      </c>
      <c r="AL6" s="36" t="e">
        <f>IF(AND('Mapa final'!#REF!="Muy Alta",'Mapa final'!#REF!="Catastrófico"),CONCATENATE("R1C",'Mapa final'!#REF!),"")</f>
        <v>#REF!</v>
      </c>
      <c r="AM6" s="37" t="e">
        <f>IF(AND('Mapa final'!#REF!="Muy Alta",'Mapa final'!#REF!="Catastrófico"),CONCATENATE("R1C",'Mapa final'!#REF!),"")</f>
        <v>#REF!</v>
      </c>
      <c r="AN6" s="69"/>
      <c r="AO6" s="362" t="s">
        <v>77</v>
      </c>
      <c r="AP6" s="363"/>
      <c r="AQ6" s="363"/>
      <c r="AR6" s="363"/>
      <c r="AS6" s="363"/>
      <c r="AT6" s="364"/>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row>
    <row r="7" spans="1:91" ht="15" customHeight="1" x14ac:dyDescent="0.25">
      <c r="A7" s="69"/>
      <c r="B7" s="260"/>
      <c r="C7" s="260"/>
      <c r="D7" s="261"/>
      <c r="E7" s="359"/>
      <c r="F7" s="358"/>
      <c r="G7" s="358"/>
      <c r="H7" s="358"/>
      <c r="I7" s="374"/>
      <c r="J7" s="38" t="str">
        <f>IF(AND('Mapa final'!$AD$13="Muy Alta",'Mapa final'!$AF$13="Leve"),CONCATENATE("R2C",'Mapa final'!$S$13),"")</f>
        <v/>
      </c>
      <c r="K7" s="39" t="e">
        <f>IF(AND('Mapa final'!#REF!="Muy Alta",'Mapa final'!#REF!="Leve"),CONCATENATE("R2C",'Mapa final'!#REF!),"")</f>
        <v>#REF!</v>
      </c>
      <c r="L7" s="39" t="e">
        <f>IF(AND('Mapa final'!#REF!="Muy Alta",'Mapa final'!#REF!="Leve"),CONCATENATE("R2C",'Mapa final'!#REF!),"")</f>
        <v>#REF!</v>
      </c>
      <c r="M7" s="39" t="e">
        <f>IF(AND('Mapa final'!#REF!="Muy Alta",'Mapa final'!#REF!="Leve"),CONCATENATE("R2C",'Mapa final'!#REF!),"")</f>
        <v>#REF!</v>
      </c>
      <c r="N7" s="39" t="e">
        <f>IF(AND('Mapa final'!#REF!="Muy Alta",'Mapa final'!#REF!="Leve"),CONCATENATE("R2C",'Mapa final'!#REF!),"")</f>
        <v>#REF!</v>
      </c>
      <c r="O7" s="40" t="e">
        <f>IF(AND('Mapa final'!#REF!="Muy Alta",'Mapa final'!#REF!="Leve"),CONCATENATE("R2C",'Mapa final'!#REF!),"")</f>
        <v>#REF!</v>
      </c>
      <c r="P7" s="38" t="str">
        <f>IF(AND('Mapa final'!$AD$13="Muy Alta",'Mapa final'!$AF$13="Menor"),CONCATENATE("R2C",'Mapa final'!$S$13),"")</f>
        <v/>
      </c>
      <c r="Q7" s="39" t="e">
        <f>IF(AND('Mapa final'!#REF!="Muy Alta",'Mapa final'!#REF!="Menor"),CONCATENATE("R2C",'Mapa final'!#REF!),"")</f>
        <v>#REF!</v>
      </c>
      <c r="R7" s="39" t="e">
        <f>IF(AND('Mapa final'!#REF!="Muy Alta",'Mapa final'!#REF!="Menor"),CONCATENATE("R2C",'Mapa final'!#REF!),"")</f>
        <v>#REF!</v>
      </c>
      <c r="S7" s="39" t="e">
        <f>IF(AND('Mapa final'!#REF!="Muy Alta",'Mapa final'!#REF!="Menor"),CONCATENATE("R2C",'Mapa final'!#REF!),"")</f>
        <v>#REF!</v>
      </c>
      <c r="T7" s="39" t="e">
        <f>IF(AND('Mapa final'!#REF!="Muy Alta",'Mapa final'!#REF!="Menor"),CONCATENATE("R2C",'Mapa final'!#REF!),"")</f>
        <v>#REF!</v>
      </c>
      <c r="U7" s="40" t="e">
        <f>IF(AND('Mapa final'!#REF!="Muy Alta",'Mapa final'!#REF!="Menor"),CONCATENATE("R2C",'Mapa final'!#REF!),"")</f>
        <v>#REF!</v>
      </c>
      <c r="V7" s="38" t="str">
        <f>IF(AND('Mapa final'!$AD$13="Muy Alta",'Mapa final'!$AF$13="Moderado"),CONCATENATE("R2C",'Mapa final'!$S$13),"")</f>
        <v/>
      </c>
      <c r="W7" s="39" t="e">
        <f>IF(AND('Mapa final'!#REF!="Muy Alta",'Mapa final'!#REF!="Moderado"),CONCATENATE("R2C",'Mapa final'!#REF!),"")</f>
        <v>#REF!</v>
      </c>
      <c r="X7" s="39" t="e">
        <f>IF(AND('Mapa final'!#REF!="Muy Alta",'Mapa final'!#REF!="Moderado"),CONCATENATE("R2C",'Mapa final'!#REF!),"")</f>
        <v>#REF!</v>
      </c>
      <c r="Y7" s="39" t="e">
        <f>IF(AND('Mapa final'!#REF!="Muy Alta",'Mapa final'!#REF!="Moderado"),CONCATENATE("R2C",'Mapa final'!#REF!),"")</f>
        <v>#REF!</v>
      </c>
      <c r="Z7" s="39" t="e">
        <f>IF(AND('Mapa final'!#REF!="Muy Alta",'Mapa final'!#REF!="Moderado"),CONCATENATE("R2C",'Mapa final'!#REF!),"")</f>
        <v>#REF!</v>
      </c>
      <c r="AA7" s="40" t="e">
        <f>IF(AND('Mapa final'!#REF!="Muy Alta",'Mapa final'!#REF!="Moderado"),CONCATENATE("R2C",'Mapa final'!#REF!),"")</f>
        <v>#REF!</v>
      </c>
      <c r="AB7" s="38" t="str">
        <f>IF(AND('Mapa final'!$AD$13="Muy Alta",'Mapa final'!$AF$13="Mayor"),CONCATENATE("R2C",'Mapa final'!$S$13),"")</f>
        <v/>
      </c>
      <c r="AC7" s="39" t="e">
        <f>IF(AND('Mapa final'!#REF!="Muy Alta",'Mapa final'!#REF!="Mayor"),CONCATENATE("R2C",'Mapa final'!#REF!),"")</f>
        <v>#REF!</v>
      </c>
      <c r="AD7" s="39" t="e">
        <f>IF(AND('Mapa final'!#REF!="Muy Alta",'Mapa final'!#REF!="Mayor"),CONCATENATE("R2C",'Mapa final'!#REF!),"")</f>
        <v>#REF!</v>
      </c>
      <c r="AE7" s="39" t="e">
        <f>IF(AND('Mapa final'!#REF!="Muy Alta",'Mapa final'!#REF!="Mayor"),CONCATENATE("R2C",'Mapa final'!#REF!),"")</f>
        <v>#REF!</v>
      </c>
      <c r="AF7" s="39" t="e">
        <f>IF(AND('Mapa final'!#REF!="Muy Alta",'Mapa final'!#REF!="Mayor"),CONCATENATE("R2C",'Mapa final'!#REF!),"")</f>
        <v>#REF!</v>
      </c>
      <c r="AG7" s="40" t="e">
        <f>IF(AND('Mapa final'!#REF!="Muy Alta",'Mapa final'!#REF!="Mayor"),CONCATENATE("R2C",'Mapa final'!#REF!),"")</f>
        <v>#REF!</v>
      </c>
      <c r="AH7" s="41" t="str">
        <f>IF(AND('Mapa final'!$AD$13="Muy Alta",'Mapa final'!$AF$13="Catastrófico"),CONCATENATE("R2C",'Mapa final'!$S$13),"")</f>
        <v/>
      </c>
      <c r="AI7" s="42" t="e">
        <f>IF(AND('Mapa final'!#REF!="Muy Alta",'Mapa final'!#REF!="Catastrófico"),CONCATENATE("R2C",'Mapa final'!#REF!),"")</f>
        <v>#REF!</v>
      </c>
      <c r="AJ7" s="42" t="e">
        <f>IF(AND('Mapa final'!#REF!="Muy Alta",'Mapa final'!#REF!="Catastrófico"),CONCATENATE("R2C",'Mapa final'!#REF!),"")</f>
        <v>#REF!</v>
      </c>
      <c r="AK7" s="42" t="e">
        <f>IF(AND('Mapa final'!#REF!="Muy Alta",'Mapa final'!#REF!="Catastrófico"),CONCATENATE("R2C",'Mapa final'!#REF!),"")</f>
        <v>#REF!</v>
      </c>
      <c r="AL7" s="42" t="e">
        <f>IF(AND('Mapa final'!#REF!="Muy Alta",'Mapa final'!#REF!="Catastrófico"),CONCATENATE("R2C",'Mapa final'!#REF!),"")</f>
        <v>#REF!</v>
      </c>
      <c r="AM7" s="43" t="e">
        <f>IF(AND('Mapa final'!#REF!="Muy Alta",'Mapa final'!#REF!="Catastrófico"),CONCATENATE("R2C",'Mapa final'!#REF!),"")</f>
        <v>#REF!</v>
      </c>
      <c r="AN7" s="69"/>
      <c r="AO7" s="365"/>
      <c r="AP7" s="366"/>
      <c r="AQ7" s="366"/>
      <c r="AR7" s="366"/>
      <c r="AS7" s="366"/>
      <c r="AT7" s="367"/>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row>
    <row r="8" spans="1:91" ht="15" customHeight="1" x14ac:dyDescent="0.25">
      <c r="A8" s="69"/>
      <c r="B8" s="260"/>
      <c r="C8" s="260"/>
      <c r="D8" s="261"/>
      <c r="E8" s="359"/>
      <c r="F8" s="358"/>
      <c r="G8" s="358"/>
      <c r="H8" s="358"/>
      <c r="I8" s="374"/>
      <c r="J8" s="38" t="e">
        <f>IF(AND('Mapa final'!#REF!="Muy Alta",'Mapa final'!#REF!="Leve"),CONCATENATE("R3C",'Mapa final'!#REF!),"")</f>
        <v>#REF!</v>
      </c>
      <c r="K8" s="39" t="e">
        <f>IF(AND('Mapa final'!#REF!="Muy Alta",'Mapa final'!#REF!="Leve"),CONCATENATE("R3C",'Mapa final'!#REF!),"")</f>
        <v>#REF!</v>
      </c>
      <c r="L8" s="39" t="e">
        <f>IF(AND('Mapa final'!#REF!="Muy Alta",'Mapa final'!#REF!="Leve"),CONCATENATE("R3C",'Mapa final'!#REF!),"")</f>
        <v>#REF!</v>
      </c>
      <c r="M8" s="39" t="e">
        <f>IF(AND('Mapa final'!#REF!="Muy Alta",'Mapa final'!#REF!="Leve"),CONCATENATE("R3C",'Mapa final'!#REF!),"")</f>
        <v>#REF!</v>
      </c>
      <c r="N8" s="39" t="e">
        <f>IF(AND('Mapa final'!#REF!="Muy Alta",'Mapa final'!#REF!="Leve"),CONCATENATE("R3C",'Mapa final'!#REF!),"")</f>
        <v>#REF!</v>
      </c>
      <c r="O8" s="40" t="e">
        <f>IF(AND('Mapa final'!#REF!="Muy Alta",'Mapa final'!#REF!="Leve"),CONCATENATE("R3C",'Mapa final'!#REF!),"")</f>
        <v>#REF!</v>
      </c>
      <c r="P8" s="38" t="e">
        <f>IF(AND('Mapa final'!#REF!="Muy Alta",'Mapa final'!#REF!="Menor"),CONCATENATE("R3C",'Mapa final'!#REF!),"")</f>
        <v>#REF!</v>
      </c>
      <c r="Q8" s="39" t="e">
        <f>IF(AND('Mapa final'!#REF!="Muy Alta",'Mapa final'!#REF!="Menor"),CONCATENATE("R3C",'Mapa final'!#REF!),"")</f>
        <v>#REF!</v>
      </c>
      <c r="R8" s="39" t="e">
        <f>IF(AND('Mapa final'!#REF!="Muy Alta",'Mapa final'!#REF!="Menor"),CONCATENATE("R3C",'Mapa final'!#REF!),"")</f>
        <v>#REF!</v>
      </c>
      <c r="S8" s="39" t="e">
        <f>IF(AND('Mapa final'!#REF!="Muy Alta",'Mapa final'!#REF!="Menor"),CONCATENATE("R3C",'Mapa final'!#REF!),"")</f>
        <v>#REF!</v>
      </c>
      <c r="T8" s="39" t="e">
        <f>IF(AND('Mapa final'!#REF!="Muy Alta",'Mapa final'!#REF!="Menor"),CONCATENATE("R3C",'Mapa final'!#REF!),"")</f>
        <v>#REF!</v>
      </c>
      <c r="U8" s="40" t="e">
        <f>IF(AND('Mapa final'!#REF!="Muy Alta",'Mapa final'!#REF!="Menor"),CONCATENATE("R3C",'Mapa final'!#REF!),"")</f>
        <v>#REF!</v>
      </c>
      <c r="V8" s="38" t="e">
        <f>IF(AND('Mapa final'!#REF!="Muy Alta",'Mapa final'!#REF!="Moderado"),CONCATENATE("R3C",'Mapa final'!#REF!),"")</f>
        <v>#REF!</v>
      </c>
      <c r="W8" s="39" t="e">
        <f>IF(AND('Mapa final'!#REF!="Muy Alta",'Mapa final'!#REF!="Moderado"),CONCATENATE("R3C",'Mapa final'!#REF!),"")</f>
        <v>#REF!</v>
      </c>
      <c r="X8" s="39" t="e">
        <f>IF(AND('Mapa final'!#REF!="Muy Alta",'Mapa final'!#REF!="Moderado"),CONCATENATE("R3C",'Mapa final'!#REF!),"")</f>
        <v>#REF!</v>
      </c>
      <c r="Y8" s="39" t="e">
        <f>IF(AND('Mapa final'!#REF!="Muy Alta",'Mapa final'!#REF!="Moderado"),CONCATENATE("R3C",'Mapa final'!#REF!),"")</f>
        <v>#REF!</v>
      </c>
      <c r="Z8" s="39" t="e">
        <f>IF(AND('Mapa final'!#REF!="Muy Alta",'Mapa final'!#REF!="Moderado"),CONCATENATE("R3C",'Mapa final'!#REF!),"")</f>
        <v>#REF!</v>
      </c>
      <c r="AA8" s="40" t="e">
        <f>IF(AND('Mapa final'!#REF!="Muy Alta",'Mapa final'!#REF!="Moderado"),CONCATENATE("R3C",'Mapa final'!#REF!),"")</f>
        <v>#REF!</v>
      </c>
      <c r="AB8" s="38" t="e">
        <f>IF(AND('Mapa final'!#REF!="Muy Alta",'Mapa final'!#REF!="Mayor"),CONCATENATE("R3C",'Mapa final'!#REF!),"")</f>
        <v>#REF!</v>
      </c>
      <c r="AC8" s="39" t="e">
        <f>IF(AND('Mapa final'!#REF!="Muy Alta",'Mapa final'!#REF!="Mayor"),CONCATENATE("R3C",'Mapa final'!#REF!),"")</f>
        <v>#REF!</v>
      </c>
      <c r="AD8" s="39" t="e">
        <f>IF(AND('Mapa final'!#REF!="Muy Alta",'Mapa final'!#REF!="Mayor"),CONCATENATE("R3C",'Mapa final'!#REF!),"")</f>
        <v>#REF!</v>
      </c>
      <c r="AE8" s="39" t="e">
        <f>IF(AND('Mapa final'!#REF!="Muy Alta",'Mapa final'!#REF!="Mayor"),CONCATENATE("R3C",'Mapa final'!#REF!),"")</f>
        <v>#REF!</v>
      </c>
      <c r="AF8" s="39" t="e">
        <f>IF(AND('Mapa final'!#REF!="Muy Alta",'Mapa final'!#REF!="Mayor"),CONCATENATE("R3C",'Mapa final'!#REF!),"")</f>
        <v>#REF!</v>
      </c>
      <c r="AG8" s="40" t="e">
        <f>IF(AND('Mapa final'!#REF!="Muy Alta",'Mapa final'!#REF!="Mayor"),CONCATENATE("R3C",'Mapa final'!#REF!),"")</f>
        <v>#REF!</v>
      </c>
      <c r="AH8" s="41" t="e">
        <f>IF(AND('Mapa final'!#REF!="Muy Alta",'Mapa final'!#REF!="Catastrófico"),CONCATENATE("R3C",'Mapa final'!#REF!),"")</f>
        <v>#REF!</v>
      </c>
      <c r="AI8" s="42" t="e">
        <f>IF(AND('Mapa final'!#REF!="Muy Alta",'Mapa final'!#REF!="Catastrófico"),CONCATENATE("R3C",'Mapa final'!#REF!),"")</f>
        <v>#REF!</v>
      </c>
      <c r="AJ8" s="42" t="e">
        <f>IF(AND('Mapa final'!#REF!="Muy Alta",'Mapa final'!#REF!="Catastrófico"),CONCATENATE("R3C",'Mapa final'!#REF!),"")</f>
        <v>#REF!</v>
      </c>
      <c r="AK8" s="42" t="e">
        <f>IF(AND('Mapa final'!#REF!="Muy Alta",'Mapa final'!#REF!="Catastrófico"),CONCATENATE("R3C",'Mapa final'!#REF!),"")</f>
        <v>#REF!</v>
      </c>
      <c r="AL8" s="42" t="e">
        <f>IF(AND('Mapa final'!#REF!="Muy Alta",'Mapa final'!#REF!="Catastrófico"),CONCATENATE("R3C",'Mapa final'!#REF!),"")</f>
        <v>#REF!</v>
      </c>
      <c r="AM8" s="43" t="e">
        <f>IF(AND('Mapa final'!#REF!="Muy Alta",'Mapa final'!#REF!="Catastrófico"),CONCATENATE("R3C",'Mapa final'!#REF!),"")</f>
        <v>#REF!</v>
      </c>
      <c r="AN8" s="69"/>
      <c r="AO8" s="365"/>
      <c r="AP8" s="366"/>
      <c r="AQ8" s="366"/>
      <c r="AR8" s="366"/>
      <c r="AS8" s="366"/>
      <c r="AT8" s="367"/>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row>
    <row r="9" spans="1:91" ht="15" customHeight="1" x14ac:dyDescent="0.25">
      <c r="A9" s="69"/>
      <c r="B9" s="260"/>
      <c r="C9" s="260"/>
      <c r="D9" s="261"/>
      <c r="E9" s="359"/>
      <c r="F9" s="358"/>
      <c r="G9" s="358"/>
      <c r="H9" s="358"/>
      <c r="I9" s="374"/>
      <c r="J9" s="38" t="e">
        <f>IF(AND('Mapa final'!#REF!="Muy Alta",'Mapa final'!#REF!="Leve"),CONCATENATE("R4C",'Mapa final'!#REF!),"")</f>
        <v>#REF!</v>
      </c>
      <c r="K9" s="39" t="e">
        <f>IF(AND('Mapa final'!#REF!="Muy Alta",'Mapa final'!#REF!="Leve"),CONCATENATE("R4C",'Mapa final'!#REF!),"")</f>
        <v>#REF!</v>
      </c>
      <c r="L9" s="39" t="e">
        <f>IF(AND('Mapa final'!#REF!="Muy Alta",'Mapa final'!#REF!="Leve"),CONCATENATE("R4C",'Mapa final'!#REF!),"")</f>
        <v>#REF!</v>
      </c>
      <c r="M9" s="39" t="e">
        <f>IF(AND('Mapa final'!#REF!="Muy Alta",'Mapa final'!#REF!="Leve"),CONCATENATE("R4C",'Mapa final'!#REF!),"")</f>
        <v>#REF!</v>
      </c>
      <c r="N9" s="39" t="e">
        <f>IF(AND('Mapa final'!#REF!="Muy Alta",'Mapa final'!#REF!="Leve"),CONCATENATE("R4C",'Mapa final'!#REF!),"")</f>
        <v>#REF!</v>
      </c>
      <c r="O9" s="40" t="e">
        <f>IF(AND('Mapa final'!#REF!="Muy Alta",'Mapa final'!#REF!="Leve"),CONCATENATE("R4C",'Mapa final'!#REF!),"")</f>
        <v>#REF!</v>
      </c>
      <c r="P9" s="38" t="e">
        <f>IF(AND('Mapa final'!#REF!="Muy Alta",'Mapa final'!#REF!="Menor"),CONCATENATE("R4C",'Mapa final'!#REF!),"")</f>
        <v>#REF!</v>
      </c>
      <c r="Q9" s="39" t="e">
        <f>IF(AND('Mapa final'!#REF!="Muy Alta",'Mapa final'!#REF!="Menor"),CONCATENATE("R4C",'Mapa final'!#REF!),"")</f>
        <v>#REF!</v>
      </c>
      <c r="R9" s="39" t="e">
        <f>IF(AND('Mapa final'!#REF!="Muy Alta",'Mapa final'!#REF!="Menor"),CONCATENATE("R4C",'Mapa final'!#REF!),"")</f>
        <v>#REF!</v>
      </c>
      <c r="S9" s="39" t="e">
        <f>IF(AND('Mapa final'!#REF!="Muy Alta",'Mapa final'!#REF!="Menor"),CONCATENATE("R4C",'Mapa final'!#REF!),"")</f>
        <v>#REF!</v>
      </c>
      <c r="T9" s="39" t="e">
        <f>IF(AND('Mapa final'!#REF!="Muy Alta",'Mapa final'!#REF!="Menor"),CONCATENATE("R4C",'Mapa final'!#REF!),"")</f>
        <v>#REF!</v>
      </c>
      <c r="U9" s="40" t="e">
        <f>IF(AND('Mapa final'!#REF!="Muy Alta",'Mapa final'!#REF!="Menor"),CONCATENATE("R4C",'Mapa final'!#REF!),"")</f>
        <v>#REF!</v>
      </c>
      <c r="V9" s="38" t="e">
        <f>IF(AND('Mapa final'!#REF!="Muy Alta",'Mapa final'!#REF!="Moderado"),CONCATENATE("R4C",'Mapa final'!#REF!),"")</f>
        <v>#REF!</v>
      </c>
      <c r="W9" s="39" t="e">
        <f>IF(AND('Mapa final'!#REF!="Muy Alta",'Mapa final'!#REF!="Moderado"),CONCATENATE("R4C",'Mapa final'!#REF!),"")</f>
        <v>#REF!</v>
      </c>
      <c r="X9" s="39" t="e">
        <f>IF(AND('Mapa final'!#REF!="Muy Alta",'Mapa final'!#REF!="Moderado"),CONCATENATE("R4C",'Mapa final'!#REF!),"")</f>
        <v>#REF!</v>
      </c>
      <c r="Y9" s="39" t="e">
        <f>IF(AND('Mapa final'!#REF!="Muy Alta",'Mapa final'!#REF!="Moderado"),CONCATENATE("R4C",'Mapa final'!#REF!),"")</f>
        <v>#REF!</v>
      </c>
      <c r="Z9" s="39" t="e">
        <f>IF(AND('Mapa final'!#REF!="Muy Alta",'Mapa final'!#REF!="Moderado"),CONCATENATE("R4C",'Mapa final'!#REF!),"")</f>
        <v>#REF!</v>
      </c>
      <c r="AA9" s="40" t="e">
        <f>IF(AND('Mapa final'!#REF!="Muy Alta",'Mapa final'!#REF!="Moderado"),CONCATENATE("R4C",'Mapa final'!#REF!),"")</f>
        <v>#REF!</v>
      </c>
      <c r="AB9" s="38" t="e">
        <f>IF(AND('Mapa final'!#REF!="Muy Alta",'Mapa final'!#REF!="Mayor"),CONCATENATE("R4C",'Mapa final'!#REF!),"")</f>
        <v>#REF!</v>
      </c>
      <c r="AC9" s="39" t="e">
        <f>IF(AND('Mapa final'!#REF!="Muy Alta",'Mapa final'!#REF!="Mayor"),CONCATENATE("R4C",'Mapa final'!#REF!),"")</f>
        <v>#REF!</v>
      </c>
      <c r="AD9" s="39" t="e">
        <f>IF(AND('Mapa final'!#REF!="Muy Alta",'Mapa final'!#REF!="Mayor"),CONCATENATE("R4C",'Mapa final'!#REF!),"")</f>
        <v>#REF!</v>
      </c>
      <c r="AE9" s="39" t="e">
        <f>IF(AND('Mapa final'!#REF!="Muy Alta",'Mapa final'!#REF!="Mayor"),CONCATENATE("R4C",'Mapa final'!#REF!),"")</f>
        <v>#REF!</v>
      </c>
      <c r="AF9" s="39" t="e">
        <f>IF(AND('Mapa final'!#REF!="Muy Alta",'Mapa final'!#REF!="Mayor"),CONCATENATE("R4C",'Mapa final'!#REF!),"")</f>
        <v>#REF!</v>
      </c>
      <c r="AG9" s="40" t="e">
        <f>IF(AND('Mapa final'!#REF!="Muy Alta",'Mapa final'!#REF!="Mayor"),CONCATENATE("R4C",'Mapa final'!#REF!),"")</f>
        <v>#REF!</v>
      </c>
      <c r="AH9" s="41" t="e">
        <f>IF(AND('Mapa final'!#REF!="Muy Alta",'Mapa final'!#REF!="Catastrófico"),CONCATENATE("R4C",'Mapa final'!#REF!),"")</f>
        <v>#REF!</v>
      </c>
      <c r="AI9" s="42" t="e">
        <f>IF(AND('Mapa final'!#REF!="Muy Alta",'Mapa final'!#REF!="Catastrófico"),CONCATENATE("R4C",'Mapa final'!#REF!),"")</f>
        <v>#REF!</v>
      </c>
      <c r="AJ9" s="42" t="e">
        <f>IF(AND('Mapa final'!#REF!="Muy Alta",'Mapa final'!#REF!="Catastrófico"),CONCATENATE("R4C",'Mapa final'!#REF!),"")</f>
        <v>#REF!</v>
      </c>
      <c r="AK9" s="42" t="e">
        <f>IF(AND('Mapa final'!#REF!="Muy Alta",'Mapa final'!#REF!="Catastrófico"),CONCATENATE("R4C",'Mapa final'!#REF!),"")</f>
        <v>#REF!</v>
      </c>
      <c r="AL9" s="42" t="e">
        <f>IF(AND('Mapa final'!#REF!="Muy Alta",'Mapa final'!#REF!="Catastrófico"),CONCATENATE("R4C",'Mapa final'!#REF!),"")</f>
        <v>#REF!</v>
      </c>
      <c r="AM9" s="43" t="e">
        <f>IF(AND('Mapa final'!#REF!="Muy Alta",'Mapa final'!#REF!="Catastrófico"),CONCATENATE("R4C",'Mapa final'!#REF!),"")</f>
        <v>#REF!</v>
      </c>
      <c r="AN9" s="69"/>
      <c r="AO9" s="365"/>
      <c r="AP9" s="366"/>
      <c r="AQ9" s="366"/>
      <c r="AR9" s="366"/>
      <c r="AS9" s="366"/>
      <c r="AT9" s="367"/>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row>
    <row r="10" spans="1:91" ht="15" customHeight="1" x14ac:dyDescent="0.25">
      <c r="A10" s="69"/>
      <c r="B10" s="260"/>
      <c r="C10" s="260"/>
      <c r="D10" s="261"/>
      <c r="E10" s="359"/>
      <c r="F10" s="358"/>
      <c r="G10" s="358"/>
      <c r="H10" s="358"/>
      <c r="I10" s="374"/>
      <c r="J10" s="38" t="e">
        <f>IF(AND('Mapa final'!#REF!="Muy Alta",'Mapa final'!#REF!="Leve"),CONCATENATE("R5C",'Mapa final'!#REF!),"")</f>
        <v>#REF!</v>
      </c>
      <c r="K10" s="39" t="e">
        <f>IF(AND('Mapa final'!#REF!="Muy Alta",'Mapa final'!#REF!="Leve"),CONCATENATE("R5C",'Mapa final'!#REF!),"")</f>
        <v>#REF!</v>
      </c>
      <c r="L10" s="39" t="e">
        <f>IF(AND('Mapa final'!#REF!="Muy Alta",'Mapa final'!#REF!="Leve"),CONCATENATE("R5C",'Mapa final'!#REF!),"")</f>
        <v>#REF!</v>
      </c>
      <c r="M10" s="39" t="e">
        <f>IF(AND('Mapa final'!#REF!="Muy Alta",'Mapa final'!#REF!="Leve"),CONCATENATE("R5C",'Mapa final'!#REF!),"")</f>
        <v>#REF!</v>
      </c>
      <c r="N10" s="39" t="e">
        <f>IF(AND('Mapa final'!#REF!="Muy Alta",'Mapa final'!#REF!="Leve"),CONCATENATE("R5C",'Mapa final'!#REF!),"")</f>
        <v>#REF!</v>
      </c>
      <c r="O10" s="40" t="e">
        <f>IF(AND('Mapa final'!#REF!="Muy Alta",'Mapa final'!#REF!="Leve"),CONCATENATE("R5C",'Mapa final'!#REF!),"")</f>
        <v>#REF!</v>
      </c>
      <c r="P10" s="38" t="e">
        <f>IF(AND('Mapa final'!#REF!="Muy Alta",'Mapa final'!#REF!="Menor"),CONCATENATE("R5C",'Mapa final'!#REF!),"")</f>
        <v>#REF!</v>
      </c>
      <c r="Q10" s="39" t="e">
        <f>IF(AND('Mapa final'!#REF!="Muy Alta",'Mapa final'!#REF!="Menor"),CONCATENATE("R5C",'Mapa final'!#REF!),"")</f>
        <v>#REF!</v>
      </c>
      <c r="R10" s="39" t="e">
        <f>IF(AND('Mapa final'!#REF!="Muy Alta",'Mapa final'!#REF!="Menor"),CONCATENATE("R5C",'Mapa final'!#REF!),"")</f>
        <v>#REF!</v>
      </c>
      <c r="S10" s="39" t="e">
        <f>IF(AND('Mapa final'!#REF!="Muy Alta",'Mapa final'!#REF!="Menor"),CONCATENATE("R5C",'Mapa final'!#REF!),"")</f>
        <v>#REF!</v>
      </c>
      <c r="T10" s="39" t="e">
        <f>IF(AND('Mapa final'!#REF!="Muy Alta",'Mapa final'!#REF!="Menor"),CONCATENATE("R5C",'Mapa final'!#REF!),"")</f>
        <v>#REF!</v>
      </c>
      <c r="U10" s="40" t="e">
        <f>IF(AND('Mapa final'!#REF!="Muy Alta",'Mapa final'!#REF!="Menor"),CONCATENATE("R5C",'Mapa final'!#REF!),"")</f>
        <v>#REF!</v>
      </c>
      <c r="V10" s="38" t="e">
        <f>IF(AND('Mapa final'!#REF!="Muy Alta",'Mapa final'!#REF!="Moderado"),CONCATENATE("R5C",'Mapa final'!#REF!),"")</f>
        <v>#REF!</v>
      </c>
      <c r="W10" s="39" t="e">
        <f>IF(AND('Mapa final'!#REF!="Muy Alta",'Mapa final'!#REF!="Moderado"),CONCATENATE("R5C",'Mapa final'!#REF!),"")</f>
        <v>#REF!</v>
      </c>
      <c r="X10" s="39" t="e">
        <f>IF(AND('Mapa final'!#REF!="Muy Alta",'Mapa final'!#REF!="Moderado"),CONCATENATE("R5C",'Mapa final'!#REF!),"")</f>
        <v>#REF!</v>
      </c>
      <c r="Y10" s="39" t="e">
        <f>IF(AND('Mapa final'!#REF!="Muy Alta",'Mapa final'!#REF!="Moderado"),CONCATENATE("R5C",'Mapa final'!#REF!),"")</f>
        <v>#REF!</v>
      </c>
      <c r="Z10" s="39" t="e">
        <f>IF(AND('Mapa final'!#REF!="Muy Alta",'Mapa final'!#REF!="Moderado"),CONCATENATE("R5C",'Mapa final'!#REF!),"")</f>
        <v>#REF!</v>
      </c>
      <c r="AA10" s="40" t="e">
        <f>IF(AND('Mapa final'!#REF!="Muy Alta",'Mapa final'!#REF!="Moderado"),CONCATENATE("R5C",'Mapa final'!#REF!),"")</f>
        <v>#REF!</v>
      </c>
      <c r="AB10" s="38" t="e">
        <f>IF(AND('Mapa final'!#REF!="Muy Alta",'Mapa final'!#REF!="Mayor"),CONCATENATE("R5C",'Mapa final'!#REF!),"")</f>
        <v>#REF!</v>
      </c>
      <c r="AC10" s="39" t="e">
        <f>IF(AND('Mapa final'!#REF!="Muy Alta",'Mapa final'!#REF!="Mayor"),CONCATENATE("R5C",'Mapa final'!#REF!),"")</f>
        <v>#REF!</v>
      </c>
      <c r="AD10" s="39" t="e">
        <f>IF(AND('Mapa final'!#REF!="Muy Alta",'Mapa final'!#REF!="Mayor"),CONCATENATE("R5C",'Mapa final'!#REF!),"")</f>
        <v>#REF!</v>
      </c>
      <c r="AE10" s="39" t="e">
        <f>IF(AND('Mapa final'!#REF!="Muy Alta",'Mapa final'!#REF!="Mayor"),CONCATENATE("R5C",'Mapa final'!#REF!),"")</f>
        <v>#REF!</v>
      </c>
      <c r="AF10" s="39" t="e">
        <f>IF(AND('Mapa final'!#REF!="Muy Alta",'Mapa final'!#REF!="Mayor"),CONCATENATE("R5C",'Mapa final'!#REF!),"")</f>
        <v>#REF!</v>
      </c>
      <c r="AG10" s="40" t="e">
        <f>IF(AND('Mapa final'!#REF!="Muy Alta",'Mapa final'!#REF!="Mayor"),CONCATENATE("R5C",'Mapa final'!#REF!),"")</f>
        <v>#REF!</v>
      </c>
      <c r="AH10" s="41" t="e">
        <f>IF(AND('Mapa final'!#REF!="Muy Alta",'Mapa final'!#REF!="Catastrófico"),CONCATENATE("R5C",'Mapa final'!#REF!),"")</f>
        <v>#REF!</v>
      </c>
      <c r="AI10" s="42" t="e">
        <f>IF(AND('Mapa final'!#REF!="Muy Alta",'Mapa final'!#REF!="Catastrófico"),CONCATENATE("R5C",'Mapa final'!#REF!),"")</f>
        <v>#REF!</v>
      </c>
      <c r="AJ10" s="42" t="e">
        <f>IF(AND('Mapa final'!#REF!="Muy Alta",'Mapa final'!#REF!="Catastrófico"),CONCATENATE("R5C",'Mapa final'!#REF!),"")</f>
        <v>#REF!</v>
      </c>
      <c r="AK10" s="42" t="e">
        <f>IF(AND('Mapa final'!#REF!="Muy Alta",'Mapa final'!#REF!="Catastrófico"),CONCATENATE("R5C",'Mapa final'!#REF!),"")</f>
        <v>#REF!</v>
      </c>
      <c r="AL10" s="42" t="e">
        <f>IF(AND('Mapa final'!#REF!="Muy Alta",'Mapa final'!#REF!="Catastrófico"),CONCATENATE("R5C",'Mapa final'!#REF!),"")</f>
        <v>#REF!</v>
      </c>
      <c r="AM10" s="43" t="e">
        <f>IF(AND('Mapa final'!#REF!="Muy Alta",'Mapa final'!#REF!="Catastrófico"),CONCATENATE("R5C",'Mapa final'!#REF!),"")</f>
        <v>#REF!</v>
      </c>
      <c r="AN10" s="69"/>
      <c r="AO10" s="365"/>
      <c r="AP10" s="366"/>
      <c r="AQ10" s="366"/>
      <c r="AR10" s="366"/>
      <c r="AS10" s="366"/>
      <c r="AT10" s="367"/>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row>
    <row r="11" spans="1:91" ht="15" customHeight="1" x14ac:dyDescent="0.25">
      <c r="A11" s="69"/>
      <c r="B11" s="260"/>
      <c r="C11" s="260"/>
      <c r="D11" s="261"/>
      <c r="E11" s="359"/>
      <c r="F11" s="358"/>
      <c r="G11" s="358"/>
      <c r="H11" s="358"/>
      <c r="I11" s="374"/>
      <c r="J11" s="38" t="e">
        <f>IF(AND('Mapa final'!#REF!="Muy Alta",'Mapa final'!#REF!="Leve"),CONCATENATE("R6C",'Mapa final'!#REF!),"")</f>
        <v>#REF!</v>
      </c>
      <c r="K11" s="39" t="e">
        <f>IF(AND('Mapa final'!#REF!="Muy Alta",'Mapa final'!#REF!="Leve"),CONCATENATE("R6C",'Mapa final'!#REF!),"")</f>
        <v>#REF!</v>
      </c>
      <c r="L11" s="39" t="e">
        <f>IF(AND('Mapa final'!#REF!="Muy Alta",'Mapa final'!#REF!="Leve"),CONCATENATE("R6C",'Mapa final'!#REF!),"")</f>
        <v>#REF!</v>
      </c>
      <c r="M11" s="39" t="e">
        <f>IF(AND('Mapa final'!#REF!="Muy Alta",'Mapa final'!#REF!="Leve"),CONCATENATE("R6C",'Mapa final'!#REF!),"")</f>
        <v>#REF!</v>
      </c>
      <c r="N11" s="39" t="e">
        <f>IF(AND('Mapa final'!#REF!="Muy Alta",'Mapa final'!#REF!="Leve"),CONCATENATE("R6C",'Mapa final'!#REF!),"")</f>
        <v>#REF!</v>
      </c>
      <c r="O11" s="40" t="e">
        <f>IF(AND('Mapa final'!#REF!="Muy Alta",'Mapa final'!#REF!="Leve"),CONCATENATE("R6C",'Mapa final'!#REF!),"")</f>
        <v>#REF!</v>
      </c>
      <c r="P11" s="38" t="e">
        <f>IF(AND('Mapa final'!#REF!="Muy Alta",'Mapa final'!#REF!="Menor"),CONCATENATE("R6C",'Mapa final'!#REF!),"")</f>
        <v>#REF!</v>
      </c>
      <c r="Q11" s="39" t="e">
        <f>IF(AND('Mapa final'!#REF!="Muy Alta",'Mapa final'!#REF!="Menor"),CONCATENATE("R6C",'Mapa final'!#REF!),"")</f>
        <v>#REF!</v>
      </c>
      <c r="R11" s="39" t="e">
        <f>IF(AND('Mapa final'!#REF!="Muy Alta",'Mapa final'!#REF!="Menor"),CONCATENATE("R6C",'Mapa final'!#REF!),"")</f>
        <v>#REF!</v>
      </c>
      <c r="S11" s="39" t="e">
        <f>IF(AND('Mapa final'!#REF!="Muy Alta",'Mapa final'!#REF!="Menor"),CONCATENATE("R6C",'Mapa final'!#REF!),"")</f>
        <v>#REF!</v>
      </c>
      <c r="T11" s="39" t="e">
        <f>IF(AND('Mapa final'!#REF!="Muy Alta",'Mapa final'!#REF!="Menor"),CONCATENATE("R6C",'Mapa final'!#REF!),"")</f>
        <v>#REF!</v>
      </c>
      <c r="U11" s="40" t="e">
        <f>IF(AND('Mapa final'!#REF!="Muy Alta",'Mapa final'!#REF!="Menor"),CONCATENATE("R6C",'Mapa final'!#REF!),"")</f>
        <v>#REF!</v>
      </c>
      <c r="V11" s="38" t="e">
        <f>IF(AND('Mapa final'!#REF!="Muy Alta",'Mapa final'!#REF!="Moderado"),CONCATENATE("R6C",'Mapa final'!#REF!),"")</f>
        <v>#REF!</v>
      </c>
      <c r="W11" s="39" t="e">
        <f>IF(AND('Mapa final'!#REF!="Muy Alta",'Mapa final'!#REF!="Moderado"),CONCATENATE("R6C",'Mapa final'!#REF!),"")</f>
        <v>#REF!</v>
      </c>
      <c r="X11" s="39" t="e">
        <f>IF(AND('Mapa final'!#REF!="Muy Alta",'Mapa final'!#REF!="Moderado"),CONCATENATE("R6C",'Mapa final'!#REF!),"")</f>
        <v>#REF!</v>
      </c>
      <c r="Y11" s="39" t="e">
        <f>IF(AND('Mapa final'!#REF!="Muy Alta",'Mapa final'!#REF!="Moderado"),CONCATENATE("R6C",'Mapa final'!#REF!),"")</f>
        <v>#REF!</v>
      </c>
      <c r="Z11" s="39" t="e">
        <f>IF(AND('Mapa final'!#REF!="Muy Alta",'Mapa final'!#REF!="Moderado"),CONCATENATE("R6C",'Mapa final'!#REF!),"")</f>
        <v>#REF!</v>
      </c>
      <c r="AA11" s="40" t="e">
        <f>IF(AND('Mapa final'!#REF!="Muy Alta",'Mapa final'!#REF!="Moderado"),CONCATENATE("R6C",'Mapa final'!#REF!),"")</f>
        <v>#REF!</v>
      </c>
      <c r="AB11" s="38" t="e">
        <f>IF(AND('Mapa final'!#REF!="Muy Alta",'Mapa final'!#REF!="Mayor"),CONCATENATE("R6C",'Mapa final'!#REF!),"")</f>
        <v>#REF!</v>
      </c>
      <c r="AC11" s="39" t="e">
        <f>IF(AND('Mapa final'!#REF!="Muy Alta",'Mapa final'!#REF!="Mayor"),CONCATENATE("R6C",'Mapa final'!#REF!),"")</f>
        <v>#REF!</v>
      </c>
      <c r="AD11" s="39" t="e">
        <f>IF(AND('Mapa final'!#REF!="Muy Alta",'Mapa final'!#REF!="Mayor"),CONCATENATE("R6C",'Mapa final'!#REF!),"")</f>
        <v>#REF!</v>
      </c>
      <c r="AE11" s="39" t="e">
        <f>IF(AND('Mapa final'!#REF!="Muy Alta",'Mapa final'!#REF!="Mayor"),CONCATENATE("R6C",'Mapa final'!#REF!),"")</f>
        <v>#REF!</v>
      </c>
      <c r="AF11" s="39" t="e">
        <f>IF(AND('Mapa final'!#REF!="Muy Alta",'Mapa final'!#REF!="Mayor"),CONCATENATE("R6C",'Mapa final'!#REF!),"")</f>
        <v>#REF!</v>
      </c>
      <c r="AG11" s="40" t="e">
        <f>IF(AND('Mapa final'!#REF!="Muy Alta",'Mapa final'!#REF!="Mayor"),CONCATENATE("R6C",'Mapa final'!#REF!),"")</f>
        <v>#REF!</v>
      </c>
      <c r="AH11" s="41" t="e">
        <f>IF(AND('Mapa final'!#REF!="Muy Alta",'Mapa final'!#REF!="Catastrófico"),CONCATENATE("R6C",'Mapa final'!#REF!),"")</f>
        <v>#REF!</v>
      </c>
      <c r="AI11" s="42" t="e">
        <f>IF(AND('Mapa final'!#REF!="Muy Alta",'Mapa final'!#REF!="Catastrófico"),CONCATENATE("R6C",'Mapa final'!#REF!),"")</f>
        <v>#REF!</v>
      </c>
      <c r="AJ11" s="42" t="e">
        <f>IF(AND('Mapa final'!#REF!="Muy Alta",'Mapa final'!#REF!="Catastrófico"),CONCATENATE("R6C",'Mapa final'!#REF!),"")</f>
        <v>#REF!</v>
      </c>
      <c r="AK11" s="42" t="e">
        <f>IF(AND('Mapa final'!#REF!="Muy Alta",'Mapa final'!#REF!="Catastrófico"),CONCATENATE("R6C",'Mapa final'!#REF!),"")</f>
        <v>#REF!</v>
      </c>
      <c r="AL11" s="42" t="e">
        <f>IF(AND('Mapa final'!#REF!="Muy Alta",'Mapa final'!#REF!="Catastrófico"),CONCATENATE("R6C",'Mapa final'!#REF!),"")</f>
        <v>#REF!</v>
      </c>
      <c r="AM11" s="43" t="e">
        <f>IF(AND('Mapa final'!#REF!="Muy Alta",'Mapa final'!#REF!="Catastrófico"),CONCATENATE("R6C",'Mapa final'!#REF!),"")</f>
        <v>#REF!</v>
      </c>
      <c r="AN11" s="69"/>
      <c r="AO11" s="365"/>
      <c r="AP11" s="366"/>
      <c r="AQ11" s="366"/>
      <c r="AR11" s="366"/>
      <c r="AS11" s="366"/>
      <c r="AT11" s="367"/>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row>
    <row r="12" spans="1:91" ht="15" customHeight="1" x14ac:dyDescent="0.25">
      <c r="A12" s="69"/>
      <c r="B12" s="260"/>
      <c r="C12" s="260"/>
      <c r="D12" s="261"/>
      <c r="E12" s="359"/>
      <c r="F12" s="358"/>
      <c r="G12" s="358"/>
      <c r="H12" s="358"/>
      <c r="I12" s="374"/>
      <c r="J12" s="38" t="e">
        <f>IF(AND('Mapa final'!#REF!="Muy Alta",'Mapa final'!#REF!="Leve"),CONCATENATE("R7C",'Mapa final'!#REF!),"")</f>
        <v>#REF!</v>
      </c>
      <c r="K12" s="39" t="e">
        <f>IF(AND('Mapa final'!#REF!="Muy Alta",'Mapa final'!#REF!="Leve"),CONCATENATE("R7C",'Mapa final'!#REF!),"")</f>
        <v>#REF!</v>
      </c>
      <c r="L12" s="39" t="e">
        <f>IF(AND('Mapa final'!#REF!="Muy Alta",'Mapa final'!#REF!="Leve"),CONCATENATE("R7C",'Mapa final'!#REF!),"")</f>
        <v>#REF!</v>
      </c>
      <c r="M12" s="39" t="e">
        <f>IF(AND('Mapa final'!#REF!="Muy Alta",'Mapa final'!#REF!="Leve"),CONCATENATE("R7C",'Mapa final'!#REF!),"")</f>
        <v>#REF!</v>
      </c>
      <c r="N12" s="39" t="e">
        <f>IF(AND('Mapa final'!#REF!="Muy Alta",'Mapa final'!#REF!="Leve"),CONCATENATE("R7C",'Mapa final'!#REF!),"")</f>
        <v>#REF!</v>
      </c>
      <c r="O12" s="40" t="e">
        <f>IF(AND('Mapa final'!#REF!="Muy Alta",'Mapa final'!#REF!="Leve"),CONCATENATE("R7C",'Mapa final'!#REF!),"")</f>
        <v>#REF!</v>
      </c>
      <c r="P12" s="38" t="e">
        <f>IF(AND('Mapa final'!#REF!="Muy Alta",'Mapa final'!#REF!="Menor"),CONCATENATE("R7C",'Mapa final'!#REF!),"")</f>
        <v>#REF!</v>
      </c>
      <c r="Q12" s="39" t="e">
        <f>IF(AND('Mapa final'!#REF!="Muy Alta",'Mapa final'!#REF!="Menor"),CONCATENATE("R7C",'Mapa final'!#REF!),"")</f>
        <v>#REF!</v>
      </c>
      <c r="R12" s="39" t="e">
        <f>IF(AND('Mapa final'!#REF!="Muy Alta",'Mapa final'!#REF!="Menor"),CONCATENATE("R7C",'Mapa final'!#REF!),"")</f>
        <v>#REF!</v>
      </c>
      <c r="S12" s="39" t="e">
        <f>IF(AND('Mapa final'!#REF!="Muy Alta",'Mapa final'!#REF!="Menor"),CONCATENATE("R7C",'Mapa final'!#REF!),"")</f>
        <v>#REF!</v>
      </c>
      <c r="T12" s="39" t="e">
        <f>IF(AND('Mapa final'!#REF!="Muy Alta",'Mapa final'!#REF!="Menor"),CONCATENATE("R7C",'Mapa final'!#REF!),"")</f>
        <v>#REF!</v>
      </c>
      <c r="U12" s="40" t="e">
        <f>IF(AND('Mapa final'!#REF!="Muy Alta",'Mapa final'!#REF!="Menor"),CONCATENATE("R7C",'Mapa final'!#REF!),"")</f>
        <v>#REF!</v>
      </c>
      <c r="V12" s="38" t="e">
        <f>IF(AND('Mapa final'!#REF!="Muy Alta",'Mapa final'!#REF!="Moderado"),CONCATENATE("R7C",'Mapa final'!#REF!),"")</f>
        <v>#REF!</v>
      </c>
      <c r="W12" s="39" t="e">
        <f>IF(AND('Mapa final'!#REF!="Muy Alta",'Mapa final'!#REF!="Moderado"),CONCATENATE("R7C",'Mapa final'!#REF!),"")</f>
        <v>#REF!</v>
      </c>
      <c r="X12" s="39" t="e">
        <f>IF(AND('Mapa final'!#REF!="Muy Alta",'Mapa final'!#REF!="Moderado"),CONCATENATE("R7C",'Mapa final'!#REF!),"")</f>
        <v>#REF!</v>
      </c>
      <c r="Y12" s="39" t="e">
        <f>IF(AND('Mapa final'!#REF!="Muy Alta",'Mapa final'!#REF!="Moderado"),CONCATENATE("R7C",'Mapa final'!#REF!),"")</f>
        <v>#REF!</v>
      </c>
      <c r="Z12" s="39" t="e">
        <f>IF(AND('Mapa final'!#REF!="Muy Alta",'Mapa final'!#REF!="Moderado"),CONCATENATE("R7C",'Mapa final'!#REF!),"")</f>
        <v>#REF!</v>
      </c>
      <c r="AA12" s="40" t="e">
        <f>IF(AND('Mapa final'!#REF!="Muy Alta",'Mapa final'!#REF!="Moderado"),CONCATENATE("R7C",'Mapa final'!#REF!),"")</f>
        <v>#REF!</v>
      </c>
      <c r="AB12" s="38" t="e">
        <f>IF(AND('Mapa final'!#REF!="Muy Alta",'Mapa final'!#REF!="Mayor"),CONCATENATE("R7C",'Mapa final'!#REF!),"")</f>
        <v>#REF!</v>
      </c>
      <c r="AC12" s="39" t="e">
        <f>IF(AND('Mapa final'!#REF!="Muy Alta",'Mapa final'!#REF!="Mayor"),CONCATENATE("R7C",'Mapa final'!#REF!),"")</f>
        <v>#REF!</v>
      </c>
      <c r="AD12" s="39" t="e">
        <f>IF(AND('Mapa final'!#REF!="Muy Alta",'Mapa final'!#REF!="Mayor"),CONCATENATE("R7C",'Mapa final'!#REF!),"")</f>
        <v>#REF!</v>
      </c>
      <c r="AE12" s="39" t="e">
        <f>IF(AND('Mapa final'!#REF!="Muy Alta",'Mapa final'!#REF!="Mayor"),CONCATENATE("R7C",'Mapa final'!#REF!),"")</f>
        <v>#REF!</v>
      </c>
      <c r="AF12" s="39" t="e">
        <f>IF(AND('Mapa final'!#REF!="Muy Alta",'Mapa final'!#REF!="Mayor"),CONCATENATE("R7C",'Mapa final'!#REF!),"")</f>
        <v>#REF!</v>
      </c>
      <c r="AG12" s="40" t="e">
        <f>IF(AND('Mapa final'!#REF!="Muy Alta",'Mapa final'!#REF!="Mayor"),CONCATENATE("R7C",'Mapa final'!#REF!),"")</f>
        <v>#REF!</v>
      </c>
      <c r="AH12" s="41" t="e">
        <f>IF(AND('Mapa final'!#REF!="Muy Alta",'Mapa final'!#REF!="Catastrófico"),CONCATENATE("R7C",'Mapa final'!#REF!),"")</f>
        <v>#REF!</v>
      </c>
      <c r="AI12" s="42" t="e">
        <f>IF(AND('Mapa final'!#REF!="Muy Alta",'Mapa final'!#REF!="Catastrófico"),CONCATENATE("R7C",'Mapa final'!#REF!),"")</f>
        <v>#REF!</v>
      </c>
      <c r="AJ12" s="42" t="e">
        <f>IF(AND('Mapa final'!#REF!="Muy Alta",'Mapa final'!#REF!="Catastrófico"),CONCATENATE("R7C",'Mapa final'!#REF!),"")</f>
        <v>#REF!</v>
      </c>
      <c r="AK12" s="42" t="e">
        <f>IF(AND('Mapa final'!#REF!="Muy Alta",'Mapa final'!#REF!="Catastrófico"),CONCATENATE("R7C",'Mapa final'!#REF!),"")</f>
        <v>#REF!</v>
      </c>
      <c r="AL12" s="42" t="e">
        <f>IF(AND('Mapa final'!#REF!="Muy Alta",'Mapa final'!#REF!="Catastrófico"),CONCATENATE("R7C",'Mapa final'!#REF!),"")</f>
        <v>#REF!</v>
      </c>
      <c r="AM12" s="43" t="e">
        <f>IF(AND('Mapa final'!#REF!="Muy Alta",'Mapa final'!#REF!="Catastrófico"),CONCATENATE("R7C",'Mapa final'!#REF!),"")</f>
        <v>#REF!</v>
      </c>
      <c r="AN12" s="69"/>
      <c r="AO12" s="365"/>
      <c r="AP12" s="366"/>
      <c r="AQ12" s="366"/>
      <c r="AR12" s="366"/>
      <c r="AS12" s="366"/>
      <c r="AT12" s="367"/>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row>
    <row r="13" spans="1:91" ht="15" customHeight="1" x14ac:dyDescent="0.25">
      <c r="A13" s="69"/>
      <c r="B13" s="260"/>
      <c r="C13" s="260"/>
      <c r="D13" s="261"/>
      <c r="E13" s="359"/>
      <c r="F13" s="358"/>
      <c r="G13" s="358"/>
      <c r="H13" s="358"/>
      <c r="I13" s="374"/>
      <c r="J13" s="38" t="e">
        <f>IF(AND('Mapa final'!#REF!="Muy Alta",'Mapa final'!#REF!="Leve"),CONCATENATE("R8C",'Mapa final'!#REF!),"")</f>
        <v>#REF!</v>
      </c>
      <c r="K13" s="39" t="e">
        <f>IF(AND('Mapa final'!#REF!="Muy Alta",'Mapa final'!#REF!="Leve"),CONCATENATE("R8C",'Mapa final'!#REF!),"")</f>
        <v>#REF!</v>
      </c>
      <c r="L13" s="39" t="e">
        <f>IF(AND('Mapa final'!#REF!="Muy Alta",'Mapa final'!#REF!="Leve"),CONCATENATE("R8C",'Mapa final'!#REF!),"")</f>
        <v>#REF!</v>
      </c>
      <c r="M13" s="39" t="e">
        <f>IF(AND('Mapa final'!#REF!="Muy Alta",'Mapa final'!#REF!="Leve"),CONCATENATE("R8C",'Mapa final'!#REF!),"")</f>
        <v>#REF!</v>
      </c>
      <c r="N13" s="39" t="e">
        <f>IF(AND('Mapa final'!#REF!="Muy Alta",'Mapa final'!#REF!="Leve"),CONCATENATE("R8C",'Mapa final'!#REF!),"")</f>
        <v>#REF!</v>
      </c>
      <c r="O13" s="40" t="e">
        <f>IF(AND('Mapa final'!#REF!="Muy Alta",'Mapa final'!#REF!="Leve"),CONCATENATE("R8C",'Mapa final'!#REF!),"")</f>
        <v>#REF!</v>
      </c>
      <c r="P13" s="38" t="e">
        <f>IF(AND('Mapa final'!#REF!="Muy Alta",'Mapa final'!#REF!="Menor"),CONCATENATE("R8C",'Mapa final'!#REF!),"")</f>
        <v>#REF!</v>
      </c>
      <c r="Q13" s="39" t="e">
        <f>IF(AND('Mapa final'!#REF!="Muy Alta",'Mapa final'!#REF!="Menor"),CONCATENATE("R8C",'Mapa final'!#REF!),"")</f>
        <v>#REF!</v>
      </c>
      <c r="R13" s="39" t="e">
        <f>IF(AND('Mapa final'!#REF!="Muy Alta",'Mapa final'!#REF!="Menor"),CONCATENATE("R8C",'Mapa final'!#REF!),"")</f>
        <v>#REF!</v>
      </c>
      <c r="S13" s="39" t="e">
        <f>IF(AND('Mapa final'!#REF!="Muy Alta",'Mapa final'!#REF!="Menor"),CONCATENATE("R8C",'Mapa final'!#REF!),"")</f>
        <v>#REF!</v>
      </c>
      <c r="T13" s="39" t="e">
        <f>IF(AND('Mapa final'!#REF!="Muy Alta",'Mapa final'!#REF!="Menor"),CONCATENATE("R8C",'Mapa final'!#REF!),"")</f>
        <v>#REF!</v>
      </c>
      <c r="U13" s="40" t="e">
        <f>IF(AND('Mapa final'!#REF!="Muy Alta",'Mapa final'!#REF!="Menor"),CONCATENATE("R8C",'Mapa final'!#REF!),"")</f>
        <v>#REF!</v>
      </c>
      <c r="V13" s="38" t="e">
        <f>IF(AND('Mapa final'!#REF!="Muy Alta",'Mapa final'!#REF!="Moderado"),CONCATENATE("R8C",'Mapa final'!#REF!),"")</f>
        <v>#REF!</v>
      </c>
      <c r="W13" s="39" t="e">
        <f>IF(AND('Mapa final'!#REF!="Muy Alta",'Mapa final'!#REF!="Moderado"),CONCATENATE("R8C",'Mapa final'!#REF!),"")</f>
        <v>#REF!</v>
      </c>
      <c r="X13" s="39" t="e">
        <f>IF(AND('Mapa final'!#REF!="Muy Alta",'Mapa final'!#REF!="Moderado"),CONCATENATE("R8C",'Mapa final'!#REF!),"")</f>
        <v>#REF!</v>
      </c>
      <c r="Y13" s="39" t="e">
        <f>IF(AND('Mapa final'!#REF!="Muy Alta",'Mapa final'!#REF!="Moderado"),CONCATENATE("R8C",'Mapa final'!#REF!),"")</f>
        <v>#REF!</v>
      </c>
      <c r="Z13" s="39" t="e">
        <f>IF(AND('Mapa final'!#REF!="Muy Alta",'Mapa final'!#REF!="Moderado"),CONCATENATE("R8C",'Mapa final'!#REF!),"")</f>
        <v>#REF!</v>
      </c>
      <c r="AA13" s="40" t="e">
        <f>IF(AND('Mapa final'!#REF!="Muy Alta",'Mapa final'!#REF!="Moderado"),CONCATENATE("R8C",'Mapa final'!#REF!),"")</f>
        <v>#REF!</v>
      </c>
      <c r="AB13" s="38" t="e">
        <f>IF(AND('Mapa final'!#REF!="Muy Alta",'Mapa final'!#REF!="Mayor"),CONCATENATE("R8C",'Mapa final'!#REF!),"")</f>
        <v>#REF!</v>
      </c>
      <c r="AC13" s="39" t="e">
        <f>IF(AND('Mapa final'!#REF!="Muy Alta",'Mapa final'!#REF!="Mayor"),CONCATENATE("R8C",'Mapa final'!#REF!),"")</f>
        <v>#REF!</v>
      </c>
      <c r="AD13" s="39" t="e">
        <f>IF(AND('Mapa final'!#REF!="Muy Alta",'Mapa final'!#REF!="Mayor"),CONCATENATE("R8C",'Mapa final'!#REF!),"")</f>
        <v>#REF!</v>
      </c>
      <c r="AE13" s="39" t="e">
        <f>IF(AND('Mapa final'!#REF!="Muy Alta",'Mapa final'!#REF!="Mayor"),CONCATENATE("R8C",'Mapa final'!#REF!),"")</f>
        <v>#REF!</v>
      </c>
      <c r="AF13" s="39" t="e">
        <f>IF(AND('Mapa final'!#REF!="Muy Alta",'Mapa final'!#REF!="Mayor"),CONCATENATE("R8C",'Mapa final'!#REF!),"")</f>
        <v>#REF!</v>
      </c>
      <c r="AG13" s="40" t="e">
        <f>IF(AND('Mapa final'!#REF!="Muy Alta",'Mapa final'!#REF!="Mayor"),CONCATENATE("R8C",'Mapa final'!#REF!),"")</f>
        <v>#REF!</v>
      </c>
      <c r="AH13" s="41" t="e">
        <f>IF(AND('Mapa final'!#REF!="Muy Alta",'Mapa final'!#REF!="Catastrófico"),CONCATENATE("R8C",'Mapa final'!#REF!),"")</f>
        <v>#REF!</v>
      </c>
      <c r="AI13" s="42" t="e">
        <f>IF(AND('Mapa final'!#REF!="Muy Alta",'Mapa final'!#REF!="Catastrófico"),CONCATENATE("R8C",'Mapa final'!#REF!),"")</f>
        <v>#REF!</v>
      </c>
      <c r="AJ13" s="42" t="e">
        <f>IF(AND('Mapa final'!#REF!="Muy Alta",'Mapa final'!#REF!="Catastrófico"),CONCATENATE("R8C",'Mapa final'!#REF!),"")</f>
        <v>#REF!</v>
      </c>
      <c r="AK13" s="42" t="e">
        <f>IF(AND('Mapa final'!#REF!="Muy Alta",'Mapa final'!#REF!="Catastrófico"),CONCATENATE("R8C",'Mapa final'!#REF!),"")</f>
        <v>#REF!</v>
      </c>
      <c r="AL13" s="42" t="e">
        <f>IF(AND('Mapa final'!#REF!="Muy Alta",'Mapa final'!#REF!="Catastrófico"),CONCATENATE("R8C",'Mapa final'!#REF!),"")</f>
        <v>#REF!</v>
      </c>
      <c r="AM13" s="43" t="e">
        <f>IF(AND('Mapa final'!#REF!="Muy Alta",'Mapa final'!#REF!="Catastrófico"),CONCATENATE("R8C",'Mapa final'!#REF!),"")</f>
        <v>#REF!</v>
      </c>
      <c r="AN13" s="69"/>
      <c r="AO13" s="365"/>
      <c r="AP13" s="366"/>
      <c r="AQ13" s="366"/>
      <c r="AR13" s="366"/>
      <c r="AS13" s="366"/>
      <c r="AT13" s="367"/>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row>
    <row r="14" spans="1:91" ht="15" customHeight="1" x14ac:dyDescent="0.25">
      <c r="A14" s="69"/>
      <c r="B14" s="260"/>
      <c r="C14" s="260"/>
      <c r="D14" s="261"/>
      <c r="E14" s="359"/>
      <c r="F14" s="358"/>
      <c r="G14" s="358"/>
      <c r="H14" s="358"/>
      <c r="I14" s="374"/>
      <c r="J14" s="38" t="e">
        <f>IF(AND('Mapa final'!#REF!="Muy Alta",'Mapa final'!#REF!="Leve"),CONCATENATE("R9C",'Mapa final'!#REF!),"")</f>
        <v>#REF!</v>
      </c>
      <c r="K14" s="39" t="e">
        <f>IF(AND('Mapa final'!#REF!="Muy Alta",'Mapa final'!#REF!="Leve"),CONCATENATE("R9C",'Mapa final'!#REF!),"")</f>
        <v>#REF!</v>
      </c>
      <c r="L14" s="39" t="e">
        <f>IF(AND('Mapa final'!#REF!="Muy Alta",'Mapa final'!#REF!="Leve"),CONCATENATE("R9C",'Mapa final'!#REF!),"")</f>
        <v>#REF!</v>
      </c>
      <c r="M14" s="39" t="e">
        <f>IF(AND('Mapa final'!#REF!="Muy Alta",'Mapa final'!#REF!="Leve"),CONCATENATE("R9C",'Mapa final'!#REF!),"")</f>
        <v>#REF!</v>
      </c>
      <c r="N14" s="39" t="e">
        <f>IF(AND('Mapa final'!#REF!="Muy Alta",'Mapa final'!#REF!="Leve"),CONCATENATE("R9C",'Mapa final'!#REF!),"")</f>
        <v>#REF!</v>
      </c>
      <c r="O14" s="40" t="e">
        <f>IF(AND('Mapa final'!#REF!="Muy Alta",'Mapa final'!#REF!="Leve"),CONCATENATE("R9C",'Mapa final'!#REF!),"")</f>
        <v>#REF!</v>
      </c>
      <c r="P14" s="38" t="e">
        <f>IF(AND('Mapa final'!#REF!="Muy Alta",'Mapa final'!#REF!="Menor"),CONCATENATE("R9C",'Mapa final'!#REF!),"")</f>
        <v>#REF!</v>
      </c>
      <c r="Q14" s="39" t="e">
        <f>IF(AND('Mapa final'!#REF!="Muy Alta",'Mapa final'!#REF!="Menor"),CONCATENATE("R9C",'Mapa final'!#REF!),"")</f>
        <v>#REF!</v>
      </c>
      <c r="R14" s="39" t="e">
        <f>IF(AND('Mapa final'!#REF!="Muy Alta",'Mapa final'!#REF!="Menor"),CONCATENATE("R9C",'Mapa final'!#REF!),"")</f>
        <v>#REF!</v>
      </c>
      <c r="S14" s="39" t="e">
        <f>IF(AND('Mapa final'!#REF!="Muy Alta",'Mapa final'!#REF!="Menor"),CONCATENATE("R9C",'Mapa final'!#REF!),"")</f>
        <v>#REF!</v>
      </c>
      <c r="T14" s="39" t="e">
        <f>IF(AND('Mapa final'!#REF!="Muy Alta",'Mapa final'!#REF!="Menor"),CONCATENATE("R9C",'Mapa final'!#REF!),"")</f>
        <v>#REF!</v>
      </c>
      <c r="U14" s="40" t="e">
        <f>IF(AND('Mapa final'!#REF!="Muy Alta",'Mapa final'!#REF!="Menor"),CONCATENATE("R9C",'Mapa final'!#REF!),"")</f>
        <v>#REF!</v>
      </c>
      <c r="V14" s="38" t="e">
        <f>IF(AND('Mapa final'!#REF!="Muy Alta",'Mapa final'!#REF!="Moderado"),CONCATENATE("R9C",'Mapa final'!#REF!),"")</f>
        <v>#REF!</v>
      </c>
      <c r="W14" s="39" t="e">
        <f>IF(AND('Mapa final'!#REF!="Muy Alta",'Mapa final'!#REF!="Moderado"),CONCATENATE("R9C",'Mapa final'!#REF!),"")</f>
        <v>#REF!</v>
      </c>
      <c r="X14" s="39" t="e">
        <f>IF(AND('Mapa final'!#REF!="Muy Alta",'Mapa final'!#REF!="Moderado"),CONCATENATE("R9C",'Mapa final'!#REF!),"")</f>
        <v>#REF!</v>
      </c>
      <c r="Y14" s="39" t="e">
        <f>IF(AND('Mapa final'!#REF!="Muy Alta",'Mapa final'!#REF!="Moderado"),CONCATENATE("R9C",'Mapa final'!#REF!),"")</f>
        <v>#REF!</v>
      </c>
      <c r="Z14" s="39" t="e">
        <f>IF(AND('Mapa final'!#REF!="Muy Alta",'Mapa final'!#REF!="Moderado"),CONCATENATE("R9C",'Mapa final'!#REF!),"")</f>
        <v>#REF!</v>
      </c>
      <c r="AA14" s="40" t="e">
        <f>IF(AND('Mapa final'!#REF!="Muy Alta",'Mapa final'!#REF!="Moderado"),CONCATENATE("R9C",'Mapa final'!#REF!),"")</f>
        <v>#REF!</v>
      </c>
      <c r="AB14" s="38" t="e">
        <f>IF(AND('Mapa final'!#REF!="Muy Alta",'Mapa final'!#REF!="Mayor"),CONCATENATE("R9C",'Mapa final'!#REF!),"")</f>
        <v>#REF!</v>
      </c>
      <c r="AC14" s="39" t="e">
        <f>IF(AND('Mapa final'!#REF!="Muy Alta",'Mapa final'!#REF!="Mayor"),CONCATENATE("R9C",'Mapa final'!#REF!),"")</f>
        <v>#REF!</v>
      </c>
      <c r="AD14" s="39" t="e">
        <f>IF(AND('Mapa final'!#REF!="Muy Alta",'Mapa final'!#REF!="Mayor"),CONCATENATE("R9C",'Mapa final'!#REF!),"")</f>
        <v>#REF!</v>
      </c>
      <c r="AE14" s="39" t="e">
        <f>IF(AND('Mapa final'!#REF!="Muy Alta",'Mapa final'!#REF!="Mayor"),CONCATENATE("R9C",'Mapa final'!#REF!),"")</f>
        <v>#REF!</v>
      </c>
      <c r="AF14" s="39" t="e">
        <f>IF(AND('Mapa final'!#REF!="Muy Alta",'Mapa final'!#REF!="Mayor"),CONCATENATE("R9C",'Mapa final'!#REF!),"")</f>
        <v>#REF!</v>
      </c>
      <c r="AG14" s="40" t="e">
        <f>IF(AND('Mapa final'!#REF!="Muy Alta",'Mapa final'!#REF!="Mayor"),CONCATENATE("R9C",'Mapa final'!#REF!),"")</f>
        <v>#REF!</v>
      </c>
      <c r="AH14" s="41" t="e">
        <f>IF(AND('Mapa final'!#REF!="Muy Alta",'Mapa final'!#REF!="Catastrófico"),CONCATENATE("R9C",'Mapa final'!#REF!),"")</f>
        <v>#REF!</v>
      </c>
      <c r="AI14" s="42" t="e">
        <f>IF(AND('Mapa final'!#REF!="Muy Alta",'Mapa final'!#REF!="Catastrófico"),CONCATENATE("R9C",'Mapa final'!#REF!),"")</f>
        <v>#REF!</v>
      </c>
      <c r="AJ14" s="42" t="e">
        <f>IF(AND('Mapa final'!#REF!="Muy Alta",'Mapa final'!#REF!="Catastrófico"),CONCATENATE("R9C",'Mapa final'!#REF!),"")</f>
        <v>#REF!</v>
      </c>
      <c r="AK14" s="42" t="e">
        <f>IF(AND('Mapa final'!#REF!="Muy Alta",'Mapa final'!#REF!="Catastrófico"),CONCATENATE("R9C",'Mapa final'!#REF!),"")</f>
        <v>#REF!</v>
      </c>
      <c r="AL14" s="42" t="e">
        <f>IF(AND('Mapa final'!#REF!="Muy Alta",'Mapa final'!#REF!="Catastrófico"),CONCATENATE("R9C",'Mapa final'!#REF!),"")</f>
        <v>#REF!</v>
      </c>
      <c r="AM14" s="43" t="e">
        <f>IF(AND('Mapa final'!#REF!="Muy Alta",'Mapa final'!#REF!="Catastrófico"),CONCATENATE("R9C",'Mapa final'!#REF!),"")</f>
        <v>#REF!</v>
      </c>
      <c r="AN14" s="69"/>
      <c r="AO14" s="365"/>
      <c r="AP14" s="366"/>
      <c r="AQ14" s="366"/>
      <c r="AR14" s="366"/>
      <c r="AS14" s="366"/>
      <c r="AT14" s="367"/>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row>
    <row r="15" spans="1:91" ht="15.75" customHeight="1" thickBot="1" x14ac:dyDescent="0.3">
      <c r="A15" s="69"/>
      <c r="B15" s="260"/>
      <c r="C15" s="260"/>
      <c r="D15" s="261"/>
      <c r="E15" s="360"/>
      <c r="F15" s="361"/>
      <c r="G15" s="361"/>
      <c r="H15" s="361"/>
      <c r="I15" s="375"/>
      <c r="J15" s="44" t="e">
        <f>IF(AND('Mapa final'!#REF!="Muy Alta",'Mapa final'!#REF!="Leve"),CONCATENATE("R10C",'Mapa final'!#REF!),"")</f>
        <v>#REF!</v>
      </c>
      <c r="K15" s="45" t="e">
        <f>IF(AND('Mapa final'!#REF!="Muy Alta",'Mapa final'!#REF!="Leve"),CONCATENATE("R10C",'Mapa final'!#REF!),"")</f>
        <v>#REF!</v>
      </c>
      <c r="L15" s="45" t="e">
        <f>IF(AND('Mapa final'!#REF!="Muy Alta",'Mapa final'!#REF!="Leve"),CONCATENATE("R10C",'Mapa final'!#REF!),"")</f>
        <v>#REF!</v>
      </c>
      <c r="M15" s="45" t="e">
        <f>IF(AND('Mapa final'!#REF!="Muy Alta",'Mapa final'!#REF!="Leve"),CONCATENATE("R10C",'Mapa final'!#REF!),"")</f>
        <v>#REF!</v>
      </c>
      <c r="N15" s="45" t="e">
        <f>IF(AND('Mapa final'!#REF!="Muy Alta",'Mapa final'!#REF!="Leve"),CONCATENATE("R10C",'Mapa final'!#REF!),"")</f>
        <v>#REF!</v>
      </c>
      <c r="O15" s="46" t="e">
        <f>IF(AND('Mapa final'!#REF!="Muy Alta",'Mapa final'!#REF!="Leve"),CONCATENATE("R10C",'Mapa final'!#REF!),"")</f>
        <v>#REF!</v>
      </c>
      <c r="P15" s="38" t="e">
        <f>IF(AND('Mapa final'!#REF!="Muy Alta",'Mapa final'!#REF!="Menor"),CONCATENATE("R10C",'Mapa final'!#REF!),"")</f>
        <v>#REF!</v>
      </c>
      <c r="Q15" s="39" t="e">
        <f>IF(AND('Mapa final'!#REF!="Muy Alta",'Mapa final'!#REF!="Menor"),CONCATENATE("R10C",'Mapa final'!#REF!),"")</f>
        <v>#REF!</v>
      </c>
      <c r="R15" s="39" t="e">
        <f>IF(AND('Mapa final'!#REF!="Muy Alta",'Mapa final'!#REF!="Menor"),CONCATENATE("R10C",'Mapa final'!#REF!),"")</f>
        <v>#REF!</v>
      </c>
      <c r="S15" s="39" t="e">
        <f>IF(AND('Mapa final'!#REF!="Muy Alta",'Mapa final'!#REF!="Menor"),CONCATENATE("R10C",'Mapa final'!#REF!),"")</f>
        <v>#REF!</v>
      </c>
      <c r="T15" s="39" t="e">
        <f>IF(AND('Mapa final'!#REF!="Muy Alta",'Mapa final'!#REF!="Menor"),CONCATENATE("R10C",'Mapa final'!#REF!),"")</f>
        <v>#REF!</v>
      </c>
      <c r="U15" s="40" t="e">
        <f>IF(AND('Mapa final'!#REF!="Muy Alta",'Mapa final'!#REF!="Menor"),CONCATENATE("R10C",'Mapa final'!#REF!),"")</f>
        <v>#REF!</v>
      </c>
      <c r="V15" s="44" t="e">
        <f>IF(AND('Mapa final'!#REF!="Muy Alta",'Mapa final'!#REF!="Moderado"),CONCATENATE("R10C",'Mapa final'!#REF!),"")</f>
        <v>#REF!</v>
      </c>
      <c r="W15" s="45" t="e">
        <f>IF(AND('Mapa final'!#REF!="Muy Alta",'Mapa final'!#REF!="Moderado"),CONCATENATE("R10C",'Mapa final'!#REF!),"")</f>
        <v>#REF!</v>
      </c>
      <c r="X15" s="45" t="e">
        <f>IF(AND('Mapa final'!#REF!="Muy Alta",'Mapa final'!#REF!="Moderado"),CONCATENATE("R10C",'Mapa final'!#REF!),"")</f>
        <v>#REF!</v>
      </c>
      <c r="Y15" s="45" t="e">
        <f>IF(AND('Mapa final'!#REF!="Muy Alta",'Mapa final'!#REF!="Moderado"),CONCATENATE("R10C",'Mapa final'!#REF!),"")</f>
        <v>#REF!</v>
      </c>
      <c r="Z15" s="45" t="e">
        <f>IF(AND('Mapa final'!#REF!="Muy Alta",'Mapa final'!#REF!="Moderado"),CONCATENATE("R10C",'Mapa final'!#REF!),"")</f>
        <v>#REF!</v>
      </c>
      <c r="AA15" s="46" t="e">
        <f>IF(AND('Mapa final'!#REF!="Muy Alta",'Mapa final'!#REF!="Moderado"),CONCATENATE("R10C",'Mapa final'!#REF!),"")</f>
        <v>#REF!</v>
      </c>
      <c r="AB15" s="38" t="e">
        <f>IF(AND('Mapa final'!#REF!="Muy Alta",'Mapa final'!#REF!="Mayor"),CONCATENATE("R10C",'Mapa final'!#REF!),"")</f>
        <v>#REF!</v>
      </c>
      <c r="AC15" s="39" t="e">
        <f>IF(AND('Mapa final'!#REF!="Muy Alta",'Mapa final'!#REF!="Mayor"),CONCATENATE("R10C",'Mapa final'!#REF!),"")</f>
        <v>#REF!</v>
      </c>
      <c r="AD15" s="39" t="e">
        <f>IF(AND('Mapa final'!#REF!="Muy Alta",'Mapa final'!#REF!="Mayor"),CONCATENATE("R10C",'Mapa final'!#REF!),"")</f>
        <v>#REF!</v>
      </c>
      <c r="AE15" s="39" t="e">
        <f>IF(AND('Mapa final'!#REF!="Muy Alta",'Mapa final'!#REF!="Mayor"),CONCATENATE("R10C",'Mapa final'!#REF!),"")</f>
        <v>#REF!</v>
      </c>
      <c r="AF15" s="39" t="e">
        <f>IF(AND('Mapa final'!#REF!="Muy Alta",'Mapa final'!#REF!="Mayor"),CONCATENATE("R10C",'Mapa final'!#REF!),"")</f>
        <v>#REF!</v>
      </c>
      <c r="AG15" s="40" t="e">
        <f>IF(AND('Mapa final'!#REF!="Muy Alta",'Mapa final'!#REF!="Mayor"),CONCATENATE("R10C",'Mapa final'!#REF!),"")</f>
        <v>#REF!</v>
      </c>
      <c r="AH15" s="47" t="e">
        <f>IF(AND('Mapa final'!#REF!="Muy Alta",'Mapa final'!#REF!="Catastrófico"),CONCATENATE("R10C",'Mapa final'!#REF!),"")</f>
        <v>#REF!</v>
      </c>
      <c r="AI15" s="48" t="e">
        <f>IF(AND('Mapa final'!#REF!="Muy Alta",'Mapa final'!#REF!="Catastrófico"),CONCATENATE("R10C",'Mapa final'!#REF!),"")</f>
        <v>#REF!</v>
      </c>
      <c r="AJ15" s="48" t="e">
        <f>IF(AND('Mapa final'!#REF!="Muy Alta",'Mapa final'!#REF!="Catastrófico"),CONCATENATE("R10C",'Mapa final'!#REF!),"")</f>
        <v>#REF!</v>
      </c>
      <c r="AK15" s="48" t="e">
        <f>IF(AND('Mapa final'!#REF!="Muy Alta",'Mapa final'!#REF!="Catastrófico"),CONCATENATE("R10C",'Mapa final'!#REF!),"")</f>
        <v>#REF!</v>
      </c>
      <c r="AL15" s="48" t="e">
        <f>IF(AND('Mapa final'!#REF!="Muy Alta",'Mapa final'!#REF!="Catastrófico"),CONCATENATE("R10C",'Mapa final'!#REF!),"")</f>
        <v>#REF!</v>
      </c>
      <c r="AM15" s="49" t="e">
        <f>IF(AND('Mapa final'!#REF!="Muy Alta",'Mapa final'!#REF!="Catastrófico"),CONCATENATE("R10C",'Mapa final'!#REF!),"")</f>
        <v>#REF!</v>
      </c>
      <c r="AN15" s="69"/>
      <c r="AO15" s="368"/>
      <c r="AP15" s="369"/>
      <c r="AQ15" s="369"/>
      <c r="AR15" s="369"/>
      <c r="AS15" s="369"/>
      <c r="AT15" s="370"/>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row>
    <row r="16" spans="1:91" ht="15" customHeight="1" x14ac:dyDescent="0.25">
      <c r="A16" s="69"/>
      <c r="B16" s="260"/>
      <c r="C16" s="260"/>
      <c r="D16" s="261"/>
      <c r="E16" s="355" t="s">
        <v>113</v>
      </c>
      <c r="F16" s="356"/>
      <c r="G16" s="356"/>
      <c r="H16" s="356"/>
      <c r="I16" s="356"/>
      <c r="J16" s="50" t="e">
        <f>IF(AND('Mapa final'!#REF!="Alta",'Mapa final'!#REF!="Leve"),CONCATENATE("R1C",'Mapa final'!#REF!),"")</f>
        <v>#REF!</v>
      </c>
      <c r="K16" s="51" t="e">
        <f>IF(AND('Mapa final'!#REF!="Alta",'Mapa final'!#REF!="Leve"),CONCATENATE("R1C",'Mapa final'!#REF!),"")</f>
        <v>#REF!</v>
      </c>
      <c r="L16" s="51" t="e">
        <f>IF(AND('Mapa final'!#REF!="Alta",'Mapa final'!#REF!="Leve"),CONCATENATE("R1C",'Mapa final'!#REF!),"")</f>
        <v>#REF!</v>
      </c>
      <c r="M16" s="51" t="e">
        <f>IF(AND('Mapa final'!#REF!="Alta",'Mapa final'!#REF!="Leve"),CONCATENATE("R1C",'Mapa final'!#REF!),"")</f>
        <v>#REF!</v>
      </c>
      <c r="N16" s="51" t="e">
        <f>IF(AND('Mapa final'!#REF!="Alta",'Mapa final'!#REF!="Leve"),CONCATENATE("R1C",'Mapa final'!#REF!),"")</f>
        <v>#REF!</v>
      </c>
      <c r="O16" s="52" t="e">
        <f>IF(AND('Mapa final'!#REF!="Alta",'Mapa final'!#REF!="Leve"),CONCATENATE("R1C",'Mapa final'!#REF!),"")</f>
        <v>#REF!</v>
      </c>
      <c r="P16" s="50" t="e">
        <f>IF(AND('Mapa final'!#REF!="Alta",'Mapa final'!#REF!="Menor"),CONCATENATE("R1C",'Mapa final'!#REF!),"")</f>
        <v>#REF!</v>
      </c>
      <c r="Q16" s="51" t="e">
        <f>IF(AND('Mapa final'!#REF!="Alta",'Mapa final'!#REF!="Menor"),CONCATENATE("R1C",'Mapa final'!#REF!),"")</f>
        <v>#REF!</v>
      </c>
      <c r="R16" s="51" t="e">
        <f>IF(AND('Mapa final'!#REF!="Alta",'Mapa final'!#REF!="Menor"),CONCATENATE("R1C",'Mapa final'!#REF!),"")</f>
        <v>#REF!</v>
      </c>
      <c r="S16" s="51" t="e">
        <f>IF(AND('Mapa final'!#REF!="Alta",'Mapa final'!#REF!="Menor"),CONCATENATE("R1C",'Mapa final'!#REF!),"")</f>
        <v>#REF!</v>
      </c>
      <c r="T16" s="51" t="e">
        <f>IF(AND('Mapa final'!#REF!="Alta",'Mapa final'!#REF!="Menor"),CONCATENATE("R1C",'Mapa final'!#REF!),"")</f>
        <v>#REF!</v>
      </c>
      <c r="U16" s="52" t="e">
        <f>IF(AND('Mapa final'!#REF!="Alta",'Mapa final'!#REF!="Menor"),CONCATENATE("R1C",'Mapa final'!#REF!),"")</f>
        <v>#REF!</v>
      </c>
      <c r="V16" s="32" t="e">
        <f>IF(AND('Mapa final'!#REF!="Alta",'Mapa final'!#REF!="Moderado"),CONCATENATE("R1C",'Mapa final'!#REF!),"")</f>
        <v>#REF!</v>
      </c>
      <c r="W16" s="33" t="e">
        <f>IF(AND('Mapa final'!#REF!="Alta",'Mapa final'!#REF!="Moderado"),CONCATENATE("R1C",'Mapa final'!#REF!),"")</f>
        <v>#REF!</v>
      </c>
      <c r="X16" s="33" t="e">
        <f>IF(AND('Mapa final'!#REF!="Alta",'Mapa final'!#REF!="Moderado"),CONCATENATE("R1C",'Mapa final'!#REF!),"")</f>
        <v>#REF!</v>
      </c>
      <c r="Y16" s="33" t="e">
        <f>IF(AND('Mapa final'!#REF!="Alta",'Mapa final'!#REF!="Moderado"),CONCATENATE("R1C",'Mapa final'!#REF!),"")</f>
        <v>#REF!</v>
      </c>
      <c r="Z16" s="33" t="e">
        <f>IF(AND('Mapa final'!#REF!="Alta",'Mapa final'!#REF!="Moderado"),CONCATENATE("R1C",'Mapa final'!#REF!),"")</f>
        <v>#REF!</v>
      </c>
      <c r="AA16" s="34" t="e">
        <f>IF(AND('Mapa final'!#REF!="Alta",'Mapa final'!#REF!="Moderado"),CONCATENATE("R1C",'Mapa final'!#REF!),"")</f>
        <v>#REF!</v>
      </c>
      <c r="AB16" s="32" t="e">
        <f>IF(AND('Mapa final'!#REF!="Alta",'Mapa final'!#REF!="Mayor"),CONCATENATE("R1C",'Mapa final'!#REF!),"")</f>
        <v>#REF!</v>
      </c>
      <c r="AC16" s="33" t="e">
        <f>IF(AND('Mapa final'!#REF!="Alta",'Mapa final'!#REF!="Mayor"),CONCATENATE("R1C",'Mapa final'!#REF!),"")</f>
        <v>#REF!</v>
      </c>
      <c r="AD16" s="33" t="e">
        <f>IF(AND('Mapa final'!#REF!="Alta",'Mapa final'!#REF!="Mayor"),CONCATENATE("R1C",'Mapa final'!#REF!),"")</f>
        <v>#REF!</v>
      </c>
      <c r="AE16" s="33" t="e">
        <f>IF(AND('Mapa final'!#REF!="Alta",'Mapa final'!#REF!="Mayor"),CONCATENATE("R1C",'Mapa final'!#REF!),"")</f>
        <v>#REF!</v>
      </c>
      <c r="AF16" s="33" t="e">
        <f>IF(AND('Mapa final'!#REF!="Alta",'Mapa final'!#REF!="Mayor"),CONCATENATE("R1C",'Mapa final'!#REF!),"")</f>
        <v>#REF!</v>
      </c>
      <c r="AG16" s="34" t="e">
        <f>IF(AND('Mapa final'!#REF!="Alta",'Mapa final'!#REF!="Mayor"),CONCATENATE("R1C",'Mapa final'!#REF!),"")</f>
        <v>#REF!</v>
      </c>
      <c r="AH16" s="35" t="e">
        <f>IF(AND('Mapa final'!#REF!="Alta",'Mapa final'!#REF!="Catastrófico"),CONCATENATE("R1C",'Mapa final'!#REF!),"")</f>
        <v>#REF!</v>
      </c>
      <c r="AI16" s="36" t="e">
        <f>IF(AND('Mapa final'!#REF!="Alta",'Mapa final'!#REF!="Catastrófico"),CONCATENATE("R1C",'Mapa final'!#REF!),"")</f>
        <v>#REF!</v>
      </c>
      <c r="AJ16" s="36" t="e">
        <f>IF(AND('Mapa final'!#REF!="Alta",'Mapa final'!#REF!="Catastrófico"),CONCATENATE("R1C",'Mapa final'!#REF!),"")</f>
        <v>#REF!</v>
      </c>
      <c r="AK16" s="36" t="e">
        <f>IF(AND('Mapa final'!#REF!="Alta",'Mapa final'!#REF!="Catastrófico"),CONCATENATE("R1C",'Mapa final'!#REF!),"")</f>
        <v>#REF!</v>
      </c>
      <c r="AL16" s="36" t="e">
        <f>IF(AND('Mapa final'!#REF!="Alta",'Mapa final'!#REF!="Catastrófico"),CONCATENATE("R1C",'Mapa final'!#REF!),"")</f>
        <v>#REF!</v>
      </c>
      <c r="AM16" s="37" t="e">
        <f>IF(AND('Mapa final'!#REF!="Alta",'Mapa final'!#REF!="Catastrófico"),CONCATENATE("R1C",'Mapa final'!#REF!),"")</f>
        <v>#REF!</v>
      </c>
      <c r="AN16" s="69"/>
      <c r="AO16" s="346" t="s">
        <v>78</v>
      </c>
      <c r="AP16" s="347"/>
      <c r="AQ16" s="347"/>
      <c r="AR16" s="347"/>
      <c r="AS16" s="347"/>
      <c r="AT16" s="348"/>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row>
    <row r="17" spans="1:76" ht="15" customHeight="1" x14ac:dyDescent="0.25">
      <c r="A17" s="69"/>
      <c r="B17" s="260"/>
      <c r="C17" s="260"/>
      <c r="D17" s="261"/>
      <c r="E17" s="357"/>
      <c r="F17" s="358"/>
      <c r="G17" s="358"/>
      <c r="H17" s="358"/>
      <c r="I17" s="358"/>
      <c r="J17" s="53" t="str">
        <f>IF(AND('Mapa final'!$AD$13="Alta",'Mapa final'!$AF$13="Leve"),CONCATENATE("R2C",'Mapa final'!$S$13),"")</f>
        <v/>
      </c>
      <c r="K17" s="54" t="e">
        <f>IF(AND('Mapa final'!#REF!="Alta",'Mapa final'!#REF!="Leve"),CONCATENATE("R2C",'Mapa final'!#REF!),"")</f>
        <v>#REF!</v>
      </c>
      <c r="L17" s="54" t="e">
        <f>IF(AND('Mapa final'!#REF!="Alta",'Mapa final'!#REF!="Leve"),CONCATENATE("R2C",'Mapa final'!#REF!),"")</f>
        <v>#REF!</v>
      </c>
      <c r="M17" s="54" t="e">
        <f>IF(AND('Mapa final'!#REF!="Alta",'Mapa final'!#REF!="Leve"),CONCATENATE("R2C",'Mapa final'!#REF!),"")</f>
        <v>#REF!</v>
      </c>
      <c r="N17" s="54" t="e">
        <f>IF(AND('Mapa final'!#REF!="Alta",'Mapa final'!#REF!="Leve"),CONCATENATE("R2C",'Mapa final'!#REF!),"")</f>
        <v>#REF!</v>
      </c>
      <c r="O17" s="55" t="e">
        <f>IF(AND('Mapa final'!#REF!="Alta",'Mapa final'!#REF!="Leve"),CONCATENATE("R2C",'Mapa final'!#REF!),"")</f>
        <v>#REF!</v>
      </c>
      <c r="P17" s="53" t="str">
        <f>IF(AND('Mapa final'!$AD$13="Alta",'Mapa final'!$AF$13="Menor"),CONCATENATE("R2C",'Mapa final'!$S$13),"")</f>
        <v/>
      </c>
      <c r="Q17" s="54" t="e">
        <f>IF(AND('Mapa final'!#REF!="Alta",'Mapa final'!#REF!="Menor"),CONCATENATE("R2C",'Mapa final'!#REF!),"")</f>
        <v>#REF!</v>
      </c>
      <c r="R17" s="54" t="e">
        <f>IF(AND('Mapa final'!#REF!="Alta",'Mapa final'!#REF!="Menor"),CONCATENATE("R2C",'Mapa final'!#REF!),"")</f>
        <v>#REF!</v>
      </c>
      <c r="S17" s="54" t="e">
        <f>IF(AND('Mapa final'!#REF!="Alta",'Mapa final'!#REF!="Menor"),CONCATENATE("R2C",'Mapa final'!#REF!),"")</f>
        <v>#REF!</v>
      </c>
      <c r="T17" s="54" t="e">
        <f>IF(AND('Mapa final'!#REF!="Alta",'Mapa final'!#REF!="Menor"),CONCATENATE("R2C",'Mapa final'!#REF!),"")</f>
        <v>#REF!</v>
      </c>
      <c r="U17" s="55" t="e">
        <f>IF(AND('Mapa final'!#REF!="Alta",'Mapa final'!#REF!="Menor"),CONCATENATE("R2C",'Mapa final'!#REF!),"")</f>
        <v>#REF!</v>
      </c>
      <c r="V17" s="38" t="str">
        <f>IF(AND('Mapa final'!$AD$13="Alta",'Mapa final'!$AF$13="Moderado"),CONCATENATE("R2C",'Mapa final'!$S$13),"")</f>
        <v/>
      </c>
      <c r="W17" s="39" t="e">
        <f>IF(AND('Mapa final'!#REF!="Alta",'Mapa final'!#REF!="Moderado"),CONCATENATE("R2C",'Mapa final'!#REF!),"")</f>
        <v>#REF!</v>
      </c>
      <c r="X17" s="39" t="e">
        <f>IF(AND('Mapa final'!#REF!="Alta",'Mapa final'!#REF!="Moderado"),CONCATENATE("R2C",'Mapa final'!#REF!),"")</f>
        <v>#REF!</v>
      </c>
      <c r="Y17" s="39" t="e">
        <f>IF(AND('Mapa final'!#REF!="Alta",'Mapa final'!#REF!="Moderado"),CONCATENATE("R2C",'Mapa final'!#REF!),"")</f>
        <v>#REF!</v>
      </c>
      <c r="Z17" s="39" t="e">
        <f>IF(AND('Mapa final'!#REF!="Alta",'Mapa final'!#REF!="Moderado"),CONCATENATE("R2C",'Mapa final'!#REF!),"")</f>
        <v>#REF!</v>
      </c>
      <c r="AA17" s="40" t="e">
        <f>IF(AND('Mapa final'!#REF!="Alta",'Mapa final'!#REF!="Moderado"),CONCATENATE("R2C",'Mapa final'!#REF!),"")</f>
        <v>#REF!</v>
      </c>
      <c r="AB17" s="38" t="str">
        <f>IF(AND('Mapa final'!$AD$13="Alta",'Mapa final'!$AF$13="Mayor"),CONCATENATE("R2C",'Mapa final'!$S$13),"")</f>
        <v/>
      </c>
      <c r="AC17" s="39" t="e">
        <f>IF(AND('Mapa final'!#REF!="Alta",'Mapa final'!#REF!="Mayor"),CONCATENATE("R2C",'Mapa final'!#REF!),"")</f>
        <v>#REF!</v>
      </c>
      <c r="AD17" s="39" t="e">
        <f>IF(AND('Mapa final'!#REF!="Alta",'Mapa final'!#REF!="Mayor"),CONCATENATE("R2C",'Mapa final'!#REF!),"")</f>
        <v>#REF!</v>
      </c>
      <c r="AE17" s="39" t="e">
        <f>IF(AND('Mapa final'!#REF!="Alta",'Mapa final'!#REF!="Mayor"),CONCATENATE("R2C",'Mapa final'!#REF!),"")</f>
        <v>#REF!</v>
      </c>
      <c r="AF17" s="39" t="e">
        <f>IF(AND('Mapa final'!#REF!="Alta",'Mapa final'!#REF!="Mayor"),CONCATENATE("R2C",'Mapa final'!#REF!),"")</f>
        <v>#REF!</v>
      </c>
      <c r="AG17" s="40" t="e">
        <f>IF(AND('Mapa final'!#REF!="Alta",'Mapa final'!#REF!="Mayor"),CONCATENATE("R2C",'Mapa final'!#REF!),"")</f>
        <v>#REF!</v>
      </c>
      <c r="AH17" s="41" t="str">
        <f>IF(AND('Mapa final'!$AD$13="Alta",'Mapa final'!$AF$13="Catastrófico"),CONCATENATE("R2C",'Mapa final'!$S$13),"")</f>
        <v/>
      </c>
      <c r="AI17" s="42" t="e">
        <f>IF(AND('Mapa final'!#REF!="Alta",'Mapa final'!#REF!="Catastrófico"),CONCATENATE("R2C",'Mapa final'!#REF!),"")</f>
        <v>#REF!</v>
      </c>
      <c r="AJ17" s="42" t="e">
        <f>IF(AND('Mapa final'!#REF!="Alta",'Mapa final'!#REF!="Catastrófico"),CONCATENATE("R2C",'Mapa final'!#REF!),"")</f>
        <v>#REF!</v>
      </c>
      <c r="AK17" s="42" t="e">
        <f>IF(AND('Mapa final'!#REF!="Alta",'Mapa final'!#REF!="Catastrófico"),CONCATENATE("R2C",'Mapa final'!#REF!),"")</f>
        <v>#REF!</v>
      </c>
      <c r="AL17" s="42" t="e">
        <f>IF(AND('Mapa final'!#REF!="Alta",'Mapa final'!#REF!="Catastrófico"),CONCATENATE("R2C",'Mapa final'!#REF!),"")</f>
        <v>#REF!</v>
      </c>
      <c r="AM17" s="43" t="e">
        <f>IF(AND('Mapa final'!#REF!="Alta",'Mapa final'!#REF!="Catastrófico"),CONCATENATE("R2C",'Mapa final'!#REF!),"")</f>
        <v>#REF!</v>
      </c>
      <c r="AN17" s="69"/>
      <c r="AO17" s="349"/>
      <c r="AP17" s="350"/>
      <c r="AQ17" s="350"/>
      <c r="AR17" s="350"/>
      <c r="AS17" s="350"/>
      <c r="AT17" s="351"/>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row>
    <row r="18" spans="1:76" ht="15" customHeight="1" x14ac:dyDescent="0.25">
      <c r="A18" s="69"/>
      <c r="B18" s="260"/>
      <c r="C18" s="260"/>
      <c r="D18" s="261"/>
      <c r="E18" s="359"/>
      <c r="F18" s="358"/>
      <c r="G18" s="358"/>
      <c r="H18" s="358"/>
      <c r="I18" s="358"/>
      <c r="J18" s="53" t="e">
        <f>IF(AND('Mapa final'!#REF!="Alta",'Mapa final'!#REF!="Leve"),CONCATENATE("R3C",'Mapa final'!#REF!),"")</f>
        <v>#REF!</v>
      </c>
      <c r="K18" s="54" t="e">
        <f>IF(AND('Mapa final'!#REF!="Alta",'Mapa final'!#REF!="Leve"),CONCATENATE("R3C",'Mapa final'!#REF!),"")</f>
        <v>#REF!</v>
      </c>
      <c r="L18" s="54" t="e">
        <f>IF(AND('Mapa final'!#REF!="Alta",'Mapa final'!#REF!="Leve"),CONCATENATE("R3C",'Mapa final'!#REF!),"")</f>
        <v>#REF!</v>
      </c>
      <c r="M18" s="54" t="e">
        <f>IF(AND('Mapa final'!#REF!="Alta",'Mapa final'!#REF!="Leve"),CONCATENATE("R3C",'Mapa final'!#REF!),"")</f>
        <v>#REF!</v>
      </c>
      <c r="N18" s="54" t="e">
        <f>IF(AND('Mapa final'!#REF!="Alta",'Mapa final'!#REF!="Leve"),CONCATENATE("R3C",'Mapa final'!#REF!),"")</f>
        <v>#REF!</v>
      </c>
      <c r="O18" s="55" t="e">
        <f>IF(AND('Mapa final'!#REF!="Alta",'Mapa final'!#REF!="Leve"),CONCATENATE("R3C",'Mapa final'!#REF!),"")</f>
        <v>#REF!</v>
      </c>
      <c r="P18" s="53" t="e">
        <f>IF(AND('Mapa final'!#REF!="Alta",'Mapa final'!#REF!="Menor"),CONCATENATE("R3C",'Mapa final'!#REF!),"")</f>
        <v>#REF!</v>
      </c>
      <c r="Q18" s="54" t="e">
        <f>IF(AND('Mapa final'!#REF!="Alta",'Mapa final'!#REF!="Menor"),CONCATENATE("R3C",'Mapa final'!#REF!),"")</f>
        <v>#REF!</v>
      </c>
      <c r="R18" s="54" t="e">
        <f>IF(AND('Mapa final'!#REF!="Alta",'Mapa final'!#REF!="Menor"),CONCATENATE("R3C",'Mapa final'!#REF!),"")</f>
        <v>#REF!</v>
      </c>
      <c r="S18" s="54" t="e">
        <f>IF(AND('Mapa final'!#REF!="Alta",'Mapa final'!#REF!="Menor"),CONCATENATE("R3C",'Mapa final'!#REF!),"")</f>
        <v>#REF!</v>
      </c>
      <c r="T18" s="54" t="e">
        <f>IF(AND('Mapa final'!#REF!="Alta",'Mapa final'!#REF!="Menor"),CONCATENATE("R3C",'Mapa final'!#REF!),"")</f>
        <v>#REF!</v>
      </c>
      <c r="U18" s="55" t="e">
        <f>IF(AND('Mapa final'!#REF!="Alta",'Mapa final'!#REF!="Menor"),CONCATENATE("R3C",'Mapa final'!#REF!),"")</f>
        <v>#REF!</v>
      </c>
      <c r="V18" s="38" t="e">
        <f>IF(AND('Mapa final'!#REF!="Alta",'Mapa final'!#REF!="Moderado"),CONCATENATE("R3C",'Mapa final'!#REF!),"")</f>
        <v>#REF!</v>
      </c>
      <c r="W18" s="39" t="e">
        <f>IF(AND('Mapa final'!#REF!="Alta",'Mapa final'!#REF!="Moderado"),CONCATENATE("R3C",'Mapa final'!#REF!),"")</f>
        <v>#REF!</v>
      </c>
      <c r="X18" s="39" t="e">
        <f>IF(AND('Mapa final'!#REF!="Alta",'Mapa final'!#REF!="Moderado"),CONCATENATE("R3C",'Mapa final'!#REF!),"")</f>
        <v>#REF!</v>
      </c>
      <c r="Y18" s="39" t="e">
        <f>IF(AND('Mapa final'!#REF!="Alta",'Mapa final'!#REF!="Moderado"),CONCATENATE("R3C",'Mapa final'!#REF!),"")</f>
        <v>#REF!</v>
      </c>
      <c r="Z18" s="39" t="e">
        <f>IF(AND('Mapa final'!#REF!="Alta",'Mapa final'!#REF!="Moderado"),CONCATENATE("R3C",'Mapa final'!#REF!),"")</f>
        <v>#REF!</v>
      </c>
      <c r="AA18" s="40" t="e">
        <f>IF(AND('Mapa final'!#REF!="Alta",'Mapa final'!#REF!="Moderado"),CONCATENATE("R3C",'Mapa final'!#REF!),"")</f>
        <v>#REF!</v>
      </c>
      <c r="AB18" s="38" t="e">
        <f>IF(AND('Mapa final'!#REF!="Alta",'Mapa final'!#REF!="Mayor"),CONCATENATE("R3C",'Mapa final'!#REF!),"")</f>
        <v>#REF!</v>
      </c>
      <c r="AC18" s="39" t="e">
        <f>IF(AND('Mapa final'!#REF!="Alta",'Mapa final'!#REF!="Mayor"),CONCATENATE("R3C",'Mapa final'!#REF!),"")</f>
        <v>#REF!</v>
      </c>
      <c r="AD18" s="39" t="e">
        <f>IF(AND('Mapa final'!#REF!="Alta",'Mapa final'!#REF!="Mayor"),CONCATENATE("R3C",'Mapa final'!#REF!),"")</f>
        <v>#REF!</v>
      </c>
      <c r="AE18" s="39" t="e">
        <f>IF(AND('Mapa final'!#REF!="Alta",'Mapa final'!#REF!="Mayor"),CONCATENATE("R3C",'Mapa final'!#REF!),"")</f>
        <v>#REF!</v>
      </c>
      <c r="AF18" s="39" t="e">
        <f>IF(AND('Mapa final'!#REF!="Alta",'Mapa final'!#REF!="Mayor"),CONCATENATE("R3C",'Mapa final'!#REF!),"")</f>
        <v>#REF!</v>
      </c>
      <c r="AG18" s="40" t="e">
        <f>IF(AND('Mapa final'!#REF!="Alta",'Mapa final'!#REF!="Mayor"),CONCATENATE("R3C",'Mapa final'!#REF!),"")</f>
        <v>#REF!</v>
      </c>
      <c r="AH18" s="41" t="e">
        <f>IF(AND('Mapa final'!#REF!="Alta",'Mapa final'!#REF!="Catastrófico"),CONCATENATE("R3C",'Mapa final'!#REF!),"")</f>
        <v>#REF!</v>
      </c>
      <c r="AI18" s="42" t="e">
        <f>IF(AND('Mapa final'!#REF!="Alta",'Mapa final'!#REF!="Catastrófico"),CONCATENATE("R3C",'Mapa final'!#REF!),"")</f>
        <v>#REF!</v>
      </c>
      <c r="AJ18" s="42" t="e">
        <f>IF(AND('Mapa final'!#REF!="Alta",'Mapa final'!#REF!="Catastrófico"),CONCATENATE("R3C",'Mapa final'!#REF!),"")</f>
        <v>#REF!</v>
      </c>
      <c r="AK18" s="42" t="e">
        <f>IF(AND('Mapa final'!#REF!="Alta",'Mapa final'!#REF!="Catastrófico"),CONCATENATE("R3C",'Mapa final'!#REF!),"")</f>
        <v>#REF!</v>
      </c>
      <c r="AL18" s="42" t="e">
        <f>IF(AND('Mapa final'!#REF!="Alta",'Mapa final'!#REF!="Catastrófico"),CONCATENATE("R3C",'Mapa final'!#REF!),"")</f>
        <v>#REF!</v>
      </c>
      <c r="AM18" s="43" t="e">
        <f>IF(AND('Mapa final'!#REF!="Alta",'Mapa final'!#REF!="Catastrófico"),CONCATENATE("R3C",'Mapa final'!#REF!),"")</f>
        <v>#REF!</v>
      </c>
      <c r="AN18" s="69"/>
      <c r="AO18" s="349"/>
      <c r="AP18" s="350"/>
      <c r="AQ18" s="350"/>
      <c r="AR18" s="350"/>
      <c r="AS18" s="350"/>
      <c r="AT18" s="351"/>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row>
    <row r="19" spans="1:76" ht="15" customHeight="1" x14ac:dyDescent="0.25">
      <c r="A19" s="69"/>
      <c r="B19" s="260"/>
      <c r="C19" s="260"/>
      <c r="D19" s="261"/>
      <c r="E19" s="359"/>
      <c r="F19" s="358"/>
      <c r="G19" s="358"/>
      <c r="H19" s="358"/>
      <c r="I19" s="358"/>
      <c r="J19" s="53" t="e">
        <f>IF(AND('Mapa final'!#REF!="Alta",'Mapa final'!#REF!="Leve"),CONCATENATE("R4C",'Mapa final'!#REF!),"")</f>
        <v>#REF!</v>
      </c>
      <c r="K19" s="54" t="e">
        <f>IF(AND('Mapa final'!#REF!="Alta",'Mapa final'!#REF!="Leve"),CONCATENATE("R4C",'Mapa final'!#REF!),"")</f>
        <v>#REF!</v>
      </c>
      <c r="L19" s="54" t="e">
        <f>IF(AND('Mapa final'!#REF!="Alta",'Mapa final'!#REF!="Leve"),CONCATENATE("R4C",'Mapa final'!#REF!),"")</f>
        <v>#REF!</v>
      </c>
      <c r="M19" s="54" t="e">
        <f>IF(AND('Mapa final'!#REF!="Alta",'Mapa final'!#REF!="Leve"),CONCATENATE("R4C",'Mapa final'!#REF!),"")</f>
        <v>#REF!</v>
      </c>
      <c r="N19" s="54" t="e">
        <f>IF(AND('Mapa final'!#REF!="Alta",'Mapa final'!#REF!="Leve"),CONCATENATE("R4C",'Mapa final'!#REF!),"")</f>
        <v>#REF!</v>
      </c>
      <c r="O19" s="55" t="e">
        <f>IF(AND('Mapa final'!#REF!="Alta",'Mapa final'!#REF!="Leve"),CONCATENATE("R4C",'Mapa final'!#REF!),"")</f>
        <v>#REF!</v>
      </c>
      <c r="P19" s="53" t="e">
        <f>IF(AND('Mapa final'!#REF!="Alta",'Mapa final'!#REF!="Menor"),CONCATENATE("R4C",'Mapa final'!#REF!),"")</f>
        <v>#REF!</v>
      </c>
      <c r="Q19" s="54" t="e">
        <f>IF(AND('Mapa final'!#REF!="Alta",'Mapa final'!#REF!="Menor"),CONCATENATE("R4C",'Mapa final'!#REF!),"")</f>
        <v>#REF!</v>
      </c>
      <c r="R19" s="54" t="e">
        <f>IF(AND('Mapa final'!#REF!="Alta",'Mapa final'!#REF!="Menor"),CONCATENATE("R4C",'Mapa final'!#REF!),"")</f>
        <v>#REF!</v>
      </c>
      <c r="S19" s="54" t="e">
        <f>IF(AND('Mapa final'!#REF!="Alta",'Mapa final'!#REF!="Menor"),CONCATENATE("R4C",'Mapa final'!#REF!),"")</f>
        <v>#REF!</v>
      </c>
      <c r="T19" s="54" t="e">
        <f>IF(AND('Mapa final'!#REF!="Alta",'Mapa final'!#REF!="Menor"),CONCATENATE("R4C",'Mapa final'!#REF!),"")</f>
        <v>#REF!</v>
      </c>
      <c r="U19" s="55" t="e">
        <f>IF(AND('Mapa final'!#REF!="Alta",'Mapa final'!#REF!="Menor"),CONCATENATE("R4C",'Mapa final'!#REF!),"")</f>
        <v>#REF!</v>
      </c>
      <c r="V19" s="38" t="e">
        <f>IF(AND('Mapa final'!#REF!="Alta",'Mapa final'!#REF!="Moderado"),CONCATENATE("R4C",'Mapa final'!#REF!),"")</f>
        <v>#REF!</v>
      </c>
      <c r="W19" s="39" t="e">
        <f>IF(AND('Mapa final'!#REF!="Alta",'Mapa final'!#REF!="Moderado"),CONCATENATE("R4C",'Mapa final'!#REF!),"")</f>
        <v>#REF!</v>
      </c>
      <c r="X19" s="39" t="e">
        <f>IF(AND('Mapa final'!#REF!="Alta",'Mapa final'!#REF!="Moderado"),CONCATENATE("R4C",'Mapa final'!#REF!),"")</f>
        <v>#REF!</v>
      </c>
      <c r="Y19" s="39" t="e">
        <f>IF(AND('Mapa final'!#REF!="Alta",'Mapa final'!#REF!="Moderado"),CONCATENATE("R4C",'Mapa final'!#REF!),"")</f>
        <v>#REF!</v>
      </c>
      <c r="Z19" s="39" t="e">
        <f>IF(AND('Mapa final'!#REF!="Alta",'Mapa final'!#REF!="Moderado"),CONCATENATE("R4C",'Mapa final'!#REF!),"")</f>
        <v>#REF!</v>
      </c>
      <c r="AA19" s="40" t="e">
        <f>IF(AND('Mapa final'!#REF!="Alta",'Mapa final'!#REF!="Moderado"),CONCATENATE("R4C",'Mapa final'!#REF!),"")</f>
        <v>#REF!</v>
      </c>
      <c r="AB19" s="38" t="e">
        <f>IF(AND('Mapa final'!#REF!="Alta",'Mapa final'!#REF!="Mayor"),CONCATENATE("R4C",'Mapa final'!#REF!),"")</f>
        <v>#REF!</v>
      </c>
      <c r="AC19" s="39" t="e">
        <f>IF(AND('Mapa final'!#REF!="Alta",'Mapa final'!#REF!="Mayor"),CONCATENATE("R4C",'Mapa final'!#REF!),"")</f>
        <v>#REF!</v>
      </c>
      <c r="AD19" s="39" t="e">
        <f>IF(AND('Mapa final'!#REF!="Alta",'Mapa final'!#REF!="Mayor"),CONCATENATE("R4C",'Mapa final'!#REF!),"")</f>
        <v>#REF!</v>
      </c>
      <c r="AE19" s="39" t="e">
        <f>IF(AND('Mapa final'!#REF!="Alta",'Mapa final'!#REF!="Mayor"),CONCATENATE("R4C",'Mapa final'!#REF!),"")</f>
        <v>#REF!</v>
      </c>
      <c r="AF19" s="39" t="e">
        <f>IF(AND('Mapa final'!#REF!="Alta",'Mapa final'!#REF!="Mayor"),CONCATENATE("R4C",'Mapa final'!#REF!),"")</f>
        <v>#REF!</v>
      </c>
      <c r="AG19" s="40" t="e">
        <f>IF(AND('Mapa final'!#REF!="Alta",'Mapa final'!#REF!="Mayor"),CONCATENATE("R4C",'Mapa final'!#REF!),"")</f>
        <v>#REF!</v>
      </c>
      <c r="AH19" s="41" t="e">
        <f>IF(AND('Mapa final'!#REF!="Alta",'Mapa final'!#REF!="Catastrófico"),CONCATENATE("R4C",'Mapa final'!#REF!),"")</f>
        <v>#REF!</v>
      </c>
      <c r="AI19" s="42" t="e">
        <f>IF(AND('Mapa final'!#REF!="Alta",'Mapa final'!#REF!="Catastrófico"),CONCATENATE("R4C",'Mapa final'!#REF!),"")</f>
        <v>#REF!</v>
      </c>
      <c r="AJ19" s="42" t="e">
        <f>IF(AND('Mapa final'!#REF!="Alta",'Mapa final'!#REF!="Catastrófico"),CONCATENATE("R4C",'Mapa final'!#REF!),"")</f>
        <v>#REF!</v>
      </c>
      <c r="AK19" s="42" t="e">
        <f>IF(AND('Mapa final'!#REF!="Alta",'Mapa final'!#REF!="Catastrófico"),CONCATENATE("R4C",'Mapa final'!#REF!),"")</f>
        <v>#REF!</v>
      </c>
      <c r="AL19" s="42" t="e">
        <f>IF(AND('Mapa final'!#REF!="Alta",'Mapa final'!#REF!="Catastrófico"),CONCATENATE("R4C",'Mapa final'!#REF!),"")</f>
        <v>#REF!</v>
      </c>
      <c r="AM19" s="43" t="e">
        <f>IF(AND('Mapa final'!#REF!="Alta",'Mapa final'!#REF!="Catastrófico"),CONCATENATE("R4C",'Mapa final'!#REF!),"")</f>
        <v>#REF!</v>
      </c>
      <c r="AN19" s="69"/>
      <c r="AO19" s="349"/>
      <c r="AP19" s="350"/>
      <c r="AQ19" s="350"/>
      <c r="AR19" s="350"/>
      <c r="AS19" s="350"/>
      <c r="AT19" s="351"/>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row>
    <row r="20" spans="1:76" ht="15" customHeight="1" x14ac:dyDescent="0.25">
      <c r="A20" s="69"/>
      <c r="B20" s="260"/>
      <c r="C20" s="260"/>
      <c r="D20" s="261"/>
      <c r="E20" s="359"/>
      <c r="F20" s="358"/>
      <c r="G20" s="358"/>
      <c r="H20" s="358"/>
      <c r="I20" s="358"/>
      <c r="J20" s="53" t="e">
        <f>IF(AND('Mapa final'!#REF!="Alta",'Mapa final'!#REF!="Leve"),CONCATENATE("R5C",'Mapa final'!#REF!),"")</f>
        <v>#REF!</v>
      </c>
      <c r="K20" s="54" t="e">
        <f>IF(AND('Mapa final'!#REF!="Alta",'Mapa final'!#REF!="Leve"),CONCATENATE("R5C",'Mapa final'!#REF!),"")</f>
        <v>#REF!</v>
      </c>
      <c r="L20" s="54" t="e">
        <f>IF(AND('Mapa final'!#REF!="Alta",'Mapa final'!#REF!="Leve"),CONCATENATE("R5C",'Mapa final'!#REF!),"")</f>
        <v>#REF!</v>
      </c>
      <c r="M20" s="54" t="e">
        <f>IF(AND('Mapa final'!#REF!="Alta",'Mapa final'!#REF!="Leve"),CONCATENATE("R5C",'Mapa final'!#REF!),"")</f>
        <v>#REF!</v>
      </c>
      <c r="N20" s="54" t="e">
        <f>IF(AND('Mapa final'!#REF!="Alta",'Mapa final'!#REF!="Leve"),CONCATENATE("R5C",'Mapa final'!#REF!),"")</f>
        <v>#REF!</v>
      </c>
      <c r="O20" s="55" t="e">
        <f>IF(AND('Mapa final'!#REF!="Alta",'Mapa final'!#REF!="Leve"),CONCATENATE("R5C",'Mapa final'!#REF!),"")</f>
        <v>#REF!</v>
      </c>
      <c r="P20" s="53" t="e">
        <f>IF(AND('Mapa final'!#REF!="Alta",'Mapa final'!#REF!="Menor"),CONCATENATE("R5C",'Mapa final'!#REF!),"")</f>
        <v>#REF!</v>
      </c>
      <c r="Q20" s="54" t="e">
        <f>IF(AND('Mapa final'!#REF!="Alta",'Mapa final'!#REF!="Menor"),CONCATENATE("R5C",'Mapa final'!#REF!),"")</f>
        <v>#REF!</v>
      </c>
      <c r="R20" s="54" t="e">
        <f>IF(AND('Mapa final'!#REF!="Alta",'Mapa final'!#REF!="Menor"),CONCATENATE("R5C",'Mapa final'!#REF!),"")</f>
        <v>#REF!</v>
      </c>
      <c r="S20" s="54" t="e">
        <f>IF(AND('Mapa final'!#REF!="Alta",'Mapa final'!#REF!="Menor"),CONCATENATE("R5C",'Mapa final'!#REF!),"")</f>
        <v>#REF!</v>
      </c>
      <c r="T20" s="54" t="e">
        <f>IF(AND('Mapa final'!#REF!="Alta",'Mapa final'!#REF!="Menor"),CONCATENATE("R5C",'Mapa final'!#REF!),"")</f>
        <v>#REF!</v>
      </c>
      <c r="U20" s="55" t="e">
        <f>IF(AND('Mapa final'!#REF!="Alta",'Mapa final'!#REF!="Menor"),CONCATENATE("R5C",'Mapa final'!#REF!),"")</f>
        <v>#REF!</v>
      </c>
      <c r="V20" s="38" t="e">
        <f>IF(AND('Mapa final'!#REF!="Alta",'Mapa final'!#REF!="Moderado"),CONCATENATE("R5C",'Mapa final'!#REF!),"")</f>
        <v>#REF!</v>
      </c>
      <c r="W20" s="39" t="e">
        <f>IF(AND('Mapa final'!#REF!="Alta",'Mapa final'!#REF!="Moderado"),CONCATENATE("R5C",'Mapa final'!#REF!),"")</f>
        <v>#REF!</v>
      </c>
      <c r="X20" s="39" t="e">
        <f>IF(AND('Mapa final'!#REF!="Alta",'Mapa final'!#REF!="Moderado"),CONCATENATE("R5C",'Mapa final'!#REF!),"")</f>
        <v>#REF!</v>
      </c>
      <c r="Y20" s="39" t="e">
        <f>IF(AND('Mapa final'!#REF!="Alta",'Mapa final'!#REF!="Moderado"),CONCATENATE("R5C",'Mapa final'!#REF!),"")</f>
        <v>#REF!</v>
      </c>
      <c r="Z20" s="39" t="e">
        <f>IF(AND('Mapa final'!#REF!="Alta",'Mapa final'!#REF!="Moderado"),CONCATENATE("R5C",'Mapa final'!#REF!),"")</f>
        <v>#REF!</v>
      </c>
      <c r="AA20" s="40" t="e">
        <f>IF(AND('Mapa final'!#REF!="Alta",'Mapa final'!#REF!="Moderado"),CONCATENATE("R5C",'Mapa final'!#REF!),"")</f>
        <v>#REF!</v>
      </c>
      <c r="AB20" s="38" t="e">
        <f>IF(AND('Mapa final'!#REF!="Alta",'Mapa final'!#REF!="Mayor"),CONCATENATE("R5C",'Mapa final'!#REF!),"")</f>
        <v>#REF!</v>
      </c>
      <c r="AC20" s="39" t="e">
        <f>IF(AND('Mapa final'!#REF!="Alta",'Mapa final'!#REF!="Mayor"),CONCATENATE("R5C",'Mapa final'!#REF!),"")</f>
        <v>#REF!</v>
      </c>
      <c r="AD20" s="39" t="e">
        <f>IF(AND('Mapa final'!#REF!="Alta",'Mapa final'!#REF!="Mayor"),CONCATENATE("R5C",'Mapa final'!#REF!),"")</f>
        <v>#REF!</v>
      </c>
      <c r="AE20" s="39" t="e">
        <f>IF(AND('Mapa final'!#REF!="Alta",'Mapa final'!#REF!="Mayor"),CONCATENATE("R5C",'Mapa final'!#REF!),"")</f>
        <v>#REF!</v>
      </c>
      <c r="AF20" s="39" t="e">
        <f>IF(AND('Mapa final'!#REF!="Alta",'Mapa final'!#REF!="Mayor"),CONCATENATE("R5C",'Mapa final'!#REF!),"")</f>
        <v>#REF!</v>
      </c>
      <c r="AG20" s="40" t="e">
        <f>IF(AND('Mapa final'!#REF!="Alta",'Mapa final'!#REF!="Mayor"),CONCATENATE("R5C",'Mapa final'!#REF!),"")</f>
        <v>#REF!</v>
      </c>
      <c r="AH20" s="41" t="e">
        <f>IF(AND('Mapa final'!#REF!="Alta",'Mapa final'!#REF!="Catastrófico"),CONCATENATE("R5C",'Mapa final'!#REF!),"")</f>
        <v>#REF!</v>
      </c>
      <c r="AI20" s="42" t="e">
        <f>IF(AND('Mapa final'!#REF!="Alta",'Mapa final'!#REF!="Catastrófico"),CONCATENATE("R5C",'Mapa final'!#REF!),"")</f>
        <v>#REF!</v>
      </c>
      <c r="AJ20" s="42" t="e">
        <f>IF(AND('Mapa final'!#REF!="Alta",'Mapa final'!#REF!="Catastrófico"),CONCATENATE("R5C",'Mapa final'!#REF!),"")</f>
        <v>#REF!</v>
      </c>
      <c r="AK20" s="42" t="e">
        <f>IF(AND('Mapa final'!#REF!="Alta",'Mapa final'!#REF!="Catastrófico"),CONCATENATE("R5C",'Mapa final'!#REF!),"")</f>
        <v>#REF!</v>
      </c>
      <c r="AL20" s="42" t="e">
        <f>IF(AND('Mapa final'!#REF!="Alta",'Mapa final'!#REF!="Catastrófico"),CONCATENATE("R5C",'Mapa final'!#REF!),"")</f>
        <v>#REF!</v>
      </c>
      <c r="AM20" s="43" t="e">
        <f>IF(AND('Mapa final'!#REF!="Alta",'Mapa final'!#REF!="Catastrófico"),CONCATENATE("R5C",'Mapa final'!#REF!),"")</f>
        <v>#REF!</v>
      </c>
      <c r="AN20" s="69"/>
      <c r="AO20" s="349"/>
      <c r="AP20" s="350"/>
      <c r="AQ20" s="350"/>
      <c r="AR20" s="350"/>
      <c r="AS20" s="350"/>
      <c r="AT20" s="351"/>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row>
    <row r="21" spans="1:76" ht="15" customHeight="1" x14ac:dyDescent="0.25">
      <c r="A21" s="69"/>
      <c r="B21" s="260"/>
      <c r="C21" s="260"/>
      <c r="D21" s="261"/>
      <c r="E21" s="359"/>
      <c r="F21" s="358"/>
      <c r="G21" s="358"/>
      <c r="H21" s="358"/>
      <c r="I21" s="358"/>
      <c r="J21" s="53" t="e">
        <f>IF(AND('Mapa final'!#REF!="Alta",'Mapa final'!#REF!="Leve"),CONCATENATE("R6C",'Mapa final'!#REF!),"")</f>
        <v>#REF!</v>
      </c>
      <c r="K21" s="54" t="e">
        <f>IF(AND('Mapa final'!#REF!="Alta",'Mapa final'!#REF!="Leve"),CONCATENATE("R6C",'Mapa final'!#REF!),"")</f>
        <v>#REF!</v>
      </c>
      <c r="L21" s="54" t="e">
        <f>IF(AND('Mapa final'!#REF!="Alta",'Mapa final'!#REF!="Leve"),CONCATENATE("R6C",'Mapa final'!#REF!),"")</f>
        <v>#REF!</v>
      </c>
      <c r="M21" s="54" t="e">
        <f>IF(AND('Mapa final'!#REF!="Alta",'Mapa final'!#REF!="Leve"),CONCATENATE("R6C",'Mapa final'!#REF!),"")</f>
        <v>#REF!</v>
      </c>
      <c r="N21" s="54" t="e">
        <f>IF(AND('Mapa final'!#REF!="Alta",'Mapa final'!#REF!="Leve"),CONCATENATE("R6C",'Mapa final'!#REF!),"")</f>
        <v>#REF!</v>
      </c>
      <c r="O21" s="55" t="e">
        <f>IF(AND('Mapa final'!#REF!="Alta",'Mapa final'!#REF!="Leve"),CONCATENATE("R6C",'Mapa final'!#REF!),"")</f>
        <v>#REF!</v>
      </c>
      <c r="P21" s="53" t="e">
        <f>IF(AND('Mapa final'!#REF!="Alta",'Mapa final'!#REF!="Menor"),CONCATENATE("R6C",'Mapa final'!#REF!),"")</f>
        <v>#REF!</v>
      </c>
      <c r="Q21" s="54" t="e">
        <f>IF(AND('Mapa final'!#REF!="Alta",'Mapa final'!#REF!="Menor"),CONCATENATE("R6C",'Mapa final'!#REF!),"")</f>
        <v>#REF!</v>
      </c>
      <c r="R21" s="54" t="e">
        <f>IF(AND('Mapa final'!#REF!="Alta",'Mapa final'!#REF!="Menor"),CONCATENATE("R6C",'Mapa final'!#REF!),"")</f>
        <v>#REF!</v>
      </c>
      <c r="S21" s="54" t="e">
        <f>IF(AND('Mapa final'!#REF!="Alta",'Mapa final'!#REF!="Menor"),CONCATENATE("R6C",'Mapa final'!#REF!),"")</f>
        <v>#REF!</v>
      </c>
      <c r="T21" s="54" t="e">
        <f>IF(AND('Mapa final'!#REF!="Alta",'Mapa final'!#REF!="Menor"),CONCATENATE("R6C",'Mapa final'!#REF!),"")</f>
        <v>#REF!</v>
      </c>
      <c r="U21" s="55" t="e">
        <f>IF(AND('Mapa final'!#REF!="Alta",'Mapa final'!#REF!="Menor"),CONCATENATE("R6C",'Mapa final'!#REF!),"")</f>
        <v>#REF!</v>
      </c>
      <c r="V21" s="38" t="e">
        <f>IF(AND('Mapa final'!#REF!="Alta",'Mapa final'!#REF!="Moderado"),CONCATENATE("R6C",'Mapa final'!#REF!),"")</f>
        <v>#REF!</v>
      </c>
      <c r="W21" s="39" t="e">
        <f>IF(AND('Mapa final'!#REF!="Alta",'Mapa final'!#REF!="Moderado"),CONCATENATE("R6C",'Mapa final'!#REF!),"")</f>
        <v>#REF!</v>
      </c>
      <c r="X21" s="39" t="e">
        <f>IF(AND('Mapa final'!#REF!="Alta",'Mapa final'!#REF!="Moderado"),CONCATENATE("R6C",'Mapa final'!#REF!),"")</f>
        <v>#REF!</v>
      </c>
      <c r="Y21" s="39" t="e">
        <f>IF(AND('Mapa final'!#REF!="Alta",'Mapa final'!#REF!="Moderado"),CONCATENATE("R6C",'Mapa final'!#REF!),"")</f>
        <v>#REF!</v>
      </c>
      <c r="Z21" s="39" t="e">
        <f>IF(AND('Mapa final'!#REF!="Alta",'Mapa final'!#REF!="Moderado"),CONCATENATE("R6C",'Mapa final'!#REF!),"")</f>
        <v>#REF!</v>
      </c>
      <c r="AA21" s="40" t="e">
        <f>IF(AND('Mapa final'!#REF!="Alta",'Mapa final'!#REF!="Moderado"),CONCATENATE("R6C",'Mapa final'!#REF!),"")</f>
        <v>#REF!</v>
      </c>
      <c r="AB21" s="38" t="e">
        <f>IF(AND('Mapa final'!#REF!="Alta",'Mapa final'!#REF!="Mayor"),CONCATENATE("R6C",'Mapa final'!#REF!),"")</f>
        <v>#REF!</v>
      </c>
      <c r="AC21" s="39" t="e">
        <f>IF(AND('Mapa final'!#REF!="Alta",'Mapa final'!#REF!="Mayor"),CONCATENATE("R6C",'Mapa final'!#REF!),"")</f>
        <v>#REF!</v>
      </c>
      <c r="AD21" s="39" t="e">
        <f>IF(AND('Mapa final'!#REF!="Alta",'Mapa final'!#REF!="Mayor"),CONCATENATE("R6C",'Mapa final'!#REF!),"")</f>
        <v>#REF!</v>
      </c>
      <c r="AE21" s="39" t="e">
        <f>IF(AND('Mapa final'!#REF!="Alta",'Mapa final'!#REF!="Mayor"),CONCATENATE("R6C",'Mapa final'!#REF!),"")</f>
        <v>#REF!</v>
      </c>
      <c r="AF21" s="39" t="e">
        <f>IF(AND('Mapa final'!#REF!="Alta",'Mapa final'!#REF!="Mayor"),CONCATENATE("R6C",'Mapa final'!#REF!),"")</f>
        <v>#REF!</v>
      </c>
      <c r="AG21" s="40" t="e">
        <f>IF(AND('Mapa final'!#REF!="Alta",'Mapa final'!#REF!="Mayor"),CONCATENATE("R6C",'Mapa final'!#REF!),"")</f>
        <v>#REF!</v>
      </c>
      <c r="AH21" s="41" t="e">
        <f>IF(AND('Mapa final'!#REF!="Alta",'Mapa final'!#REF!="Catastrófico"),CONCATENATE("R6C",'Mapa final'!#REF!),"")</f>
        <v>#REF!</v>
      </c>
      <c r="AI21" s="42" t="e">
        <f>IF(AND('Mapa final'!#REF!="Alta",'Mapa final'!#REF!="Catastrófico"),CONCATENATE("R6C",'Mapa final'!#REF!),"")</f>
        <v>#REF!</v>
      </c>
      <c r="AJ21" s="42" t="e">
        <f>IF(AND('Mapa final'!#REF!="Alta",'Mapa final'!#REF!="Catastrófico"),CONCATENATE("R6C",'Mapa final'!#REF!),"")</f>
        <v>#REF!</v>
      </c>
      <c r="AK21" s="42" t="e">
        <f>IF(AND('Mapa final'!#REF!="Alta",'Mapa final'!#REF!="Catastrófico"),CONCATENATE("R6C",'Mapa final'!#REF!),"")</f>
        <v>#REF!</v>
      </c>
      <c r="AL21" s="42" t="e">
        <f>IF(AND('Mapa final'!#REF!="Alta",'Mapa final'!#REF!="Catastrófico"),CONCATENATE("R6C",'Mapa final'!#REF!),"")</f>
        <v>#REF!</v>
      </c>
      <c r="AM21" s="43" t="e">
        <f>IF(AND('Mapa final'!#REF!="Alta",'Mapa final'!#REF!="Catastrófico"),CONCATENATE("R6C",'Mapa final'!#REF!),"")</f>
        <v>#REF!</v>
      </c>
      <c r="AN21" s="69"/>
      <c r="AO21" s="349"/>
      <c r="AP21" s="350"/>
      <c r="AQ21" s="350"/>
      <c r="AR21" s="350"/>
      <c r="AS21" s="350"/>
      <c r="AT21" s="351"/>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row>
    <row r="22" spans="1:76" ht="15" customHeight="1" x14ac:dyDescent="0.25">
      <c r="A22" s="69"/>
      <c r="B22" s="260"/>
      <c r="C22" s="260"/>
      <c r="D22" s="261"/>
      <c r="E22" s="359"/>
      <c r="F22" s="358"/>
      <c r="G22" s="358"/>
      <c r="H22" s="358"/>
      <c r="I22" s="358"/>
      <c r="J22" s="53" t="e">
        <f>IF(AND('Mapa final'!#REF!="Alta",'Mapa final'!#REF!="Leve"),CONCATENATE("R7C",'Mapa final'!#REF!),"")</f>
        <v>#REF!</v>
      </c>
      <c r="K22" s="54" t="e">
        <f>IF(AND('Mapa final'!#REF!="Alta",'Mapa final'!#REF!="Leve"),CONCATENATE("R7C",'Mapa final'!#REF!),"")</f>
        <v>#REF!</v>
      </c>
      <c r="L22" s="54" t="e">
        <f>IF(AND('Mapa final'!#REF!="Alta",'Mapa final'!#REF!="Leve"),CONCATENATE("R7C",'Mapa final'!#REF!),"")</f>
        <v>#REF!</v>
      </c>
      <c r="M22" s="54" t="e">
        <f>IF(AND('Mapa final'!#REF!="Alta",'Mapa final'!#REF!="Leve"),CONCATENATE("R7C",'Mapa final'!#REF!),"")</f>
        <v>#REF!</v>
      </c>
      <c r="N22" s="54" t="e">
        <f>IF(AND('Mapa final'!#REF!="Alta",'Mapa final'!#REF!="Leve"),CONCATENATE("R7C",'Mapa final'!#REF!),"")</f>
        <v>#REF!</v>
      </c>
      <c r="O22" s="55" t="e">
        <f>IF(AND('Mapa final'!#REF!="Alta",'Mapa final'!#REF!="Leve"),CONCATENATE("R7C",'Mapa final'!#REF!),"")</f>
        <v>#REF!</v>
      </c>
      <c r="P22" s="53" t="e">
        <f>IF(AND('Mapa final'!#REF!="Alta",'Mapa final'!#REF!="Menor"),CONCATENATE("R7C",'Mapa final'!#REF!),"")</f>
        <v>#REF!</v>
      </c>
      <c r="Q22" s="54" t="e">
        <f>IF(AND('Mapa final'!#REF!="Alta",'Mapa final'!#REF!="Menor"),CONCATENATE("R7C",'Mapa final'!#REF!),"")</f>
        <v>#REF!</v>
      </c>
      <c r="R22" s="54" t="e">
        <f>IF(AND('Mapa final'!#REF!="Alta",'Mapa final'!#REF!="Menor"),CONCATENATE("R7C",'Mapa final'!#REF!),"")</f>
        <v>#REF!</v>
      </c>
      <c r="S22" s="54" t="e">
        <f>IF(AND('Mapa final'!#REF!="Alta",'Mapa final'!#REF!="Menor"),CONCATENATE("R7C",'Mapa final'!#REF!),"")</f>
        <v>#REF!</v>
      </c>
      <c r="T22" s="54" t="e">
        <f>IF(AND('Mapa final'!#REF!="Alta",'Mapa final'!#REF!="Menor"),CONCATENATE("R7C",'Mapa final'!#REF!),"")</f>
        <v>#REF!</v>
      </c>
      <c r="U22" s="55" t="e">
        <f>IF(AND('Mapa final'!#REF!="Alta",'Mapa final'!#REF!="Menor"),CONCATENATE("R7C",'Mapa final'!#REF!),"")</f>
        <v>#REF!</v>
      </c>
      <c r="V22" s="38" t="e">
        <f>IF(AND('Mapa final'!#REF!="Alta",'Mapa final'!#REF!="Moderado"),CONCATENATE("R7C",'Mapa final'!#REF!),"")</f>
        <v>#REF!</v>
      </c>
      <c r="W22" s="39" t="e">
        <f>IF(AND('Mapa final'!#REF!="Alta",'Mapa final'!#REF!="Moderado"),CONCATENATE("R7C",'Mapa final'!#REF!),"")</f>
        <v>#REF!</v>
      </c>
      <c r="X22" s="39" t="e">
        <f>IF(AND('Mapa final'!#REF!="Alta",'Mapa final'!#REF!="Moderado"),CONCATENATE("R7C",'Mapa final'!#REF!),"")</f>
        <v>#REF!</v>
      </c>
      <c r="Y22" s="39" t="e">
        <f>IF(AND('Mapa final'!#REF!="Alta",'Mapa final'!#REF!="Moderado"),CONCATENATE("R7C",'Mapa final'!#REF!),"")</f>
        <v>#REF!</v>
      </c>
      <c r="Z22" s="39" t="e">
        <f>IF(AND('Mapa final'!#REF!="Alta",'Mapa final'!#REF!="Moderado"),CONCATENATE("R7C",'Mapa final'!#REF!),"")</f>
        <v>#REF!</v>
      </c>
      <c r="AA22" s="40" t="e">
        <f>IF(AND('Mapa final'!#REF!="Alta",'Mapa final'!#REF!="Moderado"),CONCATENATE("R7C",'Mapa final'!#REF!),"")</f>
        <v>#REF!</v>
      </c>
      <c r="AB22" s="38" t="e">
        <f>IF(AND('Mapa final'!#REF!="Alta",'Mapa final'!#REF!="Mayor"),CONCATENATE("R7C",'Mapa final'!#REF!),"")</f>
        <v>#REF!</v>
      </c>
      <c r="AC22" s="39" t="e">
        <f>IF(AND('Mapa final'!#REF!="Alta",'Mapa final'!#REF!="Mayor"),CONCATENATE("R7C",'Mapa final'!#REF!),"")</f>
        <v>#REF!</v>
      </c>
      <c r="AD22" s="39" t="e">
        <f>IF(AND('Mapa final'!#REF!="Alta",'Mapa final'!#REF!="Mayor"),CONCATENATE("R7C",'Mapa final'!#REF!),"")</f>
        <v>#REF!</v>
      </c>
      <c r="AE22" s="39" t="e">
        <f>IF(AND('Mapa final'!#REF!="Alta",'Mapa final'!#REF!="Mayor"),CONCATENATE("R7C",'Mapa final'!#REF!),"")</f>
        <v>#REF!</v>
      </c>
      <c r="AF22" s="39" t="e">
        <f>IF(AND('Mapa final'!#REF!="Alta",'Mapa final'!#REF!="Mayor"),CONCATENATE("R7C",'Mapa final'!#REF!),"")</f>
        <v>#REF!</v>
      </c>
      <c r="AG22" s="40" t="e">
        <f>IF(AND('Mapa final'!#REF!="Alta",'Mapa final'!#REF!="Mayor"),CONCATENATE("R7C",'Mapa final'!#REF!),"")</f>
        <v>#REF!</v>
      </c>
      <c r="AH22" s="41" t="e">
        <f>IF(AND('Mapa final'!#REF!="Alta",'Mapa final'!#REF!="Catastrófico"),CONCATENATE("R7C",'Mapa final'!#REF!),"")</f>
        <v>#REF!</v>
      </c>
      <c r="AI22" s="42" t="e">
        <f>IF(AND('Mapa final'!#REF!="Alta",'Mapa final'!#REF!="Catastrófico"),CONCATENATE("R7C",'Mapa final'!#REF!),"")</f>
        <v>#REF!</v>
      </c>
      <c r="AJ22" s="42" t="e">
        <f>IF(AND('Mapa final'!#REF!="Alta",'Mapa final'!#REF!="Catastrófico"),CONCATENATE("R7C",'Mapa final'!#REF!),"")</f>
        <v>#REF!</v>
      </c>
      <c r="AK22" s="42" t="e">
        <f>IF(AND('Mapa final'!#REF!="Alta",'Mapa final'!#REF!="Catastrófico"),CONCATENATE("R7C",'Mapa final'!#REF!),"")</f>
        <v>#REF!</v>
      </c>
      <c r="AL22" s="42" t="e">
        <f>IF(AND('Mapa final'!#REF!="Alta",'Mapa final'!#REF!="Catastrófico"),CONCATENATE("R7C",'Mapa final'!#REF!),"")</f>
        <v>#REF!</v>
      </c>
      <c r="AM22" s="43" t="e">
        <f>IF(AND('Mapa final'!#REF!="Alta",'Mapa final'!#REF!="Catastrófico"),CONCATENATE("R7C",'Mapa final'!#REF!),"")</f>
        <v>#REF!</v>
      </c>
      <c r="AN22" s="69"/>
      <c r="AO22" s="349"/>
      <c r="AP22" s="350"/>
      <c r="AQ22" s="350"/>
      <c r="AR22" s="350"/>
      <c r="AS22" s="350"/>
      <c r="AT22" s="351"/>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row>
    <row r="23" spans="1:76" ht="15" customHeight="1" x14ac:dyDescent="0.25">
      <c r="A23" s="69"/>
      <c r="B23" s="260"/>
      <c r="C23" s="260"/>
      <c r="D23" s="261"/>
      <c r="E23" s="359"/>
      <c r="F23" s="358"/>
      <c r="G23" s="358"/>
      <c r="H23" s="358"/>
      <c r="I23" s="358"/>
      <c r="J23" s="53" t="e">
        <f>IF(AND('Mapa final'!#REF!="Alta",'Mapa final'!#REF!="Leve"),CONCATENATE("R8C",'Mapa final'!#REF!),"")</f>
        <v>#REF!</v>
      </c>
      <c r="K23" s="54" t="e">
        <f>IF(AND('Mapa final'!#REF!="Alta",'Mapa final'!#REF!="Leve"),CONCATENATE("R8C",'Mapa final'!#REF!),"")</f>
        <v>#REF!</v>
      </c>
      <c r="L23" s="54" t="e">
        <f>IF(AND('Mapa final'!#REF!="Alta",'Mapa final'!#REF!="Leve"),CONCATENATE("R8C",'Mapa final'!#REF!),"")</f>
        <v>#REF!</v>
      </c>
      <c r="M23" s="54" t="e">
        <f>IF(AND('Mapa final'!#REF!="Alta",'Mapa final'!#REF!="Leve"),CONCATENATE("R8C",'Mapa final'!#REF!),"")</f>
        <v>#REF!</v>
      </c>
      <c r="N23" s="54" t="e">
        <f>IF(AND('Mapa final'!#REF!="Alta",'Mapa final'!#REF!="Leve"),CONCATENATE("R8C",'Mapa final'!#REF!),"")</f>
        <v>#REF!</v>
      </c>
      <c r="O23" s="55" t="e">
        <f>IF(AND('Mapa final'!#REF!="Alta",'Mapa final'!#REF!="Leve"),CONCATENATE("R8C",'Mapa final'!#REF!),"")</f>
        <v>#REF!</v>
      </c>
      <c r="P23" s="53" t="e">
        <f>IF(AND('Mapa final'!#REF!="Alta",'Mapa final'!#REF!="Menor"),CONCATENATE("R8C",'Mapa final'!#REF!),"")</f>
        <v>#REF!</v>
      </c>
      <c r="Q23" s="54" t="e">
        <f>IF(AND('Mapa final'!#REF!="Alta",'Mapa final'!#REF!="Menor"),CONCATENATE("R8C",'Mapa final'!#REF!),"")</f>
        <v>#REF!</v>
      </c>
      <c r="R23" s="54" t="e">
        <f>IF(AND('Mapa final'!#REF!="Alta",'Mapa final'!#REF!="Menor"),CONCATENATE("R8C",'Mapa final'!#REF!),"")</f>
        <v>#REF!</v>
      </c>
      <c r="S23" s="54" t="e">
        <f>IF(AND('Mapa final'!#REF!="Alta",'Mapa final'!#REF!="Menor"),CONCATENATE("R8C",'Mapa final'!#REF!),"")</f>
        <v>#REF!</v>
      </c>
      <c r="T23" s="54" t="e">
        <f>IF(AND('Mapa final'!#REF!="Alta",'Mapa final'!#REF!="Menor"),CONCATENATE("R8C",'Mapa final'!#REF!),"")</f>
        <v>#REF!</v>
      </c>
      <c r="U23" s="55" t="e">
        <f>IF(AND('Mapa final'!#REF!="Alta",'Mapa final'!#REF!="Menor"),CONCATENATE("R8C",'Mapa final'!#REF!),"")</f>
        <v>#REF!</v>
      </c>
      <c r="V23" s="38" t="e">
        <f>IF(AND('Mapa final'!#REF!="Alta",'Mapa final'!#REF!="Moderado"),CONCATENATE("R8C",'Mapa final'!#REF!),"")</f>
        <v>#REF!</v>
      </c>
      <c r="W23" s="39" t="e">
        <f>IF(AND('Mapa final'!#REF!="Alta",'Mapa final'!#REF!="Moderado"),CONCATENATE("R8C",'Mapa final'!#REF!),"")</f>
        <v>#REF!</v>
      </c>
      <c r="X23" s="39" t="e">
        <f>IF(AND('Mapa final'!#REF!="Alta",'Mapa final'!#REF!="Moderado"),CONCATENATE("R8C",'Mapa final'!#REF!),"")</f>
        <v>#REF!</v>
      </c>
      <c r="Y23" s="39" t="e">
        <f>IF(AND('Mapa final'!#REF!="Alta",'Mapa final'!#REF!="Moderado"),CONCATENATE("R8C",'Mapa final'!#REF!),"")</f>
        <v>#REF!</v>
      </c>
      <c r="Z23" s="39" t="e">
        <f>IF(AND('Mapa final'!#REF!="Alta",'Mapa final'!#REF!="Moderado"),CONCATENATE("R8C",'Mapa final'!#REF!),"")</f>
        <v>#REF!</v>
      </c>
      <c r="AA23" s="40" t="e">
        <f>IF(AND('Mapa final'!#REF!="Alta",'Mapa final'!#REF!="Moderado"),CONCATENATE("R8C",'Mapa final'!#REF!),"")</f>
        <v>#REF!</v>
      </c>
      <c r="AB23" s="38" t="e">
        <f>IF(AND('Mapa final'!#REF!="Alta",'Mapa final'!#REF!="Mayor"),CONCATENATE("R8C",'Mapa final'!#REF!),"")</f>
        <v>#REF!</v>
      </c>
      <c r="AC23" s="39" t="e">
        <f>IF(AND('Mapa final'!#REF!="Alta",'Mapa final'!#REF!="Mayor"),CONCATENATE("R8C",'Mapa final'!#REF!),"")</f>
        <v>#REF!</v>
      </c>
      <c r="AD23" s="39" t="e">
        <f>IF(AND('Mapa final'!#REF!="Alta",'Mapa final'!#REF!="Mayor"),CONCATENATE("R8C",'Mapa final'!#REF!),"")</f>
        <v>#REF!</v>
      </c>
      <c r="AE23" s="39" t="e">
        <f>IF(AND('Mapa final'!#REF!="Alta",'Mapa final'!#REF!="Mayor"),CONCATENATE("R8C",'Mapa final'!#REF!),"")</f>
        <v>#REF!</v>
      </c>
      <c r="AF23" s="39" t="e">
        <f>IF(AND('Mapa final'!#REF!="Alta",'Mapa final'!#REF!="Mayor"),CONCATENATE("R8C",'Mapa final'!#REF!),"")</f>
        <v>#REF!</v>
      </c>
      <c r="AG23" s="40" t="e">
        <f>IF(AND('Mapa final'!#REF!="Alta",'Mapa final'!#REF!="Mayor"),CONCATENATE("R8C",'Mapa final'!#REF!),"")</f>
        <v>#REF!</v>
      </c>
      <c r="AH23" s="41" t="e">
        <f>IF(AND('Mapa final'!#REF!="Alta",'Mapa final'!#REF!="Catastrófico"),CONCATENATE("R8C",'Mapa final'!#REF!),"")</f>
        <v>#REF!</v>
      </c>
      <c r="AI23" s="42" t="e">
        <f>IF(AND('Mapa final'!#REF!="Alta",'Mapa final'!#REF!="Catastrófico"),CONCATENATE("R8C",'Mapa final'!#REF!),"")</f>
        <v>#REF!</v>
      </c>
      <c r="AJ23" s="42" t="e">
        <f>IF(AND('Mapa final'!#REF!="Alta",'Mapa final'!#REF!="Catastrófico"),CONCATENATE("R8C",'Mapa final'!#REF!),"")</f>
        <v>#REF!</v>
      </c>
      <c r="AK23" s="42" t="e">
        <f>IF(AND('Mapa final'!#REF!="Alta",'Mapa final'!#REF!="Catastrófico"),CONCATENATE("R8C",'Mapa final'!#REF!),"")</f>
        <v>#REF!</v>
      </c>
      <c r="AL23" s="42" t="e">
        <f>IF(AND('Mapa final'!#REF!="Alta",'Mapa final'!#REF!="Catastrófico"),CONCATENATE("R8C",'Mapa final'!#REF!),"")</f>
        <v>#REF!</v>
      </c>
      <c r="AM23" s="43" t="e">
        <f>IF(AND('Mapa final'!#REF!="Alta",'Mapa final'!#REF!="Catastrófico"),CONCATENATE("R8C",'Mapa final'!#REF!),"")</f>
        <v>#REF!</v>
      </c>
      <c r="AN23" s="69"/>
      <c r="AO23" s="349"/>
      <c r="AP23" s="350"/>
      <c r="AQ23" s="350"/>
      <c r="AR23" s="350"/>
      <c r="AS23" s="350"/>
      <c r="AT23" s="351"/>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row>
    <row r="24" spans="1:76" ht="15" customHeight="1" x14ac:dyDescent="0.25">
      <c r="A24" s="69"/>
      <c r="B24" s="260"/>
      <c r="C24" s="260"/>
      <c r="D24" s="261"/>
      <c r="E24" s="359"/>
      <c r="F24" s="358"/>
      <c r="G24" s="358"/>
      <c r="H24" s="358"/>
      <c r="I24" s="358"/>
      <c r="J24" s="53" t="e">
        <f>IF(AND('Mapa final'!#REF!="Alta",'Mapa final'!#REF!="Leve"),CONCATENATE("R9C",'Mapa final'!#REF!),"")</f>
        <v>#REF!</v>
      </c>
      <c r="K24" s="54" t="e">
        <f>IF(AND('Mapa final'!#REF!="Alta",'Mapa final'!#REF!="Leve"),CONCATENATE("R9C",'Mapa final'!#REF!),"")</f>
        <v>#REF!</v>
      </c>
      <c r="L24" s="54" t="e">
        <f>IF(AND('Mapa final'!#REF!="Alta",'Mapa final'!#REF!="Leve"),CONCATENATE("R9C",'Mapa final'!#REF!),"")</f>
        <v>#REF!</v>
      </c>
      <c r="M24" s="54" t="e">
        <f>IF(AND('Mapa final'!#REF!="Alta",'Mapa final'!#REF!="Leve"),CONCATENATE("R9C",'Mapa final'!#REF!),"")</f>
        <v>#REF!</v>
      </c>
      <c r="N24" s="54" t="e">
        <f>IF(AND('Mapa final'!#REF!="Alta",'Mapa final'!#REF!="Leve"),CONCATENATE("R9C",'Mapa final'!#REF!),"")</f>
        <v>#REF!</v>
      </c>
      <c r="O24" s="55" t="e">
        <f>IF(AND('Mapa final'!#REF!="Alta",'Mapa final'!#REF!="Leve"),CONCATENATE("R9C",'Mapa final'!#REF!),"")</f>
        <v>#REF!</v>
      </c>
      <c r="P24" s="53" t="e">
        <f>IF(AND('Mapa final'!#REF!="Alta",'Mapa final'!#REF!="Menor"),CONCATENATE("R9C",'Mapa final'!#REF!),"")</f>
        <v>#REF!</v>
      </c>
      <c r="Q24" s="54" t="e">
        <f>IF(AND('Mapa final'!#REF!="Alta",'Mapa final'!#REF!="Menor"),CONCATENATE("R9C",'Mapa final'!#REF!),"")</f>
        <v>#REF!</v>
      </c>
      <c r="R24" s="54" t="e">
        <f>IF(AND('Mapa final'!#REF!="Alta",'Mapa final'!#REF!="Menor"),CONCATENATE("R9C",'Mapa final'!#REF!),"")</f>
        <v>#REF!</v>
      </c>
      <c r="S24" s="54" t="e">
        <f>IF(AND('Mapa final'!#REF!="Alta",'Mapa final'!#REF!="Menor"),CONCATENATE("R9C",'Mapa final'!#REF!),"")</f>
        <v>#REF!</v>
      </c>
      <c r="T24" s="54" t="e">
        <f>IF(AND('Mapa final'!#REF!="Alta",'Mapa final'!#REF!="Menor"),CONCATENATE("R9C",'Mapa final'!#REF!),"")</f>
        <v>#REF!</v>
      </c>
      <c r="U24" s="55" t="e">
        <f>IF(AND('Mapa final'!#REF!="Alta",'Mapa final'!#REF!="Menor"),CONCATENATE("R9C",'Mapa final'!#REF!),"")</f>
        <v>#REF!</v>
      </c>
      <c r="V24" s="38" t="e">
        <f>IF(AND('Mapa final'!#REF!="Alta",'Mapa final'!#REF!="Moderado"),CONCATENATE("R9C",'Mapa final'!#REF!),"")</f>
        <v>#REF!</v>
      </c>
      <c r="W24" s="39" t="e">
        <f>IF(AND('Mapa final'!#REF!="Alta",'Mapa final'!#REF!="Moderado"),CONCATENATE("R9C",'Mapa final'!#REF!),"")</f>
        <v>#REF!</v>
      </c>
      <c r="X24" s="39" t="e">
        <f>IF(AND('Mapa final'!#REF!="Alta",'Mapa final'!#REF!="Moderado"),CONCATENATE("R9C",'Mapa final'!#REF!),"")</f>
        <v>#REF!</v>
      </c>
      <c r="Y24" s="39" t="e">
        <f>IF(AND('Mapa final'!#REF!="Alta",'Mapa final'!#REF!="Moderado"),CONCATENATE("R9C",'Mapa final'!#REF!),"")</f>
        <v>#REF!</v>
      </c>
      <c r="Z24" s="39" t="e">
        <f>IF(AND('Mapa final'!#REF!="Alta",'Mapa final'!#REF!="Moderado"),CONCATENATE("R9C",'Mapa final'!#REF!),"")</f>
        <v>#REF!</v>
      </c>
      <c r="AA24" s="40" t="e">
        <f>IF(AND('Mapa final'!#REF!="Alta",'Mapa final'!#REF!="Moderado"),CONCATENATE("R9C",'Mapa final'!#REF!),"")</f>
        <v>#REF!</v>
      </c>
      <c r="AB24" s="38" t="e">
        <f>IF(AND('Mapa final'!#REF!="Alta",'Mapa final'!#REF!="Mayor"),CONCATENATE("R9C",'Mapa final'!#REF!),"")</f>
        <v>#REF!</v>
      </c>
      <c r="AC24" s="39" t="e">
        <f>IF(AND('Mapa final'!#REF!="Alta",'Mapa final'!#REF!="Mayor"),CONCATENATE("R9C",'Mapa final'!#REF!),"")</f>
        <v>#REF!</v>
      </c>
      <c r="AD24" s="39" t="e">
        <f>IF(AND('Mapa final'!#REF!="Alta",'Mapa final'!#REF!="Mayor"),CONCATENATE("R9C",'Mapa final'!#REF!),"")</f>
        <v>#REF!</v>
      </c>
      <c r="AE24" s="39" t="e">
        <f>IF(AND('Mapa final'!#REF!="Alta",'Mapa final'!#REF!="Mayor"),CONCATENATE("R9C",'Mapa final'!#REF!),"")</f>
        <v>#REF!</v>
      </c>
      <c r="AF24" s="39" t="e">
        <f>IF(AND('Mapa final'!#REF!="Alta",'Mapa final'!#REF!="Mayor"),CONCATENATE("R9C",'Mapa final'!#REF!),"")</f>
        <v>#REF!</v>
      </c>
      <c r="AG24" s="40" t="e">
        <f>IF(AND('Mapa final'!#REF!="Alta",'Mapa final'!#REF!="Mayor"),CONCATENATE("R9C",'Mapa final'!#REF!),"")</f>
        <v>#REF!</v>
      </c>
      <c r="AH24" s="41" t="e">
        <f>IF(AND('Mapa final'!#REF!="Alta",'Mapa final'!#REF!="Catastrófico"),CONCATENATE("R9C",'Mapa final'!#REF!),"")</f>
        <v>#REF!</v>
      </c>
      <c r="AI24" s="42" t="e">
        <f>IF(AND('Mapa final'!#REF!="Alta",'Mapa final'!#REF!="Catastrófico"),CONCATENATE("R9C",'Mapa final'!#REF!),"")</f>
        <v>#REF!</v>
      </c>
      <c r="AJ24" s="42" t="e">
        <f>IF(AND('Mapa final'!#REF!="Alta",'Mapa final'!#REF!="Catastrófico"),CONCATENATE("R9C",'Mapa final'!#REF!),"")</f>
        <v>#REF!</v>
      </c>
      <c r="AK24" s="42" t="e">
        <f>IF(AND('Mapa final'!#REF!="Alta",'Mapa final'!#REF!="Catastrófico"),CONCATENATE("R9C",'Mapa final'!#REF!),"")</f>
        <v>#REF!</v>
      </c>
      <c r="AL24" s="42" t="e">
        <f>IF(AND('Mapa final'!#REF!="Alta",'Mapa final'!#REF!="Catastrófico"),CONCATENATE("R9C",'Mapa final'!#REF!),"")</f>
        <v>#REF!</v>
      </c>
      <c r="AM24" s="43" t="e">
        <f>IF(AND('Mapa final'!#REF!="Alta",'Mapa final'!#REF!="Catastrófico"),CONCATENATE("R9C",'Mapa final'!#REF!),"")</f>
        <v>#REF!</v>
      </c>
      <c r="AN24" s="69"/>
      <c r="AO24" s="349"/>
      <c r="AP24" s="350"/>
      <c r="AQ24" s="350"/>
      <c r="AR24" s="350"/>
      <c r="AS24" s="350"/>
      <c r="AT24" s="351"/>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row>
    <row r="25" spans="1:76" ht="15.75" customHeight="1" thickBot="1" x14ac:dyDescent="0.3">
      <c r="A25" s="69"/>
      <c r="B25" s="260"/>
      <c r="C25" s="260"/>
      <c r="D25" s="261"/>
      <c r="E25" s="360"/>
      <c r="F25" s="361"/>
      <c r="G25" s="361"/>
      <c r="H25" s="361"/>
      <c r="I25" s="361"/>
      <c r="J25" s="56" t="e">
        <f>IF(AND('Mapa final'!#REF!="Alta",'Mapa final'!#REF!="Leve"),CONCATENATE("R10C",'Mapa final'!#REF!),"")</f>
        <v>#REF!</v>
      </c>
      <c r="K25" s="57" t="e">
        <f>IF(AND('Mapa final'!#REF!="Alta",'Mapa final'!#REF!="Leve"),CONCATENATE("R10C",'Mapa final'!#REF!),"")</f>
        <v>#REF!</v>
      </c>
      <c r="L25" s="57" t="e">
        <f>IF(AND('Mapa final'!#REF!="Alta",'Mapa final'!#REF!="Leve"),CONCATENATE("R10C",'Mapa final'!#REF!),"")</f>
        <v>#REF!</v>
      </c>
      <c r="M25" s="57" t="e">
        <f>IF(AND('Mapa final'!#REF!="Alta",'Mapa final'!#REF!="Leve"),CONCATENATE("R10C",'Mapa final'!#REF!),"")</f>
        <v>#REF!</v>
      </c>
      <c r="N25" s="57" t="e">
        <f>IF(AND('Mapa final'!#REF!="Alta",'Mapa final'!#REF!="Leve"),CONCATENATE("R10C",'Mapa final'!#REF!),"")</f>
        <v>#REF!</v>
      </c>
      <c r="O25" s="58" t="e">
        <f>IF(AND('Mapa final'!#REF!="Alta",'Mapa final'!#REF!="Leve"),CONCATENATE("R10C",'Mapa final'!#REF!),"")</f>
        <v>#REF!</v>
      </c>
      <c r="P25" s="56" t="e">
        <f>IF(AND('Mapa final'!#REF!="Alta",'Mapa final'!#REF!="Menor"),CONCATENATE("R10C",'Mapa final'!#REF!),"")</f>
        <v>#REF!</v>
      </c>
      <c r="Q25" s="57" t="e">
        <f>IF(AND('Mapa final'!#REF!="Alta",'Mapa final'!#REF!="Menor"),CONCATENATE("R10C",'Mapa final'!#REF!),"")</f>
        <v>#REF!</v>
      </c>
      <c r="R25" s="57" t="e">
        <f>IF(AND('Mapa final'!#REF!="Alta",'Mapa final'!#REF!="Menor"),CONCATENATE("R10C",'Mapa final'!#REF!),"")</f>
        <v>#REF!</v>
      </c>
      <c r="S25" s="57" t="e">
        <f>IF(AND('Mapa final'!#REF!="Alta",'Mapa final'!#REF!="Menor"),CONCATENATE("R10C",'Mapa final'!#REF!),"")</f>
        <v>#REF!</v>
      </c>
      <c r="T25" s="57" t="e">
        <f>IF(AND('Mapa final'!#REF!="Alta",'Mapa final'!#REF!="Menor"),CONCATENATE("R10C",'Mapa final'!#REF!),"")</f>
        <v>#REF!</v>
      </c>
      <c r="U25" s="58" t="e">
        <f>IF(AND('Mapa final'!#REF!="Alta",'Mapa final'!#REF!="Menor"),CONCATENATE("R10C",'Mapa final'!#REF!),"")</f>
        <v>#REF!</v>
      </c>
      <c r="V25" s="44" t="e">
        <f>IF(AND('Mapa final'!#REF!="Alta",'Mapa final'!#REF!="Moderado"),CONCATENATE("R10C",'Mapa final'!#REF!),"")</f>
        <v>#REF!</v>
      </c>
      <c r="W25" s="45" t="e">
        <f>IF(AND('Mapa final'!#REF!="Alta",'Mapa final'!#REF!="Moderado"),CONCATENATE("R10C",'Mapa final'!#REF!),"")</f>
        <v>#REF!</v>
      </c>
      <c r="X25" s="45" t="e">
        <f>IF(AND('Mapa final'!#REF!="Alta",'Mapa final'!#REF!="Moderado"),CONCATENATE("R10C",'Mapa final'!#REF!),"")</f>
        <v>#REF!</v>
      </c>
      <c r="Y25" s="45" t="e">
        <f>IF(AND('Mapa final'!#REF!="Alta",'Mapa final'!#REF!="Moderado"),CONCATENATE("R10C",'Mapa final'!#REF!),"")</f>
        <v>#REF!</v>
      </c>
      <c r="Z25" s="45" t="e">
        <f>IF(AND('Mapa final'!#REF!="Alta",'Mapa final'!#REF!="Moderado"),CONCATENATE("R10C",'Mapa final'!#REF!),"")</f>
        <v>#REF!</v>
      </c>
      <c r="AA25" s="46" t="e">
        <f>IF(AND('Mapa final'!#REF!="Alta",'Mapa final'!#REF!="Moderado"),CONCATENATE("R10C",'Mapa final'!#REF!),"")</f>
        <v>#REF!</v>
      </c>
      <c r="AB25" s="44" t="e">
        <f>IF(AND('Mapa final'!#REF!="Alta",'Mapa final'!#REF!="Mayor"),CONCATENATE("R10C",'Mapa final'!#REF!),"")</f>
        <v>#REF!</v>
      </c>
      <c r="AC25" s="45" t="e">
        <f>IF(AND('Mapa final'!#REF!="Alta",'Mapa final'!#REF!="Mayor"),CONCATENATE("R10C",'Mapa final'!#REF!),"")</f>
        <v>#REF!</v>
      </c>
      <c r="AD25" s="45" t="e">
        <f>IF(AND('Mapa final'!#REF!="Alta",'Mapa final'!#REF!="Mayor"),CONCATENATE("R10C",'Mapa final'!#REF!),"")</f>
        <v>#REF!</v>
      </c>
      <c r="AE25" s="45" t="e">
        <f>IF(AND('Mapa final'!#REF!="Alta",'Mapa final'!#REF!="Mayor"),CONCATENATE("R10C",'Mapa final'!#REF!),"")</f>
        <v>#REF!</v>
      </c>
      <c r="AF25" s="45" t="e">
        <f>IF(AND('Mapa final'!#REF!="Alta",'Mapa final'!#REF!="Mayor"),CONCATENATE("R10C",'Mapa final'!#REF!),"")</f>
        <v>#REF!</v>
      </c>
      <c r="AG25" s="46" t="e">
        <f>IF(AND('Mapa final'!#REF!="Alta",'Mapa final'!#REF!="Mayor"),CONCATENATE("R10C",'Mapa final'!#REF!),"")</f>
        <v>#REF!</v>
      </c>
      <c r="AH25" s="47" t="e">
        <f>IF(AND('Mapa final'!#REF!="Alta",'Mapa final'!#REF!="Catastrófico"),CONCATENATE("R10C",'Mapa final'!#REF!),"")</f>
        <v>#REF!</v>
      </c>
      <c r="AI25" s="48" t="e">
        <f>IF(AND('Mapa final'!#REF!="Alta",'Mapa final'!#REF!="Catastrófico"),CONCATENATE("R10C",'Mapa final'!#REF!),"")</f>
        <v>#REF!</v>
      </c>
      <c r="AJ25" s="48" t="e">
        <f>IF(AND('Mapa final'!#REF!="Alta",'Mapa final'!#REF!="Catastrófico"),CONCATENATE("R10C",'Mapa final'!#REF!),"")</f>
        <v>#REF!</v>
      </c>
      <c r="AK25" s="48" t="e">
        <f>IF(AND('Mapa final'!#REF!="Alta",'Mapa final'!#REF!="Catastrófico"),CONCATENATE("R10C",'Mapa final'!#REF!),"")</f>
        <v>#REF!</v>
      </c>
      <c r="AL25" s="48" t="e">
        <f>IF(AND('Mapa final'!#REF!="Alta",'Mapa final'!#REF!="Catastrófico"),CONCATENATE("R10C",'Mapa final'!#REF!),"")</f>
        <v>#REF!</v>
      </c>
      <c r="AM25" s="49" t="e">
        <f>IF(AND('Mapa final'!#REF!="Alta",'Mapa final'!#REF!="Catastrófico"),CONCATENATE("R10C",'Mapa final'!#REF!),"")</f>
        <v>#REF!</v>
      </c>
      <c r="AN25" s="69"/>
      <c r="AO25" s="352"/>
      <c r="AP25" s="353"/>
      <c r="AQ25" s="353"/>
      <c r="AR25" s="353"/>
      <c r="AS25" s="353"/>
      <c r="AT25" s="354"/>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row>
    <row r="26" spans="1:76" ht="15" customHeight="1" x14ac:dyDescent="0.25">
      <c r="A26" s="69"/>
      <c r="B26" s="260"/>
      <c r="C26" s="260"/>
      <c r="D26" s="261"/>
      <c r="E26" s="355" t="s">
        <v>115</v>
      </c>
      <c r="F26" s="356"/>
      <c r="G26" s="356"/>
      <c r="H26" s="356"/>
      <c r="I26" s="373"/>
      <c r="J26" s="50" t="e">
        <f>IF(AND('Mapa final'!#REF!="Media",'Mapa final'!#REF!="Leve"),CONCATENATE("R1C",'Mapa final'!#REF!),"")</f>
        <v>#REF!</v>
      </c>
      <c r="K26" s="51" t="e">
        <f>IF(AND('Mapa final'!#REF!="Media",'Mapa final'!#REF!="Leve"),CONCATENATE("R1C",'Mapa final'!#REF!),"")</f>
        <v>#REF!</v>
      </c>
      <c r="L26" s="51" t="e">
        <f>IF(AND('Mapa final'!#REF!="Media",'Mapa final'!#REF!="Leve"),CONCATENATE("R1C",'Mapa final'!#REF!),"")</f>
        <v>#REF!</v>
      </c>
      <c r="M26" s="51" t="e">
        <f>IF(AND('Mapa final'!#REF!="Media",'Mapa final'!#REF!="Leve"),CONCATENATE("R1C",'Mapa final'!#REF!),"")</f>
        <v>#REF!</v>
      </c>
      <c r="N26" s="51" t="e">
        <f>IF(AND('Mapa final'!#REF!="Media",'Mapa final'!#REF!="Leve"),CONCATENATE("R1C",'Mapa final'!#REF!),"")</f>
        <v>#REF!</v>
      </c>
      <c r="O26" s="52" t="e">
        <f>IF(AND('Mapa final'!#REF!="Media",'Mapa final'!#REF!="Leve"),CONCATENATE("R1C",'Mapa final'!#REF!),"")</f>
        <v>#REF!</v>
      </c>
      <c r="P26" s="50" t="e">
        <f>IF(AND('Mapa final'!#REF!="Media",'Mapa final'!#REF!="Menor"),CONCATENATE("R1C",'Mapa final'!#REF!),"")</f>
        <v>#REF!</v>
      </c>
      <c r="Q26" s="51" t="e">
        <f>IF(AND('Mapa final'!#REF!="Media",'Mapa final'!#REF!="Menor"),CONCATENATE("R1C",'Mapa final'!#REF!),"")</f>
        <v>#REF!</v>
      </c>
      <c r="R26" s="51" t="e">
        <f>IF(AND('Mapa final'!#REF!="Media",'Mapa final'!#REF!="Menor"),CONCATENATE("R1C",'Mapa final'!#REF!),"")</f>
        <v>#REF!</v>
      </c>
      <c r="S26" s="51" t="e">
        <f>IF(AND('Mapa final'!#REF!="Media",'Mapa final'!#REF!="Menor"),CONCATENATE("R1C",'Mapa final'!#REF!),"")</f>
        <v>#REF!</v>
      </c>
      <c r="T26" s="51" t="e">
        <f>IF(AND('Mapa final'!#REF!="Media",'Mapa final'!#REF!="Menor"),CONCATENATE("R1C",'Mapa final'!#REF!),"")</f>
        <v>#REF!</v>
      </c>
      <c r="U26" s="52" t="e">
        <f>IF(AND('Mapa final'!#REF!="Media",'Mapa final'!#REF!="Menor"),CONCATENATE("R1C",'Mapa final'!#REF!),"")</f>
        <v>#REF!</v>
      </c>
      <c r="V26" s="50" t="e">
        <f>IF(AND('Mapa final'!#REF!="Media",'Mapa final'!#REF!="Moderado"),CONCATENATE("R1C",'Mapa final'!#REF!),"")</f>
        <v>#REF!</v>
      </c>
      <c r="W26" s="51" t="e">
        <f>IF(AND('Mapa final'!#REF!="Media",'Mapa final'!#REF!="Moderado"),CONCATENATE("R1C",'Mapa final'!#REF!),"")</f>
        <v>#REF!</v>
      </c>
      <c r="X26" s="51" t="e">
        <f>IF(AND('Mapa final'!#REF!="Media",'Mapa final'!#REF!="Moderado"),CONCATENATE("R1C",'Mapa final'!#REF!),"")</f>
        <v>#REF!</v>
      </c>
      <c r="Y26" s="51" t="e">
        <f>IF(AND('Mapa final'!#REF!="Media",'Mapa final'!#REF!="Moderado"),CONCATENATE("R1C",'Mapa final'!#REF!),"")</f>
        <v>#REF!</v>
      </c>
      <c r="Z26" s="51" t="e">
        <f>IF(AND('Mapa final'!#REF!="Media",'Mapa final'!#REF!="Moderado"),CONCATENATE("R1C",'Mapa final'!#REF!),"")</f>
        <v>#REF!</v>
      </c>
      <c r="AA26" s="52" t="e">
        <f>IF(AND('Mapa final'!#REF!="Media",'Mapa final'!#REF!="Moderado"),CONCATENATE("R1C",'Mapa final'!#REF!),"")</f>
        <v>#REF!</v>
      </c>
      <c r="AB26" s="32" t="e">
        <f>IF(AND('Mapa final'!#REF!="Media",'Mapa final'!#REF!="Mayor"),CONCATENATE("R1C",'Mapa final'!#REF!),"")</f>
        <v>#REF!</v>
      </c>
      <c r="AC26" s="33" t="e">
        <f>IF(AND('Mapa final'!#REF!="Media",'Mapa final'!#REF!="Mayor"),CONCATENATE("R1C",'Mapa final'!#REF!),"")</f>
        <v>#REF!</v>
      </c>
      <c r="AD26" s="33" t="e">
        <f>IF(AND('Mapa final'!#REF!="Media",'Mapa final'!#REF!="Mayor"),CONCATENATE("R1C",'Mapa final'!#REF!),"")</f>
        <v>#REF!</v>
      </c>
      <c r="AE26" s="33" t="e">
        <f>IF(AND('Mapa final'!#REF!="Media",'Mapa final'!#REF!="Mayor"),CONCATENATE("R1C",'Mapa final'!#REF!),"")</f>
        <v>#REF!</v>
      </c>
      <c r="AF26" s="33" t="e">
        <f>IF(AND('Mapa final'!#REF!="Media",'Mapa final'!#REF!="Mayor"),CONCATENATE("R1C",'Mapa final'!#REF!),"")</f>
        <v>#REF!</v>
      </c>
      <c r="AG26" s="34" t="e">
        <f>IF(AND('Mapa final'!#REF!="Media",'Mapa final'!#REF!="Mayor"),CONCATENATE("R1C",'Mapa final'!#REF!),"")</f>
        <v>#REF!</v>
      </c>
      <c r="AH26" s="35" t="e">
        <f>IF(AND('Mapa final'!#REF!="Media",'Mapa final'!#REF!="Catastrófico"),CONCATENATE("R1C",'Mapa final'!#REF!),"")</f>
        <v>#REF!</v>
      </c>
      <c r="AI26" s="36" t="e">
        <f>IF(AND('Mapa final'!#REF!="Media",'Mapa final'!#REF!="Catastrófico"),CONCATENATE("R1C",'Mapa final'!#REF!),"")</f>
        <v>#REF!</v>
      </c>
      <c r="AJ26" s="36" t="e">
        <f>IF(AND('Mapa final'!#REF!="Media",'Mapa final'!#REF!="Catastrófico"),CONCATENATE("R1C",'Mapa final'!#REF!),"")</f>
        <v>#REF!</v>
      </c>
      <c r="AK26" s="36" t="e">
        <f>IF(AND('Mapa final'!#REF!="Media",'Mapa final'!#REF!="Catastrófico"),CONCATENATE("R1C",'Mapa final'!#REF!),"")</f>
        <v>#REF!</v>
      </c>
      <c r="AL26" s="36" t="e">
        <f>IF(AND('Mapa final'!#REF!="Media",'Mapa final'!#REF!="Catastrófico"),CONCATENATE("R1C",'Mapa final'!#REF!),"")</f>
        <v>#REF!</v>
      </c>
      <c r="AM26" s="37" t="e">
        <f>IF(AND('Mapa final'!#REF!="Media",'Mapa final'!#REF!="Catastrófico"),CONCATENATE("R1C",'Mapa final'!#REF!),"")</f>
        <v>#REF!</v>
      </c>
      <c r="AN26" s="69"/>
      <c r="AO26" s="385" t="s">
        <v>79</v>
      </c>
      <c r="AP26" s="386"/>
      <c r="AQ26" s="386"/>
      <c r="AR26" s="386"/>
      <c r="AS26" s="386"/>
      <c r="AT26" s="387"/>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row>
    <row r="27" spans="1:76" ht="15" customHeight="1" x14ac:dyDescent="0.25">
      <c r="A27" s="69"/>
      <c r="B27" s="260"/>
      <c r="C27" s="260"/>
      <c r="D27" s="261"/>
      <c r="E27" s="357"/>
      <c r="F27" s="358"/>
      <c r="G27" s="358"/>
      <c r="H27" s="358"/>
      <c r="I27" s="374"/>
      <c r="J27" s="53" t="str">
        <f>IF(AND('Mapa final'!$AD$13="Media",'Mapa final'!$AF$13="Leve"),CONCATENATE("R2C",'Mapa final'!$S$13),"")</f>
        <v/>
      </c>
      <c r="K27" s="54" t="e">
        <f>IF(AND('Mapa final'!#REF!="Media",'Mapa final'!#REF!="Leve"),CONCATENATE("R2C",'Mapa final'!#REF!),"")</f>
        <v>#REF!</v>
      </c>
      <c r="L27" s="54" t="e">
        <f>IF(AND('Mapa final'!#REF!="Media",'Mapa final'!#REF!="Leve"),CONCATENATE("R2C",'Mapa final'!#REF!),"")</f>
        <v>#REF!</v>
      </c>
      <c r="M27" s="54" t="e">
        <f>IF(AND('Mapa final'!#REF!="Media",'Mapa final'!#REF!="Leve"),CONCATENATE("R2C",'Mapa final'!#REF!),"")</f>
        <v>#REF!</v>
      </c>
      <c r="N27" s="54" t="e">
        <f>IF(AND('Mapa final'!#REF!="Media",'Mapa final'!#REF!="Leve"),CONCATENATE("R2C",'Mapa final'!#REF!),"")</f>
        <v>#REF!</v>
      </c>
      <c r="O27" s="55" t="e">
        <f>IF(AND('Mapa final'!#REF!="Media",'Mapa final'!#REF!="Leve"),CONCATENATE("R2C",'Mapa final'!#REF!),"")</f>
        <v>#REF!</v>
      </c>
      <c r="P27" s="53" t="str">
        <f>IF(AND('Mapa final'!$AD$13="Media",'Mapa final'!$AF$13="Menor"),CONCATENATE("R2C",'Mapa final'!$S$13),"")</f>
        <v/>
      </c>
      <c r="Q27" s="54" t="e">
        <f>IF(AND('Mapa final'!#REF!="Media",'Mapa final'!#REF!="Menor"),CONCATENATE("R2C",'Mapa final'!#REF!),"")</f>
        <v>#REF!</v>
      </c>
      <c r="R27" s="54" t="e">
        <f>IF(AND('Mapa final'!#REF!="Media",'Mapa final'!#REF!="Menor"),CONCATENATE("R2C",'Mapa final'!#REF!),"")</f>
        <v>#REF!</v>
      </c>
      <c r="S27" s="54" t="e">
        <f>IF(AND('Mapa final'!#REF!="Media",'Mapa final'!#REF!="Menor"),CONCATENATE("R2C",'Mapa final'!#REF!),"")</f>
        <v>#REF!</v>
      </c>
      <c r="T27" s="54" t="e">
        <f>IF(AND('Mapa final'!#REF!="Media",'Mapa final'!#REF!="Menor"),CONCATENATE("R2C",'Mapa final'!#REF!),"")</f>
        <v>#REF!</v>
      </c>
      <c r="U27" s="55" t="e">
        <f>IF(AND('Mapa final'!#REF!="Media",'Mapa final'!#REF!="Menor"),CONCATENATE("R2C",'Mapa final'!#REF!),"")</f>
        <v>#REF!</v>
      </c>
      <c r="V27" s="53" t="str">
        <f>IF(AND('Mapa final'!$AD$13="Media",'Mapa final'!$AF$13="Moderado"),CONCATENATE("R2C",'Mapa final'!$S$13),"")</f>
        <v/>
      </c>
      <c r="W27" s="54" t="e">
        <f>IF(AND('Mapa final'!#REF!="Media",'Mapa final'!#REF!="Moderado"),CONCATENATE("R2C",'Mapa final'!#REF!),"")</f>
        <v>#REF!</v>
      </c>
      <c r="X27" s="54" t="e">
        <f>IF(AND('Mapa final'!#REF!="Media",'Mapa final'!#REF!="Moderado"),CONCATENATE("R2C",'Mapa final'!#REF!),"")</f>
        <v>#REF!</v>
      </c>
      <c r="Y27" s="54" t="e">
        <f>IF(AND('Mapa final'!#REF!="Media",'Mapa final'!#REF!="Moderado"),CONCATENATE("R2C",'Mapa final'!#REF!),"")</f>
        <v>#REF!</v>
      </c>
      <c r="Z27" s="54" t="e">
        <f>IF(AND('Mapa final'!#REF!="Media",'Mapa final'!#REF!="Moderado"),CONCATENATE("R2C",'Mapa final'!#REF!),"")</f>
        <v>#REF!</v>
      </c>
      <c r="AA27" s="55" t="e">
        <f>IF(AND('Mapa final'!#REF!="Media",'Mapa final'!#REF!="Moderado"),CONCATENATE("R2C",'Mapa final'!#REF!),"")</f>
        <v>#REF!</v>
      </c>
      <c r="AB27" s="38" t="str">
        <f>IF(AND('Mapa final'!$AD$13="Media",'Mapa final'!$AF$13="Mayor"),CONCATENATE("R2C",'Mapa final'!$S$13),"")</f>
        <v/>
      </c>
      <c r="AC27" s="39" t="e">
        <f>IF(AND('Mapa final'!#REF!="Media",'Mapa final'!#REF!="Mayor"),CONCATENATE("R2C",'Mapa final'!#REF!),"")</f>
        <v>#REF!</v>
      </c>
      <c r="AD27" s="39" t="e">
        <f>IF(AND('Mapa final'!#REF!="Media",'Mapa final'!#REF!="Mayor"),CONCATENATE("R2C",'Mapa final'!#REF!),"")</f>
        <v>#REF!</v>
      </c>
      <c r="AE27" s="39" t="e">
        <f>IF(AND('Mapa final'!#REF!="Media",'Mapa final'!#REF!="Mayor"),CONCATENATE("R2C",'Mapa final'!#REF!),"")</f>
        <v>#REF!</v>
      </c>
      <c r="AF27" s="39" t="e">
        <f>IF(AND('Mapa final'!#REF!="Media",'Mapa final'!#REF!="Mayor"),CONCATENATE("R2C",'Mapa final'!#REF!),"")</f>
        <v>#REF!</v>
      </c>
      <c r="AG27" s="40" t="e">
        <f>IF(AND('Mapa final'!#REF!="Media",'Mapa final'!#REF!="Mayor"),CONCATENATE("R2C",'Mapa final'!#REF!),"")</f>
        <v>#REF!</v>
      </c>
      <c r="AH27" s="41" t="str">
        <f>IF(AND('Mapa final'!$AD$13="Media",'Mapa final'!$AF$13="Catastrófico"),CONCATENATE("R2C",'Mapa final'!$S$13),"")</f>
        <v/>
      </c>
      <c r="AI27" s="42" t="e">
        <f>IF(AND('Mapa final'!#REF!="Media",'Mapa final'!#REF!="Catastrófico"),CONCATENATE("R2C",'Mapa final'!#REF!),"")</f>
        <v>#REF!</v>
      </c>
      <c r="AJ27" s="42" t="e">
        <f>IF(AND('Mapa final'!#REF!="Media",'Mapa final'!#REF!="Catastrófico"),CONCATENATE("R2C",'Mapa final'!#REF!),"")</f>
        <v>#REF!</v>
      </c>
      <c r="AK27" s="42" t="e">
        <f>IF(AND('Mapa final'!#REF!="Media",'Mapa final'!#REF!="Catastrófico"),CONCATENATE("R2C",'Mapa final'!#REF!),"")</f>
        <v>#REF!</v>
      </c>
      <c r="AL27" s="42" t="e">
        <f>IF(AND('Mapa final'!#REF!="Media",'Mapa final'!#REF!="Catastrófico"),CONCATENATE("R2C",'Mapa final'!#REF!),"")</f>
        <v>#REF!</v>
      </c>
      <c r="AM27" s="43" t="e">
        <f>IF(AND('Mapa final'!#REF!="Media",'Mapa final'!#REF!="Catastrófico"),CONCATENATE("R2C",'Mapa final'!#REF!),"")</f>
        <v>#REF!</v>
      </c>
      <c r="AN27" s="69"/>
      <c r="AO27" s="388"/>
      <c r="AP27" s="389"/>
      <c r="AQ27" s="389"/>
      <c r="AR27" s="389"/>
      <c r="AS27" s="389"/>
      <c r="AT27" s="390"/>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row>
    <row r="28" spans="1:76" ht="15" customHeight="1" x14ac:dyDescent="0.25">
      <c r="A28" s="69"/>
      <c r="B28" s="260"/>
      <c r="C28" s="260"/>
      <c r="D28" s="261"/>
      <c r="E28" s="359"/>
      <c r="F28" s="358"/>
      <c r="G28" s="358"/>
      <c r="H28" s="358"/>
      <c r="I28" s="374"/>
      <c r="J28" s="53" t="e">
        <f>IF(AND('Mapa final'!#REF!="Media",'Mapa final'!#REF!="Leve"),CONCATENATE("R3C",'Mapa final'!#REF!),"")</f>
        <v>#REF!</v>
      </c>
      <c r="K28" s="54" t="e">
        <f>IF(AND('Mapa final'!#REF!="Media",'Mapa final'!#REF!="Leve"),CONCATENATE("R3C",'Mapa final'!#REF!),"")</f>
        <v>#REF!</v>
      </c>
      <c r="L28" s="54" t="e">
        <f>IF(AND('Mapa final'!#REF!="Media",'Mapa final'!#REF!="Leve"),CONCATENATE("R3C",'Mapa final'!#REF!),"")</f>
        <v>#REF!</v>
      </c>
      <c r="M28" s="54" t="e">
        <f>IF(AND('Mapa final'!#REF!="Media",'Mapa final'!#REF!="Leve"),CONCATENATE("R3C",'Mapa final'!#REF!),"")</f>
        <v>#REF!</v>
      </c>
      <c r="N28" s="54" t="e">
        <f>IF(AND('Mapa final'!#REF!="Media",'Mapa final'!#REF!="Leve"),CONCATENATE("R3C",'Mapa final'!#REF!),"")</f>
        <v>#REF!</v>
      </c>
      <c r="O28" s="55" t="e">
        <f>IF(AND('Mapa final'!#REF!="Media",'Mapa final'!#REF!="Leve"),CONCATENATE("R3C",'Mapa final'!#REF!),"")</f>
        <v>#REF!</v>
      </c>
      <c r="P28" s="53" t="e">
        <f>IF(AND('Mapa final'!#REF!="Media",'Mapa final'!#REF!="Menor"),CONCATENATE("R3C",'Mapa final'!#REF!),"")</f>
        <v>#REF!</v>
      </c>
      <c r="Q28" s="54" t="e">
        <f>IF(AND('Mapa final'!#REF!="Media",'Mapa final'!#REF!="Menor"),CONCATENATE("R3C",'Mapa final'!#REF!),"")</f>
        <v>#REF!</v>
      </c>
      <c r="R28" s="54" t="e">
        <f>IF(AND('Mapa final'!#REF!="Media",'Mapa final'!#REF!="Menor"),CONCATENATE("R3C",'Mapa final'!#REF!),"")</f>
        <v>#REF!</v>
      </c>
      <c r="S28" s="54" t="e">
        <f>IF(AND('Mapa final'!#REF!="Media",'Mapa final'!#REF!="Menor"),CONCATENATE("R3C",'Mapa final'!#REF!),"")</f>
        <v>#REF!</v>
      </c>
      <c r="T28" s="54" t="e">
        <f>IF(AND('Mapa final'!#REF!="Media",'Mapa final'!#REF!="Menor"),CONCATENATE("R3C",'Mapa final'!#REF!),"")</f>
        <v>#REF!</v>
      </c>
      <c r="U28" s="55" t="e">
        <f>IF(AND('Mapa final'!#REF!="Media",'Mapa final'!#REF!="Menor"),CONCATENATE("R3C",'Mapa final'!#REF!),"")</f>
        <v>#REF!</v>
      </c>
      <c r="V28" s="53" t="e">
        <f>IF(AND('Mapa final'!#REF!="Media",'Mapa final'!#REF!="Moderado"),CONCATENATE("R3C",'Mapa final'!#REF!),"")</f>
        <v>#REF!</v>
      </c>
      <c r="W28" s="54" t="e">
        <f>IF(AND('Mapa final'!#REF!="Media",'Mapa final'!#REF!="Moderado"),CONCATENATE("R3C",'Mapa final'!#REF!),"")</f>
        <v>#REF!</v>
      </c>
      <c r="X28" s="54" t="e">
        <f>IF(AND('Mapa final'!#REF!="Media",'Mapa final'!#REF!="Moderado"),CONCATENATE("R3C",'Mapa final'!#REF!),"")</f>
        <v>#REF!</v>
      </c>
      <c r="Y28" s="54" t="e">
        <f>IF(AND('Mapa final'!#REF!="Media",'Mapa final'!#REF!="Moderado"),CONCATENATE("R3C",'Mapa final'!#REF!),"")</f>
        <v>#REF!</v>
      </c>
      <c r="Z28" s="54" t="e">
        <f>IF(AND('Mapa final'!#REF!="Media",'Mapa final'!#REF!="Moderado"),CONCATENATE("R3C",'Mapa final'!#REF!),"")</f>
        <v>#REF!</v>
      </c>
      <c r="AA28" s="55" t="e">
        <f>IF(AND('Mapa final'!#REF!="Media",'Mapa final'!#REF!="Moderado"),CONCATENATE("R3C",'Mapa final'!#REF!),"")</f>
        <v>#REF!</v>
      </c>
      <c r="AB28" s="38" t="e">
        <f>IF(AND('Mapa final'!#REF!="Media",'Mapa final'!#REF!="Mayor"),CONCATENATE("R3C",'Mapa final'!#REF!),"")</f>
        <v>#REF!</v>
      </c>
      <c r="AC28" s="39" t="e">
        <f>IF(AND('Mapa final'!#REF!="Media",'Mapa final'!#REF!="Mayor"),CONCATENATE("R3C",'Mapa final'!#REF!),"")</f>
        <v>#REF!</v>
      </c>
      <c r="AD28" s="39" t="e">
        <f>IF(AND('Mapa final'!#REF!="Media",'Mapa final'!#REF!="Mayor"),CONCATENATE("R3C",'Mapa final'!#REF!),"")</f>
        <v>#REF!</v>
      </c>
      <c r="AE28" s="39" t="e">
        <f>IF(AND('Mapa final'!#REF!="Media",'Mapa final'!#REF!="Mayor"),CONCATENATE("R3C",'Mapa final'!#REF!),"")</f>
        <v>#REF!</v>
      </c>
      <c r="AF28" s="39" t="e">
        <f>IF(AND('Mapa final'!#REF!="Media",'Mapa final'!#REF!="Mayor"),CONCATENATE("R3C",'Mapa final'!#REF!),"")</f>
        <v>#REF!</v>
      </c>
      <c r="AG28" s="40" t="e">
        <f>IF(AND('Mapa final'!#REF!="Media",'Mapa final'!#REF!="Mayor"),CONCATENATE("R3C",'Mapa final'!#REF!),"")</f>
        <v>#REF!</v>
      </c>
      <c r="AH28" s="41" t="e">
        <f>IF(AND('Mapa final'!#REF!="Media",'Mapa final'!#REF!="Catastrófico"),CONCATENATE("R3C",'Mapa final'!#REF!),"")</f>
        <v>#REF!</v>
      </c>
      <c r="AI28" s="42" t="e">
        <f>IF(AND('Mapa final'!#REF!="Media",'Mapa final'!#REF!="Catastrófico"),CONCATENATE("R3C",'Mapa final'!#REF!),"")</f>
        <v>#REF!</v>
      </c>
      <c r="AJ28" s="42" t="e">
        <f>IF(AND('Mapa final'!#REF!="Media",'Mapa final'!#REF!="Catastrófico"),CONCATENATE("R3C",'Mapa final'!#REF!),"")</f>
        <v>#REF!</v>
      </c>
      <c r="AK28" s="42" t="e">
        <f>IF(AND('Mapa final'!#REF!="Media",'Mapa final'!#REF!="Catastrófico"),CONCATENATE("R3C",'Mapa final'!#REF!),"")</f>
        <v>#REF!</v>
      </c>
      <c r="AL28" s="42" t="e">
        <f>IF(AND('Mapa final'!#REF!="Media",'Mapa final'!#REF!="Catastrófico"),CONCATENATE("R3C",'Mapa final'!#REF!),"")</f>
        <v>#REF!</v>
      </c>
      <c r="AM28" s="43" t="e">
        <f>IF(AND('Mapa final'!#REF!="Media",'Mapa final'!#REF!="Catastrófico"),CONCATENATE("R3C",'Mapa final'!#REF!),"")</f>
        <v>#REF!</v>
      </c>
      <c r="AN28" s="69"/>
      <c r="AO28" s="388"/>
      <c r="AP28" s="389"/>
      <c r="AQ28" s="389"/>
      <c r="AR28" s="389"/>
      <c r="AS28" s="389"/>
      <c r="AT28" s="390"/>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row>
    <row r="29" spans="1:76" ht="15" customHeight="1" x14ac:dyDescent="0.25">
      <c r="A29" s="69"/>
      <c r="B29" s="260"/>
      <c r="C29" s="260"/>
      <c r="D29" s="261"/>
      <c r="E29" s="359"/>
      <c r="F29" s="358"/>
      <c r="G29" s="358"/>
      <c r="H29" s="358"/>
      <c r="I29" s="374"/>
      <c r="J29" s="53" t="e">
        <f>IF(AND('Mapa final'!#REF!="Media",'Mapa final'!#REF!="Leve"),CONCATENATE("R4C",'Mapa final'!#REF!),"")</f>
        <v>#REF!</v>
      </c>
      <c r="K29" s="54" t="e">
        <f>IF(AND('Mapa final'!#REF!="Media",'Mapa final'!#REF!="Leve"),CONCATENATE("R4C",'Mapa final'!#REF!),"")</f>
        <v>#REF!</v>
      </c>
      <c r="L29" s="54" t="e">
        <f>IF(AND('Mapa final'!#REF!="Media",'Mapa final'!#REF!="Leve"),CONCATENATE("R4C",'Mapa final'!#REF!),"")</f>
        <v>#REF!</v>
      </c>
      <c r="M29" s="54" t="e">
        <f>IF(AND('Mapa final'!#REF!="Media",'Mapa final'!#REF!="Leve"),CONCATENATE("R4C",'Mapa final'!#REF!),"")</f>
        <v>#REF!</v>
      </c>
      <c r="N29" s="54" t="e">
        <f>IF(AND('Mapa final'!#REF!="Media",'Mapa final'!#REF!="Leve"),CONCATENATE("R4C",'Mapa final'!#REF!),"")</f>
        <v>#REF!</v>
      </c>
      <c r="O29" s="55" t="e">
        <f>IF(AND('Mapa final'!#REF!="Media",'Mapa final'!#REF!="Leve"),CONCATENATE("R4C",'Mapa final'!#REF!),"")</f>
        <v>#REF!</v>
      </c>
      <c r="P29" s="53" t="e">
        <f>IF(AND('Mapa final'!#REF!="Media",'Mapa final'!#REF!="Menor"),CONCATENATE("R4C",'Mapa final'!#REF!),"")</f>
        <v>#REF!</v>
      </c>
      <c r="Q29" s="54" t="e">
        <f>IF(AND('Mapa final'!#REF!="Media",'Mapa final'!#REF!="Menor"),CONCATENATE("R4C",'Mapa final'!#REF!),"")</f>
        <v>#REF!</v>
      </c>
      <c r="R29" s="54" t="e">
        <f>IF(AND('Mapa final'!#REF!="Media",'Mapa final'!#REF!="Menor"),CONCATENATE("R4C",'Mapa final'!#REF!),"")</f>
        <v>#REF!</v>
      </c>
      <c r="S29" s="54" t="e">
        <f>IF(AND('Mapa final'!#REF!="Media",'Mapa final'!#REF!="Menor"),CONCATENATE("R4C",'Mapa final'!#REF!),"")</f>
        <v>#REF!</v>
      </c>
      <c r="T29" s="54" t="e">
        <f>IF(AND('Mapa final'!#REF!="Media",'Mapa final'!#REF!="Menor"),CONCATENATE("R4C",'Mapa final'!#REF!),"")</f>
        <v>#REF!</v>
      </c>
      <c r="U29" s="55" t="e">
        <f>IF(AND('Mapa final'!#REF!="Media",'Mapa final'!#REF!="Menor"),CONCATENATE("R4C",'Mapa final'!#REF!),"")</f>
        <v>#REF!</v>
      </c>
      <c r="V29" s="53" t="e">
        <f>IF(AND('Mapa final'!#REF!="Media",'Mapa final'!#REF!="Moderado"),CONCATENATE("R4C",'Mapa final'!#REF!),"")</f>
        <v>#REF!</v>
      </c>
      <c r="W29" s="54" t="e">
        <f>IF(AND('Mapa final'!#REF!="Media",'Mapa final'!#REF!="Moderado"),CONCATENATE("R4C",'Mapa final'!#REF!),"")</f>
        <v>#REF!</v>
      </c>
      <c r="X29" s="54" t="e">
        <f>IF(AND('Mapa final'!#REF!="Media",'Mapa final'!#REF!="Moderado"),CONCATENATE("R4C",'Mapa final'!#REF!),"")</f>
        <v>#REF!</v>
      </c>
      <c r="Y29" s="54" t="e">
        <f>IF(AND('Mapa final'!#REF!="Media",'Mapa final'!#REF!="Moderado"),CONCATENATE("R4C",'Mapa final'!#REF!),"")</f>
        <v>#REF!</v>
      </c>
      <c r="Z29" s="54" t="e">
        <f>IF(AND('Mapa final'!#REF!="Media",'Mapa final'!#REF!="Moderado"),CONCATENATE("R4C",'Mapa final'!#REF!),"")</f>
        <v>#REF!</v>
      </c>
      <c r="AA29" s="55" t="e">
        <f>IF(AND('Mapa final'!#REF!="Media",'Mapa final'!#REF!="Moderado"),CONCATENATE("R4C",'Mapa final'!#REF!),"")</f>
        <v>#REF!</v>
      </c>
      <c r="AB29" s="38" t="e">
        <f>IF(AND('Mapa final'!#REF!="Media",'Mapa final'!#REF!="Mayor"),CONCATENATE("R4C",'Mapa final'!#REF!),"")</f>
        <v>#REF!</v>
      </c>
      <c r="AC29" s="39" t="e">
        <f>IF(AND('Mapa final'!#REF!="Media",'Mapa final'!#REF!="Mayor"),CONCATENATE("R4C",'Mapa final'!#REF!),"")</f>
        <v>#REF!</v>
      </c>
      <c r="AD29" s="39" t="e">
        <f>IF(AND('Mapa final'!#REF!="Media",'Mapa final'!#REF!="Mayor"),CONCATENATE("R4C",'Mapa final'!#REF!),"")</f>
        <v>#REF!</v>
      </c>
      <c r="AE29" s="39" t="e">
        <f>IF(AND('Mapa final'!#REF!="Media",'Mapa final'!#REF!="Mayor"),CONCATENATE("R4C",'Mapa final'!#REF!),"")</f>
        <v>#REF!</v>
      </c>
      <c r="AF29" s="39" t="e">
        <f>IF(AND('Mapa final'!#REF!="Media",'Mapa final'!#REF!="Mayor"),CONCATENATE("R4C",'Mapa final'!#REF!),"")</f>
        <v>#REF!</v>
      </c>
      <c r="AG29" s="40" t="e">
        <f>IF(AND('Mapa final'!#REF!="Media",'Mapa final'!#REF!="Mayor"),CONCATENATE("R4C",'Mapa final'!#REF!),"")</f>
        <v>#REF!</v>
      </c>
      <c r="AH29" s="41" t="e">
        <f>IF(AND('Mapa final'!#REF!="Media",'Mapa final'!#REF!="Catastrófico"),CONCATENATE("R4C",'Mapa final'!#REF!),"")</f>
        <v>#REF!</v>
      </c>
      <c r="AI29" s="42" t="e">
        <f>IF(AND('Mapa final'!#REF!="Media",'Mapa final'!#REF!="Catastrófico"),CONCATENATE("R4C",'Mapa final'!#REF!),"")</f>
        <v>#REF!</v>
      </c>
      <c r="AJ29" s="42" t="e">
        <f>IF(AND('Mapa final'!#REF!="Media",'Mapa final'!#REF!="Catastrófico"),CONCATENATE("R4C",'Mapa final'!#REF!),"")</f>
        <v>#REF!</v>
      </c>
      <c r="AK29" s="42" t="e">
        <f>IF(AND('Mapa final'!#REF!="Media",'Mapa final'!#REF!="Catastrófico"),CONCATENATE("R4C",'Mapa final'!#REF!),"")</f>
        <v>#REF!</v>
      </c>
      <c r="AL29" s="42" t="e">
        <f>IF(AND('Mapa final'!#REF!="Media",'Mapa final'!#REF!="Catastrófico"),CONCATENATE("R4C",'Mapa final'!#REF!),"")</f>
        <v>#REF!</v>
      </c>
      <c r="AM29" s="43" t="e">
        <f>IF(AND('Mapa final'!#REF!="Media",'Mapa final'!#REF!="Catastrófico"),CONCATENATE("R4C",'Mapa final'!#REF!),"")</f>
        <v>#REF!</v>
      </c>
      <c r="AN29" s="69"/>
      <c r="AO29" s="388"/>
      <c r="AP29" s="389"/>
      <c r="AQ29" s="389"/>
      <c r="AR29" s="389"/>
      <c r="AS29" s="389"/>
      <c r="AT29" s="390"/>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row>
    <row r="30" spans="1:76" ht="15" customHeight="1" x14ac:dyDescent="0.25">
      <c r="A30" s="69"/>
      <c r="B30" s="260"/>
      <c r="C30" s="260"/>
      <c r="D30" s="261"/>
      <c r="E30" s="359"/>
      <c r="F30" s="358"/>
      <c r="G30" s="358"/>
      <c r="H30" s="358"/>
      <c r="I30" s="374"/>
      <c r="J30" s="53" t="e">
        <f>IF(AND('Mapa final'!#REF!="Media",'Mapa final'!#REF!="Leve"),CONCATENATE("R5C",'Mapa final'!#REF!),"")</f>
        <v>#REF!</v>
      </c>
      <c r="K30" s="54" t="e">
        <f>IF(AND('Mapa final'!#REF!="Media",'Mapa final'!#REF!="Leve"),CONCATENATE("R5C",'Mapa final'!#REF!),"")</f>
        <v>#REF!</v>
      </c>
      <c r="L30" s="54" t="e">
        <f>IF(AND('Mapa final'!#REF!="Media",'Mapa final'!#REF!="Leve"),CONCATENATE("R5C",'Mapa final'!#REF!),"")</f>
        <v>#REF!</v>
      </c>
      <c r="M30" s="54" t="e">
        <f>IF(AND('Mapa final'!#REF!="Media",'Mapa final'!#REF!="Leve"),CONCATENATE("R5C",'Mapa final'!#REF!),"")</f>
        <v>#REF!</v>
      </c>
      <c r="N30" s="54" t="e">
        <f>IF(AND('Mapa final'!#REF!="Media",'Mapa final'!#REF!="Leve"),CONCATENATE("R5C",'Mapa final'!#REF!),"")</f>
        <v>#REF!</v>
      </c>
      <c r="O30" s="55" t="e">
        <f>IF(AND('Mapa final'!#REF!="Media",'Mapa final'!#REF!="Leve"),CONCATENATE("R5C",'Mapa final'!#REF!),"")</f>
        <v>#REF!</v>
      </c>
      <c r="P30" s="53" t="e">
        <f>IF(AND('Mapa final'!#REF!="Media",'Mapa final'!#REF!="Menor"),CONCATENATE("R5C",'Mapa final'!#REF!),"")</f>
        <v>#REF!</v>
      </c>
      <c r="Q30" s="54" t="e">
        <f>IF(AND('Mapa final'!#REF!="Media",'Mapa final'!#REF!="Menor"),CONCATENATE("R5C",'Mapa final'!#REF!),"")</f>
        <v>#REF!</v>
      </c>
      <c r="R30" s="54" t="e">
        <f>IF(AND('Mapa final'!#REF!="Media",'Mapa final'!#REF!="Menor"),CONCATENATE("R5C",'Mapa final'!#REF!),"")</f>
        <v>#REF!</v>
      </c>
      <c r="S30" s="54" t="e">
        <f>IF(AND('Mapa final'!#REF!="Media",'Mapa final'!#REF!="Menor"),CONCATENATE("R5C",'Mapa final'!#REF!),"")</f>
        <v>#REF!</v>
      </c>
      <c r="T30" s="54" t="e">
        <f>IF(AND('Mapa final'!#REF!="Media",'Mapa final'!#REF!="Menor"),CONCATENATE("R5C",'Mapa final'!#REF!),"")</f>
        <v>#REF!</v>
      </c>
      <c r="U30" s="55" t="e">
        <f>IF(AND('Mapa final'!#REF!="Media",'Mapa final'!#REF!="Menor"),CONCATENATE("R5C",'Mapa final'!#REF!),"")</f>
        <v>#REF!</v>
      </c>
      <c r="V30" s="53" t="e">
        <f>IF(AND('Mapa final'!#REF!="Media",'Mapa final'!#REF!="Moderado"),CONCATENATE("R5C",'Mapa final'!#REF!),"")</f>
        <v>#REF!</v>
      </c>
      <c r="W30" s="54" t="e">
        <f>IF(AND('Mapa final'!#REF!="Media",'Mapa final'!#REF!="Moderado"),CONCATENATE("R5C",'Mapa final'!#REF!),"")</f>
        <v>#REF!</v>
      </c>
      <c r="X30" s="54" t="e">
        <f>IF(AND('Mapa final'!#REF!="Media",'Mapa final'!#REF!="Moderado"),CONCATENATE("R5C",'Mapa final'!#REF!),"")</f>
        <v>#REF!</v>
      </c>
      <c r="Y30" s="54" t="e">
        <f>IF(AND('Mapa final'!#REF!="Media",'Mapa final'!#REF!="Moderado"),CONCATENATE("R5C",'Mapa final'!#REF!),"")</f>
        <v>#REF!</v>
      </c>
      <c r="Z30" s="54" t="e">
        <f>IF(AND('Mapa final'!#REF!="Media",'Mapa final'!#REF!="Moderado"),CONCATENATE("R5C",'Mapa final'!#REF!),"")</f>
        <v>#REF!</v>
      </c>
      <c r="AA30" s="55" t="e">
        <f>IF(AND('Mapa final'!#REF!="Media",'Mapa final'!#REF!="Moderado"),CONCATENATE("R5C",'Mapa final'!#REF!),"")</f>
        <v>#REF!</v>
      </c>
      <c r="AB30" s="38" t="e">
        <f>IF(AND('Mapa final'!#REF!="Media",'Mapa final'!#REF!="Mayor"),CONCATENATE("R5C",'Mapa final'!#REF!),"")</f>
        <v>#REF!</v>
      </c>
      <c r="AC30" s="39" t="e">
        <f>IF(AND('Mapa final'!#REF!="Media",'Mapa final'!#REF!="Mayor"),CONCATENATE("R5C",'Mapa final'!#REF!),"")</f>
        <v>#REF!</v>
      </c>
      <c r="AD30" s="39" t="e">
        <f>IF(AND('Mapa final'!#REF!="Media",'Mapa final'!#REF!="Mayor"),CONCATENATE("R5C",'Mapa final'!#REF!),"")</f>
        <v>#REF!</v>
      </c>
      <c r="AE30" s="39" t="e">
        <f>IF(AND('Mapa final'!#REF!="Media",'Mapa final'!#REF!="Mayor"),CONCATENATE("R5C",'Mapa final'!#REF!),"")</f>
        <v>#REF!</v>
      </c>
      <c r="AF30" s="39" t="e">
        <f>IF(AND('Mapa final'!#REF!="Media",'Mapa final'!#REF!="Mayor"),CONCATENATE("R5C",'Mapa final'!#REF!),"")</f>
        <v>#REF!</v>
      </c>
      <c r="AG30" s="40" t="e">
        <f>IF(AND('Mapa final'!#REF!="Media",'Mapa final'!#REF!="Mayor"),CONCATENATE("R5C",'Mapa final'!#REF!),"")</f>
        <v>#REF!</v>
      </c>
      <c r="AH30" s="41" t="e">
        <f>IF(AND('Mapa final'!#REF!="Media",'Mapa final'!#REF!="Catastrófico"),CONCATENATE("R5C",'Mapa final'!#REF!),"")</f>
        <v>#REF!</v>
      </c>
      <c r="AI30" s="42" t="e">
        <f>IF(AND('Mapa final'!#REF!="Media",'Mapa final'!#REF!="Catastrófico"),CONCATENATE("R5C",'Mapa final'!#REF!),"")</f>
        <v>#REF!</v>
      </c>
      <c r="AJ30" s="42" t="e">
        <f>IF(AND('Mapa final'!#REF!="Media",'Mapa final'!#REF!="Catastrófico"),CONCATENATE("R5C",'Mapa final'!#REF!),"")</f>
        <v>#REF!</v>
      </c>
      <c r="AK30" s="42" t="e">
        <f>IF(AND('Mapa final'!#REF!="Media",'Mapa final'!#REF!="Catastrófico"),CONCATENATE("R5C",'Mapa final'!#REF!),"")</f>
        <v>#REF!</v>
      </c>
      <c r="AL30" s="42" t="e">
        <f>IF(AND('Mapa final'!#REF!="Media",'Mapa final'!#REF!="Catastrófico"),CONCATENATE("R5C",'Mapa final'!#REF!),"")</f>
        <v>#REF!</v>
      </c>
      <c r="AM30" s="43" t="e">
        <f>IF(AND('Mapa final'!#REF!="Media",'Mapa final'!#REF!="Catastrófico"),CONCATENATE("R5C",'Mapa final'!#REF!),"")</f>
        <v>#REF!</v>
      </c>
      <c r="AN30" s="69"/>
      <c r="AO30" s="388"/>
      <c r="AP30" s="389"/>
      <c r="AQ30" s="389"/>
      <c r="AR30" s="389"/>
      <c r="AS30" s="389"/>
      <c r="AT30" s="390"/>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row>
    <row r="31" spans="1:76" ht="15" customHeight="1" x14ac:dyDescent="0.25">
      <c r="A31" s="69"/>
      <c r="B31" s="260"/>
      <c r="C31" s="260"/>
      <c r="D31" s="261"/>
      <c r="E31" s="359"/>
      <c r="F31" s="358"/>
      <c r="G31" s="358"/>
      <c r="H31" s="358"/>
      <c r="I31" s="374"/>
      <c r="J31" s="53" t="e">
        <f>IF(AND('Mapa final'!#REF!="Media",'Mapa final'!#REF!="Leve"),CONCATENATE("R6C",'Mapa final'!#REF!),"")</f>
        <v>#REF!</v>
      </c>
      <c r="K31" s="54" t="e">
        <f>IF(AND('Mapa final'!#REF!="Media",'Mapa final'!#REF!="Leve"),CONCATENATE("R6C",'Mapa final'!#REF!),"")</f>
        <v>#REF!</v>
      </c>
      <c r="L31" s="54" t="e">
        <f>IF(AND('Mapa final'!#REF!="Media",'Mapa final'!#REF!="Leve"),CONCATENATE("R6C",'Mapa final'!#REF!),"")</f>
        <v>#REF!</v>
      </c>
      <c r="M31" s="54" t="e">
        <f>IF(AND('Mapa final'!#REF!="Media",'Mapa final'!#REF!="Leve"),CONCATENATE("R6C",'Mapa final'!#REF!),"")</f>
        <v>#REF!</v>
      </c>
      <c r="N31" s="54" t="e">
        <f>IF(AND('Mapa final'!#REF!="Media",'Mapa final'!#REF!="Leve"),CONCATENATE("R6C",'Mapa final'!#REF!),"")</f>
        <v>#REF!</v>
      </c>
      <c r="O31" s="55" t="e">
        <f>IF(AND('Mapa final'!#REF!="Media",'Mapa final'!#REF!="Leve"),CONCATENATE("R6C",'Mapa final'!#REF!),"")</f>
        <v>#REF!</v>
      </c>
      <c r="P31" s="53" t="e">
        <f>IF(AND('Mapa final'!#REF!="Media",'Mapa final'!#REF!="Menor"),CONCATENATE("R6C",'Mapa final'!#REF!),"")</f>
        <v>#REF!</v>
      </c>
      <c r="Q31" s="54" t="e">
        <f>IF(AND('Mapa final'!#REF!="Media",'Mapa final'!#REF!="Menor"),CONCATENATE("R6C",'Mapa final'!#REF!),"")</f>
        <v>#REF!</v>
      </c>
      <c r="R31" s="54" t="e">
        <f>IF(AND('Mapa final'!#REF!="Media",'Mapa final'!#REF!="Menor"),CONCATENATE("R6C",'Mapa final'!#REF!),"")</f>
        <v>#REF!</v>
      </c>
      <c r="S31" s="54" t="e">
        <f>IF(AND('Mapa final'!#REF!="Media",'Mapa final'!#REF!="Menor"),CONCATENATE("R6C",'Mapa final'!#REF!),"")</f>
        <v>#REF!</v>
      </c>
      <c r="T31" s="54" t="e">
        <f>IF(AND('Mapa final'!#REF!="Media",'Mapa final'!#REF!="Menor"),CONCATENATE("R6C",'Mapa final'!#REF!),"")</f>
        <v>#REF!</v>
      </c>
      <c r="U31" s="55" t="e">
        <f>IF(AND('Mapa final'!#REF!="Media",'Mapa final'!#REF!="Menor"),CONCATENATE("R6C",'Mapa final'!#REF!),"")</f>
        <v>#REF!</v>
      </c>
      <c r="V31" s="53" t="e">
        <f>IF(AND('Mapa final'!#REF!="Media",'Mapa final'!#REF!="Moderado"),CONCATENATE("R6C",'Mapa final'!#REF!),"")</f>
        <v>#REF!</v>
      </c>
      <c r="W31" s="54" t="e">
        <f>IF(AND('Mapa final'!#REF!="Media",'Mapa final'!#REF!="Moderado"),CONCATENATE("R6C",'Mapa final'!#REF!),"")</f>
        <v>#REF!</v>
      </c>
      <c r="X31" s="54" t="e">
        <f>IF(AND('Mapa final'!#REF!="Media",'Mapa final'!#REF!="Moderado"),CONCATENATE("R6C",'Mapa final'!#REF!),"")</f>
        <v>#REF!</v>
      </c>
      <c r="Y31" s="54" t="e">
        <f>IF(AND('Mapa final'!#REF!="Media",'Mapa final'!#REF!="Moderado"),CONCATENATE("R6C",'Mapa final'!#REF!),"")</f>
        <v>#REF!</v>
      </c>
      <c r="Z31" s="54" t="e">
        <f>IF(AND('Mapa final'!#REF!="Media",'Mapa final'!#REF!="Moderado"),CONCATENATE("R6C",'Mapa final'!#REF!),"")</f>
        <v>#REF!</v>
      </c>
      <c r="AA31" s="55" t="e">
        <f>IF(AND('Mapa final'!#REF!="Media",'Mapa final'!#REF!="Moderado"),CONCATENATE("R6C",'Mapa final'!#REF!),"")</f>
        <v>#REF!</v>
      </c>
      <c r="AB31" s="38" t="e">
        <f>IF(AND('Mapa final'!#REF!="Media",'Mapa final'!#REF!="Mayor"),CONCATENATE("R6C",'Mapa final'!#REF!),"")</f>
        <v>#REF!</v>
      </c>
      <c r="AC31" s="39" t="e">
        <f>IF(AND('Mapa final'!#REF!="Media",'Mapa final'!#REF!="Mayor"),CONCATENATE("R6C",'Mapa final'!#REF!),"")</f>
        <v>#REF!</v>
      </c>
      <c r="AD31" s="39" t="e">
        <f>IF(AND('Mapa final'!#REF!="Media",'Mapa final'!#REF!="Mayor"),CONCATENATE("R6C",'Mapa final'!#REF!),"")</f>
        <v>#REF!</v>
      </c>
      <c r="AE31" s="39" t="e">
        <f>IF(AND('Mapa final'!#REF!="Media",'Mapa final'!#REF!="Mayor"),CONCATENATE("R6C",'Mapa final'!#REF!),"")</f>
        <v>#REF!</v>
      </c>
      <c r="AF31" s="39" t="e">
        <f>IF(AND('Mapa final'!#REF!="Media",'Mapa final'!#REF!="Mayor"),CONCATENATE("R6C",'Mapa final'!#REF!),"")</f>
        <v>#REF!</v>
      </c>
      <c r="AG31" s="40" t="e">
        <f>IF(AND('Mapa final'!#REF!="Media",'Mapa final'!#REF!="Mayor"),CONCATENATE("R6C",'Mapa final'!#REF!),"")</f>
        <v>#REF!</v>
      </c>
      <c r="AH31" s="41" t="e">
        <f>IF(AND('Mapa final'!#REF!="Media",'Mapa final'!#REF!="Catastrófico"),CONCATENATE("R6C",'Mapa final'!#REF!),"")</f>
        <v>#REF!</v>
      </c>
      <c r="AI31" s="42" t="e">
        <f>IF(AND('Mapa final'!#REF!="Media",'Mapa final'!#REF!="Catastrófico"),CONCATENATE("R6C",'Mapa final'!#REF!),"")</f>
        <v>#REF!</v>
      </c>
      <c r="AJ31" s="42" t="e">
        <f>IF(AND('Mapa final'!#REF!="Media",'Mapa final'!#REF!="Catastrófico"),CONCATENATE("R6C",'Mapa final'!#REF!),"")</f>
        <v>#REF!</v>
      </c>
      <c r="AK31" s="42" t="e">
        <f>IF(AND('Mapa final'!#REF!="Media",'Mapa final'!#REF!="Catastrófico"),CONCATENATE("R6C",'Mapa final'!#REF!),"")</f>
        <v>#REF!</v>
      </c>
      <c r="AL31" s="42" t="e">
        <f>IF(AND('Mapa final'!#REF!="Media",'Mapa final'!#REF!="Catastrófico"),CONCATENATE("R6C",'Mapa final'!#REF!),"")</f>
        <v>#REF!</v>
      </c>
      <c r="AM31" s="43" t="e">
        <f>IF(AND('Mapa final'!#REF!="Media",'Mapa final'!#REF!="Catastrófico"),CONCATENATE("R6C",'Mapa final'!#REF!),"")</f>
        <v>#REF!</v>
      </c>
      <c r="AN31" s="69"/>
      <c r="AO31" s="388"/>
      <c r="AP31" s="389"/>
      <c r="AQ31" s="389"/>
      <c r="AR31" s="389"/>
      <c r="AS31" s="389"/>
      <c r="AT31" s="390"/>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row>
    <row r="32" spans="1:76" ht="15" customHeight="1" x14ac:dyDescent="0.25">
      <c r="A32" s="69"/>
      <c r="B32" s="260"/>
      <c r="C32" s="260"/>
      <c r="D32" s="261"/>
      <c r="E32" s="359"/>
      <c r="F32" s="358"/>
      <c r="G32" s="358"/>
      <c r="H32" s="358"/>
      <c r="I32" s="374"/>
      <c r="J32" s="53" t="e">
        <f>IF(AND('Mapa final'!#REF!="Media",'Mapa final'!#REF!="Leve"),CONCATENATE("R7C",'Mapa final'!#REF!),"")</f>
        <v>#REF!</v>
      </c>
      <c r="K32" s="54" t="e">
        <f>IF(AND('Mapa final'!#REF!="Media",'Mapa final'!#REF!="Leve"),CONCATENATE("R7C",'Mapa final'!#REF!),"")</f>
        <v>#REF!</v>
      </c>
      <c r="L32" s="54" t="e">
        <f>IF(AND('Mapa final'!#REF!="Media",'Mapa final'!#REF!="Leve"),CONCATENATE("R7C",'Mapa final'!#REF!),"")</f>
        <v>#REF!</v>
      </c>
      <c r="M32" s="54" t="e">
        <f>IF(AND('Mapa final'!#REF!="Media",'Mapa final'!#REF!="Leve"),CONCATENATE("R7C",'Mapa final'!#REF!),"")</f>
        <v>#REF!</v>
      </c>
      <c r="N32" s="54" t="e">
        <f>IF(AND('Mapa final'!#REF!="Media",'Mapa final'!#REF!="Leve"),CONCATENATE("R7C",'Mapa final'!#REF!),"")</f>
        <v>#REF!</v>
      </c>
      <c r="O32" s="55" t="e">
        <f>IF(AND('Mapa final'!#REF!="Media",'Mapa final'!#REF!="Leve"),CONCATENATE("R7C",'Mapa final'!#REF!),"")</f>
        <v>#REF!</v>
      </c>
      <c r="P32" s="53" t="e">
        <f>IF(AND('Mapa final'!#REF!="Media",'Mapa final'!#REF!="Menor"),CONCATENATE("R7C",'Mapa final'!#REF!),"")</f>
        <v>#REF!</v>
      </c>
      <c r="Q32" s="54" t="e">
        <f>IF(AND('Mapa final'!#REF!="Media",'Mapa final'!#REF!="Menor"),CONCATENATE("R7C",'Mapa final'!#REF!),"")</f>
        <v>#REF!</v>
      </c>
      <c r="R32" s="54" t="e">
        <f>IF(AND('Mapa final'!#REF!="Media",'Mapa final'!#REF!="Menor"),CONCATENATE("R7C",'Mapa final'!#REF!),"")</f>
        <v>#REF!</v>
      </c>
      <c r="S32" s="54" t="e">
        <f>IF(AND('Mapa final'!#REF!="Media",'Mapa final'!#REF!="Menor"),CONCATENATE("R7C",'Mapa final'!#REF!),"")</f>
        <v>#REF!</v>
      </c>
      <c r="T32" s="54" t="e">
        <f>IF(AND('Mapa final'!#REF!="Media",'Mapa final'!#REF!="Menor"),CONCATENATE("R7C",'Mapa final'!#REF!),"")</f>
        <v>#REF!</v>
      </c>
      <c r="U32" s="55" t="e">
        <f>IF(AND('Mapa final'!#REF!="Media",'Mapa final'!#REF!="Menor"),CONCATENATE("R7C",'Mapa final'!#REF!),"")</f>
        <v>#REF!</v>
      </c>
      <c r="V32" s="53" t="e">
        <f>IF(AND('Mapa final'!#REF!="Media",'Mapa final'!#REF!="Moderado"),CONCATENATE("R7C",'Mapa final'!#REF!),"")</f>
        <v>#REF!</v>
      </c>
      <c r="W32" s="54" t="e">
        <f>IF(AND('Mapa final'!#REF!="Media",'Mapa final'!#REF!="Moderado"),CONCATENATE("R7C",'Mapa final'!#REF!),"")</f>
        <v>#REF!</v>
      </c>
      <c r="X32" s="54" t="e">
        <f>IF(AND('Mapa final'!#REF!="Media",'Mapa final'!#REF!="Moderado"),CONCATENATE("R7C",'Mapa final'!#REF!),"")</f>
        <v>#REF!</v>
      </c>
      <c r="Y32" s="54" t="e">
        <f>IF(AND('Mapa final'!#REF!="Media",'Mapa final'!#REF!="Moderado"),CONCATENATE("R7C",'Mapa final'!#REF!),"")</f>
        <v>#REF!</v>
      </c>
      <c r="Z32" s="54" t="e">
        <f>IF(AND('Mapa final'!#REF!="Media",'Mapa final'!#REF!="Moderado"),CONCATENATE("R7C",'Mapa final'!#REF!),"")</f>
        <v>#REF!</v>
      </c>
      <c r="AA32" s="55" t="e">
        <f>IF(AND('Mapa final'!#REF!="Media",'Mapa final'!#REF!="Moderado"),CONCATENATE("R7C",'Mapa final'!#REF!),"")</f>
        <v>#REF!</v>
      </c>
      <c r="AB32" s="38" t="e">
        <f>IF(AND('Mapa final'!#REF!="Media",'Mapa final'!#REF!="Mayor"),CONCATENATE("R7C",'Mapa final'!#REF!),"")</f>
        <v>#REF!</v>
      </c>
      <c r="AC32" s="39" t="e">
        <f>IF(AND('Mapa final'!#REF!="Media",'Mapa final'!#REF!="Mayor"),CONCATENATE("R7C",'Mapa final'!#REF!),"")</f>
        <v>#REF!</v>
      </c>
      <c r="AD32" s="39" t="e">
        <f>IF(AND('Mapa final'!#REF!="Media",'Mapa final'!#REF!="Mayor"),CONCATENATE("R7C",'Mapa final'!#REF!),"")</f>
        <v>#REF!</v>
      </c>
      <c r="AE32" s="39" t="e">
        <f>IF(AND('Mapa final'!#REF!="Media",'Mapa final'!#REF!="Mayor"),CONCATENATE("R7C",'Mapa final'!#REF!),"")</f>
        <v>#REF!</v>
      </c>
      <c r="AF32" s="39" t="e">
        <f>IF(AND('Mapa final'!#REF!="Media",'Mapa final'!#REF!="Mayor"),CONCATENATE("R7C",'Mapa final'!#REF!),"")</f>
        <v>#REF!</v>
      </c>
      <c r="AG32" s="40" t="e">
        <f>IF(AND('Mapa final'!#REF!="Media",'Mapa final'!#REF!="Mayor"),CONCATENATE("R7C",'Mapa final'!#REF!),"")</f>
        <v>#REF!</v>
      </c>
      <c r="AH32" s="41" t="e">
        <f>IF(AND('Mapa final'!#REF!="Media",'Mapa final'!#REF!="Catastrófico"),CONCATENATE("R7C",'Mapa final'!#REF!),"")</f>
        <v>#REF!</v>
      </c>
      <c r="AI32" s="42" t="e">
        <f>IF(AND('Mapa final'!#REF!="Media",'Mapa final'!#REF!="Catastrófico"),CONCATENATE("R7C",'Mapa final'!#REF!),"")</f>
        <v>#REF!</v>
      </c>
      <c r="AJ32" s="42" t="e">
        <f>IF(AND('Mapa final'!#REF!="Media",'Mapa final'!#REF!="Catastrófico"),CONCATENATE("R7C",'Mapa final'!#REF!),"")</f>
        <v>#REF!</v>
      </c>
      <c r="AK32" s="42" t="e">
        <f>IF(AND('Mapa final'!#REF!="Media",'Mapa final'!#REF!="Catastrófico"),CONCATENATE("R7C",'Mapa final'!#REF!),"")</f>
        <v>#REF!</v>
      </c>
      <c r="AL32" s="42" t="e">
        <f>IF(AND('Mapa final'!#REF!="Media",'Mapa final'!#REF!="Catastrófico"),CONCATENATE("R7C",'Mapa final'!#REF!),"")</f>
        <v>#REF!</v>
      </c>
      <c r="AM32" s="43" t="e">
        <f>IF(AND('Mapa final'!#REF!="Media",'Mapa final'!#REF!="Catastrófico"),CONCATENATE("R7C",'Mapa final'!#REF!),"")</f>
        <v>#REF!</v>
      </c>
      <c r="AN32" s="69"/>
      <c r="AO32" s="388"/>
      <c r="AP32" s="389"/>
      <c r="AQ32" s="389"/>
      <c r="AR32" s="389"/>
      <c r="AS32" s="389"/>
      <c r="AT32" s="390"/>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row>
    <row r="33" spans="1:80" ht="15" customHeight="1" x14ac:dyDescent="0.25">
      <c r="A33" s="69"/>
      <c r="B33" s="260"/>
      <c r="C33" s="260"/>
      <c r="D33" s="261"/>
      <c r="E33" s="359"/>
      <c r="F33" s="358"/>
      <c r="G33" s="358"/>
      <c r="H33" s="358"/>
      <c r="I33" s="374"/>
      <c r="J33" s="53" t="e">
        <f>IF(AND('Mapa final'!#REF!="Media",'Mapa final'!#REF!="Leve"),CONCATENATE("R8C",'Mapa final'!#REF!),"")</f>
        <v>#REF!</v>
      </c>
      <c r="K33" s="54" t="e">
        <f>IF(AND('Mapa final'!#REF!="Media",'Mapa final'!#REF!="Leve"),CONCATENATE("R8C",'Mapa final'!#REF!),"")</f>
        <v>#REF!</v>
      </c>
      <c r="L33" s="54" t="e">
        <f>IF(AND('Mapa final'!#REF!="Media",'Mapa final'!#REF!="Leve"),CONCATENATE("R8C",'Mapa final'!#REF!),"")</f>
        <v>#REF!</v>
      </c>
      <c r="M33" s="54" t="e">
        <f>IF(AND('Mapa final'!#REF!="Media",'Mapa final'!#REF!="Leve"),CONCATENATE("R8C",'Mapa final'!#REF!),"")</f>
        <v>#REF!</v>
      </c>
      <c r="N33" s="54" t="e">
        <f>IF(AND('Mapa final'!#REF!="Media",'Mapa final'!#REF!="Leve"),CONCATENATE("R8C",'Mapa final'!#REF!),"")</f>
        <v>#REF!</v>
      </c>
      <c r="O33" s="55" t="e">
        <f>IF(AND('Mapa final'!#REF!="Media",'Mapa final'!#REF!="Leve"),CONCATENATE("R8C",'Mapa final'!#REF!),"")</f>
        <v>#REF!</v>
      </c>
      <c r="P33" s="53" t="e">
        <f>IF(AND('Mapa final'!#REF!="Media",'Mapa final'!#REF!="Menor"),CONCATENATE("R8C",'Mapa final'!#REF!),"")</f>
        <v>#REF!</v>
      </c>
      <c r="Q33" s="54" t="e">
        <f>IF(AND('Mapa final'!#REF!="Media",'Mapa final'!#REF!="Menor"),CONCATENATE("R8C",'Mapa final'!#REF!),"")</f>
        <v>#REF!</v>
      </c>
      <c r="R33" s="54" t="e">
        <f>IF(AND('Mapa final'!#REF!="Media",'Mapa final'!#REF!="Menor"),CONCATENATE("R8C",'Mapa final'!#REF!),"")</f>
        <v>#REF!</v>
      </c>
      <c r="S33" s="54" t="e">
        <f>IF(AND('Mapa final'!#REF!="Media",'Mapa final'!#REF!="Menor"),CONCATENATE("R8C",'Mapa final'!#REF!),"")</f>
        <v>#REF!</v>
      </c>
      <c r="T33" s="54" t="e">
        <f>IF(AND('Mapa final'!#REF!="Media",'Mapa final'!#REF!="Menor"),CONCATENATE("R8C",'Mapa final'!#REF!),"")</f>
        <v>#REF!</v>
      </c>
      <c r="U33" s="55" t="e">
        <f>IF(AND('Mapa final'!#REF!="Media",'Mapa final'!#REF!="Menor"),CONCATENATE("R8C",'Mapa final'!#REF!),"")</f>
        <v>#REF!</v>
      </c>
      <c r="V33" s="53" t="e">
        <f>IF(AND('Mapa final'!#REF!="Media",'Mapa final'!#REF!="Moderado"),CONCATENATE("R8C",'Mapa final'!#REF!),"")</f>
        <v>#REF!</v>
      </c>
      <c r="W33" s="54" t="e">
        <f>IF(AND('Mapa final'!#REF!="Media",'Mapa final'!#REF!="Moderado"),CONCATENATE("R8C",'Mapa final'!#REF!),"")</f>
        <v>#REF!</v>
      </c>
      <c r="X33" s="54" t="e">
        <f>IF(AND('Mapa final'!#REF!="Media",'Mapa final'!#REF!="Moderado"),CONCATENATE("R8C",'Mapa final'!#REF!),"")</f>
        <v>#REF!</v>
      </c>
      <c r="Y33" s="54" t="e">
        <f>IF(AND('Mapa final'!#REF!="Media",'Mapa final'!#REF!="Moderado"),CONCATENATE("R8C",'Mapa final'!#REF!),"")</f>
        <v>#REF!</v>
      </c>
      <c r="Z33" s="54" t="e">
        <f>IF(AND('Mapa final'!#REF!="Media",'Mapa final'!#REF!="Moderado"),CONCATENATE("R8C",'Mapa final'!#REF!),"")</f>
        <v>#REF!</v>
      </c>
      <c r="AA33" s="55" t="e">
        <f>IF(AND('Mapa final'!#REF!="Media",'Mapa final'!#REF!="Moderado"),CONCATENATE("R8C",'Mapa final'!#REF!),"")</f>
        <v>#REF!</v>
      </c>
      <c r="AB33" s="38" t="e">
        <f>IF(AND('Mapa final'!#REF!="Media",'Mapa final'!#REF!="Mayor"),CONCATENATE("R8C",'Mapa final'!#REF!),"")</f>
        <v>#REF!</v>
      </c>
      <c r="AC33" s="39" t="e">
        <f>IF(AND('Mapa final'!#REF!="Media",'Mapa final'!#REF!="Mayor"),CONCATENATE("R8C",'Mapa final'!#REF!),"")</f>
        <v>#REF!</v>
      </c>
      <c r="AD33" s="39" t="e">
        <f>IF(AND('Mapa final'!#REF!="Media",'Mapa final'!#REF!="Mayor"),CONCATENATE("R8C",'Mapa final'!#REF!),"")</f>
        <v>#REF!</v>
      </c>
      <c r="AE33" s="39" t="e">
        <f>IF(AND('Mapa final'!#REF!="Media",'Mapa final'!#REF!="Mayor"),CONCATENATE("R8C",'Mapa final'!#REF!),"")</f>
        <v>#REF!</v>
      </c>
      <c r="AF33" s="39" t="e">
        <f>IF(AND('Mapa final'!#REF!="Media",'Mapa final'!#REF!="Mayor"),CONCATENATE("R8C",'Mapa final'!#REF!),"")</f>
        <v>#REF!</v>
      </c>
      <c r="AG33" s="40" t="e">
        <f>IF(AND('Mapa final'!#REF!="Media",'Mapa final'!#REF!="Mayor"),CONCATENATE("R8C",'Mapa final'!#REF!),"")</f>
        <v>#REF!</v>
      </c>
      <c r="AH33" s="41" t="e">
        <f>IF(AND('Mapa final'!#REF!="Media",'Mapa final'!#REF!="Catastrófico"),CONCATENATE("R8C",'Mapa final'!#REF!),"")</f>
        <v>#REF!</v>
      </c>
      <c r="AI33" s="42" t="e">
        <f>IF(AND('Mapa final'!#REF!="Media",'Mapa final'!#REF!="Catastrófico"),CONCATENATE("R8C",'Mapa final'!#REF!),"")</f>
        <v>#REF!</v>
      </c>
      <c r="AJ33" s="42" t="e">
        <f>IF(AND('Mapa final'!#REF!="Media",'Mapa final'!#REF!="Catastrófico"),CONCATENATE("R8C",'Mapa final'!#REF!),"")</f>
        <v>#REF!</v>
      </c>
      <c r="AK33" s="42" t="e">
        <f>IF(AND('Mapa final'!#REF!="Media",'Mapa final'!#REF!="Catastrófico"),CONCATENATE("R8C",'Mapa final'!#REF!),"")</f>
        <v>#REF!</v>
      </c>
      <c r="AL33" s="42" t="e">
        <f>IF(AND('Mapa final'!#REF!="Media",'Mapa final'!#REF!="Catastrófico"),CONCATENATE("R8C",'Mapa final'!#REF!),"")</f>
        <v>#REF!</v>
      </c>
      <c r="AM33" s="43" t="e">
        <f>IF(AND('Mapa final'!#REF!="Media",'Mapa final'!#REF!="Catastrófico"),CONCATENATE("R8C",'Mapa final'!#REF!),"")</f>
        <v>#REF!</v>
      </c>
      <c r="AN33" s="69"/>
      <c r="AO33" s="388"/>
      <c r="AP33" s="389"/>
      <c r="AQ33" s="389"/>
      <c r="AR33" s="389"/>
      <c r="AS33" s="389"/>
      <c r="AT33" s="390"/>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row>
    <row r="34" spans="1:80" ht="15" customHeight="1" x14ac:dyDescent="0.25">
      <c r="A34" s="69"/>
      <c r="B34" s="260"/>
      <c r="C34" s="260"/>
      <c r="D34" s="261"/>
      <c r="E34" s="359"/>
      <c r="F34" s="358"/>
      <c r="G34" s="358"/>
      <c r="H34" s="358"/>
      <c r="I34" s="374"/>
      <c r="J34" s="53" t="e">
        <f>IF(AND('Mapa final'!#REF!="Media",'Mapa final'!#REF!="Leve"),CONCATENATE("R9C",'Mapa final'!#REF!),"")</f>
        <v>#REF!</v>
      </c>
      <c r="K34" s="54" t="e">
        <f>IF(AND('Mapa final'!#REF!="Media",'Mapa final'!#REF!="Leve"),CONCATENATE("R9C",'Mapa final'!#REF!),"")</f>
        <v>#REF!</v>
      </c>
      <c r="L34" s="54" t="e">
        <f>IF(AND('Mapa final'!#REF!="Media",'Mapa final'!#REF!="Leve"),CONCATENATE("R9C",'Mapa final'!#REF!),"")</f>
        <v>#REF!</v>
      </c>
      <c r="M34" s="54" t="e">
        <f>IF(AND('Mapa final'!#REF!="Media",'Mapa final'!#REF!="Leve"),CONCATENATE("R9C",'Mapa final'!#REF!),"")</f>
        <v>#REF!</v>
      </c>
      <c r="N34" s="54" t="e">
        <f>IF(AND('Mapa final'!#REF!="Media",'Mapa final'!#REF!="Leve"),CONCATENATE("R9C",'Mapa final'!#REF!),"")</f>
        <v>#REF!</v>
      </c>
      <c r="O34" s="55" t="e">
        <f>IF(AND('Mapa final'!#REF!="Media",'Mapa final'!#REF!="Leve"),CONCATENATE("R9C",'Mapa final'!#REF!),"")</f>
        <v>#REF!</v>
      </c>
      <c r="P34" s="53" t="e">
        <f>IF(AND('Mapa final'!#REF!="Media",'Mapa final'!#REF!="Menor"),CONCATENATE("R9C",'Mapa final'!#REF!),"")</f>
        <v>#REF!</v>
      </c>
      <c r="Q34" s="54" t="e">
        <f>IF(AND('Mapa final'!#REF!="Media",'Mapa final'!#REF!="Menor"),CONCATENATE("R9C",'Mapa final'!#REF!),"")</f>
        <v>#REF!</v>
      </c>
      <c r="R34" s="54" t="e">
        <f>IF(AND('Mapa final'!#REF!="Media",'Mapa final'!#REF!="Menor"),CONCATENATE("R9C",'Mapa final'!#REF!),"")</f>
        <v>#REF!</v>
      </c>
      <c r="S34" s="54" t="e">
        <f>IF(AND('Mapa final'!#REF!="Media",'Mapa final'!#REF!="Menor"),CONCATENATE("R9C",'Mapa final'!#REF!),"")</f>
        <v>#REF!</v>
      </c>
      <c r="T34" s="54" t="e">
        <f>IF(AND('Mapa final'!#REF!="Media",'Mapa final'!#REF!="Menor"),CONCATENATE("R9C",'Mapa final'!#REF!),"")</f>
        <v>#REF!</v>
      </c>
      <c r="U34" s="55" t="e">
        <f>IF(AND('Mapa final'!#REF!="Media",'Mapa final'!#REF!="Menor"),CONCATENATE("R9C",'Mapa final'!#REF!),"")</f>
        <v>#REF!</v>
      </c>
      <c r="V34" s="53" t="e">
        <f>IF(AND('Mapa final'!#REF!="Media",'Mapa final'!#REF!="Moderado"),CONCATENATE("R9C",'Mapa final'!#REF!),"")</f>
        <v>#REF!</v>
      </c>
      <c r="W34" s="54" t="e">
        <f>IF(AND('Mapa final'!#REF!="Media",'Mapa final'!#REF!="Moderado"),CONCATENATE("R9C",'Mapa final'!#REF!),"")</f>
        <v>#REF!</v>
      </c>
      <c r="X34" s="54" t="e">
        <f>IF(AND('Mapa final'!#REF!="Media",'Mapa final'!#REF!="Moderado"),CONCATENATE("R9C",'Mapa final'!#REF!),"")</f>
        <v>#REF!</v>
      </c>
      <c r="Y34" s="54" t="e">
        <f>IF(AND('Mapa final'!#REF!="Media",'Mapa final'!#REF!="Moderado"),CONCATENATE("R9C",'Mapa final'!#REF!),"")</f>
        <v>#REF!</v>
      </c>
      <c r="Z34" s="54" t="e">
        <f>IF(AND('Mapa final'!#REF!="Media",'Mapa final'!#REF!="Moderado"),CONCATENATE("R9C",'Mapa final'!#REF!),"")</f>
        <v>#REF!</v>
      </c>
      <c r="AA34" s="55" t="e">
        <f>IF(AND('Mapa final'!#REF!="Media",'Mapa final'!#REF!="Moderado"),CONCATENATE("R9C",'Mapa final'!#REF!),"")</f>
        <v>#REF!</v>
      </c>
      <c r="AB34" s="38" t="e">
        <f>IF(AND('Mapa final'!#REF!="Media",'Mapa final'!#REF!="Mayor"),CONCATENATE("R9C",'Mapa final'!#REF!),"")</f>
        <v>#REF!</v>
      </c>
      <c r="AC34" s="39" t="e">
        <f>IF(AND('Mapa final'!#REF!="Media",'Mapa final'!#REF!="Mayor"),CONCATENATE("R9C",'Mapa final'!#REF!),"")</f>
        <v>#REF!</v>
      </c>
      <c r="AD34" s="39" t="e">
        <f>IF(AND('Mapa final'!#REF!="Media",'Mapa final'!#REF!="Mayor"),CONCATENATE("R9C",'Mapa final'!#REF!),"")</f>
        <v>#REF!</v>
      </c>
      <c r="AE34" s="39" t="e">
        <f>IF(AND('Mapa final'!#REF!="Media",'Mapa final'!#REF!="Mayor"),CONCATENATE("R9C",'Mapa final'!#REF!),"")</f>
        <v>#REF!</v>
      </c>
      <c r="AF34" s="39" t="e">
        <f>IF(AND('Mapa final'!#REF!="Media",'Mapa final'!#REF!="Mayor"),CONCATENATE("R9C",'Mapa final'!#REF!),"")</f>
        <v>#REF!</v>
      </c>
      <c r="AG34" s="40" t="e">
        <f>IF(AND('Mapa final'!#REF!="Media",'Mapa final'!#REF!="Mayor"),CONCATENATE("R9C",'Mapa final'!#REF!),"")</f>
        <v>#REF!</v>
      </c>
      <c r="AH34" s="41" t="e">
        <f>IF(AND('Mapa final'!#REF!="Media",'Mapa final'!#REF!="Catastrófico"),CONCATENATE("R9C",'Mapa final'!#REF!),"")</f>
        <v>#REF!</v>
      </c>
      <c r="AI34" s="42" t="e">
        <f>IF(AND('Mapa final'!#REF!="Media",'Mapa final'!#REF!="Catastrófico"),CONCATENATE("R9C",'Mapa final'!#REF!),"")</f>
        <v>#REF!</v>
      </c>
      <c r="AJ34" s="42" t="e">
        <f>IF(AND('Mapa final'!#REF!="Media",'Mapa final'!#REF!="Catastrófico"),CONCATENATE("R9C",'Mapa final'!#REF!),"")</f>
        <v>#REF!</v>
      </c>
      <c r="AK34" s="42" t="e">
        <f>IF(AND('Mapa final'!#REF!="Media",'Mapa final'!#REF!="Catastrófico"),CONCATENATE("R9C",'Mapa final'!#REF!),"")</f>
        <v>#REF!</v>
      </c>
      <c r="AL34" s="42" t="e">
        <f>IF(AND('Mapa final'!#REF!="Media",'Mapa final'!#REF!="Catastrófico"),CONCATENATE("R9C",'Mapa final'!#REF!),"")</f>
        <v>#REF!</v>
      </c>
      <c r="AM34" s="43" t="e">
        <f>IF(AND('Mapa final'!#REF!="Media",'Mapa final'!#REF!="Catastrófico"),CONCATENATE("R9C",'Mapa final'!#REF!),"")</f>
        <v>#REF!</v>
      </c>
      <c r="AN34" s="69"/>
      <c r="AO34" s="388"/>
      <c r="AP34" s="389"/>
      <c r="AQ34" s="389"/>
      <c r="AR34" s="389"/>
      <c r="AS34" s="389"/>
      <c r="AT34" s="390"/>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row>
    <row r="35" spans="1:80" ht="15.75" customHeight="1" thickBot="1" x14ac:dyDescent="0.3">
      <c r="A35" s="69"/>
      <c r="B35" s="260"/>
      <c r="C35" s="260"/>
      <c r="D35" s="261"/>
      <c r="E35" s="360"/>
      <c r="F35" s="361"/>
      <c r="G35" s="361"/>
      <c r="H35" s="361"/>
      <c r="I35" s="375"/>
      <c r="J35" s="53" t="e">
        <f>IF(AND('Mapa final'!#REF!="Media",'Mapa final'!#REF!="Leve"),CONCATENATE("R10C",'Mapa final'!#REF!),"")</f>
        <v>#REF!</v>
      </c>
      <c r="K35" s="54" t="e">
        <f>IF(AND('Mapa final'!#REF!="Media",'Mapa final'!#REF!="Leve"),CONCATENATE("R10C",'Mapa final'!#REF!),"")</f>
        <v>#REF!</v>
      </c>
      <c r="L35" s="54" t="e">
        <f>IF(AND('Mapa final'!#REF!="Media",'Mapa final'!#REF!="Leve"),CONCATENATE("R10C",'Mapa final'!#REF!),"")</f>
        <v>#REF!</v>
      </c>
      <c r="M35" s="54" t="e">
        <f>IF(AND('Mapa final'!#REF!="Media",'Mapa final'!#REF!="Leve"),CONCATENATE("R10C",'Mapa final'!#REF!),"")</f>
        <v>#REF!</v>
      </c>
      <c r="N35" s="54" t="e">
        <f>IF(AND('Mapa final'!#REF!="Media",'Mapa final'!#REF!="Leve"),CONCATENATE("R10C",'Mapa final'!#REF!),"")</f>
        <v>#REF!</v>
      </c>
      <c r="O35" s="55" t="e">
        <f>IF(AND('Mapa final'!#REF!="Media",'Mapa final'!#REF!="Leve"),CONCATENATE("R10C",'Mapa final'!#REF!),"")</f>
        <v>#REF!</v>
      </c>
      <c r="P35" s="53" t="e">
        <f>IF(AND('Mapa final'!#REF!="Media",'Mapa final'!#REF!="Menor"),CONCATENATE("R10C",'Mapa final'!#REF!),"")</f>
        <v>#REF!</v>
      </c>
      <c r="Q35" s="54" t="e">
        <f>IF(AND('Mapa final'!#REF!="Media",'Mapa final'!#REF!="Menor"),CONCATENATE("R10C",'Mapa final'!#REF!),"")</f>
        <v>#REF!</v>
      </c>
      <c r="R35" s="54" t="e">
        <f>IF(AND('Mapa final'!#REF!="Media",'Mapa final'!#REF!="Menor"),CONCATENATE("R10C",'Mapa final'!#REF!),"")</f>
        <v>#REF!</v>
      </c>
      <c r="S35" s="54" t="e">
        <f>IF(AND('Mapa final'!#REF!="Media",'Mapa final'!#REF!="Menor"),CONCATENATE("R10C",'Mapa final'!#REF!),"")</f>
        <v>#REF!</v>
      </c>
      <c r="T35" s="54" t="e">
        <f>IF(AND('Mapa final'!#REF!="Media",'Mapa final'!#REF!="Menor"),CONCATENATE("R10C",'Mapa final'!#REF!),"")</f>
        <v>#REF!</v>
      </c>
      <c r="U35" s="55" t="e">
        <f>IF(AND('Mapa final'!#REF!="Media",'Mapa final'!#REF!="Menor"),CONCATENATE("R10C",'Mapa final'!#REF!),"")</f>
        <v>#REF!</v>
      </c>
      <c r="V35" s="53" t="e">
        <f>IF(AND('Mapa final'!#REF!="Media",'Mapa final'!#REF!="Moderado"),CONCATENATE("R10C",'Mapa final'!#REF!),"")</f>
        <v>#REF!</v>
      </c>
      <c r="W35" s="54" t="e">
        <f>IF(AND('Mapa final'!#REF!="Media",'Mapa final'!#REF!="Moderado"),CONCATENATE("R10C",'Mapa final'!#REF!),"")</f>
        <v>#REF!</v>
      </c>
      <c r="X35" s="54" t="e">
        <f>IF(AND('Mapa final'!#REF!="Media",'Mapa final'!#REF!="Moderado"),CONCATENATE("R10C",'Mapa final'!#REF!),"")</f>
        <v>#REF!</v>
      </c>
      <c r="Y35" s="54" t="e">
        <f>IF(AND('Mapa final'!#REF!="Media",'Mapa final'!#REF!="Moderado"),CONCATENATE("R10C",'Mapa final'!#REF!),"")</f>
        <v>#REF!</v>
      </c>
      <c r="Z35" s="54" t="e">
        <f>IF(AND('Mapa final'!#REF!="Media",'Mapa final'!#REF!="Moderado"),CONCATENATE("R10C",'Mapa final'!#REF!),"")</f>
        <v>#REF!</v>
      </c>
      <c r="AA35" s="55" t="e">
        <f>IF(AND('Mapa final'!#REF!="Media",'Mapa final'!#REF!="Moderado"),CONCATENATE("R10C",'Mapa final'!#REF!),"")</f>
        <v>#REF!</v>
      </c>
      <c r="AB35" s="44" t="e">
        <f>IF(AND('Mapa final'!#REF!="Media",'Mapa final'!#REF!="Mayor"),CONCATENATE("R10C",'Mapa final'!#REF!),"")</f>
        <v>#REF!</v>
      </c>
      <c r="AC35" s="45" t="e">
        <f>IF(AND('Mapa final'!#REF!="Media",'Mapa final'!#REF!="Mayor"),CONCATENATE("R10C",'Mapa final'!#REF!),"")</f>
        <v>#REF!</v>
      </c>
      <c r="AD35" s="45" t="e">
        <f>IF(AND('Mapa final'!#REF!="Media",'Mapa final'!#REF!="Mayor"),CONCATENATE("R10C",'Mapa final'!#REF!),"")</f>
        <v>#REF!</v>
      </c>
      <c r="AE35" s="45" t="e">
        <f>IF(AND('Mapa final'!#REF!="Media",'Mapa final'!#REF!="Mayor"),CONCATENATE("R10C",'Mapa final'!#REF!),"")</f>
        <v>#REF!</v>
      </c>
      <c r="AF35" s="45" t="e">
        <f>IF(AND('Mapa final'!#REF!="Media",'Mapa final'!#REF!="Mayor"),CONCATENATE("R10C",'Mapa final'!#REF!),"")</f>
        <v>#REF!</v>
      </c>
      <c r="AG35" s="46" t="e">
        <f>IF(AND('Mapa final'!#REF!="Media",'Mapa final'!#REF!="Mayor"),CONCATENATE("R10C",'Mapa final'!#REF!),"")</f>
        <v>#REF!</v>
      </c>
      <c r="AH35" s="47" t="e">
        <f>IF(AND('Mapa final'!#REF!="Media",'Mapa final'!#REF!="Catastrófico"),CONCATENATE("R10C",'Mapa final'!#REF!),"")</f>
        <v>#REF!</v>
      </c>
      <c r="AI35" s="48" t="e">
        <f>IF(AND('Mapa final'!#REF!="Media",'Mapa final'!#REF!="Catastrófico"),CONCATENATE("R10C",'Mapa final'!#REF!),"")</f>
        <v>#REF!</v>
      </c>
      <c r="AJ35" s="48" t="e">
        <f>IF(AND('Mapa final'!#REF!="Media",'Mapa final'!#REF!="Catastrófico"),CONCATENATE("R10C",'Mapa final'!#REF!),"")</f>
        <v>#REF!</v>
      </c>
      <c r="AK35" s="48" t="e">
        <f>IF(AND('Mapa final'!#REF!="Media",'Mapa final'!#REF!="Catastrófico"),CONCATENATE("R10C",'Mapa final'!#REF!),"")</f>
        <v>#REF!</v>
      </c>
      <c r="AL35" s="48" t="e">
        <f>IF(AND('Mapa final'!#REF!="Media",'Mapa final'!#REF!="Catastrófico"),CONCATENATE("R10C",'Mapa final'!#REF!),"")</f>
        <v>#REF!</v>
      </c>
      <c r="AM35" s="49" t="e">
        <f>IF(AND('Mapa final'!#REF!="Media",'Mapa final'!#REF!="Catastrófico"),CONCATENATE("R10C",'Mapa final'!#REF!),"")</f>
        <v>#REF!</v>
      </c>
      <c r="AN35" s="69"/>
      <c r="AO35" s="391"/>
      <c r="AP35" s="392"/>
      <c r="AQ35" s="392"/>
      <c r="AR35" s="392"/>
      <c r="AS35" s="392"/>
      <c r="AT35" s="393"/>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row>
    <row r="36" spans="1:80" ht="15" customHeight="1" x14ac:dyDescent="0.25">
      <c r="A36" s="69"/>
      <c r="B36" s="260"/>
      <c r="C36" s="260"/>
      <c r="D36" s="261"/>
      <c r="E36" s="355" t="s">
        <v>112</v>
      </c>
      <c r="F36" s="356"/>
      <c r="G36" s="356"/>
      <c r="H36" s="356"/>
      <c r="I36" s="356"/>
      <c r="J36" s="59" t="e">
        <f>IF(AND('Mapa final'!#REF!="Baja",'Mapa final'!#REF!="Leve"),CONCATENATE("R1C",'Mapa final'!#REF!),"")</f>
        <v>#REF!</v>
      </c>
      <c r="K36" s="60" t="e">
        <f>IF(AND('Mapa final'!#REF!="Baja",'Mapa final'!#REF!="Leve"),CONCATENATE("R1C",'Mapa final'!#REF!),"")</f>
        <v>#REF!</v>
      </c>
      <c r="L36" s="60" t="e">
        <f>IF(AND('Mapa final'!#REF!="Baja",'Mapa final'!#REF!="Leve"),CONCATENATE("R1C",'Mapa final'!#REF!),"")</f>
        <v>#REF!</v>
      </c>
      <c r="M36" s="60" t="e">
        <f>IF(AND('Mapa final'!#REF!="Baja",'Mapa final'!#REF!="Leve"),CONCATENATE("R1C",'Mapa final'!#REF!),"")</f>
        <v>#REF!</v>
      </c>
      <c r="N36" s="60" t="e">
        <f>IF(AND('Mapa final'!#REF!="Baja",'Mapa final'!#REF!="Leve"),CONCATENATE("R1C",'Mapa final'!#REF!),"")</f>
        <v>#REF!</v>
      </c>
      <c r="O36" s="61" t="e">
        <f>IF(AND('Mapa final'!#REF!="Baja",'Mapa final'!#REF!="Leve"),CONCATENATE("R1C",'Mapa final'!#REF!),"")</f>
        <v>#REF!</v>
      </c>
      <c r="P36" s="50" t="e">
        <f>IF(AND('Mapa final'!#REF!="Baja",'Mapa final'!#REF!="Menor"),CONCATENATE("R1C",'Mapa final'!#REF!),"")</f>
        <v>#REF!</v>
      </c>
      <c r="Q36" s="51" t="e">
        <f>IF(AND('Mapa final'!#REF!="Baja",'Mapa final'!#REF!="Menor"),CONCATENATE("R1C",'Mapa final'!#REF!),"")</f>
        <v>#REF!</v>
      </c>
      <c r="R36" s="51" t="e">
        <f>IF(AND('Mapa final'!#REF!="Baja",'Mapa final'!#REF!="Menor"),CONCATENATE("R1C",'Mapa final'!#REF!),"")</f>
        <v>#REF!</v>
      </c>
      <c r="S36" s="51" t="e">
        <f>IF(AND('Mapa final'!#REF!="Baja",'Mapa final'!#REF!="Menor"),CONCATENATE("R1C",'Mapa final'!#REF!),"")</f>
        <v>#REF!</v>
      </c>
      <c r="T36" s="51" t="e">
        <f>IF(AND('Mapa final'!#REF!="Baja",'Mapa final'!#REF!="Menor"),CONCATENATE("R1C",'Mapa final'!#REF!),"")</f>
        <v>#REF!</v>
      </c>
      <c r="U36" s="52" t="e">
        <f>IF(AND('Mapa final'!#REF!="Baja",'Mapa final'!#REF!="Menor"),CONCATENATE("R1C",'Mapa final'!#REF!),"")</f>
        <v>#REF!</v>
      </c>
      <c r="V36" s="50" t="e">
        <f>IF(AND('Mapa final'!#REF!="Baja",'Mapa final'!#REF!="Moderado"),CONCATENATE("R1C",'Mapa final'!#REF!),"")</f>
        <v>#REF!</v>
      </c>
      <c r="W36" s="51" t="e">
        <f>IF(AND('Mapa final'!#REF!="Baja",'Mapa final'!#REF!="Moderado"),CONCATENATE("R1C",'Mapa final'!#REF!),"")</f>
        <v>#REF!</v>
      </c>
      <c r="X36" s="51" t="e">
        <f>IF(AND('Mapa final'!#REF!="Baja",'Mapa final'!#REF!="Moderado"),CONCATENATE("R1C",'Mapa final'!#REF!),"")</f>
        <v>#REF!</v>
      </c>
      <c r="Y36" s="51" t="e">
        <f>IF(AND('Mapa final'!#REF!="Baja",'Mapa final'!#REF!="Moderado"),CONCATENATE("R1C",'Mapa final'!#REF!),"")</f>
        <v>#REF!</v>
      </c>
      <c r="Z36" s="51" t="e">
        <f>IF(AND('Mapa final'!#REF!="Baja",'Mapa final'!#REF!="Moderado"),CONCATENATE("R1C",'Mapa final'!#REF!),"")</f>
        <v>#REF!</v>
      </c>
      <c r="AA36" s="52" t="e">
        <f>IF(AND('Mapa final'!#REF!="Baja",'Mapa final'!#REF!="Moderado"),CONCATENATE("R1C",'Mapa final'!#REF!),"")</f>
        <v>#REF!</v>
      </c>
      <c r="AB36" s="32" t="e">
        <f>IF(AND('Mapa final'!#REF!="Baja",'Mapa final'!#REF!="Mayor"),CONCATENATE("R1C",'Mapa final'!#REF!),"")</f>
        <v>#REF!</v>
      </c>
      <c r="AC36" s="33" t="e">
        <f>IF(AND('Mapa final'!#REF!="Baja",'Mapa final'!#REF!="Mayor"),CONCATENATE("R1C",'Mapa final'!#REF!),"")</f>
        <v>#REF!</v>
      </c>
      <c r="AD36" s="33" t="e">
        <f>IF(AND('Mapa final'!#REF!="Baja",'Mapa final'!#REF!="Mayor"),CONCATENATE("R1C",'Mapa final'!#REF!),"")</f>
        <v>#REF!</v>
      </c>
      <c r="AE36" s="33" t="e">
        <f>IF(AND('Mapa final'!#REF!="Baja",'Mapa final'!#REF!="Mayor"),CONCATENATE("R1C",'Mapa final'!#REF!),"")</f>
        <v>#REF!</v>
      </c>
      <c r="AF36" s="33" t="e">
        <f>IF(AND('Mapa final'!#REF!="Baja",'Mapa final'!#REF!="Mayor"),CONCATENATE("R1C",'Mapa final'!#REF!),"")</f>
        <v>#REF!</v>
      </c>
      <c r="AG36" s="34" t="e">
        <f>IF(AND('Mapa final'!#REF!="Baja",'Mapa final'!#REF!="Mayor"),CONCATENATE("R1C",'Mapa final'!#REF!),"")</f>
        <v>#REF!</v>
      </c>
      <c r="AH36" s="35" t="e">
        <f>IF(AND('Mapa final'!#REF!="Baja",'Mapa final'!#REF!="Catastrófico"),CONCATENATE("R1C",'Mapa final'!#REF!),"")</f>
        <v>#REF!</v>
      </c>
      <c r="AI36" s="36" t="e">
        <f>IF(AND('Mapa final'!#REF!="Baja",'Mapa final'!#REF!="Catastrófico"),CONCATENATE("R1C",'Mapa final'!#REF!),"")</f>
        <v>#REF!</v>
      </c>
      <c r="AJ36" s="36" t="e">
        <f>IF(AND('Mapa final'!#REF!="Baja",'Mapa final'!#REF!="Catastrófico"),CONCATENATE("R1C",'Mapa final'!#REF!),"")</f>
        <v>#REF!</v>
      </c>
      <c r="AK36" s="36" t="e">
        <f>IF(AND('Mapa final'!#REF!="Baja",'Mapa final'!#REF!="Catastrófico"),CONCATENATE("R1C",'Mapa final'!#REF!),"")</f>
        <v>#REF!</v>
      </c>
      <c r="AL36" s="36" t="e">
        <f>IF(AND('Mapa final'!#REF!="Baja",'Mapa final'!#REF!="Catastrófico"),CONCATENATE("R1C",'Mapa final'!#REF!),"")</f>
        <v>#REF!</v>
      </c>
      <c r="AM36" s="37" t="e">
        <f>IF(AND('Mapa final'!#REF!="Baja",'Mapa final'!#REF!="Catastrófico"),CONCATENATE("R1C",'Mapa final'!#REF!),"")</f>
        <v>#REF!</v>
      </c>
      <c r="AN36" s="69"/>
      <c r="AO36" s="376" t="s">
        <v>80</v>
      </c>
      <c r="AP36" s="377"/>
      <c r="AQ36" s="377"/>
      <c r="AR36" s="377"/>
      <c r="AS36" s="377"/>
      <c r="AT36" s="378"/>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row>
    <row r="37" spans="1:80" ht="15" customHeight="1" x14ac:dyDescent="0.25">
      <c r="A37" s="69"/>
      <c r="B37" s="260"/>
      <c r="C37" s="260"/>
      <c r="D37" s="261"/>
      <c r="E37" s="357"/>
      <c r="F37" s="358"/>
      <c r="G37" s="358"/>
      <c r="H37" s="358"/>
      <c r="I37" s="358"/>
      <c r="J37" s="62" t="str">
        <f>IF(AND('Mapa final'!$AD$13="Baja",'Mapa final'!$AF$13="Leve"),CONCATENATE("R2C",'Mapa final'!$S$13),"")</f>
        <v/>
      </c>
      <c r="K37" s="63" t="e">
        <f>IF(AND('Mapa final'!#REF!="Baja",'Mapa final'!#REF!="Leve"),CONCATENATE("R2C",'Mapa final'!#REF!),"")</f>
        <v>#REF!</v>
      </c>
      <c r="L37" s="63" t="e">
        <f>IF(AND('Mapa final'!#REF!="Baja",'Mapa final'!#REF!="Leve"),CONCATENATE("R2C",'Mapa final'!#REF!),"")</f>
        <v>#REF!</v>
      </c>
      <c r="M37" s="63" t="e">
        <f>IF(AND('Mapa final'!#REF!="Baja",'Mapa final'!#REF!="Leve"),CONCATENATE("R2C",'Mapa final'!#REF!),"")</f>
        <v>#REF!</v>
      </c>
      <c r="N37" s="63" t="e">
        <f>IF(AND('Mapa final'!#REF!="Baja",'Mapa final'!#REF!="Leve"),CONCATENATE("R2C",'Mapa final'!#REF!),"")</f>
        <v>#REF!</v>
      </c>
      <c r="O37" s="64" t="e">
        <f>IF(AND('Mapa final'!#REF!="Baja",'Mapa final'!#REF!="Leve"),CONCATENATE("R2C",'Mapa final'!#REF!),"")</f>
        <v>#REF!</v>
      </c>
      <c r="P37" s="53" t="str">
        <f>IF(AND('Mapa final'!$AD$13="Baja",'Mapa final'!$AF$13="Menor"),CONCATENATE("R2C",'Mapa final'!$S$13),"")</f>
        <v/>
      </c>
      <c r="Q37" s="54" t="e">
        <f>IF(AND('Mapa final'!#REF!="Baja",'Mapa final'!#REF!="Menor"),CONCATENATE("R2C",'Mapa final'!#REF!),"")</f>
        <v>#REF!</v>
      </c>
      <c r="R37" s="54" t="e">
        <f>IF(AND('Mapa final'!#REF!="Baja",'Mapa final'!#REF!="Menor"),CONCATENATE("R2C",'Mapa final'!#REF!),"")</f>
        <v>#REF!</v>
      </c>
      <c r="S37" s="54" t="e">
        <f>IF(AND('Mapa final'!#REF!="Baja",'Mapa final'!#REF!="Menor"),CONCATENATE("R2C",'Mapa final'!#REF!),"")</f>
        <v>#REF!</v>
      </c>
      <c r="T37" s="54" t="e">
        <f>IF(AND('Mapa final'!#REF!="Baja",'Mapa final'!#REF!="Menor"),CONCATENATE("R2C",'Mapa final'!#REF!),"")</f>
        <v>#REF!</v>
      </c>
      <c r="U37" s="55" t="e">
        <f>IF(AND('Mapa final'!#REF!="Baja",'Mapa final'!#REF!="Menor"),CONCATENATE("R2C",'Mapa final'!#REF!),"")</f>
        <v>#REF!</v>
      </c>
      <c r="V37" s="53" t="str">
        <f>IF(AND('Mapa final'!$AD$13="Baja",'Mapa final'!$AF$13="Moderado"),CONCATENATE("R2C",'Mapa final'!$S$13),"")</f>
        <v>R2C1</v>
      </c>
      <c r="W37" s="54" t="e">
        <f>IF(AND('Mapa final'!#REF!="Baja",'Mapa final'!#REF!="Moderado"),CONCATENATE("R2C",'Mapa final'!#REF!),"")</f>
        <v>#REF!</v>
      </c>
      <c r="X37" s="54" t="e">
        <f>IF(AND('Mapa final'!#REF!="Baja",'Mapa final'!#REF!="Moderado"),CONCATENATE("R2C",'Mapa final'!#REF!),"")</f>
        <v>#REF!</v>
      </c>
      <c r="Y37" s="54" t="e">
        <f>IF(AND('Mapa final'!#REF!="Baja",'Mapa final'!#REF!="Moderado"),CONCATENATE("R2C",'Mapa final'!#REF!),"")</f>
        <v>#REF!</v>
      </c>
      <c r="Z37" s="54" t="e">
        <f>IF(AND('Mapa final'!#REF!="Baja",'Mapa final'!#REF!="Moderado"),CONCATENATE("R2C",'Mapa final'!#REF!),"")</f>
        <v>#REF!</v>
      </c>
      <c r="AA37" s="55" t="e">
        <f>IF(AND('Mapa final'!#REF!="Baja",'Mapa final'!#REF!="Moderado"),CONCATENATE("R2C",'Mapa final'!#REF!),"")</f>
        <v>#REF!</v>
      </c>
      <c r="AB37" s="38" t="str">
        <f>IF(AND('Mapa final'!$AD$13="Baja",'Mapa final'!$AF$13="Mayor"),CONCATENATE("R2C",'Mapa final'!$S$13),"")</f>
        <v/>
      </c>
      <c r="AC37" s="39" t="e">
        <f>IF(AND('Mapa final'!#REF!="Baja",'Mapa final'!#REF!="Mayor"),CONCATENATE("R2C",'Mapa final'!#REF!),"")</f>
        <v>#REF!</v>
      </c>
      <c r="AD37" s="39" t="e">
        <f>IF(AND('Mapa final'!#REF!="Baja",'Mapa final'!#REF!="Mayor"),CONCATENATE("R2C",'Mapa final'!#REF!),"")</f>
        <v>#REF!</v>
      </c>
      <c r="AE37" s="39" t="e">
        <f>IF(AND('Mapa final'!#REF!="Baja",'Mapa final'!#REF!="Mayor"),CONCATENATE("R2C",'Mapa final'!#REF!),"")</f>
        <v>#REF!</v>
      </c>
      <c r="AF37" s="39" t="e">
        <f>IF(AND('Mapa final'!#REF!="Baja",'Mapa final'!#REF!="Mayor"),CONCATENATE("R2C",'Mapa final'!#REF!),"")</f>
        <v>#REF!</v>
      </c>
      <c r="AG37" s="40" t="e">
        <f>IF(AND('Mapa final'!#REF!="Baja",'Mapa final'!#REF!="Mayor"),CONCATENATE("R2C",'Mapa final'!#REF!),"")</f>
        <v>#REF!</v>
      </c>
      <c r="AH37" s="41" t="str">
        <f>IF(AND('Mapa final'!$AD$13="Baja",'Mapa final'!$AF$13="Catastrófico"),CONCATENATE("R2C",'Mapa final'!$S$13),"")</f>
        <v/>
      </c>
      <c r="AI37" s="42" t="e">
        <f>IF(AND('Mapa final'!#REF!="Baja",'Mapa final'!#REF!="Catastrófico"),CONCATENATE("R2C",'Mapa final'!#REF!),"")</f>
        <v>#REF!</v>
      </c>
      <c r="AJ37" s="42" t="e">
        <f>IF(AND('Mapa final'!#REF!="Baja",'Mapa final'!#REF!="Catastrófico"),CONCATENATE("R2C",'Mapa final'!#REF!),"")</f>
        <v>#REF!</v>
      </c>
      <c r="AK37" s="42" t="e">
        <f>IF(AND('Mapa final'!#REF!="Baja",'Mapa final'!#REF!="Catastrófico"),CONCATENATE("R2C",'Mapa final'!#REF!),"")</f>
        <v>#REF!</v>
      </c>
      <c r="AL37" s="42" t="e">
        <f>IF(AND('Mapa final'!#REF!="Baja",'Mapa final'!#REF!="Catastrófico"),CONCATENATE("R2C",'Mapa final'!#REF!),"")</f>
        <v>#REF!</v>
      </c>
      <c r="AM37" s="43" t="e">
        <f>IF(AND('Mapa final'!#REF!="Baja",'Mapa final'!#REF!="Catastrófico"),CONCATENATE("R2C",'Mapa final'!#REF!),"")</f>
        <v>#REF!</v>
      </c>
      <c r="AN37" s="69"/>
      <c r="AO37" s="379"/>
      <c r="AP37" s="380"/>
      <c r="AQ37" s="380"/>
      <c r="AR37" s="380"/>
      <c r="AS37" s="380"/>
      <c r="AT37" s="381"/>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row>
    <row r="38" spans="1:80" ht="15" customHeight="1" x14ac:dyDescent="0.25">
      <c r="A38" s="69"/>
      <c r="B38" s="260"/>
      <c r="C38" s="260"/>
      <c r="D38" s="261"/>
      <c r="E38" s="359"/>
      <c r="F38" s="358"/>
      <c r="G38" s="358"/>
      <c r="H38" s="358"/>
      <c r="I38" s="358"/>
      <c r="J38" s="62" t="e">
        <f>IF(AND('Mapa final'!#REF!="Baja",'Mapa final'!#REF!="Leve"),CONCATENATE("R3C",'Mapa final'!#REF!),"")</f>
        <v>#REF!</v>
      </c>
      <c r="K38" s="63" t="e">
        <f>IF(AND('Mapa final'!#REF!="Baja",'Mapa final'!#REF!="Leve"),CONCATENATE("R3C",'Mapa final'!#REF!),"")</f>
        <v>#REF!</v>
      </c>
      <c r="L38" s="63" t="e">
        <f>IF(AND('Mapa final'!#REF!="Baja",'Mapa final'!#REF!="Leve"),CONCATENATE("R3C",'Mapa final'!#REF!),"")</f>
        <v>#REF!</v>
      </c>
      <c r="M38" s="63" t="e">
        <f>IF(AND('Mapa final'!#REF!="Baja",'Mapa final'!#REF!="Leve"),CONCATENATE("R3C",'Mapa final'!#REF!),"")</f>
        <v>#REF!</v>
      </c>
      <c r="N38" s="63" t="e">
        <f>IF(AND('Mapa final'!#REF!="Baja",'Mapa final'!#REF!="Leve"),CONCATENATE("R3C",'Mapa final'!#REF!),"")</f>
        <v>#REF!</v>
      </c>
      <c r="O38" s="64" t="e">
        <f>IF(AND('Mapa final'!#REF!="Baja",'Mapa final'!#REF!="Leve"),CONCATENATE("R3C",'Mapa final'!#REF!),"")</f>
        <v>#REF!</v>
      </c>
      <c r="P38" s="53" t="e">
        <f>IF(AND('Mapa final'!#REF!="Baja",'Mapa final'!#REF!="Menor"),CONCATENATE("R3C",'Mapa final'!#REF!),"")</f>
        <v>#REF!</v>
      </c>
      <c r="Q38" s="54" t="e">
        <f>IF(AND('Mapa final'!#REF!="Baja",'Mapa final'!#REF!="Menor"),CONCATENATE("R3C",'Mapa final'!#REF!),"")</f>
        <v>#REF!</v>
      </c>
      <c r="R38" s="54" t="e">
        <f>IF(AND('Mapa final'!#REF!="Baja",'Mapa final'!#REF!="Menor"),CONCATENATE("R3C",'Mapa final'!#REF!),"")</f>
        <v>#REF!</v>
      </c>
      <c r="S38" s="54" t="e">
        <f>IF(AND('Mapa final'!#REF!="Baja",'Mapa final'!#REF!="Menor"),CONCATENATE("R3C",'Mapa final'!#REF!),"")</f>
        <v>#REF!</v>
      </c>
      <c r="T38" s="54" t="e">
        <f>IF(AND('Mapa final'!#REF!="Baja",'Mapa final'!#REF!="Menor"),CONCATENATE("R3C",'Mapa final'!#REF!),"")</f>
        <v>#REF!</v>
      </c>
      <c r="U38" s="55" t="e">
        <f>IF(AND('Mapa final'!#REF!="Baja",'Mapa final'!#REF!="Menor"),CONCATENATE("R3C",'Mapa final'!#REF!),"")</f>
        <v>#REF!</v>
      </c>
      <c r="V38" s="53" t="e">
        <f>IF(AND('Mapa final'!#REF!="Baja",'Mapa final'!#REF!="Moderado"),CONCATENATE("R3C",'Mapa final'!#REF!),"")</f>
        <v>#REF!</v>
      </c>
      <c r="W38" s="54" t="e">
        <f>IF(AND('Mapa final'!#REF!="Baja",'Mapa final'!#REF!="Moderado"),CONCATENATE("R3C",'Mapa final'!#REF!),"")</f>
        <v>#REF!</v>
      </c>
      <c r="X38" s="54" t="e">
        <f>IF(AND('Mapa final'!#REF!="Baja",'Mapa final'!#REF!="Moderado"),CONCATENATE("R3C",'Mapa final'!#REF!),"")</f>
        <v>#REF!</v>
      </c>
      <c r="Y38" s="54" t="e">
        <f>IF(AND('Mapa final'!#REF!="Baja",'Mapa final'!#REF!="Moderado"),CONCATENATE("R3C",'Mapa final'!#REF!),"")</f>
        <v>#REF!</v>
      </c>
      <c r="Z38" s="54" t="e">
        <f>IF(AND('Mapa final'!#REF!="Baja",'Mapa final'!#REF!="Moderado"),CONCATENATE("R3C",'Mapa final'!#REF!),"")</f>
        <v>#REF!</v>
      </c>
      <c r="AA38" s="55" t="e">
        <f>IF(AND('Mapa final'!#REF!="Baja",'Mapa final'!#REF!="Moderado"),CONCATENATE("R3C",'Mapa final'!#REF!),"")</f>
        <v>#REF!</v>
      </c>
      <c r="AB38" s="38" t="e">
        <f>IF(AND('Mapa final'!#REF!="Baja",'Mapa final'!#REF!="Mayor"),CONCATENATE("R3C",'Mapa final'!#REF!),"")</f>
        <v>#REF!</v>
      </c>
      <c r="AC38" s="39" t="e">
        <f>IF(AND('Mapa final'!#REF!="Baja",'Mapa final'!#REF!="Mayor"),CONCATENATE("R3C",'Mapa final'!#REF!),"")</f>
        <v>#REF!</v>
      </c>
      <c r="AD38" s="39" t="e">
        <f>IF(AND('Mapa final'!#REF!="Baja",'Mapa final'!#REF!="Mayor"),CONCATENATE("R3C",'Mapa final'!#REF!),"")</f>
        <v>#REF!</v>
      </c>
      <c r="AE38" s="39" t="e">
        <f>IF(AND('Mapa final'!#REF!="Baja",'Mapa final'!#REF!="Mayor"),CONCATENATE("R3C",'Mapa final'!#REF!),"")</f>
        <v>#REF!</v>
      </c>
      <c r="AF38" s="39" t="e">
        <f>IF(AND('Mapa final'!#REF!="Baja",'Mapa final'!#REF!="Mayor"),CONCATENATE("R3C",'Mapa final'!#REF!),"")</f>
        <v>#REF!</v>
      </c>
      <c r="AG38" s="40" t="e">
        <f>IF(AND('Mapa final'!#REF!="Baja",'Mapa final'!#REF!="Mayor"),CONCATENATE("R3C",'Mapa final'!#REF!),"")</f>
        <v>#REF!</v>
      </c>
      <c r="AH38" s="41" t="e">
        <f>IF(AND('Mapa final'!#REF!="Baja",'Mapa final'!#REF!="Catastrófico"),CONCATENATE("R3C",'Mapa final'!#REF!),"")</f>
        <v>#REF!</v>
      </c>
      <c r="AI38" s="42" t="e">
        <f>IF(AND('Mapa final'!#REF!="Baja",'Mapa final'!#REF!="Catastrófico"),CONCATENATE("R3C",'Mapa final'!#REF!),"")</f>
        <v>#REF!</v>
      </c>
      <c r="AJ38" s="42" t="e">
        <f>IF(AND('Mapa final'!#REF!="Baja",'Mapa final'!#REF!="Catastrófico"),CONCATENATE("R3C",'Mapa final'!#REF!),"")</f>
        <v>#REF!</v>
      </c>
      <c r="AK38" s="42" t="e">
        <f>IF(AND('Mapa final'!#REF!="Baja",'Mapa final'!#REF!="Catastrófico"),CONCATENATE("R3C",'Mapa final'!#REF!),"")</f>
        <v>#REF!</v>
      </c>
      <c r="AL38" s="42" t="e">
        <f>IF(AND('Mapa final'!#REF!="Baja",'Mapa final'!#REF!="Catastrófico"),CONCATENATE("R3C",'Mapa final'!#REF!),"")</f>
        <v>#REF!</v>
      </c>
      <c r="AM38" s="43" t="e">
        <f>IF(AND('Mapa final'!#REF!="Baja",'Mapa final'!#REF!="Catastrófico"),CONCATENATE("R3C",'Mapa final'!#REF!),"")</f>
        <v>#REF!</v>
      </c>
      <c r="AN38" s="69"/>
      <c r="AO38" s="379"/>
      <c r="AP38" s="380"/>
      <c r="AQ38" s="380"/>
      <c r="AR38" s="380"/>
      <c r="AS38" s="380"/>
      <c r="AT38" s="381"/>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row>
    <row r="39" spans="1:80" ht="15" customHeight="1" x14ac:dyDescent="0.25">
      <c r="A39" s="69"/>
      <c r="B39" s="260"/>
      <c r="C39" s="260"/>
      <c r="D39" s="261"/>
      <c r="E39" s="359"/>
      <c r="F39" s="358"/>
      <c r="G39" s="358"/>
      <c r="H39" s="358"/>
      <c r="I39" s="358"/>
      <c r="J39" s="62" t="e">
        <f>IF(AND('Mapa final'!#REF!="Baja",'Mapa final'!#REF!="Leve"),CONCATENATE("R4C",'Mapa final'!#REF!),"")</f>
        <v>#REF!</v>
      </c>
      <c r="K39" s="63" t="e">
        <f>IF(AND('Mapa final'!#REF!="Baja",'Mapa final'!#REF!="Leve"),CONCATENATE("R4C",'Mapa final'!#REF!),"")</f>
        <v>#REF!</v>
      </c>
      <c r="L39" s="63" t="e">
        <f>IF(AND('Mapa final'!#REF!="Baja",'Mapa final'!#REF!="Leve"),CONCATENATE("R4C",'Mapa final'!#REF!),"")</f>
        <v>#REF!</v>
      </c>
      <c r="M39" s="63" t="e">
        <f>IF(AND('Mapa final'!#REF!="Baja",'Mapa final'!#REF!="Leve"),CONCATENATE("R4C",'Mapa final'!#REF!),"")</f>
        <v>#REF!</v>
      </c>
      <c r="N39" s="63" t="e">
        <f>IF(AND('Mapa final'!#REF!="Baja",'Mapa final'!#REF!="Leve"),CONCATENATE("R4C",'Mapa final'!#REF!),"")</f>
        <v>#REF!</v>
      </c>
      <c r="O39" s="64" t="e">
        <f>IF(AND('Mapa final'!#REF!="Baja",'Mapa final'!#REF!="Leve"),CONCATENATE("R4C",'Mapa final'!#REF!),"")</f>
        <v>#REF!</v>
      </c>
      <c r="P39" s="53" t="e">
        <f>IF(AND('Mapa final'!#REF!="Baja",'Mapa final'!#REF!="Menor"),CONCATENATE("R4C",'Mapa final'!#REF!),"")</f>
        <v>#REF!</v>
      </c>
      <c r="Q39" s="54" t="e">
        <f>IF(AND('Mapa final'!#REF!="Baja",'Mapa final'!#REF!="Menor"),CONCATENATE("R4C",'Mapa final'!#REF!),"")</f>
        <v>#REF!</v>
      </c>
      <c r="R39" s="54" t="e">
        <f>IF(AND('Mapa final'!#REF!="Baja",'Mapa final'!#REF!="Menor"),CONCATENATE("R4C",'Mapa final'!#REF!),"")</f>
        <v>#REF!</v>
      </c>
      <c r="S39" s="54" t="e">
        <f>IF(AND('Mapa final'!#REF!="Baja",'Mapa final'!#REF!="Menor"),CONCATENATE("R4C",'Mapa final'!#REF!),"")</f>
        <v>#REF!</v>
      </c>
      <c r="T39" s="54" t="e">
        <f>IF(AND('Mapa final'!#REF!="Baja",'Mapa final'!#REF!="Menor"),CONCATENATE("R4C",'Mapa final'!#REF!),"")</f>
        <v>#REF!</v>
      </c>
      <c r="U39" s="55" t="e">
        <f>IF(AND('Mapa final'!#REF!="Baja",'Mapa final'!#REF!="Menor"),CONCATENATE("R4C",'Mapa final'!#REF!),"")</f>
        <v>#REF!</v>
      </c>
      <c r="V39" s="53" t="e">
        <f>IF(AND('Mapa final'!#REF!="Baja",'Mapa final'!#REF!="Moderado"),CONCATENATE("R4C",'Mapa final'!#REF!),"")</f>
        <v>#REF!</v>
      </c>
      <c r="W39" s="54" t="e">
        <f>IF(AND('Mapa final'!#REF!="Baja",'Mapa final'!#REF!="Moderado"),CONCATENATE("R4C",'Mapa final'!#REF!),"")</f>
        <v>#REF!</v>
      </c>
      <c r="X39" s="54" t="e">
        <f>IF(AND('Mapa final'!#REF!="Baja",'Mapa final'!#REF!="Moderado"),CONCATENATE("R4C",'Mapa final'!#REF!),"")</f>
        <v>#REF!</v>
      </c>
      <c r="Y39" s="54" t="e">
        <f>IF(AND('Mapa final'!#REF!="Baja",'Mapa final'!#REF!="Moderado"),CONCATENATE("R4C",'Mapa final'!#REF!),"")</f>
        <v>#REF!</v>
      </c>
      <c r="Z39" s="54" t="e">
        <f>IF(AND('Mapa final'!#REF!="Baja",'Mapa final'!#REF!="Moderado"),CONCATENATE("R4C",'Mapa final'!#REF!),"")</f>
        <v>#REF!</v>
      </c>
      <c r="AA39" s="55" t="e">
        <f>IF(AND('Mapa final'!#REF!="Baja",'Mapa final'!#REF!="Moderado"),CONCATENATE("R4C",'Mapa final'!#REF!),"")</f>
        <v>#REF!</v>
      </c>
      <c r="AB39" s="38" t="e">
        <f>IF(AND('Mapa final'!#REF!="Baja",'Mapa final'!#REF!="Mayor"),CONCATENATE("R4C",'Mapa final'!#REF!),"")</f>
        <v>#REF!</v>
      </c>
      <c r="AC39" s="39" t="e">
        <f>IF(AND('Mapa final'!#REF!="Baja",'Mapa final'!#REF!="Mayor"),CONCATENATE("R4C",'Mapa final'!#REF!),"")</f>
        <v>#REF!</v>
      </c>
      <c r="AD39" s="39" t="e">
        <f>IF(AND('Mapa final'!#REF!="Baja",'Mapa final'!#REF!="Mayor"),CONCATENATE("R4C",'Mapa final'!#REF!),"")</f>
        <v>#REF!</v>
      </c>
      <c r="AE39" s="39" t="e">
        <f>IF(AND('Mapa final'!#REF!="Baja",'Mapa final'!#REF!="Mayor"),CONCATENATE("R4C",'Mapa final'!#REF!),"")</f>
        <v>#REF!</v>
      </c>
      <c r="AF39" s="39" t="e">
        <f>IF(AND('Mapa final'!#REF!="Baja",'Mapa final'!#REF!="Mayor"),CONCATENATE("R4C",'Mapa final'!#REF!),"")</f>
        <v>#REF!</v>
      </c>
      <c r="AG39" s="40" t="e">
        <f>IF(AND('Mapa final'!#REF!="Baja",'Mapa final'!#REF!="Mayor"),CONCATENATE("R4C",'Mapa final'!#REF!),"")</f>
        <v>#REF!</v>
      </c>
      <c r="AH39" s="41" t="e">
        <f>IF(AND('Mapa final'!#REF!="Baja",'Mapa final'!#REF!="Catastrófico"),CONCATENATE("R4C",'Mapa final'!#REF!),"")</f>
        <v>#REF!</v>
      </c>
      <c r="AI39" s="42" t="e">
        <f>IF(AND('Mapa final'!#REF!="Baja",'Mapa final'!#REF!="Catastrófico"),CONCATENATE("R4C",'Mapa final'!#REF!),"")</f>
        <v>#REF!</v>
      </c>
      <c r="AJ39" s="42" t="e">
        <f>IF(AND('Mapa final'!#REF!="Baja",'Mapa final'!#REF!="Catastrófico"),CONCATENATE("R4C",'Mapa final'!#REF!),"")</f>
        <v>#REF!</v>
      </c>
      <c r="AK39" s="42" t="e">
        <f>IF(AND('Mapa final'!#REF!="Baja",'Mapa final'!#REF!="Catastrófico"),CONCATENATE("R4C",'Mapa final'!#REF!),"")</f>
        <v>#REF!</v>
      </c>
      <c r="AL39" s="42" t="e">
        <f>IF(AND('Mapa final'!#REF!="Baja",'Mapa final'!#REF!="Catastrófico"),CONCATENATE("R4C",'Mapa final'!#REF!),"")</f>
        <v>#REF!</v>
      </c>
      <c r="AM39" s="43" t="e">
        <f>IF(AND('Mapa final'!#REF!="Baja",'Mapa final'!#REF!="Catastrófico"),CONCATENATE("R4C",'Mapa final'!#REF!),"")</f>
        <v>#REF!</v>
      </c>
      <c r="AN39" s="69"/>
      <c r="AO39" s="379"/>
      <c r="AP39" s="380"/>
      <c r="AQ39" s="380"/>
      <c r="AR39" s="380"/>
      <c r="AS39" s="380"/>
      <c r="AT39" s="381"/>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row>
    <row r="40" spans="1:80" ht="15" customHeight="1" x14ac:dyDescent="0.25">
      <c r="A40" s="69"/>
      <c r="B40" s="260"/>
      <c r="C40" s="260"/>
      <c r="D40" s="261"/>
      <c r="E40" s="359"/>
      <c r="F40" s="358"/>
      <c r="G40" s="358"/>
      <c r="H40" s="358"/>
      <c r="I40" s="358"/>
      <c r="J40" s="62" t="e">
        <f>IF(AND('Mapa final'!#REF!="Baja",'Mapa final'!#REF!="Leve"),CONCATENATE("R5C",'Mapa final'!#REF!),"")</f>
        <v>#REF!</v>
      </c>
      <c r="K40" s="63" t="e">
        <f>IF(AND('Mapa final'!#REF!="Baja",'Mapa final'!#REF!="Leve"),CONCATENATE("R5C",'Mapa final'!#REF!),"")</f>
        <v>#REF!</v>
      </c>
      <c r="L40" s="63" t="e">
        <f>IF(AND('Mapa final'!#REF!="Baja",'Mapa final'!#REF!="Leve"),CONCATENATE("R5C",'Mapa final'!#REF!),"")</f>
        <v>#REF!</v>
      </c>
      <c r="M40" s="63" t="e">
        <f>IF(AND('Mapa final'!#REF!="Baja",'Mapa final'!#REF!="Leve"),CONCATENATE("R5C",'Mapa final'!#REF!),"")</f>
        <v>#REF!</v>
      </c>
      <c r="N40" s="63" t="e">
        <f>IF(AND('Mapa final'!#REF!="Baja",'Mapa final'!#REF!="Leve"),CONCATENATE("R5C",'Mapa final'!#REF!),"")</f>
        <v>#REF!</v>
      </c>
      <c r="O40" s="64" t="e">
        <f>IF(AND('Mapa final'!#REF!="Baja",'Mapa final'!#REF!="Leve"),CONCATENATE("R5C",'Mapa final'!#REF!),"")</f>
        <v>#REF!</v>
      </c>
      <c r="P40" s="53" t="e">
        <f>IF(AND('Mapa final'!#REF!="Baja",'Mapa final'!#REF!="Menor"),CONCATENATE("R5C",'Mapa final'!#REF!),"")</f>
        <v>#REF!</v>
      </c>
      <c r="Q40" s="54" t="e">
        <f>IF(AND('Mapa final'!#REF!="Baja",'Mapa final'!#REF!="Menor"),CONCATENATE("R5C",'Mapa final'!#REF!),"")</f>
        <v>#REF!</v>
      </c>
      <c r="R40" s="54" t="e">
        <f>IF(AND('Mapa final'!#REF!="Baja",'Mapa final'!#REF!="Menor"),CONCATENATE("R5C",'Mapa final'!#REF!),"")</f>
        <v>#REF!</v>
      </c>
      <c r="S40" s="54" t="e">
        <f>IF(AND('Mapa final'!#REF!="Baja",'Mapa final'!#REF!="Menor"),CONCATENATE("R5C",'Mapa final'!#REF!),"")</f>
        <v>#REF!</v>
      </c>
      <c r="T40" s="54" t="e">
        <f>IF(AND('Mapa final'!#REF!="Baja",'Mapa final'!#REF!="Menor"),CONCATENATE("R5C",'Mapa final'!#REF!),"")</f>
        <v>#REF!</v>
      </c>
      <c r="U40" s="55" t="e">
        <f>IF(AND('Mapa final'!#REF!="Baja",'Mapa final'!#REF!="Menor"),CONCATENATE("R5C",'Mapa final'!#REF!),"")</f>
        <v>#REF!</v>
      </c>
      <c r="V40" s="53" t="e">
        <f>IF(AND('Mapa final'!#REF!="Baja",'Mapa final'!#REF!="Moderado"),CONCATENATE("R5C",'Mapa final'!#REF!),"")</f>
        <v>#REF!</v>
      </c>
      <c r="W40" s="54" t="e">
        <f>IF(AND('Mapa final'!#REF!="Baja",'Mapa final'!#REF!="Moderado"),CONCATENATE("R5C",'Mapa final'!#REF!),"")</f>
        <v>#REF!</v>
      </c>
      <c r="X40" s="54" t="e">
        <f>IF(AND('Mapa final'!#REF!="Baja",'Mapa final'!#REF!="Moderado"),CONCATENATE("R5C",'Mapa final'!#REF!),"")</f>
        <v>#REF!</v>
      </c>
      <c r="Y40" s="54" t="e">
        <f>IF(AND('Mapa final'!#REF!="Baja",'Mapa final'!#REF!="Moderado"),CONCATENATE("R5C",'Mapa final'!#REF!),"")</f>
        <v>#REF!</v>
      </c>
      <c r="Z40" s="54" t="e">
        <f>IF(AND('Mapa final'!#REF!="Baja",'Mapa final'!#REF!="Moderado"),CONCATENATE("R5C",'Mapa final'!#REF!),"")</f>
        <v>#REF!</v>
      </c>
      <c r="AA40" s="55" t="e">
        <f>IF(AND('Mapa final'!#REF!="Baja",'Mapa final'!#REF!="Moderado"),CONCATENATE("R5C",'Mapa final'!#REF!),"")</f>
        <v>#REF!</v>
      </c>
      <c r="AB40" s="38" t="e">
        <f>IF(AND('Mapa final'!#REF!="Baja",'Mapa final'!#REF!="Mayor"),CONCATENATE("R5C",'Mapa final'!#REF!),"")</f>
        <v>#REF!</v>
      </c>
      <c r="AC40" s="39" t="e">
        <f>IF(AND('Mapa final'!#REF!="Baja",'Mapa final'!#REF!="Mayor"),CONCATENATE("R5C",'Mapa final'!#REF!),"")</f>
        <v>#REF!</v>
      </c>
      <c r="AD40" s="39" t="e">
        <f>IF(AND('Mapa final'!#REF!="Baja",'Mapa final'!#REF!="Mayor"),CONCATENATE("R5C",'Mapa final'!#REF!),"")</f>
        <v>#REF!</v>
      </c>
      <c r="AE40" s="39" t="e">
        <f>IF(AND('Mapa final'!#REF!="Baja",'Mapa final'!#REF!="Mayor"),CONCATENATE("R5C",'Mapa final'!#REF!),"")</f>
        <v>#REF!</v>
      </c>
      <c r="AF40" s="39" t="e">
        <f>IF(AND('Mapa final'!#REF!="Baja",'Mapa final'!#REF!="Mayor"),CONCATENATE("R5C",'Mapa final'!#REF!),"")</f>
        <v>#REF!</v>
      </c>
      <c r="AG40" s="40" t="e">
        <f>IF(AND('Mapa final'!#REF!="Baja",'Mapa final'!#REF!="Mayor"),CONCATENATE("R5C",'Mapa final'!#REF!),"")</f>
        <v>#REF!</v>
      </c>
      <c r="AH40" s="41" t="e">
        <f>IF(AND('Mapa final'!#REF!="Baja",'Mapa final'!#REF!="Catastrófico"),CONCATENATE("R5C",'Mapa final'!#REF!),"")</f>
        <v>#REF!</v>
      </c>
      <c r="AI40" s="42" t="e">
        <f>IF(AND('Mapa final'!#REF!="Baja",'Mapa final'!#REF!="Catastrófico"),CONCATENATE("R5C",'Mapa final'!#REF!),"")</f>
        <v>#REF!</v>
      </c>
      <c r="AJ40" s="42" t="e">
        <f>IF(AND('Mapa final'!#REF!="Baja",'Mapa final'!#REF!="Catastrófico"),CONCATENATE("R5C",'Mapa final'!#REF!),"")</f>
        <v>#REF!</v>
      </c>
      <c r="AK40" s="42" t="e">
        <f>IF(AND('Mapa final'!#REF!="Baja",'Mapa final'!#REF!="Catastrófico"),CONCATENATE("R5C",'Mapa final'!#REF!),"")</f>
        <v>#REF!</v>
      </c>
      <c r="AL40" s="42" t="e">
        <f>IF(AND('Mapa final'!#REF!="Baja",'Mapa final'!#REF!="Catastrófico"),CONCATENATE("R5C",'Mapa final'!#REF!),"")</f>
        <v>#REF!</v>
      </c>
      <c r="AM40" s="43" t="e">
        <f>IF(AND('Mapa final'!#REF!="Baja",'Mapa final'!#REF!="Catastrófico"),CONCATENATE("R5C",'Mapa final'!#REF!),"")</f>
        <v>#REF!</v>
      </c>
      <c r="AN40" s="69"/>
      <c r="AO40" s="379"/>
      <c r="AP40" s="380"/>
      <c r="AQ40" s="380"/>
      <c r="AR40" s="380"/>
      <c r="AS40" s="380"/>
      <c r="AT40" s="381"/>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row>
    <row r="41" spans="1:80" ht="15" customHeight="1" x14ac:dyDescent="0.25">
      <c r="A41" s="69"/>
      <c r="B41" s="260"/>
      <c r="C41" s="260"/>
      <c r="D41" s="261"/>
      <c r="E41" s="359"/>
      <c r="F41" s="358"/>
      <c r="G41" s="358"/>
      <c r="H41" s="358"/>
      <c r="I41" s="358"/>
      <c r="J41" s="62" t="e">
        <f>IF(AND('Mapa final'!#REF!="Baja",'Mapa final'!#REF!="Leve"),CONCATENATE("R6C",'Mapa final'!#REF!),"")</f>
        <v>#REF!</v>
      </c>
      <c r="K41" s="63" t="e">
        <f>IF(AND('Mapa final'!#REF!="Baja",'Mapa final'!#REF!="Leve"),CONCATENATE("R6C",'Mapa final'!#REF!),"")</f>
        <v>#REF!</v>
      </c>
      <c r="L41" s="63" t="e">
        <f>IF(AND('Mapa final'!#REF!="Baja",'Mapa final'!#REF!="Leve"),CONCATENATE("R6C",'Mapa final'!#REF!),"")</f>
        <v>#REF!</v>
      </c>
      <c r="M41" s="63" t="e">
        <f>IF(AND('Mapa final'!#REF!="Baja",'Mapa final'!#REF!="Leve"),CONCATENATE("R6C",'Mapa final'!#REF!),"")</f>
        <v>#REF!</v>
      </c>
      <c r="N41" s="63" t="e">
        <f>IF(AND('Mapa final'!#REF!="Baja",'Mapa final'!#REF!="Leve"),CONCATENATE("R6C",'Mapa final'!#REF!),"")</f>
        <v>#REF!</v>
      </c>
      <c r="O41" s="64" t="e">
        <f>IF(AND('Mapa final'!#REF!="Baja",'Mapa final'!#REF!="Leve"),CONCATENATE("R6C",'Mapa final'!#REF!),"")</f>
        <v>#REF!</v>
      </c>
      <c r="P41" s="53" t="e">
        <f>IF(AND('Mapa final'!#REF!="Baja",'Mapa final'!#REF!="Menor"),CONCATENATE("R6C",'Mapa final'!#REF!),"")</f>
        <v>#REF!</v>
      </c>
      <c r="Q41" s="54" t="e">
        <f>IF(AND('Mapa final'!#REF!="Baja",'Mapa final'!#REF!="Menor"),CONCATENATE("R6C",'Mapa final'!#REF!),"")</f>
        <v>#REF!</v>
      </c>
      <c r="R41" s="54" t="e">
        <f>IF(AND('Mapa final'!#REF!="Baja",'Mapa final'!#REF!="Menor"),CONCATENATE("R6C",'Mapa final'!#REF!),"")</f>
        <v>#REF!</v>
      </c>
      <c r="S41" s="54" t="e">
        <f>IF(AND('Mapa final'!#REF!="Baja",'Mapa final'!#REF!="Menor"),CONCATENATE("R6C",'Mapa final'!#REF!),"")</f>
        <v>#REF!</v>
      </c>
      <c r="T41" s="54" t="e">
        <f>IF(AND('Mapa final'!#REF!="Baja",'Mapa final'!#REF!="Menor"),CONCATENATE("R6C",'Mapa final'!#REF!),"")</f>
        <v>#REF!</v>
      </c>
      <c r="U41" s="55" t="e">
        <f>IF(AND('Mapa final'!#REF!="Baja",'Mapa final'!#REF!="Menor"),CONCATENATE("R6C",'Mapa final'!#REF!),"")</f>
        <v>#REF!</v>
      </c>
      <c r="V41" s="53" t="e">
        <f>IF(AND('Mapa final'!#REF!="Baja",'Mapa final'!#REF!="Moderado"),CONCATENATE("R6C",'Mapa final'!#REF!),"")</f>
        <v>#REF!</v>
      </c>
      <c r="W41" s="54" t="e">
        <f>IF(AND('Mapa final'!#REF!="Baja",'Mapa final'!#REF!="Moderado"),CONCATENATE("R6C",'Mapa final'!#REF!),"")</f>
        <v>#REF!</v>
      </c>
      <c r="X41" s="54" t="e">
        <f>IF(AND('Mapa final'!#REF!="Baja",'Mapa final'!#REF!="Moderado"),CONCATENATE("R6C",'Mapa final'!#REF!),"")</f>
        <v>#REF!</v>
      </c>
      <c r="Y41" s="54" t="e">
        <f>IF(AND('Mapa final'!#REF!="Baja",'Mapa final'!#REF!="Moderado"),CONCATENATE("R6C",'Mapa final'!#REF!),"")</f>
        <v>#REF!</v>
      </c>
      <c r="Z41" s="54" t="e">
        <f>IF(AND('Mapa final'!#REF!="Baja",'Mapa final'!#REF!="Moderado"),CONCATENATE("R6C",'Mapa final'!#REF!),"")</f>
        <v>#REF!</v>
      </c>
      <c r="AA41" s="55" t="e">
        <f>IF(AND('Mapa final'!#REF!="Baja",'Mapa final'!#REF!="Moderado"),CONCATENATE("R6C",'Mapa final'!#REF!),"")</f>
        <v>#REF!</v>
      </c>
      <c r="AB41" s="38" t="e">
        <f>IF(AND('Mapa final'!#REF!="Baja",'Mapa final'!#REF!="Mayor"),CONCATENATE("R6C",'Mapa final'!#REF!),"")</f>
        <v>#REF!</v>
      </c>
      <c r="AC41" s="39" t="e">
        <f>IF(AND('Mapa final'!#REF!="Baja",'Mapa final'!#REF!="Mayor"),CONCATENATE("R6C",'Mapa final'!#REF!),"")</f>
        <v>#REF!</v>
      </c>
      <c r="AD41" s="39" t="e">
        <f>IF(AND('Mapa final'!#REF!="Baja",'Mapa final'!#REF!="Mayor"),CONCATENATE("R6C",'Mapa final'!#REF!),"")</f>
        <v>#REF!</v>
      </c>
      <c r="AE41" s="39" t="e">
        <f>IF(AND('Mapa final'!#REF!="Baja",'Mapa final'!#REF!="Mayor"),CONCATENATE("R6C",'Mapa final'!#REF!),"")</f>
        <v>#REF!</v>
      </c>
      <c r="AF41" s="39" t="e">
        <f>IF(AND('Mapa final'!#REF!="Baja",'Mapa final'!#REF!="Mayor"),CONCATENATE("R6C",'Mapa final'!#REF!),"")</f>
        <v>#REF!</v>
      </c>
      <c r="AG41" s="40" t="e">
        <f>IF(AND('Mapa final'!#REF!="Baja",'Mapa final'!#REF!="Mayor"),CONCATENATE("R6C",'Mapa final'!#REF!),"")</f>
        <v>#REF!</v>
      </c>
      <c r="AH41" s="41" t="e">
        <f>IF(AND('Mapa final'!#REF!="Baja",'Mapa final'!#REF!="Catastrófico"),CONCATENATE("R6C",'Mapa final'!#REF!),"")</f>
        <v>#REF!</v>
      </c>
      <c r="AI41" s="42" t="e">
        <f>IF(AND('Mapa final'!#REF!="Baja",'Mapa final'!#REF!="Catastrófico"),CONCATENATE("R6C",'Mapa final'!#REF!),"")</f>
        <v>#REF!</v>
      </c>
      <c r="AJ41" s="42" t="e">
        <f>IF(AND('Mapa final'!#REF!="Baja",'Mapa final'!#REF!="Catastrófico"),CONCATENATE("R6C",'Mapa final'!#REF!),"")</f>
        <v>#REF!</v>
      </c>
      <c r="AK41" s="42" t="e">
        <f>IF(AND('Mapa final'!#REF!="Baja",'Mapa final'!#REF!="Catastrófico"),CONCATENATE("R6C",'Mapa final'!#REF!),"")</f>
        <v>#REF!</v>
      </c>
      <c r="AL41" s="42" t="e">
        <f>IF(AND('Mapa final'!#REF!="Baja",'Mapa final'!#REF!="Catastrófico"),CONCATENATE("R6C",'Mapa final'!#REF!),"")</f>
        <v>#REF!</v>
      </c>
      <c r="AM41" s="43" t="e">
        <f>IF(AND('Mapa final'!#REF!="Baja",'Mapa final'!#REF!="Catastrófico"),CONCATENATE("R6C",'Mapa final'!#REF!),"")</f>
        <v>#REF!</v>
      </c>
      <c r="AN41" s="69"/>
      <c r="AO41" s="379"/>
      <c r="AP41" s="380"/>
      <c r="AQ41" s="380"/>
      <c r="AR41" s="380"/>
      <c r="AS41" s="380"/>
      <c r="AT41" s="381"/>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row>
    <row r="42" spans="1:80" ht="15" customHeight="1" x14ac:dyDescent="0.25">
      <c r="A42" s="69"/>
      <c r="B42" s="260"/>
      <c r="C42" s="260"/>
      <c r="D42" s="261"/>
      <c r="E42" s="359"/>
      <c r="F42" s="358"/>
      <c r="G42" s="358"/>
      <c r="H42" s="358"/>
      <c r="I42" s="358"/>
      <c r="J42" s="62" t="e">
        <f>IF(AND('Mapa final'!#REF!="Baja",'Mapa final'!#REF!="Leve"),CONCATENATE("R7C",'Mapa final'!#REF!),"")</f>
        <v>#REF!</v>
      </c>
      <c r="K42" s="63" t="e">
        <f>IF(AND('Mapa final'!#REF!="Baja",'Mapa final'!#REF!="Leve"),CONCATENATE("R7C",'Mapa final'!#REF!),"")</f>
        <v>#REF!</v>
      </c>
      <c r="L42" s="63" t="e">
        <f>IF(AND('Mapa final'!#REF!="Baja",'Mapa final'!#REF!="Leve"),CONCATENATE("R7C",'Mapa final'!#REF!),"")</f>
        <v>#REF!</v>
      </c>
      <c r="M42" s="63" t="e">
        <f>IF(AND('Mapa final'!#REF!="Baja",'Mapa final'!#REF!="Leve"),CONCATENATE("R7C",'Mapa final'!#REF!),"")</f>
        <v>#REF!</v>
      </c>
      <c r="N42" s="63" t="e">
        <f>IF(AND('Mapa final'!#REF!="Baja",'Mapa final'!#REF!="Leve"),CONCATENATE("R7C",'Mapa final'!#REF!),"")</f>
        <v>#REF!</v>
      </c>
      <c r="O42" s="64" t="e">
        <f>IF(AND('Mapa final'!#REF!="Baja",'Mapa final'!#REF!="Leve"),CONCATENATE("R7C",'Mapa final'!#REF!),"")</f>
        <v>#REF!</v>
      </c>
      <c r="P42" s="53" t="e">
        <f>IF(AND('Mapa final'!#REF!="Baja",'Mapa final'!#REF!="Menor"),CONCATENATE("R7C",'Mapa final'!#REF!),"")</f>
        <v>#REF!</v>
      </c>
      <c r="Q42" s="54" t="e">
        <f>IF(AND('Mapa final'!#REF!="Baja",'Mapa final'!#REF!="Menor"),CONCATENATE("R7C",'Mapa final'!#REF!),"")</f>
        <v>#REF!</v>
      </c>
      <c r="R42" s="54" t="e">
        <f>IF(AND('Mapa final'!#REF!="Baja",'Mapa final'!#REF!="Menor"),CONCATENATE("R7C",'Mapa final'!#REF!),"")</f>
        <v>#REF!</v>
      </c>
      <c r="S42" s="54" t="e">
        <f>IF(AND('Mapa final'!#REF!="Baja",'Mapa final'!#REF!="Menor"),CONCATENATE("R7C",'Mapa final'!#REF!),"")</f>
        <v>#REF!</v>
      </c>
      <c r="T42" s="54" t="e">
        <f>IF(AND('Mapa final'!#REF!="Baja",'Mapa final'!#REF!="Menor"),CONCATENATE("R7C",'Mapa final'!#REF!),"")</f>
        <v>#REF!</v>
      </c>
      <c r="U42" s="55" t="e">
        <f>IF(AND('Mapa final'!#REF!="Baja",'Mapa final'!#REF!="Menor"),CONCATENATE("R7C",'Mapa final'!#REF!),"")</f>
        <v>#REF!</v>
      </c>
      <c r="V42" s="53" t="e">
        <f>IF(AND('Mapa final'!#REF!="Baja",'Mapa final'!#REF!="Moderado"),CONCATENATE("R7C",'Mapa final'!#REF!),"")</f>
        <v>#REF!</v>
      </c>
      <c r="W42" s="54" t="e">
        <f>IF(AND('Mapa final'!#REF!="Baja",'Mapa final'!#REF!="Moderado"),CONCATENATE("R7C",'Mapa final'!#REF!),"")</f>
        <v>#REF!</v>
      </c>
      <c r="X42" s="54" t="e">
        <f>IF(AND('Mapa final'!#REF!="Baja",'Mapa final'!#REF!="Moderado"),CONCATENATE("R7C",'Mapa final'!#REF!),"")</f>
        <v>#REF!</v>
      </c>
      <c r="Y42" s="54" t="e">
        <f>IF(AND('Mapa final'!#REF!="Baja",'Mapa final'!#REF!="Moderado"),CONCATENATE("R7C",'Mapa final'!#REF!),"")</f>
        <v>#REF!</v>
      </c>
      <c r="Z42" s="54" t="e">
        <f>IF(AND('Mapa final'!#REF!="Baja",'Mapa final'!#REF!="Moderado"),CONCATENATE("R7C",'Mapa final'!#REF!),"")</f>
        <v>#REF!</v>
      </c>
      <c r="AA42" s="55" t="e">
        <f>IF(AND('Mapa final'!#REF!="Baja",'Mapa final'!#REF!="Moderado"),CONCATENATE("R7C",'Mapa final'!#REF!),"")</f>
        <v>#REF!</v>
      </c>
      <c r="AB42" s="38" t="e">
        <f>IF(AND('Mapa final'!#REF!="Baja",'Mapa final'!#REF!="Mayor"),CONCATENATE("R7C",'Mapa final'!#REF!),"")</f>
        <v>#REF!</v>
      </c>
      <c r="AC42" s="39" t="e">
        <f>IF(AND('Mapa final'!#REF!="Baja",'Mapa final'!#REF!="Mayor"),CONCATENATE("R7C",'Mapa final'!#REF!),"")</f>
        <v>#REF!</v>
      </c>
      <c r="AD42" s="39" t="e">
        <f>IF(AND('Mapa final'!#REF!="Baja",'Mapa final'!#REF!="Mayor"),CONCATENATE("R7C",'Mapa final'!#REF!),"")</f>
        <v>#REF!</v>
      </c>
      <c r="AE42" s="39" t="e">
        <f>IF(AND('Mapa final'!#REF!="Baja",'Mapa final'!#REF!="Mayor"),CONCATENATE("R7C",'Mapa final'!#REF!),"")</f>
        <v>#REF!</v>
      </c>
      <c r="AF42" s="39" t="e">
        <f>IF(AND('Mapa final'!#REF!="Baja",'Mapa final'!#REF!="Mayor"),CONCATENATE("R7C",'Mapa final'!#REF!),"")</f>
        <v>#REF!</v>
      </c>
      <c r="AG42" s="40" t="e">
        <f>IF(AND('Mapa final'!#REF!="Baja",'Mapa final'!#REF!="Mayor"),CONCATENATE("R7C",'Mapa final'!#REF!),"")</f>
        <v>#REF!</v>
      </c>
      <c r="AH42" s="41" t="e">
        <f>IF(AND('Mapa final'!#REF!="Baja",'Mapa final'!#REF!="Catastrófico"),CONCATENATE("R7C",'Mapa final'!#REF!),"")</f>
        <v>#REF!</v>
      </c>
      <c r="AI42" s="42" t="e">
        <f>IF(AND('Mapa final'!#REF!="Baja",'Mapa final'!#REF!="Catastrófico"),CONCATENATE("R7C",'Mapa final'!#REF!),"")</f>
        <v>#REF!</v>
      </c>
      <c r="AJ42" s="42" t="e">
        <f>IF(AND('Mapa final'!#REF!="Baja",'Mapa final'!#REF!="Catastrófico"),CONCATENATE("R7C",'Mapa final'!#REF!),"")</f>
        <v>#REF!</v>
      </c>
      <c r="AK42" s="42" t="e">
        <f>IF(AND('Mapa final'!#REF!="Baja",'Mapa final'!#REF!="Catastrófico"),CONCATENATE("R7C",'Mapa final'!#REF!),"")</f>
        <v>#REF!</v>
      </c>
      <c r="AL42" s="42" t="e">
        <f>IF(AND('Mapa final'!#REF!="Baja",'Mapa final'!#REF!="Catastrófico"),CONCATENATE("R7C",'Mapa final'!#REF!),"")</f>
        <v>#REF!</v>
      </c>
      <c r="AM42" s="43" t="e">
        <f>IF(AND('Mapa final'!#REF!="Baja",'Mapa final'!#REF!="Catastrófico"),CONCATENATE("R7C",'Mapa final'!#REF!),"")</f>
        <v>#REF!</v>
      </c>
      <c r="AN42" s="69"/>
      <c r="AO42" s="379"/>
      <c r="AP42" s="380"/>
      <c r="AQ42" s="380"/>
      <c r="AR42" s="380"/>
      <c r="AS42" s="380"/>
      <c r="AT42" s="381"/>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row>
    <row r="43" spans="1:80" ht="15" customHeight="1" x14ac:dyDescent="0.25">
      <c r="A43" s="69"/>
      <c r="B43" s="260"/>
      <c r="C43" s="260"/>
      <c r="D43" s="261"/>
      <c r="E43" s="359"/>
      <c r="F43" s="358"/>
      <c r="G43" s="358"/>
      <c r="H43" s="358"/>
      <c r="I43" s="358"/>
      <c r="J43" s="62" t="e">
        <f>IF(AND('Mapa final'!#REF!="Baja",'Mapa final'!#REF!="Leve"),CONCATENATE("R8C",'Mapa final'!#REF!),"")</f>
        <v>#REF!</v>
      </c>
      <c r="K43" s="63" t="e">
        <f>IF(AND('Mapa final'!#REF!="Baja",'Mapa final'!#REF!="Leve"),CONCATENATE("R8C",'Mapa final'!#REF!),"")</f>
        <v>#REF!</v>
      </c>
      <c r="L43" s="63" t="e">
        <f>IF(AND('Mapa final'!#REF!="Baja",'Mapa final'!#REF!="Leve"),CONCATENATE("R8C",'Mapa final'!#REF!),"")</f>
        <v>#REF!</v>
      </c>
      <c r="M43" s="63" t="e">
        <f>IF(AND('Mapa final'!#REF!="Baja",'Mapa final'!#REF!="Leve"),CONCATENATE("R8C",'Mapa final'!#REF!),"")</f>
        <v>#REF!</v>
      </c>
      <c r="N43" s="63" t="e">
        <f>IF(AND('Mapa final'!#REF!="Baja",'Mapa final'!#REF!="Leve"),CONCATENATE("R8C",'Mapa final'!#REF!),"")</f>
        <v>#REF!</v>
      </c>
      <c r="O43" s="64" t="e">
        <f>IF(AND('Mapa final'!#REF!="Baja",'Mapa final'!#REF!="Leve"),CONCATENATE("R8C",'Mapa final'!#REF!),"")</f>
        <v>#REF!</v>
      </c>
      <c r="P43" s="53" t="e">
        <f>IF(AND('Mapa final'!#REF!="Baja",'Mapa final'!#REF!="Menor"),CONCATENATE("R8C",'Mapa final'!#REF!),"")</f>
        <v>#REF!</v>
      </c>
      <c r="Q43" s="54" t="e">
        <f>IF(AND('Mapa final'!#REF!="Baja",'Mapa final'!#REF!="Menor"),CONCATENATE("R8C",'Mapa final'!#REF!),"")</f>
        <v>#REF!</v>
      </c>
      <c r="R43" s="54" t="e">
        <f>IF(AND('Mapa final'!#REF!="Baja",'Mapa final'!#REF!="Menor"),CONCATENATE("R8C",'Mapa final'!#REF!),"")</f>
        <v>#REF!</v>
      </c>
      <c r="S43" s="54" t="e">
        <f>IF(AND('Mapa final'!#REF!="Baja",'Mapa final'!#REF!="Menor"),CONCATENATE("R8C",'Mapa final'!#REF!),"")</f>
        <v>#REF!</v>
      </c>
      <c r="T43" s="54" t="e">
        <f>IF(AND('Mapa final'!#REF!="Baja",'Mapa final'!#REF!="Menor"),CONCATENATE("R8C",'Mapa final'!#REF!),"")</f>
        <v>#REF!</v>
      </c>
      <c r="U43" s="55" t="e">
        <f>IF(AND('Mapa final'!#REF!="Baja",'Mapa final'!#REF!="Menor"),CONCATENATE("R8C",'Mapa final'!#REF!),"")</f>
        <v>#REF!</v>
      </c>
      <c r="V43" s="53" t="e">
        <f>IF(AND('Mapa final'!#REF!="Baja",'Mapa final'!#REF!="Moderado"),CONCATENATE("R8C",'Mapa final'!#REF!),"")</f>
        <v>#REF!</v>
      </c>
      <c r="W43" s="54" t="e">
        <f>IF(AND('Mapa final'!#REF!="Baja",'Mapa final'!#REF!="Moderado"),CONCATENATE("R8C",'Mapa final'!#REF!),"")</f>
        <v>#REF!</v>
      </c>
      <c r="X43" s="54" t="e">
        <f>IF(AND('Mapa final'!#REF!="Baja",'Mapa final'!#REF!="Moderado"),CONCATENATE("R8C",'Mapa final'!#REF!),"")</f>
        <v>#REF!</v>
      </c>
      <c r="Y43" s="54" t="e">
        <f>IF(AND('Mapa final'!#REF!="Baja",'Mapa final'!#REF!="Moderado"),CONCATENATE("R8C",'Mapa final'!#REF!),"")</f>
        <v>#REF!</v>
      </c>
      <c r="Z43" s="54" t="e">
        <f>IF(AND('Mapa final'!#REF!="Baja",'Mapa final'!#REF!="Moderado"),CONCATENATE("R8C",'Mapa final'!#REF!),"")</f>
        <v>#REF!</v>
      </c>
      <c r="AA43" s="55" t="e">
        <f>IF(AND('Mapa final'!#REF!="Baja",'Mapa final'!#REF!="Moderado"),CONCATENATE("R8C",'Mapa final'!#REF!),"")</f>
        <v>#REF!</v>
      </c>
      <c r="AB43" s="38" t="e">
        <f>IF(AND('Mapa final'!#REF!="Baja",'Mapa final'!#REF!="Mayor"),CONCATENATE("R8C",'Mapa final'!#REF!),"")</f>
        <v>#REF!</v>
      </c>
      <c r="AC43" s="39" t="e">
        <f>IF(AND('Mapa final'!#REF!="Baja",'Mapa final'!#REF!="Mayor"),CONCATENATE("R8C",'Mapa final'!#REF!),"")</f>
        <v>#REF!</v>
      </c>
      <c r="AD43" s="39" t="e">
        <f>IF(AND('Mapa final'!#REF!="Baja",'Mapa final'!#REF!="Mayor"),CONCATENATE("R8C",'Mapa final'!#REF!),"")</f>
        <v>#REF!</v>
      </c>
      <c r="AE43" s="39" t="e">
        <f>IF(AND('Mapa final'!#REF!="Baja",'Mapa final'!#REF!="Mayor"),CONCATENATE("R8C",'Mapa final'!#REF!),"")</f>
        <v>#REF!</v>
      </c>
      <c r="AF43" s="39" t="e">
        <f>IF(AND('Mapa final'!#REF!="Baja",'Mapa final'!#REF!="Mayor"),CONCATENATE("R8C",'Mapa final'!#REF!),"")</f>
        <v>#REF!</v>
      </c>
      <c r="AG43" s="40" t="e">
        <f>IF(AND('Mapa final'!#REF!="Baja",'Mapa final'!#REF!="Mayor"),CONCATENATE("R8C",'Mapa final'!#REF!),"")</f>
        <v>#REF!</v>
      </c>
      <c r="AH43" s="41" t="e">
        <f>IF(AND('Mapa final'!#REF!="Baja",'Mapa final'!#REF!="Catastrófico"),CONCATENATE("R8C",'Mapa final'!#REF!),"")</f>
        <v>#REF!</v>
      </c>
      <c r="AI43" s="42" t="e">
        <f>IF(AND('Mapa final'!#REF!="Baja",'Mapa final'!#REF!="Catastrófico"),CONCATENATE("R8C",'Mapa final'!#REF!),"")</f>
        <v>#REF!</v>
      </c>
      <c r="AJ43" s="42" t="e">
        <f>IF(AND('Mapa final'!#REF!="Baja",'Mapa final'!#REF!="Catastrófico"),CONCATENATE("R8C",'Mapa final'!#REF!),"")</f>
        <v>#REF!</v>
      </c>
      <c r="AK43" s="42" t="e">
        <f>IF(AND('Mapa final'!#REF!="Baja",'Mapa final'!#REF!="Catastrófico"),CONCATENATE("R8C",'Mapa final'!#REF!),"")</f>
        <v>#REF!</v>
      </c>
      <c r="AL43" s="42" t="e">
        <f>IF(AND('Mapa final'!#REF!="Baja",'Mapa final'!#REF!="Catastrófico"),CONCATENATE("R8C",'Mapa final'!#REF!),"")</f>
        <v>#REF!</v>
      </c>
      <c r="AM43" s="43" t="e">
        <f>IF(AND('Mapa final'!#REF!="Baja",'Mapa final'!#REF!="Catastrófico"),CONCATENATE("R8C",'Mapa final'!#REF!),"")</f>
        <v>#REF!</v>
      </c>
      <c r="AN43" s="69"/>
      <c r="AO43" s="379"/>
      <c r="AP43" s="380"/>
      <c r="AQ43" s="380"/>
      <c r="AR43" s="380"/>
      <c r="AS43" s="380"/>
      <c r="AT43" s="381"/>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row>
    <row r="44" spans="1:80" ht="15" customHeight="1" x14ac:dyDescent="0.25">
      <c r="A44" s="69"/>
      <c r="B44" s="260"/>
      <c r="C44" s="260"/>
      <c r="D44" s="261"/>
      <c r="E44" s="359"/>
      <c r="F44" s="358"/>
      <c r="G44" s="358"/>
      <c r="H44" s="358"/>
      <c r="I44" s="358"/>
      <c r="J44" s="62" t="e">
        <f>IF(AND('Mapa final'!#REF!="Baja",'Mapa final'!#REF!="Leve"),CONCATENATE("R9C",'Mapa final'!#REF!),"")</f>
        <v>#REF!</v>
      </c>
      <c r="K44" s="63" t="e">
        <f>IF(AND('Mapa final'!#REF!="Baja",'Mapa final'!#REF!="Leve"),CONCATENATE("R9C",'Mapa final'!#REF!),"")</f>
        <v>#REF!</v>
      </c>
      <c r="L44" s="63" t="e">
        <f>IF(AND('Mapa final'!#REF!="Baja",'Mapa final'!#REF!="Leve"),CONCATENATE("R9C",'Mapa final'!#REF!),"")</f>
        <v>#REF!</v>
      </c>
      <c r="M44" s="63" t="e">
        <f>IF(AND('Mapa final'!#REF!="Baja",'Mapa final'!#REF!="Leve"),CONCATENATE("R9C",'Mapa final'!#REF!),"")</f>
        <v>#REF!</v>
      </c>
      <c r="N44" s="63" t="e">
        <f>IF(AND('Mapa final'!#REF!="Baja",'Mapa final'!#REF!="Leve"),CONCATENATE("R9C",'Mapa final'!#REF!),"")</f>
        <v>#REF!</v>
      </c>
      <c r="O44" s="64" t="e">
        <f>IF(AND('Mapa final'!#REF!="Baja",'Mapa final'!#REF!="Leve"),CONCATENATE("R9C",'Mapa final'!#REF!),"")</f>
        <v>#REF!</v>
      </c>
      <c r="P44" s="53" t="e">
        <f>IF(AND('Mapa final'!#REF!="Baja",'Mapa final'!#REF!="Menor"),CONCATENATE("R9C",'Mapa final'!#REF!),"")</f>
        <v>#REF!</v>
      </c>
      <c r="Q44" s="54" t="e">
        <f>IF(AND('Mapa final'!#REF!="Baja",'Mapa final'!#REF!="Menor"),CONCATENATE("R9C",'Mapa final'!#REF!),"")</f>
        <v>#REF!</v>
      </c>
      <c r="R44" s="54" t="e">
        <f>IF(AND('Mapa final'!#REF!="Baja",'Mapa final'!#REF!="Menor"),CONCATENATE("R9C",'Mapa final'!#REF!),"")</f>
        <v>#REF!</v>
      </c>
      <c r="S44" s="54" t="e">
        <f>IF(AND('Mapa final'!#REF!="Baja",'Mapa final'!#REF!="Menor"),CONCATENATE("R9C",'Mapa final'!#REF!),"")</f>
        <v>#REF!</v>
      </c>
      <c r="T44" s="54" t="e">
        <f>IF(AND('Mapa final'!#REF!="Baja",'Mapa final'!#REF!="Menor"),CONCATENATE("R9C",'Mapa final'!#REF!),"")</f>
        <v>#REF!</v>
      </c>
      <c r="U44" s="55" t="e">
        <f>IF(AND('Mapa final'!#REF!="Baja",'Mapa final'!#REF!="Menor"),CONCATENATE("R9C",'Mapa final'!#REF!),"")</f>
        <v>#REF!</v>
      </c>
      <c r="V44" s="53" t="e">
        <f>IF(AND('Mapa final'!#REF!="Baja",'Mapa final'!#REF!="Moderado"),CONCATENATE("R9C",'Mapa final'!#REF!),"")</f>
        <v>#REF!</v>
      </c>
      <c r="W44" s="54" t="e">
        <f>IF(AND('Mapa final'!#REF!="Baja",'Mapa final'!#REF!="Moderado"),CONCATENATE("R9C",'Mapa final'!#REF!),"")</f>
        <v>#REF!</v>
      </c>
      <c r="X44" s="54" t="e">
        <f>IF(AND('Mapa final'!#REF!="Baja",'Mapa final'!#REF!="Moderado"),CONCATENATE("R9C",'Mapa final'!#REF!),"")</f>
        <v>#REF!</v>
      </c>
      <c r="Y44" s="54" t="e">
        <f>IF(AND('Mapa final'!#REF!="Baja",'Mapa final'!#REF!="Moderado"),CONCATENATE("R9C",'Mapa final'!#REF!),"")</f>
        <v>#REF!</v>
      </c>
      <c r="Z44" s="54" t="e">
        <f>IF(AND('Mapa final'!#REF!="Baja",'Mapa final'!#REF!="Moderado"),CONCATENATE("R9C",'Mapa final'!#REF!),"")</f>
        <v>#REF!</v>
      </c>
      <c r="AA44" s="55" t="e">
        <f>IF(AND('Mapa final'!#REF!="Baja",'Mapa final'!#REF!="Moderado"),CONCATENATE("R9C",'Mapa final'!#REF!),"")</f>
        <v>#REF!</v>
      </c>
      <c r="AB44" s="38" t="e">
        <f>IF(AND('Mapa final'!#REF!="Baja",'Mapa final'!#REF!="Mayor"),CONCATENATE("R9C",'Mapa final'!#REF!),"")</f>
        <v>#REF!</v>
      </c>
      <c r="AC44" s="39" t="e">
        <f>IF(AND('Mapa final'!#REF!="Baja",'Mapa final'!#REF!="Mayor"),CONCATENATE("R9C",'Mapa final'!#REF!),"")</f>
        <v>#REF!</v>
      </c>
      <c r="AD44" s="39" t="e">
        <f>IF(AND('Mapa final'!#REF!="Baja",'Mapa final'!#REF!="Mayor"),CONCATENATE("R9C",'Mapa final'!#REF!),"")</f>
        <v>#REF!</v>
      </c>
      <c r="AE44" s="39" t="e">
        <f>IF(AND('Mapa final'!#REF!="Baja",'Mapa final'!#REF!="Mayor"),CONCATENATE("R9C",'Mapa final'!#REF!),"")</f>
        <v>#REF!</v>
      </c>
      <c r="AF44" s="39" t="e">
        <f>IF(AND('Mapa final'!#REF!="Baja",'Mapa final'!#REF!="Mayor"),CONCATENATE("R9C",'Mapa final'!#REF!),"")</f>
        <v>#REF!</v>
      </c>
      <c r="AG44" s="40" t="e">
        <f>IF(AND('Mapa final'!#REF!="Baja",'Mapa final'!#REF!="Mayor"),CONCATENATE("R9C",'Mapa final'!#REF!),"")</f>
        <v>#REF!</v>
      </c>
      <c r="AH44" s="41" t="e">
        <f>IF(AND('Mapa final'!#REF!="Baja",'Mapa final'!#REF!="Catastrófico"),CONCATENATE("R9C",'Mapa final'!#REF!),"")</f>
        <v>#REF!</v>
      </c>
      <c r="AI44" s="42" t="e">
        <f>IF(AND('Mapa final'!#REF!="Baja",'Mapa final'!#REF!="Catastrófico"),CONCATENATE("R9C",'Mapa final'!#REF!),"")</f>
        <v>#REF!</v>
      </c>
      <c r="AJ44" s="42" t="e">
        <f>IF(AND('Mapa final'!#REF!="Baja",'Mapa final'!#REF!="Catastrófico"),CONCATENATE("R9C",'Mapa final'!#REF!),"")</f>
        <v>#REF!</v>
      </c>
      <c r="AK44" s="42" t="e">
        <f>IF(AND('Mapa final'!#REF!="Baja",'Mapa final'!#REF!="Catastrófico"),CONCATENATE("R9C",'Mapa final'!#REF!),"")</f>
        <v>#REF!</v>
      </c>
      <c r="AL44" s="42" t="e">
        <f>IF(AND('Mapa final'!#REF!="Baja",'Mapa final'!#REF!="Catastrófico"),CONCATENATE("R9C",'Mapa final'!#REF!),"")</f>
        <v>#REF!</v>
      </c>
      <c r="AM44" s="43" t="e">
        <f>IF(AND('Mapa final'!#REF!="Baja",'Mapa final'!#REF!="Catastrófico"),CONCATENATE("R9C",'Mapa final'!#REF!),"")</f>
        <v>#REF!</v>
      </c>
      <c r="AN44" s="69"/>
      <c r="AO44" s="379"/>
      <c r="AP44" s="380"/>
      <c r="AQ44" s="380"/>
      <c r="AR44" s="380"/>
      <c r="AS44" s="380"/>
      <c r="AT44" s="381"/>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row>
    <row r="45" spans="1:80" ht="15.75" customHeight="1" thickBot="1" x14ac:dyDescent="0.3">
      <c r="A45" s="69"/>
      <c r="B45" s="260"/>
      <c r="C45" s="260"/>
      <c r="D45" s="261"/>
      <c r="E45" s="360"/>
      <c r="F45" s="361"/>
      <c r="G45" s="361"/>
      <c r="H45" s="361"/>
      <c r="I45" s="361"/>
      <c r="J45" s="65" t="e">
        <f>IF(AND('Mapa final'!#REF!="Baja",'Mapa final'!#REF!="Leve"),CONCATENATE("R10C",'Mapa final'!#REF!),"")</f>
        <v>#REF!</v>
      </c>
      <c r="K45" s="66" t="e">
        <f>IF(AND('Mapa final'!#REF!="Baja",'Mapa final'!#REF!="Leve"),CONCATENATE("R10C",'Mapa final'!#REF!),"")</f>
        <v>#REF!</v>
      </c>
      <c r="L45" s="66" t="e">
        <f>IF(AND('Mapa final'!#REF!="Baja",'Mapa final'!#REF!="Leve"),CONCATENATE("R10C",'Mapa final'!#REF!),"")</f>
        <v>#REF!</v>
      </c>
      <c r="M45" s="66" t="e">
        <f>IF(AND('Mapa final'!#REF!="Baja",'Mapa final'!#REF!="Leve"),CONCATENATE("R10C",'Mapa final'!#REF!),"")</f>
        <v>#REF!</v>
      </c>
      <c r="N45" s="66" t="e">
        <f>IF(AND('Mapa final'!#REF!="Baja",'Mapa final'!#REF!="Leve"),CONCATENATE("R10C",'Mapa final'!#REF!),"")</f>
        <v>#REF!</v>
      </c>
      <c r="O45" s="67" t="e">
        <f>IF(AND('Mapa final'!#REF!="Baja",'Mapa final'!#REF!="Leve"),CONCATENATE("R10C",'Mapa final'!#REF!),"")</f>
        <v>#REF!</v>
      </c>
      <c r="P45" s="53" t="e">
        <f>IF(AND('Mapa final'!#REF!="Baja",'Mapa final'!#REF!="Menor"),CONCATENATE("R10C",'Mapa final'!#REF!),"")</f>
        <v>#REF!</v>
      </c>
      <c r="Q45" s="54" t="e">
        <f>IF(AND('Mapa final'!#REF!="Baja",'Mapa final'!#REF!="Menor"),CONCATENATE("R10C",'Mapa final'!#REF!),"")</f>
        <v>#REF!</v>
      </c>
      <c r="R45" s="54" t="e">
        <f>IF(AND('Mapa final'!#REF!="Baja",'Mapa final'!#REF!="Menor"),CONCATENATE("R10C",'Mapa final'!#REF!),"")</f>
        <v>#REF!</v>
      </c>
      <c r="S45" s="54" t="e">
        <f>IF(AND('Mapa final'!#REF!="Baja",'Mapa final'!#REF!="Menor"),CONCATENATE("R10C",'Mapa final'!#REF!),"")</f>
        <v>#REF!</v>
      </c>
      <c r="T45" s="54" t="e">
        <f>IF(AND('Mapa final'!#REF!="Baja",'Mapa final'!#REF!="Menor"),CONCATENATE("R10C",'Mapa final'!#REF!),"")</f>
        <v>#REF!</v>
      </c>
      <c r="U45" s="55" t="e">
        <f>IF(AND('Mapa final'!#REF!="Baja",'Mapa final'!#REF!="Menor"),CONCATENATE("R10C",'Mapa final'!#REF!),"")</f>
        <v>#REF!</v>
      </c>
      <c r="V45" s="56" t="e">
        <f>IF(AND('Mapa final'!#REF!="Baja",'Mapa final'!#REF!="Moderado"),CONCATENATE("R10C",'Mapa final'!#REF!),"")</f>
        <v>#REF!</v>
      </c>
      <c r="W45" s="57" t="e">
        <f>IF(AND('Mapa final'!#REF!="Baja",'Mapa final'!#REF!="Moderado"),CONCATENATE("R10C",'Mapa final'!#REF!),"")</f>
        <v>#REF!</v>
      </c>
      <c r="X45" s="57" t="e">
        <f>IF(AND('Mapa final'!#REF!="Baja",'Mapa final'!#REF!="Moderado"),CONCATENATE("R10C",'Mapa final'!#REF!),"")</f>
        <v>#REF!</v>
      </c>
      <c r="Y45" s="57" t="e">
        <f>IF(AND('Mapa final'!#REF!="Baja",'Mapa final'!#REF!="Moderado"),CONCATENATE("R10C",'Mapa final'!#REF!),"")</f>
        <v>#REF!</v>
      </c>
      <c r="Z45" s="57" t="e">
        <f>IF(AND('Mapa final'!#REF!="Baja",'Mapa final'!#REF!="Moderado"),CONCATENATE("R10C",'Mapa final'!#REF!),"")</f>
        <v>#REF!</v>
      </c>
      <c r="AA45" s="58" t="e">
        <f>IF(AND('Mapa final'!#REF!="Baja",'Mapa final'!#REF!="Moderado"),CONCATENATE("R10C",'Mapa final'!#REF!),"")</f>
        <v>#REF!</v>
      </c>
      <c r="AB45" s="44" t="e">
        <f>IF(AND('Mapa final'!#REF!="Baja",'Mapa final'!#REF!="Mayor"),CONCATENATE("R10C",'Mapa final'!#REF!),"")</f>
        <v>#REF!</v>
      </c>
      <c r="AC45" s="45" t="e">
        <f>IF(AND('Mapa final'!#REF!="Baja",'Mapa final'!#REF!="Mayor"),CONCATENATE("R10C",'Mapa final'!#REF!),"")</f>
        <v>#REF!</v>
      </c>
      <c r="AD45" s="45" t="e">
        <f>IF(AND('Mapa final'!#REF!="Baja",'Mapa final'!#REF!="Mayor"),CONCATENATE("R10C",'Mapa final'!#REF!),"")</f>
        <v>#REF!</v>
      </c>
      <c r="AE45" s="45" t="e">
        <f>IF(AND('Mapa final'!#REF!="Baja",'Mapa final'!#REF!="Mayor"),CONCATENATE("R10C",'Mapa final'!#REF!),"")</f>
        <v>#REF!</v>
      </c>
      <c r="AF45" s="45" t="e">
        <f>IF(AND('Mapa final'!#REF!="Baja",'Mapa final'!#REF!="Mayor"),CONCATENATE("R10C",'Mapa final'!#REF!),"")</f>
        <v>#REF!</v>
      </c>
      <c r="AG45" s="46" t="e">
        <f>IF(AND('Mapa final'!#REF!="Baja",'Mapa final'!#REF!="Mayor"),CONCATENATE("R10C",'Mapa final'!#REF!),"")</f>
        <v>#REF!</v>
      </c>
      <c r="AH45" s="47" t="e">
        <f>IF(AND('Mapa final'!#REF!="Baja",'Mapa final'!#REF!="Catastrófico"),CONCATENATE("R10C",'Mapa final'!#REF!),"")</f>
        <v>#REF!</v>
      </c>
      <c r="AI45" s="48" t="e">
        <f>IF(AND('Mapa final'!#REF!="Baja",'Mapa final'!#REF!="Catastrófico"),CONCATENATE("R10C",'Mapa final'!#REF!),"")</f>
        <v>#REF!</v>
      </c>
      <c r="AJ45" s="48" t="e">
        <f>IF(AND('Mapa final'!#REF!="Baja",'Mapa final'!#REF!="Catastrófico"),CONCATENATE("R10C",'Mapa final'!#REF!),"")</f>
        <v>#REF!</v>
      </c>
      <c r="AK45" s="48" t="e">
        <f>IF(AND('Mapa final'!#REF!="Baja",'Mapa final'!#REF!="Catastrófico"),CONCATENATE("R10C",'Mapa final'!#REF!),"")</f>
        <v>#REF!</v>
      </c>
      <c r="AL45" s="48" t="e">
        <f>IF(AND('Mapa final'!#REF!="Baja",'Mapa final'!#REF!="Catastrófico"),CONCATENATE("R10C",'Mapa final'!#REF!),"")</f>
        <v>#REF!</v>
      </c>
      <c r="AM45" s="49" t="e">
        <f>IF(AND('Mapa final'!#REF!="Baja",'Mapa final'!#REF!="Catastrófico"),CONCATENATE("R10C",'Mapa final'!#REF!),"")</f>
        <v>#REF!</v>
      </c>
      <c r="AN45" s="69"/>
      <c r="AO45" s="382"/>
      <c r="AP45" s="383"/>
      <c r="AQ45" s="383"/>
      <c r="AR45" s="383"/>
      <c r="AS45" s="383"/>
      <c r="AT45" s="384"/>
    </row>
    <row r="46" spans="1:80" ht="46.5" customHeight="1" x14ac:dyDescent="0.35">
      <c r="A46" s="69"/>
      <c r="B46" s="260"/>
      <c r="C46" s="260"/>
      <c r="D46" s="261"/>
      <c r="E46" s="355" t="s">
        <v>111</v>
      </c>
      <c r="F46" s="356"/>
      <c r="G46" s="356"/>
      <c r="H46" s="356"/>
      <c r="I46" s="373"/>
      <c r="J46" s="59" t="e">
        <f>IF(AND('Mapa final'!#REF!="Muy Baja",'Mapa final'!#REF!="Leve"),CONCATENATE("R1C",'Mapa final'!#REF!),"")</f>
        <v>#REF!</v>
      </c>
      <c r="K46" s="60" t="e">
        <f>IF(AND('Mapa final'!#REF!="Muy Baja",'Mapa final'!#REF!="Leve"),CONCATENATE("R1C",'Mapa final'!#REF!),"")</f>
        <v>#REF!</v>
      </c>
      <c r="L46" s="60" t="e">
        <f>IF(AND('Mapa final'!#REF!="Muy Baja",'Mapa final'!#REF!="Leve"),CONCATENATE("R1C",'Mapa final'!#REF!),"")</f>
        <v>#REF!</v>
      </c>
      <c r="M46" s="60" t="e">
        <f>IF(AND('Mapa final'!#REF!="Muy Baja",'Mapa final'!#REF!="Leve"),CONCATENATE("R1C",'Mapa final'!#REF!),"")</f>
        <v>#REF!</v>
      </c>
      <c r="N46" s="60" t="e">
        <f>IF(AND('Mapa final'!#REF!="Muy Baja",'Mapa final'!#REF!="Leve"),CONCATENATE("R1C",'Mapa final'!#REF!),"")</f>
        <v>#REF!</v>
      </c>
      <c r="O46" s="61" t="e">
        <f>IF(AND('Mapa final'!#REF!="Muy Baja",'Mapa final'!#REF!="Leve"),CONCATENATE("R1C",'Mapa final'!#REF!),"")</f>
        <v>#REF!</v>
      </c>
      <c r="P46" s="59" t="e">
        <f>IF(AND('Mapa final'!#REF!="Muy Baja",'Mapa final'!#REF!="Menor"),CONCATENATE("R1C",'Mapa final'!#REF!),"")</f>
        <v>#REF!</v>
      </c>
      <c r="Q46" s="60" t="e">
        <f>IF(AND('Mapa final'!#REF!="Muy Baja",'Mapa final'!#REF!="Menor"),CONCATENATE("R1C",'Mapa final'!#REF!),"")</f>
        <v>#REF!</v>
      </c>
      <c r="R46" s="60" t="e">
        <f>IF(AND('Mapa final'!#REF!="Muy Baja",'Mapa final'!#REF!="Menor"),CONCATENATE("R1C",'Mapa final'!#REF!),"")</f>
        <v>#REF!</v>
      </c>
      <c r="S46" s="60" t="e">
        <f>IF(AND('Mapa final'!#REF!="Muy Baja",'Mapa final'!#REF!="Menor"),CONCATENATE("R1C",'Mapa final'!#REF!),"")</f>
        <v>#REF!</v>
      </c>
      <c r="T46" s="60" t="e">
        <f>IF(AND('Mapa final'!#REF!="Muy Baja",'Mapa final'!#REF!="Menor"),CONCATENATE("R1C",'Mapa final'!#REF!),"")</f>
        <v>#REF!</v>
      </c>
      <c r="U46" s="61" t="e">
        <f>IF(AND('Mapa final'!#REF!="Muy Baja",'Mapa final'!#REF!="Menor"),CONCATENATE("R1C",'Mapa final'!#REF!),"")</f>
        <v>#REF!</v>
      </c>
      <c r="V46" s="50" t="e">
        <f>IF(AND('Mapa final'!#REF!="Muy Baja",'Mapa final'!#REF!="Moderado"),CONCATENATE("R1C",'Mapa final'!#REF!),"")</f>
        <v>#REF!</v>
      </c>
      <c r="W46" s="68" t="e">
        <f>IF(AND('Mapa final'!#REF!="Muy Baja",'Mapa final'!#REF!="Moderado"),CONCATENATE("R1C",'Mapa final'!#REF!),"")</f>
        <v>#REF!</v>
      </c>
      <c r="X46" s="51" t="e">
        <f>IF(AND('Mapa final'!#REF!="Muy Baja",'Mapa final'!#REF!="Moderado"),CONCATENATE("R1C",'Mapa final'!#REF!),"")</f>
        <v>#REF!</v>
      </c>
      <c r="Y46" s="51" t="e">
        <f>IF(AND('Mapa final'!#REF!="Muy Baja",'Mapa final'!#REF!="Moderado"),CONCATENATE("R1C",'Mapa final'!#REF!),"")</f>
        <v>#REF!</v>
      </c>
      <c r="Z46" s="51" t="e">
        <f>IF(AND('Mapa final'!#REF!="Muy Baja",'Mapa final'!#REF!="Moderado"),CONCATENATE("R1C",'Mapa final'!#REF!),"")</f>
        <v>#REF!</v>
      </c>
      <c r="AA46" s="52" t="e">
        <f>IF(AND('Mapa final'!#REF!="Muy Baja",'Mapa final'!#REF!="Moderado"),CONCATENATE("R1C",'Mapa final'!#REF!),"")</f>
        <v>#REF!</v>
      </c>
      <c r="AB46" s="32" t="e">
        <f>IF(AND('Mapa final'!#REF!="Muy Baja",'Mapa final'!#REF!="Mayor"),CONCATENATE("R1C",'Mapa final'!#REF!),"")</f>
        <v>#REF!</v>
      </c>
      <c r="AC46" s="33" t="e">
        <f>IF(AND('Mapa final'!#REF!="Muy Baja",'Mapa final'!#REF!="Mayor"),CONCATENATE("R1C",'Mapa final'!#REF!),"")</f>
        <v>#REF!</v>
      </c>
      <c r="AD46" s="33" t="e">
        <f>IF(AND('Mapa final'!#REF!="Muy Baja",'Mapa final'!#REF!="Mayor"),CONCATENATE("R1C",'Mapa final'!#REF!),"")</f>
        <v>#REF!</v>
      </c>
      <c r="AE46" s="33" t="e">
        <f>IF(AND('Mapa final'!#REF!="Muy Baja",'Mapa final'!#REF!="Mayor"),CONCATENATE("R1C",'Mapa final'!#REF!),"")</f>
        <v>#REF!</v>
      </c>
      <c r="AF46" s="33" t="e">
        <f>IF(AND('Mapa final'!#REF!="Muy Baja",'Mapa final'!#REF!="Mayor"),CONCATENATE("R1C",'Mapa final'!#REF!),"")</f>
        <v>#REF!</v>
      </c>
      <c r="AG46" s="34" t="e">
        <f>IF(AND('Mapa final'!#REF!="Muy Baja",'Mapa final'!#REF!="Mayor"),CONCATENATE("R1C",'Mapa final'!#REF!),"")</f>
        <v>#REF!</v>
      </c>
      <c r="AH46" s="35" t="e">
        <f>IF(AND('Mapa final'!#REF!="Muy Baja",'Mapa final'!#REF!="Catastrófico"),CONCATENATE("R1C",'Mapa final'!#REF!),"")</f>
        <v>#REF!</v>
      </c>
      <c r="AI46" s="36" t="e">
        <f>IF(AND('Mapa final'!#REF!="Muy Baja",'Mapa final'!#REF!="Catastrófico"),CONCATENATE("R1C",'Mapa final'!#REF!),"")</f>
        <v>#REF!</v>
      </c>
      <c r="AJ46" s="36" t="e">
        <f>IF(AND('Mapa final'!#REF!="Muy Baja",'Mapa final'!#REF!="Catastrófico"),CONCATENATE("R1C",'Mapa final'!#REF!),"")</f>
        <v>#REF!</v>
      </c>
      <c r="AK46" s="36" t="e">
        <f>IF(AND('Mapa final'!#REF!="Muy Baja",'Mapa final'!#REF!="Catastrófico"),CONCATENATE("R1C",'Mapa final'!#REF!),"")</f>
        <v>#REF!</v>
      </c>
      <c r="AL46" s="36" t="e">
        <f>IF(AND('Mapa final'!#REF!="Muy Baja",'Mapa final'!#REF!="Catastrófico"),CONCATENATE("R1C",'Mapa final'!#REF!),"")</f>
        <v>#REF!</v>
      </c>
      <c r="AM46" s="37" t="e">
        <f>IF(AND('Mapa final'!#REF!="Muy Baja",'Mapa final'!#REF!="Catastrófico"),CONCATENATE("R1C",'Mapa final'!#REF!),"")</f>
        <v>#REF!</v>
      </c>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row>
    <row r="47" spans="1:80" ht="46.5" customHeight="1" x14ac:dyDescent="0.25">
      <c r="A47" s="69"/>
      <c r="B47" s="260"/>
      <c r="C47" s="260"/>
      <c r="D47" s="261"/>
      <c r="E47" s="357"/>
      <c r="F47" s="358"/>
      <c r="G47" s="358"/>
      <c r="H47" s="358"/>
      <c r="I47" s="374"/>
      <c r="J47" s="62" t="str">
        <f>IF(AND('Mapa final'!$AD$13="Muy Baja",'Mapa final'!$AF$13="Leve"),CONCATENATE("R2C",'Mapa final'!$S$13),"")</f>
        <v/>
      </c>
      <c r="K47" s="63" t="e">
        <f>IF(AND('Mapa final'!#REF!="Muy Baja",'Mapa final'!#REF!="Leve"),CONCATENATE("R2C",'Mapa final'!#REF!),"")</f>
        <v>#REF!</v>
      </c>
      <c r="L47" s="63" t="e">
        <f>IF(AND('Mapa final'!#REF!="Muy Baja",'Mapa final'!#REF!="Leve"),CONCATENATE("R2C",'Mapa final'!#REF!),"")</f>
        <v>#REF!</v>
      </c>
      <c r="M47" s="63" t="e">
        <f>IF(AND('Mapa final'!#REF!="Muy Baja",'Mapa final'!#REF!="Leve"),CONCATENATE("R2C",'Mapa final'!#REF!),"")</f>
        <v>#REF!</v>
      </c>
      <c r="N47" s="63" t="e">
        <f>IF(AND('Mapa final'!#REF!="Muy Baja",'Mapa final'!#REF!="Leve"),CONCATENATE("R2C",'Mapa final'!#REF!),"")</f>
        <v>#REF!</v>
      </c>
      <c r="O47" s="64" t="e">
        <f>IF(AND('Mapa final'!#REF!="Muy Baja",'Mapa final'!#REF!="Leve"),CONCATENATE("R2C",'Mapa final'!#REF!),"")</f>
        <v>#REF!</v>
      </c>
      <c r="P47" s="62" t="str">
        <f>IF(AND('Mapa final'!$AD$13="Muy Baja",'Mapa final'!$AF$13="Menor"),CONCATENATE("R2C",'Mapa final'!$S$13),"")</f>
        <v/>
      </c>
      <c r="Q47" s="63" t="e">
        <f>IF(AND('Mapa final'!#REF!="Muy Baja",'Mapa final'!#REF!="Menor"),CONCATENATE("R2C",'Mapa final'!#REF!),"")</f>
        <v>#REF!</v>
      </c>
      <c r="R47" s="63" t="e">
        <f>IF(AND('Mapa final'!#REF!="Muy Baja",'Mapa final'!#REF!="Menor"),CONCATENATE("R2C",'Mapa final'!#REF!),"")</f>
        <v>#REF!</v>
      </c>
      <c r="S47" s="63" t="e">
        <f>IF(AND('Mapa final'!#REF!="Muy Baja",'Mapa final'!#REF!="Menor"),CONCATENATE("R2C",'Mapa final'!#REF!),"")</f>
        <v>#REF!</v>
      </c>
      <c r="T47" s="63" t="e">
        <f>IF(AND('Mapa final'!#REF!="Muy Baja",'Mapa final'!#REF!="Menor"),CONCATENATE("R2C",'Mapa final'!#REF!),"")</f>
        <v>#REF!</v>
      </c>
      <c r="U47" s="64" t="e">
        <f>IF(AND('Mapa final'!#REF!="Muy Baja",'Mapa final'!#REF!="Menor"),CONCATENATE("R2C",'Mapa final'!#REF!),"")</f>
        <v>#REF!</v>
      </c>
      <c r="V47" s="53" t="str">
        <f>IF(AND('Mapa final'!$AD$13="Muy Baja",'Mapa final'!$AF$13="Moderado"),CONCATENATE("R2C",'Mapa final'!$S$13),"")</f>
        <v/>
      </c>
      <c r="W47" s="54" t="e">
        <f>IF(AND('Mapa final'!#REF!="Muy Baja",'Mapa final'!#REF!="Moderado"),CONCATENATE("R2C",'Mapa final'!#REF!),"")</f>
        <v>#REF!</v>
      </c>
      <c r="X47" s="54" t="e">
        <f>IF(AND('Mapa final'!#REF!="Muy Baja",'Mapa final'!#REF!="Moderado"),CONCATENATE("R2C",'Mapa final'!#REF!),"")</f>
        <v>#REF!</v>
      </c>
      <c r="Y47" s="54" t="e">
        <f>IF(AND('Mapa final'!#REF!="Muy Baja",'Mapa final'!#REF!="Moderado"),CONCATENATE("R2C",'Mapa final'!#REF!),"")</f>
        <v>#REF!</v>
      </c>
      <c r="Z47" s="54" t="e">
        <f>IF(AND('Mapa final'!#REF!="Muy Baja",'Mapa final'!#REF!="Moderado"),CONCATENATE("R2C",'Mapa final'!#REF!),"")</f>
        <v>#REF!</v>
      </c>
      <c r="AA47" s="55" t="e">
        <f>IF(AND('Mapa final'!#REF!="Muy Baja",'Mapa final'!#REF!="Moderado"),CONCATENATE("R2C",'Mapa final'!#REF!),"")</f>
        <v>#REF!</v>
      </c>
      <c r="AB47" s="38" t="str">
        <f>IF(AND('Mapa final'!$AD$13="Muy Baja",'Mapa final'!$AF$13="Mayor"),CONCATENATE("R2C",'Mapa final'!$S$13),"")</f>
        <v/>
      </c>
      <c r="AC47" s="39" t="e">
        <f>IF(AND('Mapa final'!#REF!="Muy Baja",'Mapa final'!#REF!="Mayor"),CONCATENATE("R2C",'Mapa final'!#REF!),"")</f>
        <v>#REF!</v>
      </c>
      <c r="AD47" s="39" t="e">
        <f>IF(AND('Mapa final'!#REF!="Muy Baja",'Mapa final'!#REF!="Mayor"),CONCATENATE("R2C",'Mapa final'!#REF!),"")</f>
        <v>#REF!</v>
      </c>
      <c r="AE47" s="39" t="e">
        <f>IF(AND('Mapa final'!#REF!="Muy Baja",'Mapa final'!#REF!="Mayor"),CONCATENATE("R2C",'Mapa final'!#REF!),"")</f>
        <v>#REF!</v>
      </c>
      <c r="AF47" s="39" t="e">
        <f>IF(AND('Mapa final'!#REF!="Muy Baja",'Mapa final'!#REF!="Mayor"),CONCATENATE("R2C",'Mapa final'!#REF!),"")</f>
        <v>#REF!</v>
      </c>
      <c r="AG47" s="40" t="e">
        <f>IF(AND('Mapa final'!#REF!="Muy Baja",'Mapa final'!#REF!="Mayor"),CONCATENATE("R2C",'Mapa final'!#REF!),"")</f>
        <v>#REF!</v>
      </c>
      <c r="AH47" s="41" t="str">
        <f>IF(AND('Mapa final'!$AD$13="Muy Baja",'Mapa final'!$AF$13="Catastrófico"),CONCATENATE("R2C",'Mapa final'!$S$13),"")</f>
        <v/>
      </c>
      <c r="AI47" s="42" t="e">
        <f>IF(AND('Mapa final'!#REF!="Muy Baja",'Mapa final'!#REF!="Catastrófico"),CONCATENATE("R2C",'Mapa final'!#REF!),"")</f>
        <v>#REF!</v>
      </c>
      <c r="AJ47" s="42" t="e">
        <f>IF(AND('Mapa final'!#REF!="Muy Baja",'Mapa final'!#REF!="Catastrófico"),CONCATENATE("R2C",'Mapa final'!#REF!),"")</f>
        <v>#REF!</v>
      </c>
      <c r="AK47" s="42" t="e">
        <f>IF(AND('Mapa final'!#REF!="Muy Baja",'Mapa final'!#REF!="Catastrófico"),CONCATENATE("R2C",'Mapa final'!#REF!),"")</f>
        <v>#REF!</v>
      </c>
      <c r="AL47" s="42" t="e">
        <f>IF(AND('Mapa final'!#REF!="Muy Baja",'Mapa final'!#REF!="Catastrófico"),CONCATENATE("R2C",'Mapa final'!#REF!),"")</f>
        <v>#REF!</v>
      </c>
      <c r="AM47" s="43" t="e">
        <f>IF(AND('Mapa final'!#REF!="Muy Baja",'Mapa final'!#REF!="Catastrófico"),CONCATENATE("R2C",'Mapa final'!#REF!),"")</f>
        <v>#REF!</v>
      </c>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row>
    <row r="48" spans="1:80" ht="15" customHeight="1" x14ac:dyDescent="0.25">
      <c r="A48" s="69"/>
      <c r="B48" s="260"/>
      <c r="C48" s="260"/>
      <c r="D48" s="261"/>
      <c r="E48" s="357"/>
      <c r="F48" s="358"/>
      <c r="G48" s="358"/>
      <c r="H48" s="358"/>
      <c r="I48" s="374"/>
      <c r="J48" s="62" t="e">
        <f>IF(AND('Mapa final'!#REF!="Muy Baja",'Mapa final'!#REF!="Leve"),CONCATENATE("R3C",'Mapa final'!#REF!),"")</f>
        <v>#REF!</v>
      </c>
      <c r="K48" s="63" t="e">
        <f>IF(AND('Mapa final'!#REF!="Muy Baja",'Mapa final'!#REF!="Leve"),CONCATENATE("R3C",'Mapa final'!#REF!),"")</f>
        <v>#REF!</v>
      </c>
      <c r="L48" s="63" t="e">
        <f>IF(AND('Mapa final'!#REF!="Muy Baja",'Mapa final'!#REF!="Leve"),CONCATENATE("R3C",'Mapa final'!#REF!),"")</f>
        <v>#REF!</v>
      </c>
      <c r="M48" s="63" t="e">
        <f>IF(AND('Mapa final'!#REF!="Muy Baja",'Mapa final'!#REF!="Leve"),CONCATENATE("R3C",'Mapa final'!#REF!),"")</f>
        <v>#REF!</v>
      </c>
      <c r="N48" s="63" t="e">
        <f>IF(AND('Mapa final'!#REF!="Muy Baja",'Mapa final'!#REF!="Leve"),CONCATENATE("R3C",'Mapa final'!#REF!),"")</f>
        <v>#REF!</v>
      </c>
      <c r="O48" s="64" t="e">
        <f>IF(AND('Mapa final'!#REF!="Muy Baja",'Mapa final'!#REF!="Leve"),CONCATENATE("R3C",'Mapa final'!#REF!),"")</f>
        <v>#REF!</v>
      </c>
      <c r="P48" s="62" t="e">
        <f>IF(AND('Mapa final'!#REF!="Muy Baja",'Mapa final'!#REF!="Menor"),CONCATENATE("R3C",'Mapa final'!#REF!),"")</f>
        <v>#REF!</v>
      </c>
      <c r="Q48" s="63" t="e">
        <f>IF(AND('Mapa final'!#REF!="Muy Baja",'Mapa final'!#REF!="Menor"),CONCATENATE("R3C",'Mapa final'!#REF!),"")</f>
        <v>#REF!</v>
      </c>
      <c r="R48" s="63" t="e">
        <f>IF(AND('Mapa final'!#REF!="Muy Baja",'Mapa final'!#REF!="Menor"),CONCATENATE("R3C",'Mapa final'!#REF!),"")</f>
        <v>#REF!</v>
      </c>
      <c r="S48" s="63" t="e">
        <f>IF(AND('Mapa final'!#REF!="Muy Baja",'Mapa final'!#REF!="Menor"),CONCATENATE("R3C",'Mapa final'!#REF!),"")</f>
        <v>#REF!</v>
      </c>
      <c r="T48" s="63" t="e">
        <f>IF(AND('Mapa final'!#REF!="Muy Baja",'Mapa final'!#REF!="Menor"),CONCATENATE("R3C",'Mapa final'!#REF!),"")</f>
        <v>#REF!</v>
      </c>
      <c r="U48" s="64" t="e">
        <f>IF(AND('Mapa final'!#REF!="Muy Baja",'Mapa final'!#REF!="Menor"),CONCATENATE("R3C",'Mapa final'!#REF!),"")</f>
        <v>#REF!</v>
      </c>
      <c r="V48" s="53" t="e">
        <f>IF(AND('Mapa final'!#REF!="Muy Baja",'Mapa final'!#REF!="Moderado"),CONCATENATE("R3C",'Mapa final'!#REF!),"")</f>
        <v>#REF!</v>
      </c>
      <c r="W48" s="54" t="e">
        <f>IF(AND('Mapa final'!#REF!="Muy Baja",'Mapa final'!#REF!="Moderado"),CONCATENATE("R3C",'Mapa final'!#REF!),"")</f>
        <v>#REF!</v>
      </c>
      <c r="X48" s="54" t="e">
        <f>IF(AND('Mapa final'!#REF!="Muy Baja",'Mapa final'!#REF!="Moderado"),CONCATENATE("R3C",'Mapa final'!#REF!),"")</f>
        <v>#REF!</v>
      </c>
      <c r="Y48" s="54" t="e">
        <f>IF(AND('Mapa final'!#REF!="Muy Baja",'Mapa final'!#REF!="Moderado"),CONCATENATE("R3C",'Mapa final'!#REF!),"")</f>
        <v>#REF!</v>
      </c>
      <c r="Z48" s="54" t="e">
        <f>IF(AND('Mapa final'!#REF!="Muy Baja",'Mapa final'!#REF!="Moderado"),CONCATENATE("R3C",'Mapa final'!#REF!),"")</f>
        <v>#REF!</v>
      </c>
      <c r="AA48" s="55" t="e">
        <f>IF(AND('Mapa final'!#REF!="Muy Baja",'Mapa final'!#REF!="Moderado"),CONCATENATE("R3C",'Mapa final'!#REF!),"")</f>
        <v>#REF!</v>
      </c>
      <c r="AB48" s="38" t="e">
        <f>IF(AND('Mapa final'!#REF!="Muy Baja",'Mapa final'!#REF!="Mayor"),CONCATENATE("R3C",'Mapa final'!#REF!),"")</f>
        <v>#REF!</v>
      </c>
      <c r="AC48" s="39" t="e">
        <f>IF(AND('Mapa final'!#REF!="Muy Baja",'Mapa final'!#REF!="Mayor"),CONCATENATE("R3C",'Mapa final'!#REF!),"")</f>
        <v>#REF!</v>
      </c>
      <c r="AD48" s="39" t="e">
        <f>IF(AND('Mapa final'!#REF!="Muy Baja",'Mapa final'!#REF!="Mayor"),CONCATENATE("R3C",'Mapa final'!#REF!),"")</f>
        <v>#REF!</v>
      </c>
      <c r="AE48" s="39" t="e">
        <f>IF(AND('Mapa final'!#REF!="Muy Baja",'Mapa final'!#REF!="Mayor"),CONCATENATE("R3C",'Mapa final'!#REF!),"")</f>
        <v>#REF!</v>
      </c>
      <c r="AF48" s="39" t="e">
        <f>IF(AND('Mapa final'!#REF!="Muy Baja",'Mapa final'!#REF!="Mayor"),CONCATENATE("R3C",'Mapa final'!#REF!),"")</f>
        <v>#REF!</v>
      </c>
      <c r="AG48" s="40" t="e">
        <f>IF(AND('Mapa final'!#REF!="Muy Baja",'Mapa final'!#REF!="Mayor"),CONCATENATE("R3C",'Mapa final'!#REF!),"")</f>
        <v>#REF!</v>
      </c>
      <c r="AH48" s="41" t="e">
        <f>IF(AND('Mapa final'!#REF!="Muy Baja",'Mapa final'!#REF!="Catastrófico"),CONCATENATE("R3C",'Mapa final'!#REF!),"")</f>
        <v>#REF!</v>
      </c>
      <c r="AI48" s="42" t="e">
        <f>IF(AND('Mapa final'!#REF!="Muy Baja",'Mapa final'!#REF!="Catastrófico"),CONCATENATE("R3C",'Mapa final'!#REF!),"")</f>
        <v>#REF!</v>
      </c>
      <c r="AJ48" s="42" t="e">
        <f>IF(AND('Mapa final'!#REF!="Muy Baja",'Mapa final'!#REF!="Catastrófico"),CONCATENATE("R3C",'Mapa final'!#REF!),"")</f>
        <v>#REF!</v>
      </c>
      <c r="AK48" s="42" t="e">
        <f>IF(AND('Mapa final'!#REF!="Muy Baja",'Mapa final'!#REF!="Catastrófico"),CONCATENATE("R3C",'Mapa final'!#REF!),"")</f>
        <v>#REF!</v>
      </c>
      <c r="AL48" s="42" t="e">
        <f>IF(AND('Mapa final'!#REF!="Muy Baja",'Mapa final'!#REF!="Catastrófico"),CONCATENATE("R3C",'Mapa final'!#REF!),"")</f>
        <v>#REF!</v>
      </c>
      <c r="AM48" s="43" t="e">
        <f>IF(AND('Mapa final'!#REF!="Muy Baja",'Mapa final'!#REF!="Catastrófico"),CONCATENATE("R3C",'Mapa final'!#REF!),"")</f>
        <v>#REF!</v>
      </c>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row>
    <row r="49" spans="1:80" ht="15" customHeight="1" x14ac:dyDescent="0.25">
      <c r="A49" s="69"/>
      <c r="B49" s="260"/>
      <c r="C49" s="260"/>
      <c r="D49" s="261"/>
      <c r="E49" s="359"/>
      <c r="F49" s="358"/>
      <c r="G49" s="358"/>
      <c r="H49" s="358"/>
      <c r="I49" s="374"/>
      <c r="J49" s="62" t="e">
        <f>IF(AND('Mapa final'!#REF!="Muy Baja",'Mapa final'!#REF!="Leve"),CONCATENATE("R4C",'Mapa final'!#REF!),"")</f>
        <v>#REF!</v>
      </c>
      <c r="K49" s="63" t="e">
        <f>IF(AND('Mapa final'!#REF!="Muy Baja",'Mapa final'!#REF!="Leve"),CONCATENATE("R4C",'Mapa final'!#REF!),"")</f>
        <v>#REF!</v>
      </c>
      <c r="L49" s="63" t="e">
        <f>IF(AND('Mapa final'!#REF!="Muy Baja",'Mapa final'!#REF!="Leve"),CONCATENATE("R4C",'Mapa final'!#REF!),"")</f>
        <v>#REF!</v>
      </c>
      <c r="M49" s="63" t="e">
        <f>IF(AND('Mapa final'!#REF!="Muy Baja",'Mapa final'!#REF!="Leve"),CONCATENATE("R4C",'Mapa final'!#REF!),"")</f>
        <v>#REF!</v>
      </c>
      <c r="N49" s="63" t="e">
        <f>IF(AND('Mapa final'!#REF!="Muy Baja",'Mapa final'!#REF!="Leve"),CONCATENATE("R4C",'Mapa final'!#REF!),"")</f>
        <v>#REF!</v>
      </c>
      <c r="O49" s="64" t="e">
        <f>IF(AND('Mapa final'!#REF!="Muy Baja",'Mapa final'!#REF!="Leve"),CONCATENATE("R4C",'Mapa final'!#REF!),"")</f>
        <v>#REF!</v>
      </c>
      <c r="P49" s="62" t="e">
        <f>IF(AND('Mapa final'!#REF!="Muy Baja",'Mapa final'!#REF!="Menor"),CONCATENATE("R4C",'Mapa final'!#REF!),"")</f>
        <v>#REF!</v>
      </c>
      <c r="Q49" s="63" t="e">
        <f>IF(AND('Mapa final'!#REF!="Muy Baja",'Mapa final'!#REF!="Menor"),CONCATENATE("R4C",'Mapa final'!#REF!),"")</f>
        <v>#REF!</v>
      </c>
      <c r="R49" s="63" t="e">
        <f>IF(AND('Mapa final'!#REF!="Muy Baja",'Mapa final'!#REF!="Menor"),CONCATENATE("R4C",'Mapa final'!#REF!),"")</f>
        <v>#REF!</v>
      </c>
      <c r="S49" s="63" t="e">
        <f>IF(AND('Mapa final'!#REF!="Muy Baja",'Mapa final'!#REF!="Menor"),CONCATENATE("R4C",'Mapa final'!#REF!),"")</f>
        <v>#REF!</v>
      </c>
      <c r="T49" s="63" t="e">
        <f>IF(AND('Mapa final'!#REF!="Muy Baja",'Mapa final'!#REF!="Menor"),CONCATENATE("R4C",'Mapa final'!#REF!),"")</f>
        <v>#REF!</v>
      </c>
      <c r="U49" s="64" t="e">
        <f>IF(AND('Mapa final'!#REF!="Muy Baja",'Mapa final'!#REF!="Menor"),CONCATENATE("R4C",'Mapa final'!#REF!),"")</f>
        <v>#REF!</v>
      </c>
      <c r="V49" s="53" t="e">
        <f>IF(AND('Mapa final'!#REF!="Muy Baja",'Mapa final'!#REF!="Moderado"),CONCATENATE("R4C",'Mapa final'!#REF!),"")</f>
        <v>#REF!</v>
      </c>
      <c r="W49" s="54" t="e">
        <f>IF(AND('Mapa final'!#REF!="Muy Baja",'Mapa final'!#REF!="Moderado"),CONCATENATE("R4C",'Mapa final'!#REF!),"")</f>
        <v>#REF!</v>
      </c>
      <c r="X49" s="54" t="e">
        <f>IF(AND('Mapa final'!#REF!="Muy Baja",'Mapa final'!#REF!="Moderado"),CONCATENATE("R4C",'Mapa final'!#REF!),"")</f>
        <v>#REF!</v>
      </c>
      <c r="Y49" s="54" t="e">
        <f>IF(AND('Mapa final'!#REF!="Muy Baja",'Mapa final'!#REF!="Moderado"),CONCATENATE("R4C",'Mapa final'!#REF!),"")</f>
        <v>#REF!</v>
      </c>
      <c r="Z49" s="54" t="e">
        <f>IF(AND('Mapa final'!#REF!="Muy Baja",'Mapa final'!#REF!="Moderado"),CONCATENATE("R4C",'Mapa final'!#REF!),"")</f>
        <v>#REF!</v>
      </c>
      <c r="AA49" s="55" t="e">
        <f>IF(AND('Mapa final'!#REF!="Muy Baja",'Mapa final'!#REF!="Moderado"),CONCATENATE("R4C",'Mapa final'!#REF!),"")</f>
        <v>#REF!</v>
      </c>
      <c r="AB49" s="38" t="e">
        <f>IF(AND('Mapa final'!#REF!="Muy Baja",'Mapa final'!#REF!="Mayor"),CONCATENATE("R4C",'Mapa final'!#REF!),"")</f>
        <v>#REF!</v>
      </c>
      <c r="AC49" s="39" t="e">
        <f>IF(AND('Mapa final'!#REF!="Muy Baja",'Mapa final'!#REF!="Mayor"),CONCATENATE("R4C",'Mapa final'!#REF!),"")</f>
        <v>#REF!</v>
      </c>
      <c r="AD49" s="39" t="e">
        <f>IF(AND('Mapa final'!#REF!="Muy Baja",'Mapa final'!#REF!="Mayor"),CONCATENATE("R4C",'Mapa final'!#REF!),"")</f>
        <v>#REF!</v>
      </c>
      <c r="AE49" s="39" t="e">
        <f>IF(AND('Mapa final'!#REF!="Muy Baja",'Mapa final'!#REF!="Mayor"),CONCATENATE("R4C",'Mapa final'!#REF!),"")</f>
        <v>#REF!</v>
      </c>
      <c r="AF49" s="39" t="e">
        <f>IF(AND('Mapa final'!#REF!="Muy Baja",'Mapa final'!#REF!="Mayor"),CONCATENATE("R4C",'Mapa final'!#REF!),"")</f>
        <v>#REF!</v>
      </c>
      <c r="AG49" s="40" t="e">
        <f>IF(AND('Mapa final'!#REF!="Muy Baja",'Mapa final'!#REF!="Mayor"),CONCATENATE("R4C",'Mapa final'!#REF!),"")</f>
        <v>#REF!</v>
      </c>
      <c r="AH49" s="41" t="e">
        <f>IF(AND('Mapa final'!#REF!="Muy Baja",'Mapa final'!#REF!="Catastrófico"),CONCATENATE("R4C",'Mapa final'!#REF!),"")</f>
        <v>#REF!</v>
      </c>
      <c r="AI49" s="42" t="e">
        <f>IF(AND('Mapa final'!#REF!="Muy Baja",'Mapa final'!#REF!="Catastrófico"),CONCATENATE("R4C",'Mapa final'!#REF!),"")</f>
        <v>#REF!</v>
      </c>
      <c r="AJ49" s="42" t="e">
        <f>IF(AND('Mapa final'!#REF!="Muy Baja",'Mapa final'!#REF!="Catastrófico"),CONCATENATE("R4C",'Mapa final'!#REF!),"")</f>
        <v>#REF!</v>
      </c>
      <c r="AK49" s="42" t="e">
        <f>IF(AND('Mapa final'!#REF!="Muy Baja",'Mapa final'!#REF!="Catastrófico"),CONCATENATE("R4C",'Mapa final'!#REF!),"")</f>
        <v>#REF!</v>
      </c>
      <c r="AL49" s="42" t="e">
        <f>IF(AND('Mapa final'!#REF!="Muy Baja",'Mapa final'!#REF!="Catastrófico"),CONCATENATE("R4C",'Mapa final'!#REF!),"")</f>
        <v>#REF!</v>
      </c>
      <c r="AM49" s="43" t="e">
        <f>IF(AND('Mapa final'!#REF!="Muy Baja",'Mapa final'!#REF!="Catastrófico"),CONCATENATE("R4C",'Mapa final'!#REF!),"")</f>
        <v>#REF!</v>
      </c>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row>
    <row r="50" spans="1:80" ht="15" customHeight="1" x14ac:dyDescent="0.25">
      <c r="A50" s="69"/>
      <c r="B50" s="260"/>
      <c r="C50" s="260"/>
      <c r="D50" s="261"/>
      <c r="E50" s="359"/>
      <c r="F50" s="358"/>
      <c r="G50" s="358"/>
      <c r="H50" s="358"/>
      <c r="I50" s="374"/>
      <c r="J50" s="62" t="e">
        <f>IF(AND('Mapa final'!#REF!="Muy Baja",'Mapa final'!#REF!="Leve"),CONCATENATE("R5C",'Mapa final'!#REF!),"")</f>
        <v>#REF!</v>
      </c>
      <c r="K50" s="63" t="e">
        <f>IF(AND('Mapa final'!#REF!="Muy Baja",'Mapa final'!#REF!="Leve"),CONCATENATE("R5C",'Mapa final'!#REF!),"")</f>
        <v>#REF!</v>
      </c>
      <c r="L50" s="63" t="e">
        <f>IF(AND('Mapa final'!#REF!="Muy Baja",'Mapa final'!#REF!="Leve"),CONCATENATE("R5C",'Mapa final'!#REF!),"")</f>
        <v>#REF!</v>
      </c>
      <c r="M50" s="63" t="e">
        <f>IF(AND('Mapa final'!#REF!="Muy Baja",'Mapa final'!#REF!="Leve"),CONCATENATE("R5C",'Mapa final'!#REF!),"")</f>
        <v>#REF!</v>
      </c>
      <c r="N50" s="63" t="e">
        <f>IF(AND('Mapa final'!#REF!="Muy Baja",'Mapa final'!#REF!="Leve"),CONCATENATE("R5C",'Mapa final'!#REF!),"")</f>
        <v>#REF!</v>
      </c>
      <c r="O50" s="64" t="e">
        <f>IF(AND('Mapa final'!#REF!="Muy Baja",'Mapa final'!#REF!="Leve"),CONCATENATE("R5C",'Mapa final'!#REF!),"")</f>
        <v>#REF!</v>
      </c>
      <c r="P50" s="62" t="e">
        <f>IF(AND('Mapa final'!#REF!="Muy Baja",'Mapa final'!#REF!="Menor"),CONCATENATE("R5C",'Mapa final'!#REF!),"")</f>
        <v>#REF!</v>
      </c>
      <c r="Q50" s="63" t="e">
        <f>IF(AND('Mapa final'!#REF!="Muy Baja",'Mapa final'!#REF!="Menor"),CONCATENATE("R5C",'Mapa final'!#REF!),"")</f>
        <v>#REF!</v>
      </c>
      <c r="R50" s="63" t="e">
        <f>IF(AND('Mapa final'!#REF!="Muy Baja",'Mapa final'!#REF!="Menor"),CONCATENATE("R5C",'Mapa final'!#REF!),"")</f>
        <v>#REF!</v>
      </c>
      <c r="S50" s="63" t="e">
        <f>IF(AND('Mapa final'!#REF!="Muy Baja",'Mapa final'!#REF!="Menor"),CONCATENATE("R5C",'Mapa final'!#REF!),"")</f>
        <v>#REF!</v>
      </c>
      <c r="T50" s="63" t="e">
        <f>IF(AND('Mapa final'!#REF!="Muy Baja",'Mapa final'!#REF!="Menor"),CONCATENATE("R5C",'Mapa final'!#REF!),"")</f>
        <v>#REF!</v>
      </c>
      <c r="U50" s="64" t="e">
        <f>IF(AND('Mapa final'!#REF!="Muy Baja",'Mapa final'!#REF!="Menor"),CONCATENATE("R5C",'Mapa final'!#REF!),"")</f>
        <v>#REF!</v>
      </c>
      <c r="V50" s="53" t="e">
        <f>IF(AND('Mapa final'!#REF!="Muy Baja",'Mapa final'!#REF!="Moderado"),CONCATENATE("R5C",'Mapa final'!#REF!),"")</f>
        <v>#REF!</v>
      </c>
      <c r="W50" s="54" t="e">
        <f>IF(AND('Mapa final'!#REF!="Muy Baja",'Mapa final'!#REF!="Moderado"),CONCATENATE("R5C",'Mapa final'!#REF!),"")</f>
        <v>#REF!</v>
      </c>
      <c r="X50" s="54" t="e">
        <f>IF(AND('Mapa final'!#REF!="Muy Baja",'Mapa final'!#REF!="Moderado"),CONCATENATE("R5C",'Mapa final'!#REF!),"")</f>
        <v>#REF!</v>
      </c>
      <c r="Y50" s="54" t="e">
        <f>IF(AND('Mapa final'!#REF!="Muy Baja",'Mapa final'!#REF!="Moderado"),CONCATENATE("R5C",'Mapa final'!#REF!),"")</f>
        <v>#REF!</v>
      </c>
      <c r="Z50" s="54" t="e">
        <f>IF(AND('Mapa final'!#REF!="Muy Baja",'Mapa final'!#REF!="Moderado"),CONCATENATE("R5C",'Mapa final'!#REF!),"")</f>
        <v>#REF!</v>
      </c>
      <c r="AA50" s="55" t="e">
        <f>IF(AND('Mapa final'!#REF!="Muy Baja",'Mapa final'!#REF!="Moderado"),CONCATENATE("R5C",'Mapa final'!#REF!),"")</f>
        <v>#REF!</v>
      </c>
      <c r="AB50" s="38" t="e">
        <f>IF(AND('Mapa final'!#REF!="Muy Baja",'Mapa final'!#REF!="Mayor"),CONCATENATE("R5C",'Mapa final'!#REF!),"")</f>
        <v>#REF!</v>
      </c>
      <c r="AC50" s="39" t="e">
        <f>IF(AND('Mapa final'!#REF!="Muy Baja",'Mapa final'!#REF!="Mayor"),CONCATENATE("R5C",'Mapa final'!#REF!),"")</f>
        <v>#REF!</v>
      </c>
      <c r="AD50" s="39" t="e">
        <f>IF(AND('Mapa final'!#REF!="Muy Baja",'Mapa final'!#REF!="Mayor"),CONCATENATE("R5C",'Mapa final'!#REF!),"")</f>
        <v>#REF!</v>
      </c>
      <c r="AE50" s="39" t="e">
        <f>IF(AND('Mapa final'!#REF!="Muy Baja",'Mapa final'!#REF!="Mayor"),CONCATENATE("R5C",'Mapa final'!#REF!),"")</f>
        <v>#REF!</v>
      </c>
      <c r="AF50" s="39" t="e">
        <f>IF(AND('Mapa final'!#REF!="Muy Baja",'Mapa final'!#REF!="Mayor"),CONCATENATE("R5C",'Mapa final'!#REF!),"")</f>
        <v>#REF!</v>
      </c>
      <c r="AG50" s="40" t="e">
        <f>IF(AND('Mapa final'!#REF!="Muy Baja",'Mapa final'!#REF!="Mayor"),CONCATENATE("R5C",'Mapa final'!#REF!),"")</f>
        <v>#REF!</v>
      </c>
      <c r="AH50" s="41" t="e">
        <f>IF(AND('Mapa final'!#REF!="Muy Baja",'Mapa final'!#REF!="Catastrófico"),CONCATENATE("R5C",'Mapa final'!#REF!),"")</f>
        <v>#REF!</v>
      </c>
      <c r="AI50" s="42" t="e">
        <f>IF(AND('Mapa final'!#REF!="Muy Baja",'Mapa final'!#REF!="Catastrófico"),CONCATENATE("R5C",'Mapa final'!#REF!),"")</f>
        <v>#REF!</v>
      </c>
      <c r="AJ50" s="42" t="e">
        <f>IF(AND('Mapa final'!#REF!="Muy Baja",'Mapa final'!#REF!="Catastrófico"),CONCATENATE("R5C",'Mapa final'!#REF!),"")</f>
        <v>#REF!</v>
      </c>
      <c r="AK50" s="42" t="e">
        <f>IF(AND('Mapa final'!#REF!="Muy Baja",'Mapa final'!#REF!="Catastrófico"),CONCATENATE("R5C",'Mapa final'!#REF!),"")</f>
        <v>#REF!</v>
      </c>
      <c r="AL50" s="42" t="e">
        <f>IF(AND('Mapa final'!#REF!="Muy Baja",'Mapa final'!#REF!="Catastrófico"),CONCATENATE("R5C",'Mapa final'!#REF!),"")</f>
        <v>#REF!</v>
      </c>
      <c r="AM50" s="43" t="e">
        <f>IF(AND('Mapa final'!#REF!="Muy Baja",'Mapa final'!#REF!="Catastrófico"),CONCATENATE("R5C",'Mapa final'!#REF!),"")</f>
        <v>#REF!</v>
      </c>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row>
    <row r="51" spans="1:80" ht="15" customHeight="1" x14ac:dyDescent="0.25">
      <c r="A51" s="69"/>
      <c r="B51" s="260"/>
      <c r="C51" s="260"/>
      <c r="D51" s="261"/>
      <c r="E51" s="359"/>
      <c r="F51" s="358"/>
      <c r="G51" s="358"/>
      <c r="H51" s="358"/>
      <c r="I51" s="374"/>
      <c r="J51" s="62" t="e">
        <f>IF(AND('Mapa final'!#REF!="Muy Baja",'Mapa final'!#REF!="Leve"),CONCATENATE("R6C",'Mapa final'!#REF!),"")</f>
        <v>#REF!</v>
      </c>
      <c r="K51" s="63" t="e">
        <f>IF(AND('Mapa final'!#REF!="Muy Baja",'Mapa final'!#REF!="Leve"),CONCATENATE("R6C",'Mapa final'!#REF!),"")</f>
        <v>#REF!</v>
      </c>
      <c r="L51" s="63" t="e">
        <f>IF(AND('Mapa final'!#REF!="Muy Baja",'Mapa final'!#REF!="Leve"),CONCATENATE("R6C",'Mapa final'!#REF!),"")</f>
        <v>#REF!</v>
      </c>
      <c r="M51" s="63" t="e">
        <f>IF(AND('Mapa final'!#REF!="Muy Baja",'Mapa final'!#REF!="Leve"),CONCATENATE("R6C",'Mapa final'!#REF!),"")</f>
        <v>#REF!</v>
      </c>
      <c r="N51" s="63" t="e">
        <f>IF(AND('Mapa final'!#REF!="Muy Baja",'Mapa final'!#REF!="Leve"),CONCATENATE("R6C",'Mapa final'!#REF!),"")</f>
        <v>#REF!</v>
      </c>
      <c r="O51" s="64" t="e">
        <f>IF(AND('Mapa final'!#REF!="Muy Baja",'Mapa final'!#REF!="Leve"),CONCATENATE("R6C",'Mapa final'!#REF!),"")</f>
        <v>#REF!</v>
      </c>
      <c r="P51" s="62" t="e">
        <f>IF(AND('Mapa final'!#REF!="Muy Baja",'Mapa final'!#REF!="Menor"),CONCATENATE("R6C",'Mapa final'!#REF!),"")</f>
        <v>#REF!</v>
      </c>
      <c r="Q51" s="63" t="e">
        <f>IF(AND('Mapa final'!#REF!="Muy Baja",'Mapa final'!#REF!="Menor"),CONCATENATE("R6C",'Mapa final'!#REF!),"")</f>
        <v>#REF!</v>
      </c>
      <c r="R51" s="63" t="e">
        <f>IF(AND('Mapa final'!#REF!="Muy Baja",'Mapa final'!#REF!="Menor"),CONCATENATE("R6C",'Mapa final'!#REF!),"")</f>
        <v>#REF!</v>
      </c>
      <c r="S51" s="63" t="e">
        <f>IF(AND('Mapa final'!#REF!="Muy Baja",'Mapa final'!#REF!="Menor"),CONCATENATE("R6C",'Mapa final'!#REF!),"")</f>
        <v>#REF!</v>
      </c>
      <c r="T51" s="63" t="e">
        <f>IF(AND('Mapa final'!#REF!="Muy Baja",'Mapa final'!#REF!="Menor"),CONCATENATE("R6C",'Mapa final'!#REF!),"")</f>
        <v>#REF!</v>
      </c>
      <c r="U51" s="64" t="e">
        <f>IF(AND('Mapa final'!#REF!="Muy Baja",'Mapa final'!#REF!="Menor"),CONCATENATE("R6C",'Mapa final'!#REF!),"")</f>
        <v>#REF!</v>
      </c>
      <c r="V51" s="53" t="e">
        <f>IF(AND('Mapa final'!#REF!="Muy Baja",'Mapa final'!#REF!="Moderado"),CONCATENATE("R6C",'Mapa final'!#REF!),"")</f>
        <v>#REF!</v>
      </c>
      <c r="W51" s="54" t="e">
        <f>IF(AND('Mapa final'!#REF!="Muy Baja",'Mapa final'!#REF!="Moderado"),CONCATENATE("R6C",'Mapa final'!#REF!),"")</f>
        <v>#REF!</v>
      </c>
      <c r="X51" s="54" t="e">
        <f>IF(AND('Mapa final'!#REF!="Muy Baja",'Mapa final'!#REF!="Moderado"),CONCATENATE("R6C",'Mapa final'!#REF!),"")</f>
        <v>#REF!</v>
      </c>
      <c r="Y51" s="54" t="e">
        <f>IF(AND('Mapa final'!#REF!="Muy Baja",'Mapa final'!#REF!="Moderado"),CONCATENATE("R6C",'Mapa final'!#REF!),"")</f>
        <v>#REF!</v>
      </c>
      <c r="Z51" s="54" t="e">
        <f>IF(AND('Mapa final'!#REF!="Muy Baja",'Mapa final'!#REF!="Moderado"),CONCATENATE("R6C",'Mapa final'!#REF!),"")</f>
        <v>#REF!</v>
      </c>
      <c r="AA51" s="55" t="e">
        <f>IF(AND('Mapa final'!#REF!="Muy Baja",'Mapa final'!#REF!="Moderado"),CONCATENATE("R6C",'Mapa final'!#REF!),"")</f>
        <v>#REF!</v>
      </c>
      <c r="AB51" s="38" t="e">
        <f>IF(AND('Mapa final'!#REF!="Muy Baja",'Mapa final'!#REF!="Mayor"),CONCATENATE("R6C",'Mapa final'!#REF!),"")</f>
        <v>#REF!</v>
      </c>
      <c r="AC51" s="39" t="e">
        <f>IF(AND('Mapa final'!#REF!="Muy Baja",'Mapa final'!#REF!="Mayor"),CONCATENATE("R6C",'Mapa final'!#REF!),"")</f>
        <v>#REF!</v>
      </c>
      <c r="AD51" s="39" t="e">
        <f>IF(AND('Mapa final'!#REF!="Muy Baja",'Mapa final'!#REF!="Mayor"),CONCATENATE("R6C",'Mapa final'!#REF!),"")</f>
        <v>#REF!</v>
      </c>
      <c r="AE51" s="39" t="e">
        <f>IF(AND('Mapa final'!#REF!="Muy Baja",'Mapa final'!#REF!="Mayor"),CONCATENATE("R6C",'Mapa final'!#REF!),"")</f>
        <v>#REF!</v>
      </c>
      <c r="AF51" s="39" t="e">
        <f>IF(AND('Mapa final'!#REF!="Muy Baja",'Mapa final'!#REF!="Mayor"),CONCATENATE("R6C",'Mapa final'!#REF!),"")</f>
        <v>#REF!</v>
      </c>
      <c r="AG51" s="40" t="e">
        <f>IF(AND('Mapa final'!#REF!="Muy Baja",'Mapa final'!#REF!="Mayor"),CONCATENATE("R6C",'Mapa final'!#REF!),"")</f>
        <v>#REF!</v>
      </c>
      <c r="AH51" s="41" t="e">
        <f>IF(AND('Mapa final'!#REF!="Muy Baja",'Mapa final'!#REF!="Catastrófico"),CONCATENATE("R6C",'Mapa final'!#REF!),"")</f>
        <v>#REF!</v>
      </c>
      <c r="AI51" s="42" t="e">
        <f>IF(AND('Mapa final'!#REF!="Muy Baja",'Mapa final'!#REF!="Catastrófico"),CONCATENATE("R6C",'Mapa final'!#REF!),"")</f>
        <v>#REF!</v>
      </c>
      <c r="AJ51" s="42" t="e">
        <f>IF(AND('Mapa final'!#REF!="Muy Baja",'Mapa final'!#REF!="Catastrófico"),CONCATENATE("R6C",'Mapa final'!#REF!),"")</f>
        <v>#REF!</v>
      </c>
      <c r="AK51" s="42" t="e">
        <f>IF(AND('Mapa final'!#REF!="Muy Baja",'Mapa final'!#REF!="Catastrófico"),CONCATENATE("R6C",'Mapa final'!#REF!),"")</f>
        <v>#REF!</v>
      </c>
      <c r="AL51" s="42" t="e">
        <f>IF(AND('Mapa final'!#REF!="Muy Baja",'Mapa final'!#REF!="Catastrófico"),CONCATENATE("R6C",'Mapa final'!#REF!),"")</f>
        <v>#REF!</v>
      </c>
      <c r="AM51" s="43" t="e">
        <f>IF(AND('Mapa final'!#REF!="Muy Baja",'Mapa final'!#REF!="Catastrófico"),CONCATENATE("R6C",'Mapa final'!#REF!),"")</f>
        <v>#REF!</v>
      </c>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row>
    <row r="52" spans="1:80" ht="15" customHeight="1" x14ac:dyDescent="0.25">
      <c r="A52" s="69"/>
      <c r="B52" s="260"/>
      <c r="C52" s="260"/>
      <c r="D52" s="261"/>
      <c r="E52" s="359"/>
      <c r="F52" s="358"/>
      <c r="G52" s="358"/>
      <c r="H52" s="358"/>
      <c r="I52" s="374"/>
      <c r="J52" s="62" t="e">
        <f>IF(AND('Mapa final'!#REF!="Muy Baja",'Mapa final'!#REF!="Leve"),CONCATENATE("R7C",'Mapa final'!#REF!),"")</f>
        <v>#REF!</v>
      </c>
      <c r="K52" s="63" t="e">
        <f>IF(AND('Mapa final'!#REF!="Muy Baja",'Mapa final'!#REF!="Leve"),CONCATENATE("R7C",'Mapa final'!#REF!),"")</f>
        <v>#REF!</v>
      </c>
      <c r="L52" s="63" t="e">
        <f>IF(AND('Mapa final'!#REF!="Muy Baja",'Mapa final'!#REF!="Leve"),CONCATENATE("R7C",'Mapa final'!#REF!),"")</f>
        <v>#REF!</v>
      </c>
      <c r="M52" s="63" t="e">
        <f>IF(AND('Mapa final'!#REF!="Muy Baja",'Mapa final'!#REF!="Leve"),CONCATENATE("R7C",'Mapa final'!#REF!),"")</f>
        <v>#REF!</v>
      </c>
      <c r="N52" s="63" t="e">
        <f>IF(AND('Mapa final'!#REF!="Muy Baja",'Mapa final'!#REF!="Leve"),CONCATENATE("R7C",'Mapa final'!#REF!),"")</f>
        <v>#REF!</v>
      </c>
      <c r="O52" s="64" t="e">
        <f>IF(AND('Mapa final'!#REF!="Muy Baja",'Mapa final'!#REF!="Leve"),CONCATENATE("R7C",'Mapa final'!#REF!),"")</f>
        <v>#REF!</v>
      </c>
      <c r="P52" s="62" t="e">
        <f>IF(AND('Mapa final'!#REF!="Muy Baja",'Mapa final'!#REF!="Menor"),CONCATENATE("R7C",'Mapa final'!#REF!),"")</f>
        <v>#REF!</v>
      </c>
      <c r="Q52" s="63" t="e">
        <f>IF(AND('Mapa final'!#REF!="Muy Baja",'Mapa final'!#REF!="Menor"),CONCATENATE("R7C",'Mapa final'!#REF!),"")</f>
        <v>#REF!</v>
      </c>
      <c r="R52" s="63" t="e">
        <f>IF(AND('Mapa final'!#REF!="Muy Baja",'Mapa final'!#REF!="Menor"),CONCATENATE("R7C",'Mapa final'!#REF!),"")</f>
        <v>#REF!</v>
      </c>
      <c r="S52" s="63" t="e">
        <f>IF(AND('Mapa final'!#REF!="Muy Baja",'Mapa final'!#REF!="Menor"),CONCATENATE("R7C",'Mapa final'!#REF!),"")</f>
        <v>#REF!</v>
      </c>
      <c r="T52" s="63" t="e">
        <f>IF(AND('Mapa final'!#REF!="Muy Baja",'Mapa final'!#REF!="Menor"),CONCATENATE("R7C",'Mapa final'!#REF!),"")</f>
        <v>#REF!</v>
      </c>
      <c r="U52" s="64" t="e">
        <f>IF(AND('Mapa final'!#REF!="Muy Baja",'Mapa final'!#REF!="Menor"),CONCATENATE("R7C",'Mapa final'!#REF!),"")</f>
        <v>#REF!</v>
      </c>
      <c r="V52" s="53" t="e">
        <f>IF(AND('Mapa final'!#REF!="Muy Baja",'Mapa final'!#REF!="Moderado"),CONCATENATE("R7C",'Mapa final'!#REF!),"")</f>
        <v>#REF!</v>
      </c>
      <c r="W52" s="54" t="e">
        <f>IF(AND('Mapa final'!#REF!="Muy Baja",'Mapa final'!#REF!="Moderado"),CONCATENATE("R7C",'Mapa final'!#REF!),"")</f>
        <v>#REF!</v>
      </c>
      <c r="X52" s="54" t="e">
        <f>IF(AND('Mapa final'!#REF!="Muy Baja",'Mapa final'!#REF!="Moderado"),CONCATENATE("R7C",'Mapa final'!#REF!),"")</f>
        <v>#REF!</v>
      </c>
      <c r="Y52" s="54" t="e">
        <f>IF(AND('Mapa final'!#REF!="Muy Baja",'Mapa final'!#REF!="Moderado"),CONCATENATE("R7C",'Mapa final'!#REF!),"")</f>
        <v>#REF!</v>
      </c>
      <c r="Z52" s="54" t="e">
        <f>IF(AND('Mapa final'!#REF!="Muy Baja",'Mapa final'!#REF!="Moderado"),CONCATENATE("R7C",'Mapa final'!#REF!),"")</f>
        <v>#REF!</v>
      </c>
      <c r="AA52" s="55" t="e">
        <f>IF(AND('Mapa final'!#REF!="Muy Baja",'Mapa final'!#REF!="Moderado"),CONCATENATE("R7C",'Mapa final'!#REF!),"")</f>
        <v>#REF!</v>
      </c>
      <c r="AB52" s="38" t="e">
        <f>IF(AND('Mapa final'!#REF!="Muy Baja",'Mapa final'!#REF!="Mayor"),CONCATENATE("R7C",'Mapa final'!#REF!),"")</f>
        <v>#REF!</v>
      </c>
      <c r="AC52" s="39" t="e">
        <f>IF(AND('Mapa final'!#REF!="Muy Baja",'Mapa final'!#REF!="Mayor"),CONCATENATE("R7C",'Mapa final'!#REF!),"")</f>
        <v>#REF!</v>
      </c>
      <c r="AD52" s="39" t="e">
        <f>IF(AND('Mapa final'!#REF!="Muy Baja",'Mapa final'!#REF!="Mayor"),CONCATENATE("R7C",'Mapa final'!#REF!),"")</f>
        <v>#REF!</v>
      </c>
      <c r="AE52" s="39" t="e">
        <f>IF(AND('Mapa final'!#REF!="Muy Baja",'Mapa final'!#REF!="Mayor"),CONCATENATE("R7C",'Mapa final'!#REF!),"")</f>
        <v>#REF!</v>
      </c>
      <c r="AF52" s="39" t="e">
        <f>IF(AND('Mapa final'!#REF!="Muy Baja",'Mapa final'!#REF!="Mayor"),CONCATENATE("R7C",'Mapa final'!#REF!),"")</f>
        <v>#REF!</v>
      </c>
      <c r="AG52" s="40" t="e">
        <f>IF(AND('Mapa final'!#REF!="Muy Baja",'Mapa final'!#REF!="Mayor"),CONCATENATE("R7C",'Mapa final'!#REF!),"")</f>
        <v>#REF!</v>
      </c>
      <c r="AH52" s="41" t="e">
        <f>IF(AND('Mapa final'!#REF!="Muy Baja",'Mapa final'!#REF!="Catastrófico"),CONCATENATE("R7C",'Mapa final'!#REF!),"")</f>
        <v>#REF!</v>
      </c>
      <c r="AI52" s="42" t="e">
        <f>IF(AND('Mapa final'!#REF!="Muy Baja",'Mapa final'!#REF!="Catastrófico"),CONCATENATE("R7C",'Mapa final'!#REF!),"")</f>
        <v>#REF!</v>
      </c>
      <c r="AJ52" s="42" t="e">
        <f>IF(AND('Mapa final'!#REF!="Muy Baja",'Mapa final'!#REF!="Catastrófico"),CONCATENATE("R7C",'Mapa final'!#REF!),"")</f>
        <v>#REF!</v>
      </c>
      <c r="AK52" s="42" t="e">
        <f>IF(AND('Mapa final'!#REF!="Muy Baja",'Mapa final'!#REF!="Catastrófico"),CONCATENATE("R7C",'Mapa final'!#REF!),"")</f>
        <v>#REF!</v>
      </c>
      <c r="AL52" s="42" t="e">
        <f>IF(AND('Mapa final'!#REF!="Muy Baja",'Mapa final'!#REF!="Catastrófico"),CONCATENATE("R7C",'Mapa final'!#REF!),"")</f>
        <v>#REF!</v>
      </c>
      <c r="AM52" s="43" t="e">
        <f>IF(AND('Mapa final'!#REF!="Muy Baja",'Mapa final'!#REF!="Catastrófico"),CONCATENATE("R7C",'Mapa final'!#REF!),"")</f>
        <v>#REF!</v>
      </c>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row>
    <row r="53" spans="1:80" ht="15" customHeight="1" x14ac:dyDescent="0.25">
      <c r="A53" s="69"/>
      <c r="B53" s="260"/>
      <c r="C53" s="260"/>
      <c r="D53" s="261"/>
      <c r="E53" s="359"/>
      <c r="F53" s="358"/>
      <c r="G53" s="358"/>
      <c r="H53" s="358"/>
      <c r="I53" s="374"/>
      <c r="J53" s="62" t="e">
        <f>IF(AND('Mapa final'!#REF!="Muy Baja",'Mapa final'!#REF!="Leve"),CONCATENATE("R8C",'Mapa final'!#REF!),"")</f>
        <v>#REF!</v>
      </c>
      <c r="K53" s="63" t="e">
        <f>IF(AND('Mapa final'!#REF!="Muy Baja",'Mapa final'!#REF!="Leve"),CONCATENATE("R8C",'Mapa final'!#REF!),"")</f>
        <v>#REF!</v>
      </c>
      <c r="L53" s="63" t="e">
        <f>IF(AND('Mapa final'!#REF!="Muy Baja",'Mapa final'!#REF!="Leve"),CONCATENATE("R8C",'Mapa final'!#REF!),"")</f>
        <v>#REF!</v>
      </c>
      <c r="M53" s="63" t="e">
        <f>IF(AND('Mapa final'!#REF!="Muy Baja",'Mapa final'!#REF!="Leve"),CONCATENATE("R8C",'Mapa final'!#REF!),"")</f>
        <v>#REF!</v>
      </c>
      <c r="N53" s="63" t="e">
        <f>IF(AND('Mapa final'!#REF!="Muy Baja",'Mapa final'!#REF!="Leve"),CONCATENATE("R8C",'Mapa final'!#REF!),"")</f>
        <v>#REF!</v>
      </c>
      <c r="O53" s="64" t="e">
        <f>IF(AND('Mapa final'!#REF!="Muy Baja",'Mapa final'!#REF!="Leve"),CONCATENATE("R8C",'Mapa final'!#REF!),"")</f>
        <v>#REF!</v>
      </c>
      <c r="P53" s="62" t="e">
        <f>IF(AND('Mapa final'!#REF!="Muy Baja",'Mapa final'!#REF!="Menor"),CONCATENATE("R8C",'Mapa final'!#REF!),"")</f>
        <v>#REF!</v>
      </c>
      <c r="Q53" s="63" t="e">
        <f>IF(AND('Mapa final'!#REF!="Muy Baja",'Mapa final'!#REF!="Menor"),CONCATENATE("R8C",'Mapa final'!#REF!),"")</f>
        <v>#REF!</v>
      </c>
      <c r="R53" s="63" t="e">
        <f>IF(AND('Mapa final'!#REF!="Muy Baja",'Mapa final'!#REF!="Menor"),CONCATENATE("R8C",'Mapa final'!#REF!),"")</f>
        <v>#REF!</v>
      </c>
      <c r="S53" s="63" t="e">
        <f>IF(AND('Mapa final'!#REF!="Muy Baja",'Mapa final'!#REF!="Menor"),CONCATENATE("R8C",'Mapa final'!#REF!),"")</f>
        <v>#REF!</v>
      </c>
      <c r="T53" s="63" t="e">
        <f>IF(AND('Mapa final'!#REF!="Muy Baja",'Mapa final'!#REF!="Menor"),CONCATENATE("R8C",'Mapa final'!#REF!),"")</f>
        <v>#REF!</v>
      </c>
      <c r="U53" s="64" t="e">
        <f>IF(AND('Mapa final'!#REF!="Muy Baja",'Mapa final'!#REF!="Menor"),CONCATENATE("R8C",'Mapa final'!#REF!),"")</f>
        <v>#REF!</v>
      </c>
      <c r="V53" s="53" t="e">
        <f>IF(AND('Mapa final'!#REF!="Muy Baja",'Mapa final'!#REF!="Moderado"),CONCATENATE("R8C",'Mapa final'!#REF!),"")</f>
        <v>#REF!</v>
      </c>
      <c r="W53" s="54" t="e">
        <f>IF(AND('Mapa final'!#REF!="Muy Baja",'Mapa final'!#REF!="Moderado"),CONCATENATE("R8C",'Mapa final'!#REF!),"")</f>
        <v>#REF!</v>
      </c>
      <c r="X53" s="54" t="e">
        <f>IF(AND('Mapa final'!#REF!="Muy Baja",'Mapa final'!#REF!="Moderado"),CONCATENATE("R8C",'Mapa final'!#REF!),"")</f>
        <v>#REF!</v>
      </c>
      <c r="Y53" s="54" t="e">
        <f>IF(AND('Mapa final'!#REF!="Muy Baja",'Mapa final'!#REF!="Moderado"),CONCATENATE("R8C",'Mapa final'!#REF!),"")</f>
        <v>#REF!</v>
      </c>
      <c r="Z53" s="54" t="e">
        <f>IF(AND('Mapa final'!#REF!="Muy Baja",'Mapa final'!#REF!="Moderado"),CONCATENATE("R8C",'Mapa final'!#REF!),"")</f>
        <v>#REF!</v>
      </c>
      <c r="AA53" s="55" t="e">
        <f>IF(AND('Mapa final'!#REF!="Muy Baja",'Mapa final'!#REF!="Moderado"),CONCATENATE("R8C",'Mapa final'!#REF!),"")</f>
        <v>#REF!</v>
      </c>
      <c r="AB53" s="38" t="e">
        <f>IF(AND('Mapa final'!#REF!="Muy Baja",'Mapa final'!#REF!="Mayor"),CONCATENATE("R8C",'Mapa final'!#REF!),"")</f>
        <v>#REF!</v>
      </c>
      <c r="AC53" s="39" t="e">
        <f>IF(AND('Mapa final'!#REF!="Muy Baja",'Mapa final'!#REF!="Mayor"),CONCATENATE("R8C",'Mapa final'!#REF!),"")</f>
        <v>#REF!</v>
      </c>
      <c r="AD53" s="39" t="e">
        <f>IF(AND('Mapa final'!#REF!="Muy Baja",'Mapa final'!#REF!="Mayor"),CONCATENATE("R8C",'Mapa final'!#REF!),"")</f>
        <v>#REF!</v>
      </c>
      <c r="AE53" s="39" t="e">
        <f>IF(AND('Mapa final'!#REF!="Muy Baja",'Mapa final'!#REF!="Mayor"),CONCATENATE("R8C",'Mapa final'!#REF!),"")</f>
        <v>#REF!</v>
      </c>
      <c r="AF53" s="39" t="e">
        <f>IF(AND('Mapa final'!#REF!="Muy Baja",'Mapa final'!#REF!="Mayor"),CONCATENATE("R8C",'Mapa final'!#REF!),"")</f>
        <v>#REF!</v>
      </c>
      <c r="AG53" s="40" t="e">
        <f>IF(AND('Mapa final'!#REF!="Muy Baja",'Mapa final'!#REF!="Mayor"),CONCATENATE("R8C",'Mapa final'!#REF!),"")</f>
        <v>#REF!</v>
      </c>
      <c r="AH53" s="41" t="e">
        <f>IF(AND('Mapa final'!#REF!="Muy Baja",'Mapa final'!#REF!="Catastrófico"),CONCATENATE("R8C",'Mapa final'!#REF!),"")</f>
        <v>#REF!</v>
      </c>
      <c r="AI53" s="42" t="e">
        <f>IF(AND('Mapa final'!#REF!="Muy Baja",'Mapa final'!#REF!="Catastrófico"),CONCATENATE("R8C",'Mapa final'!#REF!),"")</f>
        <v>#REF!</v>
      </c>
      <c r="AJ53" s="42" t="e">
        <f>IF(AND('Mapa final'!#REF!="Muy Baja",'Mapa final'!#REF!="Catastrófico"),CONCATENATE("R8C",'Mapa final'!#REF!),"")</f>
        <v>#REF!</v>
      </c>
      <c r="AK53" s="42" t="e">
        <f>IF(AND('Mapa final'!#REF!="Muy Baja",'Mapa final'!#REF!="Catastrófico"),CONCATENATE("R8C",'Mapa final'!#REF!),"")</f>
        <v>#REF!</v>
      </c>
      <c r="AL53" s="42" t="e">
        <f>IF(AND('Mapa final'!#REF!="Muy Baja",'Mapa final'!#REF!="Catastrófico"),CONCATENATE("R8C",'Mapa final'!#REF!),"")</f>
        <v>#REF!</v>
      </c>
      <c r="AM53" s="43" t="e">
        <f>IF(AND('Mapa final'!#REF!="Muy Baja",'Mapa final'!#REF!="Catastrófico"),CONCATENATE("R8C",'Mapa final'!#REF!),"")</f>
        <v>#REF!</v>
      </c>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row>
    <row r="54" spans="1:80" ht="15" customHeight="1" x14ac:dyDescent="0.25">
      <c r="A54" s="69"/>
      <c r="B54" s="260"/>
      <c r="C54" s="260"/>
      <c r="D54" s="261"/>
      <c r="E54" s="359"/>
      <c r="F54" s="358"/>
      <c r="G54" s="358"/>
      <c r="H54" s="358"/>
      <c r="I54" s="374"/>
      <c r="J54" s="62" t="e">
        <f>IF(AND('Mapa final'!#REF!="Muy Baja",'Mapa final'!#REF!="Leve"),CONCATENATE("R9C",'Mapa final'!#REF!),"")</f>
        <v>#REF!</v>
      </c>
      <c r="K54" s="63" t="e">
        <f>IF(AND('Mapa final'!#REF!="Muy Baja",'Mapa final'!#REF!="Leve"),CONCATENATE("R9C",'Mapa final'!#REF!),"")</f>
        <v>#REF!</v>
      </c>
      <c r="L54" s="63" t="e">
        <f>IF(AND('Mapa final'!#REF!="Muy Baja",'Mapa final'!#REF!="Leve"),CONCATENATE("R9C",'Mapa final'!#REF!),"")</f>
        <v>#REF!</v>
      </c>
      <c r="M54" s="63" t="e">
        <f>IF(AND('Mapa final'!#REF!="Muy Baja",'Mapa final'!#REF!="Leve"),CONCATENATE("R9C",'Mapa final'!#REF!),"")</f>
        <v>#REF!</v>
      </c>
      <c r="N54" s="63" t="e">
        <f>IF(AND('Mapa final'!#REF!="Muy Baja",'Mapa final'!#REF!="Leve"),CONCATENATE("R9C",'Mapa final'!#REF!),"")</f>
        <v>#REF!</v>
      </c>
      <c r="O54" s="64" t="e">
        <f>IF(AND('Mapa final'!#REF!="Muy Baja",'Mapa final'!#REF!="Leve"),CONCATENATE("R9C",'Mapa final'!#REF!),"")</f>
        <v>#REF!</v>
      </c>
      <c r="P54" s="62" t="e">
        <f>IF(AND('Mapa final'!#REF!="Muy Baja",'Mapa final'!#REF!="Menor"),CONCATENATE("R9C",'Mapa final'!#REF!),"")</f>
        <v>#REF!</v>
      </c>
      <c r="Q54" s="63" t="e">
        <f>IF(AND('Mapa final'!#REF!="Muy Baja",'Mapa final'!#REF!="Menor"),CONCATENATE("R9C",'Mapa final'!#REF!),"")</f>
        <v>#REF!</v>
      </c>
      <c r="R54" s="63" t="e">
        <f>IF(AND('Mapa final'!#REF!="Muy Baja",'Mapa final'!#REF!="Menor"),CONCATENATE("R9C",'Mapa final'!#REF!),"")</f>
        <v>#REF!</v>
      </c>
      <c r="S54" s="63" t="e">
        <f>IF(AND('Mapa final'!#REF!="Muy Baja",'Mapa final'!#REF!="Menor"),CONCATENATE("R9C",'Mapa final'!#REF!),"")</f>
        <v>#REF!</v>
      </c>
      <c r="T54" s="63" t="e">
        <f>IF(AND('Mapa final'!#REF!="Muy Baja",'Mapa final'!#REF!="Menor"),CONCATENATE("R9C",'Mapa final'!#REF!),"")</f>
        <v>#REF!</v>
      </c>
      <c r="U54" s="64" t="e">
        <f>IF(AND('Mapa final'!#REF!="Muy Baja",'Mapa final'!#REF!="Menor"),CONCATENATE("R9C",'Mapa final'!#REF!),"")</f>
        <v>#REF!</v>
      </c>
      <c r="V54" s="53" t="e">
        <f>IF(AND('Mapa final'!#REF!="Muy Baja",'Mapa final'!#REF!="Moderado"),CONCATENATE("R9C",'Mapa final'!#REF!),"")</f>
        <v>#REF!</v>
      </c>
      <c r="W54" s="54" t="e">
        <f>IF(AND('Mapa final'!#REF!="Muy Baja",'Mapa final'!#REF!="Moderado"),CONCATENATE("R9C",'Mapa final'!#REF!),"")</f>
        <v>#REF!</v>
      </c>
      <c r="X54" s="54" t="e">
        <f>IF(AND('Mapa final'!#REF!="Muy Baja",'Mapa final'!#REF!="Moderado"),CONCATENATE("R9C",'Mapa final'!#REF!),"")</f>
        <v>#REF!</v>
      </c>
      <c r="Y54" s="54" t="e">
        <f>IF(AND('Mapa final'!#REF!="Muy Baja",'Mapa final'!#REF!="Moderado"),CONCATENATE("R9C",'Mapa final'!#REF!),"")</f>
        <v>#REF!</v>
      </c>
      <c r="Z54" s="54" t="e">
        <f>IF(AND('Mapa final'!#REF!="Muy Baja",'Mapa final'!#REF!="Moderado"),CONCATENATE("R9C",'Mapa final'!#REF!),"")</f>
        <v>#REF!</v>
      </c>
      <c r="AA54" s="55" t="e">
        <f>IF(AND('Mapa final'!#REF!="Muy Baja",'Mapa final'!#REF!="Moderado"),CONCATENATE("R9C",'Mapa final'!#REF!),"")</f>
        <v>#REF!</v>
      </c>
      <c r="AB54" s="38" t="e">
        <f>IF(AND('Mapa final'!#REF!="Muy Baja",'Mapa final'!#REF!="Mayor"),CONCATENATE("R9C",'Mapa final'!#REF!),"")</f>
        <v>#REF!</v>
      </c>
      <c r="AC54" s="39" t="e">
        <f>IF(AND('Mapa final'!#REF!="Muy Baja",'Mapa final'!#REF!="Mayor"),CONCATENATE("R9C",'Mapa final'!#REF!),"")</f>
        <v>#REF!</v>
      </c>
      <c r="AD54" s="39" t="e">
        <f>IF(AND('Mapa final'!#REF!="Muy Baja",'Mapa final'!#REF!="Mayor"),CONCATENATE("R9C",'Mapa final'!#REF!),"")</f>
        <v>#REF!</v>
      </c>
      <c r="AE54" s="39" t="e">
        <f>IF(AND('Mapa final'!#REF!="Muy Baja",'Mapa final'!#REF!="Mayor"),CONCATENATE("R9C",'Mapa final'!#REF!),"")</f>
        <v>#REF!</v>
      </c>
      <c r="AF54" s="39" t="e">
        <f>IF(AND('Mapa final'!#REF!="Muy Baja",'Mapa final'!#REF!="Mayor"),CONCATENATE("R9C",'Mapa final'!#REF!),"")</f>
        <v>#REF!</v>
      </c>
      <c r="AG54" s="40" t="e">
        <f>IF(AND('Mapa final'!#REF!="Muy Baja",'Mapa final'!#REF!="Mayor"),CONCATENATE("R9C",'Mapa final'!#REF!),"")</f>
        <v>#REF!</v>
      </c>
      <c r="AH54" s="41" t="e">
        <f>IF(AND('Mapa final'!#REF!="Muy Baja",'Mapa final'!#REF!="Catastrófico"),CONCATENATE("R9C",'Mapa final'!#REF!),"")</f>
        <v>#REF!</v>
      </c>
      <c r="AI54" s="42" t="e">
        <f>IF(AND('Mapa final'!#REF!="Muy Baja",'Mapa final'!#REF!="Catastrófico"),CONCATENATE("R9C",'Mapa final'!#REF!),"")</f>
        <v>#REF!</v>
      </c>
      <c r="AJ54" s="42" t="e">
        <f>IF(AND('Mapa final'!#REF!="Muy Baja",'Mapa final'!#REF!="Catastrófico"),CONCATENATE("R9C",'Mapa final'!#REF!),"")</f>
        <v>#REF!</v>
      </c>
      <c r="AK54" s="42" t="e">
        <f>IF(AND('Mapa final'!#REF!="Muy Baja",'Mapa final'!#REF!="Catastrófico"),CONCATENATE("R9C",'Mapa final'!#REF!),"")</f>
        <v>#REF!</v>
      </c>
      <c r="AL54" s="42" t="e">
        <f>IF(AND('Mapa final'!#REF!="Muy Baja",'Mapa final'!#REF!="Catastrófico"),CONCATENATE("R9C",'Mapa final'!#REF!),"")</f>
        <v>#REF!</v>
      </c>
      <c r="AM54" s="43" t="e">
        <f>IF(AND('Mapa final'!#REF!="Muy Baja",'Mapa final'!#REF!="Catastrófico"),CONCATENATE("R9C",'Mapa final'!#REF!),"")</f>
        <v>#REF!</v>
      </c>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row>
    <row r="55" spans="1:80" ht="15.75" customHeight="1" thickBot="1" x14ac:dyDescent="0.3">
      <c r="A55" s="69"/>
      <c r="B55" s="260"/>
      <c r="C55" s="260"/>
      <c r="D55" s="261"/>
      <c r="E55" s="360"/>
      <c r="F55" s="361"/>
      <c r="G55" s="361"/>
      <c r="H55" s="361"/>
      <c r="I55" s="375"/>
      <c r="J55" s="65" t="e">
        <f>IF(AND('Mapa final'!#REF!="Muy Baja",'Mapa final'!#REF!="Leve"),CONCATENATE("R10C",'Mapa final'!#REF!),"")</f>
        <v>#REF!</v>
      </c>
      <c r="K55" s="66" t="e">
        <f>IF(AND('Mapa final'!#REF!="Muy Baja",'Mapa final'!#REF!="Leve"),CONCATENATE("R10C",'Mapa final'!#REF!),"")</f>
        <v>#REF!</v>
      </c>
      <c r="L55" s="66" t="e">
        <f>IF(AND('Mapa final'!#REF!="Muy Baja",'Mapa final'!#REF!="Leve"),CONCATENATE("R10C",'Mapa final'!#REF!),"")</f>
        <v>#REF!</v>
      </c>
      <c r="M55" s="66" t="e">
        <f>IF(AND('Mapa final'!#REF!="Muy Baja",'Mapa final'!#REF!="Leve"),CONCATENATE("R10C",'Mapa final'!#REF!),"")</f>
        <v>#REF!</v>
      </c>
      <c r="N55" s="66" t="e">
        <f>IF(AND('Mapa final'!#REF!="Muy Baja",'Mapa final'!#REF!="Leve"),CONCATENATE("R10C",'Mapa final'!#REF!),"")</f>
        <v>#REF!</v>
      </c>
      <c r="O55" s="67" t="e">
        <f>IF(AND('Mapa final'!#REF!="Muy Baja",'Mapa final'!#REF!="Leve"),CONCATENATE("R10C",'Mapa final'!#REF!),"")</f>
        <v>#REF!</v>
      </c>
      <c r="P55" s="65" t="e">
        <f>IF(AND('Mapa final'!#REF!="Muy Baja",'Mapa final'!#REF!="Menor"),CONCATENATE("R10C",'Mapa final'!#REF!),"")</f>
        <v>#REF!</v>
      </c>
      <c r="Q55" s="66" t="e">
        <f>IF(AND('Mapa final'!#REF!="Muy Baja",'Mapa final'!#REF!="Menor"),CONCATENATE("R10C",'Mapa final'!#REF!),"")</f>
        <v>#REF!</v>
      </c>
      <c r="R55" s="66" t="e">
        <f>IF(AND('Mapa final'!#REF!="Muy Baja",'Mapa final'!#REF!="Menor"),CONCATENATE("R10C",'Mapa final'!#REF!),"")</f>
        <v>#REF!</v>
      </c>
      <c r="S55" s="66" t="e">
        <f>IF(AND('Mapa final'!#REF!="Muy Baja",'Mapa final'!#REF!="Menor"),CONCATENATE("R10C",'Mapa final'!#REF!),"")</f>
        <v>#REF!</v>
      </c>
      <c r="T55" s="66" t="e">
        <f>IF(AND('Mapa final'!#REF!="Muy Baja",'Mapa final'!#REF!="Menor"),CONCATENATE("R10C",'Mapa final'!#REF!),"")</f>
        <v>#REF!</v>
      </c>
      <c r="U55" s="67" t="e">
        <f>IF(AND('Mapa final'!#REF!="Muy Baja",'Mapa final'!#REF!="Menor"),CONCATENATE("R10C",'Mapa final'!#REF!),"")</f>
        <v>#REF!</v>
      </c>
      <c r="V55" s="56" t="e">
        <f>IF(AND('Mapa final'!#REF!="Muy Baja",'Mapa final'!#REF!="Moderado"),CONCATENATE("R10C",'Mapa final'!#REF!),"")</f>
        <v>#REF!</v>
      </c>
      <c r="W55" s="57" t="e">
        <f>IF(AND('Mapa final'!#REF!="Muy Baja",'Mapa final'!#REF!="Moderado"),CONCATENATE("R10C",'Mapa final'!#REF!),"")</f>
        <v>#REF!</v>
      </c>
      <c r="X55" s="57" t="e">
        <f>IF(AND('Mapa final'!#REF!="Muy Baja",'Mapa final'!#REF!="Moderado"),CONCATENATE("R10C",'Mapa final'!#REF!),"")</f>
        <v>#REF!</v>
      </c>
      <c r="Y55" s="57" t="e">
        <f>IF(AND('Mapa final'!#REF!="Muy Baja",'Mapa final'!#REF!="Moderado"),CONCATENATE("R10C",'Mapa final'!#REF!),"")</f>
        <v>#REF!</v>
      </c>
      <c r="Z55" s="57" t="e">
        <f>IF(AND('Mapa final'!#REF!="Muy Baja",'Mapa final'!#REF!="Moderado"),CONCATENATE("R10C",'Mapa final'!#REF!),"")</f>
        <v>#REF!</v>
      </c>
      <c r="AA55" s="58" t="e">
        <f>IF(AND('Mapa final'!#REF!="Muy Baja",'Mapa final'!#REF!="Moderado"),CONCATENATE("R10C",'Mapa final'!#REF!),"")</f>
        <v>#REF!</v>
      </c>
      <c r="AB55" s="44" t="e">
        <f>IF(AND('Mapa final'!#REF!="Muy Baja",'Mapa final'!#REF!="Mayor"),CONCATENATE("R10C",'Mapa final'!#REF!),"")</f>
        <v>#REF!</v>
      </c>
      <c r="AC55" s="45" t="e">
        <f>IF(AND('Mapa final'!#REF!="Muy Baja",'Mapa final'!#REF!="Mayor"),CONCATENATE("R10C",'Mapa final'!#REF!),"")</f>
        <v>#REF!</v>
      </c>
      <c r="AD55" s="45" t="e">
        <f>IF(AND('Mapa final'!#REF!="Muy Baja",'Mapa final'!#REF!="Mayor"),CONCATENATE("R10C",'Mapa final'!#REF!),"")</f>
        <v>#REF!</v>
      </c>
      <c r="AE55" s="45" t="e">
        <f>IF(AND('Mapa final'!#REF!="Muy Baja",'Mapa final'!#REF!="Mayor"),CONCATENATE("R10C",'Mapa final'!#REF!),"")</f>
        <v>#REF!</v>
      </c>
      <c r="AF55" s="45" t="e">
        <f>IF(AND('Mapa final'!#REF!="Muy Baja",'Mapa final'!#REF!="Mayor"),CONCATENATE("R10C",'Mapa final'!#REF!),"")</f>
        <v>#REF!</v>
      </c>
      <c r="AG55" s="46" t="e">
        <f>IF(AND('Mapa final'!#REF!="Muy Baja",'Mapa final'!#REF!="Mayor"),CONCATENATE("R10C",'Mapa final'!#REF!),"")</f>
        <v>#REF!</v>
      </c>
      <c r="AH55" s="47" t="e">
        <f>IF(AND('Mapa final'!#REF!="Muy Baja",'Mapa final'!#REF!="Catastrófico"),CONCATENATE("R10C",'Mapa final'!#REF!),"")</f>
        <v>#REF!</v>
      </c>
      <c r="AI55" s="48" t="e">
        <f>IF(AND('Mapa final'!#REF!="Muy Baja",'Mapa final'!#REF!="Catastrófico"),CONCATENATE("R10C",'Mapa final'!#REF!),"")</f>
        <v>#REF!</v>
      </c>
      <c r="AJ55" s="48" t="e">
        <f>IF(AND('Mapa final'!#REF!="Muy Baja",'Mapa final'!#REF!="Catastrófico"),CONCATENATE("R10C",'Mapa final'!#REF!),"")</f>
        <v>#REF!</v>
      </c>
      <c r="AK55" s="48" t="e">
        <f>IF(AND('Mapa final'!#REF!="Muy Baja",'Mapa final'!#REF!="Catastrófico"),CONCATENATE("R10C",'Mapa final'!#REF!),"")</f>
        <v>#REF!</v>
      </c>
      <c r="AL55" s="48" t="e">
        <f>IF(AND('Mapa final'!#REF!="Muy Baja",'Mapa final'!#REF!="Catastrófico"),CONCATENATE("R10C",'Mapa final'!#REF!),"")</f>
        <v>#REF!</v>
      </c>
      <c r="AM55" s="49" t="e">
        <f>IF(AND('Mapa final'!#REF!="Muy Baja",'Mapa final'!#REF!="Catastrófico"),CONCATENATE("R10C",'Mapa final'!#REF!),"")</f>
        <v>#REF!</v>
      </c>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row>
    <row r="56" spans="1:80" x14ac:dyDescent="0.25">
      <c r="A56" s="69"/>
      <c r="B56" s="69"/>
      <c r="C56" s="69"/>
      <c r="D56" s="69"/>
      <c r="E56" s="69"/>
      <c r="F56" s="69"/>
      <c r="G56" s="69"/>
      <c r="H56" s="69"/>
      <c r="I56" s="69"/>
      <c r="J56" s="355" t="s">
        <v>110</v>
      </c>
      <c r="K56" s="356"/>
      <c r="L56" s="356"/>
      <c r="M56" s="356"/>
      <c r="N56" s="356"/>
      <c r="O56" s="373"/>
      <c r="P56" s="355" t="s">
        <v>109</v>
      </c>
      <c r="Q56" s="356"/>
      <c r="R56" s="356"/>
      <c r="S56" s="356"/>
      <c r="T56" s="356"/>
      <c r="U56" s="373"/>
      <c r="V56" s="355" t="s">
        <v>108</v>
      </c>
      <c r="W56" s="356"/>
      <c r="X56" s="356"/>
      <c r="Y56" s="356"/>
      <c r="Z56" s="356"/>
      <c r="AA56" s="373"/>
      <c r="AB56" s="355" t="s">
        <v>107</v>
      </c>
      <c r="AC56" s="394"/>
      <c r="AD56" s="356"/>
      <c r="AE56" s="356"/>
      <c r="AF56" s="356"/>
      <c r="AG56" s="373"/>
      <c r="AH56" s="355" t="s">
        <v>106</v>
      </c>
      <c r="AI56" s="356"/>
      <c r="AJ56" s="356"/>
      <c r="AK56" s="356"/>
      <c r="AL56" s="356"/>
      <c r="AM56" s="373"/>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row>
    <row r="57" spans="1:80" x14ac:dyDescent="0.25">
      <c r="A57" s="69"/>
      <c r="B57" s="69"/>
      <c r="C57" s="69"/>
      <c r="D57" s="69"/>
      <c r="E57" s="69"/>
      <c r="F57" s="69"/>
      <c r="G57" s="69"/>
      <c r="H57" s="69"/>
      <c r="I57" s="69"/>
      <c r="J57" s="359"/>
      <c r="K57" s="358"/>
      <c r="L57" s="358"/>
      <c r="M57" s="358"/>
      <c r="N57" s="358"/>
      <c r="O57" s="374"/>
      <c r="P57" s="359"/>
      <c r="Q57" s="358"/>
      <c r="R57" s="358"/>
      <c r="S57" s="358"/>
      <c r="T57" s="358"/>
      <c r="U57" s="374"/>
      <c r="V57" s="359"/>
      <c r="W57" s="358"/>
      <c r="X57" s="358"/>
      <c r="Y57" s="358"/>
      <c r="Z57" s="358"/>
      <c r="AA57" s="374"/>
      <c r="AB57" s="359"/>
      <c r="AC57" s="358"/>
      <c r="AD57" s="358"/>
      <c r="AE57" s="358"/>
      <c r="AF57" s="358"/>
      <c r="AG57" s="374"/>
      <c r="AH57" s="359"/>
      <c r="AI57" s="358"/>
      <c r="AJ57" s="358"/>
      <c r="AK57" s="358"/>
      <c r="AL57" s="358"/>
      <c r="AM57" s="374"/>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row>
    <row r="58" spans="1:80" x14ac:dyDescent="0.25">
      <c r="A58" s="69"/>
      <c r="B58" s="69"/>
      <c r="C58" s="69"/>
      <c r="D58" s="69"/>
      <c r="E58" s="69"/>
      <c r="F58" s="69"/>
      <c r="G58" s="69"/>
      <c r="H58" s="69"/>
      <c r="I58" s="69"/>
      <c r="J58" s="359"/>
      <c r="K58" s="358"/>
      <c r="L58" s="358"/>
      <c r="M58" s="358"/>
      <c r="N58" s="358"/>
      <c r="O58" s="374"/>
      <c r="P58" s="359"/>
      <c r="Q58" s="358"/>
      <c r="R58" s="358"/>
      <c r="S58" s="358"/>
      <c r="T58" s="358"/>
      <c r="U58" s="374"/>
      <c r="V58" s="359"/>
      <c r="W58" s="358"/>
      <c r="X58" s="358"/>
      <c r="Y58" s="358"/>
      <c r="Z58" s="358"/>
      <c r="AA58" s="374"/>
      <c r="AB58" s="359"/>
      <c r="AC58" s="358"/>
      <c r="AD58" s="358"/>
      <c r="AE58" s="358"/>
      <c r="AF58" s="358"/>
      <c r="AG58" s="374"/>
      <c r="AH58" s="359"/>
      <c r="AI58" s="358"/>
      <c r="AJ58" s="358"/>
      <c r="AK58" s="358"/>
      <c r="AL58" s="358"/>
      <c r="AM58" s="374"/>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row>
    <row r="59" spans="1:80" x14ac:dyDescent="0.25">
      <c r="A59" s="69"/>
      <c r="B59" s="69"/>
      <c r="C59" s="69"/>
      <c r="D59" s="69"/>
      <c r="E59" s="69"/>
      <c r="F59" s="69"/>
      <c r="G59" s="69"/>
      <c r="H59" s="69"/>
      <c r="I59" s="69"/>
      <c r="J59" s="359"/>
      <c r="K59" s="358"/>
      <c r="L59" s="358"/>
      <c r="M59" s="358"/>
      <c r="N59" s="358"/>
      <c r="O59" s="374"/>
      <c r="P59" s="359"/>
      <c r="Q59" s="358"/>
      <c r="R59" s="358"/>
      <c r="S59" s="358"/>
      <c r="T59" s="358"/>
      <c r="U59" s="374"/>
      <c r="V59" s="359"/>
      <c r="W59" s="358"/>
      <c r="X59" s="358"/>
      <c r="Y59" s="358"/>
      <c r="Z59" s="358"/>
      <c r="AA59" s="374"/>
      <c r="AB59" s="359"/>
      <c r="AC59" s="358"/>
      <c r="AD59" s="358"/>
      <c r="AE59" s="358"/>
      <c r="AF59" s="358"/>
      <c r="AG59" s="374"/>
      <c r="AH59" s="359"/>
      <c r="AI59" s="358"/>
      <c r="AJ59" s="358"/>
      <c r="AK59" s="358"/>
      <c r="AL59" s="358"/>
      <c r="AM59" s="374"/>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row>
    <row r="60" spans="1:80" x14ac:dyDescent="0.25">
      <c r="A60" s="69"/>
      <c r="B60" s="69"/>
      <c r="C60" s="69"/>
      <c r="D60" s="69"/>
      <c r="E60" s="69"/>
      <c r="F60" s="69"/>
      <c r="G60" s="69"/>
      <c r="H60" s="69"/>
      <c r="I60" s="69"/>
      <c r="J60" s="359"/>
      <c r="K60" s="358"/>
      <c r="L60" s="358"/>
      <c r="M60" s="358"/>
      <c r="N60" s="358"/>
      <c r="O60" s="374"/>
      <c r="P60" s="359"/>
      <c r="Q60" s="358"/>
      <c r="R60" s="358"/>
      <c r="S60" s="358"/>
      <c r="T60" s="358"/>
      <c r="U60" s="374"/>
      <c r="V60" s="359"/>
      <c r="W60" s="358"/>
      <c r="X60" s="358"/>
      <c r="Y60" s="358"/>
      <c r="Z60" s="358"/>
      <c r="AA60" s="374"/>
      <c r="AB60" s="359"/>
      <c r="AC60" s="358"/>
      <c r="AD60" s="358"/>
      <c r="AE60" s="358"/>
      <c r="AF60" s="358"/>
      <c r="AG60" s="374"/>
      <c r="AH60" s="359"/>
      <c r="AI60" s="358"/>
      <c r="AJ60" s="358"/>
      <c r="AK60" s="358"/>
      <c r="AL60" s="358"/>
      <c r="AM60" s="374"/>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row>
    <row r="61" spans="1:80" ht="15.75" thickBot="1" x14ac:dyDescent="0.3">
      <c r="A61" s="69"/>
      <c r="B61" s="69"/>
      <c r="C61" s="69"/>
      <c r="D61" s="69"/>
      <c r="E61" s="69"/>
      <c r="F61" s="69"/>
      <c r="G61" s="69"/>
      <c r="H61" s="69"/>
      <c r="I61" s="69"/>
      <c r="J61" s="360"/>
      <c r="K61" s="361"/>
      <c r="L61" s="361"/>
      <c r="M61" s="361"/>
      <c r="N61" s="361"/>
      <c r="O61" s="375"/>
      <c r="P61" s="360"/>
      <c r="Q61" s="361"/>
      <c r="R61" s="361"/>
      <c r="S61" s="361"/>
      <c r="T61" s="361"/>
      <c r="U61" s="375"/>
      <c r="V61" s="360"/>
      <c r="W61" s="361"/>
      <c r="X61" s="361"/>
      <c r="Y61" s="361"/>
      <c r="Z61" s="361"/>
      <c r="AA61" s="375"/>
      <c r="AB61" s="360"/>
      <c r="AC61" s="361"/>
      <c r="AD61" s="361"/>
      <c r="AE61" s="361"/>
      <c r="AF61" s="361"/>
      <c r="AG61" s="375"/>
      <c r="AH61" s="360"/>
      <c r="AI61" s="361"/>
      <c r="AJ61" s="361"/>
      <c r="AK61" s="361"/>
      <c r="AL61" s="361"/>
      <c r="AM61" s="375"/>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row>
    <row r="62" spans="1:80"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row>
    <row r="63" spans="1:80" ht="15" customHeight="1" x14ac:dyDescent="0.25">
      <c r="A63" s="69"/>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69"/>
      <c r="AV63" s="69"/>
      <c r="AW63" s="69"/>
      <c r="AX63" s="69"/>
      <c r="AY63" s="69"/>
      <c r="AZ63" s="69"/>
      <c r="BA63" s="69"/>
      <c r="BB63" s="69"/>
      <c r="BC63" s="69"/>
      <c r="BD63" s="69"/>
      <c r="BE63" s="69"/>
      <c r="BF63" s="69"/>
      <c r="BG63" s="69"/>
      <c r="BH63" s="69"/>
    </row>
    <row r="64" spans="1:80" ht="15" customHeight="1" x14ac:dyDescent="0.25">
      <c r="A64" s="69"/>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69"/>
      <c r="AV64" s="69"/>
      <c r="AW64" s="69"/>
      <c r="AX64" s="69"/>
      <c r="AY64" s="69"/>
      <c r="AZ64" s="69"/>
      <c r="BA64" s="69"/>
      <c r="BB64" s="69"/>
      <c r="BC64" s="69"/>
      <c r="BD64" s="69"/>
      <c r="BE64" s="69"/>
      <c r="BF64" s="69"/>
      <c r="BG64" s="69"/>
      <c r="BH64" s="69"/>
    </row>
    <row r="65" spans="1:60"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row>
    <row r="66" spans="1:60"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row>
    <row r="67" spans="1:60"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row>
    <row r="68" spans="1:60"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row>
    <row r="69" spans="1:60"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row>
    <row r="70" spans="1:60"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row>
    <row r="71" spans="1:60"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row>
    <row r="72" spans="1:60"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row>
    <row r="73" spans="1:60"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row>
    <row r="74" spans="1:60"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row>
    <row r="75" spans="1:60"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row>
    <row r="76" spans="1:60"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row>
    <row r="77" spans="1:60"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row>
    <row r="78" spans="1:60"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row>
    <row r="79" spans="1:60"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row>
    <row r="80" spans="1:60"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row>
    <row r="81" spans="1:60" x14ac:dyDescent="0.2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row>
    <row r="82" spans="1:60" x14ac:dyDescent="0.2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row>
    <row r="83" spans="1:60" x14ac:dyDescent="0.25">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row>
    <row r="84" spans="1:60" x14ac:dyDescent="0.2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row>
    <row r="85" spans="1:60" x14ac:dyDescent="0.2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row>
    <row r="86" spans="1:60" x14ac:dyDescent="0.2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row>
    <row r="87" spans="1:60" x14ac:dyDescent="0.2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row>
    <row r="88" spans="1:60" x14ac:dyDescent="0.2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row>
    <row r="89" spans="1:60" x14ac:dyDescent="0.2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row>
    <row r="90" spans="1:60" x14ac:dyDescent="0.2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row>
    <row r="91" spans="1:60" x14ac:dyDescent="0.2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row>
    <row r="92" spans="1:60" x14ac:dyDescent="0.2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row>
    <row r="93" spans="1:60" x14ac:dyDescent="0.25">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row>
    <row r="94" spans="1:60" x14ac:dyDescent="0.2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row>
    <row r="95" spans="1:60" x14ac:dyDescent="0.2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row>
    <row r="96" spans="1:60" x14ac:dyDescent="0.25">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row>
    <row r="97" spans="1:60" x14ac:dyDescent="0.2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row>
    <row r="98" spans="1:60" x14ac:dyDescent="0.2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row>
    <row r="99" spans="1:60" x14ac:dyDescent="0.2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row>
    <row r="100" spans="1:60" x14ac:dyDescent="0.2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row>
    <row r="101" spans="1:60" x14ac:dyDescent="0.2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row>
    <row r="102" spans="1:60" x14ac:dyDescent="0.2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row>
    <row r="103" spans="1:60" x14ac:dyDescent="0.25">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row>
    <row r="104" spans="1:60" x14ac:dyDescent="0.25">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row>
    <row r="105" spans="1:60" x14ac:dyDescent="0.25">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row>
    <row r="106" spans="1:60" x14ac:dyDescent="0.25">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row>
    <row r="107" spans="1:60" x14ac:dyDescent="0.25">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row>
    <row r="108" spans="1:60" x14ac:dyDescent="0.2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row>
    <row r="109" spans="1:60" x14ac:dyDescent="0.25">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row>
    <row r="110" spans="1:60" x14ac:dyDescent="0.2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row>
    <row r="111" spans="1:60" x14ac:dyDescent="0.2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row>
    <row r="112" spans="1:60" x14ac:dyDescent="0.25">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row>
    <row r="113" spans="1:60" x14ac:dyDescent="0.25">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row>
    <row r="114" spans="1:60" x14ac:dyDescent="0.25">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row>
    <row r="115" spans="1:60" x14ac:dyDescent="0.25">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row>
    <row r="116" spans="1:60" x14ac:dyDescent="0.25">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row>
    <row r="117" spans="1:60" x14ac:dyDescent="0.2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row>
    <row r="118" spans="1:60" x14ac:dyDescent="0.25">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row>
    <row r="119" spans="1:60" x14ac:dyDescent="0.25">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row>
    <row r="120" spans="1:60" x14ac:dyDescent="0.2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row>
    <row r="121" spans="1:60" x14ac:dyDescent="0.25">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row>
    <row r="122" spans="1:60" x14ac:dyDescent="0.25">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row>
    <row r="123" spans="1:60" x14ac:dyDescent="0.25">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row>
    <row r="124" spans="1:60" x14ac:dyDescent="0.25">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row>
    <row r="125" spans="1:60" x14ac:dyDescent="0.25">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row>
    <row r="126" spans="1:60" x14ac:dyDescent="0.25">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row>
    <row r="127" spans="1:60" x14ac:dyDescent="0.25">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row>
    <row r="128" spans="1:60" x14ac:dyDescent="0.25">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row>
    <row r="129" spans="1:60" x14ac:dyDescent="0.25">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row>
    <row r="130" spans="1:60" x14ac:dyDescent="0.25">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row>
    <row r="131" spans="1:60" x14ac:dyDescent="0.25">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row>
    <row r="132" spans="1:60" x14ac:dyDescent="0.25">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row>
    <row r="133" spans="1:60" x14ac:dyDescent="0.25">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row>
    <row r="134" spans="1:60" x14ac:dyDescent="0.25">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row>
    <row r="135" spans="1:60" x14ac:dyDescent="0.25">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row>
    <row r="136" spans="1:60" x14ac:dyDescent="0.25">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row>
    <row r="137" spans="1:60" x14ac:dyDescent="0.25">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row>
    <row r="138" spans="1:60" x14ac:dyDescent="0.25">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row>
    <row r="139" spans="1:60" x14ac:dyDescent="0.25">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row>
    <row r="140" spans="1:60" x14ac:dyDescent="0.25">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row>
    <row r="141" spans="1:60" x14ac:dyDescent="0.25">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row>
    <row r="142" spans="1:60" x14ac:dyDescent="0.25">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row>
    <row r="143" spans="1:60" x14ac:dyDescent="0.25">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row>
    <row r="144" spans="1:60" x14ac:dyDescent="0.25">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row>
    <row r="145" spans="1:60" x14ac:dyDescent="0.25">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row>
    <row r="146" spans="1:60" x14ac:dyDescent="0.25">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row>
    <row r="147" spans="1:60" x14ac:dyDescent="0.25">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row>
    <row r="148" spans="1:60" x14ac:dyDescent="0.25">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row>
    <row r="149" spans="1:60" x14ac:dyDescent="0.25">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row>
    <row r="150" spans="1:60" x14ac:dyDescent="0.25">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row>
    <row r="151" spans="1:60" x14ac:dyDescent="0.25">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row>
    <row r="152" spans="1:60" x14ac:dyDescent="0.25">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row>
    <row r="153" spans="1:60" x14ac:dyDescent="0.25">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row>
    <row r="154" spans="1:60" x14ac:dyDescent="0.25">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row>
    <row r="155" spans="1:60" x14ac:dyDescent="0.25">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row>
    <row r="156" spans="1:60" x14ac:dyDescent="0.25">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row>
    <row r="157" spans="1:60" x14ac:dyDescent="0.25">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row>
    <row r="158" spans="1:60" x14ac:dyDescent="0.25">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row>
    <row r="159" spans="1:60" x14ac:dyDescent="0.25">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row>
    <row r="160" spans="1:60" x14ac:dyDescent="0.25">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row>
    <row r="161" spans="1:60" x14ac:dyDescent="0.25">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row>
    <row r="162" spans="1:60" x14ac:dyDescent="0.25">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row>
    <row r="163" spans="1:60" x14ac:dyDescent="0.25">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row>
    <row r="164" spans="1:60" x14ac:dyDescent="0.25">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row>
    <row r="165" spans="1:60" x14ac:dyDescent="0.25">
      <c r="A165" s="69"/>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row>
    <row r="166" spans="1:60" x14ac:dyDescent="0.25">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row>
    <row r="167" spans="1:60" x14ac:dyDescent="0.25">
      <c r="A167" s="69"/>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row>
    <row r="168" spans="1:60" x14ac:dyDescent="0.25">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row>
    <row r="169" spans="1:60" x14ac:dyDescent="0.25">
      <c r="A169" s="69"/>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row>
    <row r="170" spans="1:60" x14ac:dyDescent="0.25">
      <c r="A170" s="69"/>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row>
    <row r="171" spans="1:60" x14ac:dyDescent="0.25">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row>
    <row r="172" spans="1:60" x14ac:dyDescent="0.25">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row>
    <row r="173" spans="1:60" x14ac:dyDescent="0.25">
      <c r="A173" s="69"/>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row>
    <row r="174" spans="1:60" x14ac:dyDescent="0.25">
      <c r="A174" s="69"/>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row>
    <row r="175" spans="1:60" x14ac:dyDescent="0.25">
      <c r="A175" s="69"/>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row>
    <row r="176" spans="1:60" x14ac:dyDescent="0.25">
      <c r="A176" s="69"/>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row>
    <row r="177" spans="1:60" x14ac:dyDescent="0.25">
      <c r="A177" s="69"/>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row>
    <row r="178" spans="1:60" x14ac:dyDescent="0.25">
      <c r="A178" s="69"/>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row>
    <row r="179" spans="1:60" x14ac:dyDescent="0.25">
      <c r="A179" s="69"/>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row>
    <row r="180" spans="1:60" x14ac:dyDescent="0.25">
      <c r="A180" s="69"/>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row>
    <row r="181" spans="1:60" x14ac:dyDescent="0.25">
      <c r="A181" s="69"/>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row>
    <row r="182" spans="1:60" x14ac:dyDescent="0.25">
      <c r="A182" s="69"/>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row>
    <row r="183" spans="1:60" x14ac:dyDescent="0.25">
      <c r="A183" s="69"/>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row>
    <row r="184" spans="1:60" x14ac:dyDescent="0.25">
      <c r="A184" s="69"/>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row>
    <row r="185" spans="1:60" x14ac:dyDescent="0.25">
      <c r="A185" s="69"/>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row>
    <row r="186" spans="1:60" x14ac:dyDescent="0.25">
      <c r="A186" s="69"/>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row>
    <row r="187" spans="1:60" x14ac:dyDescent="0.25">
      <c r="A187" s="69"/>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row>
    <row r="188" spans="1:60" x14ac:dyDescent="0.25">
      <c r="A188" s="69"/>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row>
    <row r="189" spans="1:60" x14ac:dyDescent="0.25">
      <c r="A189" s="69"/>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row>
    <row r="190" spans="1:60" x14ac:dyDescent="0.25">
      <c r="A190" s="69"/>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row>
    <row r="191" spans="1:60" x14ac:dyDescent="0.25">
      <c r="A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row>
    <row r="192" spans="1:60" x14ac:dyDescent="0.25">
      <c r="A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row>
    <row r="193" spans="1:60" x14ac:dyDescent="0.25">
      <c r="A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row>
    <row r="194" spans="1:60" x14ac:dyDescent="0.25">
      <c r="A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row>
    <row r="195" spans="1:60" x14ac:dyDescent="0.25">
      <c r="A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row>
    <row r="196" spans="1:60" x14ac:dyDescent="0.25">
      <c r="A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row>
    <row r="197" spans="1:60" x14ac:dyDescent="0.25">
      <c r="A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row>
    <row r="198" spans="1:60" x14ac:dyDescent="0.25">
      <c r="A198" s="69"/>
      <c r="J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row>
    <row r="199" spans="1:60" x14ac:dyDescent="0.25">
      <c r="A199" s="69"/>
      <c r="J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row>
    <row r="200" spans="1:60" x14ac:dyDescent="0.25">
      <c r="A200" s="69"/>
      <c r="J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row>
    <row r="201" spans="1:60" x14ac:dyDescent="0.25">
      <c r="A201" s="69"/>
      <c r="J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row>
    <row r="202" spans="1:60" x14ac:dyDescent="0.25">
      <c r="A202" s="69"/>
      <c r="J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row>
    <row r="203" spans="1:60" x14ac:dyDescent="0.25">
      <c r="A203" s="69"/>
      <c r="J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row>
    <row r="204" spans="1:60" x14ac:dyDescent="0.25">
      <c r="A204" s="69"/>
      <c r="J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row>
    <row r="205" spans="1:60" x14ac:dyDescent="0.25">
      <c r="A205" s="69"/>
      <c r="J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row>
    <row r="206" spans="1:60" x14ac:dyDescent="0.25">
      <c r="A206" s="69"/>
      <c r="J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row>
    <row r="207" spans="1:60" x14ac:dyDescent="0.25">
      <c r="A207" s="69"/>
      <c r="J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row>
    <row r="208" spans="1:60" x14ac:dyDescent="0.25">
      <c r="A208" s="69"/>
      <c r="J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row>
    <row r="209" spans="1:60" x14ac:dyDescent="0.25">
      <c r="A209" s="69"/>
      <c r="J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row>
    <row r="210" spans="1:60" x14ac:dyDescent="0.25">
      <c r="A210" s="69"/>
      <c r="J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row>
    <row r="211" spans="1:60" x14ac:dyDescent="0.25">
      <c r="A211" s="69"/>
      <c r="J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row>
    <row r="212" spans="1:60" x14ac:dyDescent="0.25">
      <c r="A212" s="69"/>
      <c r="J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row>
    <row r="213" spans="1:60" x14ac:dyDescent="0.25">
      <c r="A213" s="69"/>
      <c r="J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row>
    <row r="214" spans="1:60" x14ac:dyDescent="0.25">
      <c r="A214" s="69"/>
      <c r="J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row>
    <row r="215" spans="1:60" x14ac:dyDescent="0.25">
      <c r="A215" s="69"/>
      <c r="J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row>
    <row r="216" spans="1:60" x14ac:dyDescent="0.25">
      <c r="A216" s="69"/>
      <c r="J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row>
    <row r="217" spans="1:60" x14ac:dyDescent="0.25">
      <c r="A217" s="69"/>
      <c r="J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row>
    <row r="218" spans="1:60" x14ac:dyDescent="0.25">
      <c r="A218" s="69"/>
      <c r="J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row>
    <row r="219" spans="1:60" x14ac:dyDescent="0.25">
      <c r="A219" s="69"/>
      <c r="J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row>
    <row r="220" spans="1:60" x14ac:dyDescent="0.25">
      <c r="A220" s="69"/>
      <c r="J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row>
    <row r="221" spans="1:60" x14ac:dyDescent="0.25">
      <c r="A221" s="69"/>
      <c r="J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row>
    <row r="222" spans="1:60" x14ac:dyDescent="0.25">
      <c r="A222" s="69"/>
      <c r="J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row>
    <row r="223" spans="1:60" x14ac:dyDescent="0.25">
      <c r="A223" s="69"/>
      <c r="J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row>
    <row r="224" spans="1:60" x14ac:dyDescent="0.25">
      <c r="A224" s="69"/>
      <c r="J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row>
    <row r="225" spans="1:60" x14ac:dyDescent="0.25">
      <c r="A225" s="69"/>
      <c r="J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row>
    <row r="226" spans="1:60" x14ac:dyDescent="0.25">
      <c r="A226" s="69"/>
      <c r="J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row>
    <row r="227" spans="1:60" x14ac:dyDescent="0.25">
      <c r="A227" s="69"/>
      <c r="J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row>
    <row r="228" spans="1:60" x14ac:dyDescent="0.25">
      <c r="A228" s="69"/>
      <c r="J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row>
    <row r="229" spans="1:60" x14ac:dyDescent="0.25">
      <c r="A229" s="69"/>
      <c r="J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row>
    <row r="230" spans="1:60" x14ac:dyDescent="0.25">
      <c r="A230" s="69"/>
      <c r="J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row>
    <row r="231" spans="1:60" x14ac:dyDescent="0.25">
      <c r="A231" s="69"/>
      <c r="J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row>
    <row r="232" spans="1:60" x14ac:dyDescent="0.25">
      <c r="A232" s="69"/>
      <c r="J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row>
    <row r="233" spans="1:60" x14ac:dyDescent="0.25">
      <c r="A233" s="69"/>
      <c r="J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row>
    <row r="234" spans="1:60" x14ac:dyDescent="0.25">
      <c r="A234" s="69"/>
      <c r="J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row>
    <row r="235" spans="1:60" x14ac:dyDescent="0.25">
      <c r="A235" s="69"/>
      <c r="J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row>
    <row r="236" spans="1:60" x14ac:dyDescent="0.25">
      <c r="A236" s="69"/>
      <c r="J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row>
    <row r="237" spans="1:60" x14ac:dyDescent="0.25">
      <c r="A237" s="69"/>
      <c r="J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row>
    <row r="238" spans="1:60" x14ac:dyDescent="0.25">
      <c r="A238" s="69"/>
      <c r="J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row>
    <row r="239" spans="1:60" x14ac:dyDescent="0.25">
      <c r="A239" s="69"/>
      <c r="J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row>
    <row r="240" spans="1:60" x14ac:dyDescent="0.25">
      <c r="A240" s="69"/>
      <c r="J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row>
    <row r="241" spans="1:60" x14ac:dyDescent="0.25">
      <c r="A241" s="69"/>
      <c r="J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row>
    <row r="242" spans="1:60" x14ac:dyDescent="0.25">
      <c r="A242" s="69"/>
      <c r="J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row>
    <row r="243" spans="1:60" x14ac:dyDescent="0.25">
      <c r="A243" s="69"/>
      <c r="J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row>
    <row r="244" spans="1:60" x14ac:dyDescent="0.25">
      <c r="A244" s="69"/>
      <c r="J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row>
    <row r="245" spans="1:60" x14ac:dyDescent="0.25">
      <c r="A245" s="69"/>
    </row>
    <row r="246" spans="1:60" x14ac:dyDescent="0.25">
      <c r="A246" s="69"/>
    </row>
    <row r="247" spans="1:60" x14ac:dyDescent="0.25">
      <c r="A247" s="69"/>
    </row>
    <row r="248" spans="1:60" x14ac:dyDescent="0.25">
      <c r="A248" s="69"/>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9"/>
      <c r="B1" s="395" t="s">
        <v>54</v>
      </c>
      <c r="C1" s="395"/>
      <c r="D1" s="395"/>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51</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50</v>
      </c>
      <c r="C4" s="6" t="s">
        <v>100</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52</v>
      </c>
      <c r="C5" s="9" t="s">
        <v>101</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105</v>
      </c>
      <c r="C6" s="9" t="s">
        <v>102</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103</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53</v>
      </c>
      <c r="C8" s="9" t="s">
        <v>104</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C6" sqref="C6"/>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9"/>
      <c r="B1" s="396" t="s">
        <v>62</v>
      </c>
      <c r="C1" s="396"/>
      <c r="D1" s="396"/>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30" x14ac:dyDescent="0.25">
      <c r="A3" s="69"/>
      <c r="B3" s="90"/>
      <c r="C3" s="22" t="s">
        <v>55</v>
      </c>
      <c r="D3" s="22" t="s">
        <v>56</v>
      </c>
      <c r="E3" s="69"/>
      <c r="F3" s="69"/>
      <c r="G3" s="69"/>
      <c r="H3" s="69"/>
      <c r="I3" s="69"/>
      <c r="J3" s="69"/>
      <c r="K3" s="69"/>
      <c r="L3" s="69"/>
      <c r="M3" s="69"/>
      <c r="N3" s="69"/>
      <c r="O3" s="69"/>
      <c r="P3" s="69"/>
      <c r="Q3" s="69"/>
      <c r="R3" s="69"/>
      <c r="S3" s="69"/>
      <c r="T3" s="69"/>
      <c r="U3" s="69"/>
    </row>
    <row r="4" spans="1:21" ht="33.75" x14ac:dyDescent="0.25">
      <c r="A4" s="89" t="s">
        <v>81</v>
      </c>
      <c r="B4" s="25" t="s">
        <v>99</v>
      </c>
      <c r="C4" s="30" t="s">
        <v>154</v>
      </c>
      <c r="D4" s="23" t="s">
        <v>95</v>
      </c>
      <c r="E4" s="69"/>
      <c r="F4" s="69"/>
      <c r="G4" s="69"/>
      <c r="H4" s="69"/>
      <c r="I4" s="69"/>
      <c r="J4" s="69"/>
      <c r="K4" s="69"/>
      <c r="L4" s="69"/>
      <c r="M4" s="69"/>
      <c r="N4" s="69"/>
      <c r="O4" s="69"/>
      <c r="P4" s="69"/>
      <c r="Q4" s="69"/>
      <c r="R4" s="69"/>
      <c r="S4" s="69"/>
      <c r="T4" s="69"/>
      <c r="U4" s="69"/>
    </row>
    <row r="5" spans="1:21" ht="67.5" x14ac:dyDescent="0.25">
      <c r="A5" s="89" t="s">
        <v>82</v>
      </c>
      <c r="B5" s="26" t="s">
        <v>58</v>
      </c>
      <c r="C5" s="31" t="s">
        <v>91</v>
      </c>
      <c r="D5" s="24" t="s">
        <v>96</v>
      </c>
      <c r="E5" s="69"/>
      <c r="F5" s="69"/>
      <c r="G5" s="69"/>
      <c r="H5" s="69"/>
      <c r="I5" s="69"/>
      <c r="J5" s="69"/>
      <c r="K5" s="69"/>
      <c r="L5" s="69"/>
      <c r="M5" s="69"/>
      <c r="N5" s="69"/>
      <c r="O5" s="69"/>
      <c r="P5" s="69"/>
      <c r="Q5" s="69"/>
      <c r="R5" s="69"/>
      <c r="S5" s="69"/>
      <c r="T5" s="69"/>
      <c r="U5" s="69"/>
    </row>
    <row r="6" spans="1:21" ht="67.5" x14ac:dyDescent="0.25">
      <c r="A6" s="89" t="s">
        <v>79</v>
      </c>
      <c r="B6" s="27" t="s">
        <v>59</v>
      </c>
      <c r="C6" s="31" t="s">
        <v>92</v>
      </c>
      <c r="D6" s="24" t="s">
        <v>98</v>
      </c>
      <c r="E6" s="69"/>
      <c r="F6" s="69"/>
      <c r="G6" s="69"/>
      <c r="H6" s="69"/>
      <c r="I6" s="69"/>
      <c r="J6" s="69"/>
      <c r="K6" s="69"/>
      <c r="L6" s="69"/>
      <c r="M6" s="69"/>
      <c r="N6" s="69"/>
      <c r="O6" s="69"/>
      <c r="P6" s="69"/>
      <c r="Q6" s="69"/>
      <c r="R6" s="69"/>
      <c r="S6" s="69"/>
      <c r="T6" s="69"/>
      <c r="U6" s="69"/>
    </row>
    <row r="7" spans="1:21" ht="101.25" x14ac:dyDescent="0.25">
      <c r="A7" s="89" t="s">
        <v>7</v>
      </c>
      <c r="B7" s="28" t="s">
        <v>60</v>
      </c>
      <c r="C7" s="31" t="s">
        <v>93</v>
      </c>
      <c r="D7" s="24" t="s">
        <v>210</v>
      </c>
      <c r="E7" s="69"/>
      <c r="F7" s="69"/>
      <c r="G7" s="69"/>
      <c r="H7" s="69"/>
      <c r="I7" s="69"/>
      <c r="J7" s="69"/>
      <c r="K7" s="69"/>
      <c r="L7" s="69"/>
      <c r="M7" s="69"/>
      <c r="N7" s="69"/>
      <c r="O7" s="69"/>
      <c r="P7" s="69"/>
      <c r="Q7" s="69"/>
      <c r="R7" s="69"/>
      <c r="S7" s="69"/>
      <c r="T7" s="69"/>
      <c r="U7" s="69"/>
    </row>
    <row r="8" spans="1:21" ht="67.5" x14ac:dyDescent="0.25">
      <c r="A8" s="89" t="s">
        <v>83</v>
      </c>
      <c r="B8" s="29" t="s">
        <v>61</v>
      </c>
      <c r="C8" s="31" t="s">
        <v>94</v>
      </c>
      <c r="D8" s="24" t="s">
        <v>116</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89</v>
      </c>
      <c r="C11" s="89" t="s">
        <v>142</v>
      </c>
      <c r="D11" s="89" t="s">
        <v>149</v>
      </c>
      <c r="E11" s="69"/>
      <c r="F11" s="69"/>
      <c r="G11" s="69"/>
      <c r="H11" s="69"/>
      <c r="I11" s="69"/>
      <c r="J11" s="69"/>
      <c r="K11" s="69"/>
      <c r="L11" s="69"/>
      <c r="M11" s="69"/>
      <c r="N11" s="69"/>
      <c r="O11" s="69"/>
      <c r="P11" s="69"/>
      <c r="Q11" s="69"/>
      <c r="R11" s="69"/>
      <c r="S11" s="69"/>
      <c r="T11" s="69"/>
      <c r="U11" s="69"/>
    </row>
    <row r="12" spans="1:21" x14ac:dyDescent="0.25">
      <c r="A12" s="89"/>
      <c r="B12" s="89" t="s">
        <v>87</v>
      </c>
      <c r="C12" s="89" t="s">
        <v>146</v>
      </c>
      <c r="D12" s="89" t="s">
        <v>150</v>
      </c>
      <c r="E12" s="69"/>
      <c r="F12" s="69"/>
      <c r="G12" s="69"/>
      <c r="H12" s="69"/>
      <c r="I12" s="69"/>
      <c r="J12" s="69"/>
      <c r="K12" s="69"/>
      <c r="L12" s="69"/>
      <c r="M12" s="69"/>
      <c r="N12" s="69"/>
      <c r="O12" s="69"/>
      <c r="P12" s="69"/>
      <c r="Q12" s="69"/>
      <c r="R12" s="69"/>
      <c r="S12" s="69"/>
      <c r="T12" s="69"/>
      <c r="U12" s="69"/>
    </row>
    <row r="13" spans="1:21" x14ac:dyDescent="0.25">
      <c r="A13" s="89"/>
      <c r="B13" s="89"/>
      <c r="C13" s="89" t="s">
        <v>145</v>
      </c>
      <c r="D13" s="89" t="s">
        <v>151</v>
      </c>
      <c r="E13" s="69"/>
      <c r="F13" s="69"/>
      <c r="G13" s="69"/>
      <c r="H13" s="69"/>
      <c r="I13" s="69"/>
      <c r="J13" s="69"/>
      <c r="K13" s="69"/>
      <c r="L13" s="69"/>
      <c r="M13" s="69"/>
      <c r="N13" s="69"/>
      <c r="O13" s="69"/>
      <c r="P13" s="69"/>
      <c r="Q13" s="69"/>
      <c r="R13" s="69"/>
      <c r="S13" s="69"/>
      <c r="T13" s="69"/>
      <c r="U13" s="69"/>
    </row>
    <row r="14" spans="1:21" x14ac:dyDescent="0.25">
      <c r="A14" s="89"/>
      <c r="B14" s="89"/>
      <c r="C14" s="89" t="s">
        <v>147</v>
      </c>
      <c r="D14" s="89" t="s">
        <v>152</v>
      </c>
      <c r="E14" s="69"/>
      <c r="F14" s="69"/>
      <c r="G14" s="69"/>
      <c r="H14" s="69"/>
      <c r="I14" s="69"/>
      <c r="J14" s="69"/>
      <c r="K14" s="69"/>
      <c r="L14" s="69"/>
      <c r="M14" s="69"/>
      <c r="N14" s="69"/>
      <c r="O14" s="69"/>
      <c r="P14" s="69"/>
      <c r="Q14" s="69"/>
      <c r="R14" s="69"/>
      <c r="S14" s="69"/>
      <c r="T14" s="69"/>
      <c r="U14" s="69"/>
    </row>
    <row r="15" spans="1:21" x14ac:dyDescent="0.25">
      <c r="A15" s="89"/>
      <c r="B15" s="89"/>
      <c r="C15" s="89" t="s">
        <v>148</v>
      </c>
      <c r="D15" s="89" t="s">
        <v>153</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86</v>
      </c>
      <c r="C209" s="16" t="s">
        <v>141</v>
      </c>
      <c r="D209" s="19" t="s">
        <v>86</v>
      </c>
      <c r="E209" s="19" t="s">
        <v>141</v>
      </c>
    </row>
    <row r="210" spans="1:8" ht="21" x14ac:dyDescent="0.35">
      <c r="A210" s="69"/>
      <c r="B210" s="17" t="s">
        <v>88</v>
      </c>
      <c r="C210" s="17" t="s">
        <v>57</v>
      </c>
      <c r="D210" t="s">
        <v>88</v>
      </c>
      <c r="F210" t="str">
        <f>IF(NOT(ISBLANK(D210)),D210,IF(NOT(ISBLANK(E210)),"     "&amp;E210,FALSE))</f>
        <v>Afectación Económica o presupuestal</v>
      </c>
      <c r="G210" t="s">
        <v>88</v>
      </c>
      <c r="H210" t="str">
        <f>IF(NOT(ISERROR(MATCH(G210,_xlfn.ANCHORARRAY(B221),0))),F223&amp;"Por favor no seleccionar los criterios de impacto",G210)</f>
        <v>❌Por favor no seleccionar los criterios de impacto</v>
      </c>
    </row>
    <row r="211" spans="1:8" ht="21" x14ac:dyDescent="0.35">
      <c r="A211" s="69"/>
      <c r="B211" s="17" t="s">
        <v>88</v>
      </c>
      <c r="C211" s="17" t="s">
        <v>91</v>
      </c>
      <c r="E211" t="s">
        <v>57</v>
      </c>
      <c r="F211" t="str">
        <f t="shared" ref="F211:F221" si="0">IF(NOT(ISBLANK(D211)),D211,IF(NOT(ISBLANK(E211)),"     "&amp;E211,FALSE))</f>
        <v xml:space="preserve">     Afectación menor a 10 SMLMV .</v>
      </c>
    </row>
    <row r="212" spans="1:8" ht="21" x14ac:dyDescent="0.35">
      <c r="A212" s="69"/>
      <c r="B212" s="17" t="s">
        <v>88</v>
      </c>
      <c r="C212" s="17" t="s">
        <v>92</v>
      </c>
      <c r="E212" t="s">
        <v>91</v>
      </c>
      <c r="F212" t="str">
        <f t="shared" si="0"/>
        <v xml:space="preserve">     Entre 10 y 50 SMLMV </v>
      </c>
    </row>
    <row r="213" spans="1:8" ht="21" x14ac:dyDescent="0.35">
      <c r="A213" s="69"/>
      <c r="B213" s="17" t="s">
        <v>88</v>
      </c>
      <c r="C213" s="17" t="s">
        <v>93</v>
      </c>
      <c r="E213" t="s">
        <v>92</v>
      </c>
      <c r="F213" t="str">
        <f t="shared" si="0"/>
        <v xml:space="preserve">     Entre 50 y 100 SMLMV </v>
      </c>
    </row>
    <row r="214" spans="1:8" ht="21" x14ac:dyDescent="0.35">
      <c r="A214" s="69"/>
      <c r="B214" s="17" t="s">
        <v>88</v>
      </c>
      <c r="C214" s="17" t="s">
        <v>94</v>
      </c>
      <c r="E214" t="s">
        <v>93</v>
      </c>
      <c r="F214" t="str">
        <f t="shared" si="0"/>
        <v xml:space="preserve">     Entre 100 y 500 SMLMV </v>
      </c>
    </row>
    <row r="215" spans="1:8" ht="21" x14ac:dyDescent="0.35">
      <c r="A215" s="69"/>
      <c r="B215" s="17" t="s">
        <v>56</v>
      </c>
      <c r="C215" s="17" t="s">
        <v>95</v>
      </c>
      <c r="E215" t="s">
        <v>94</v>
      </c>
      <c r="F215" t="str">
        <f t="shared" si="0"/>
        <v xml:space="preserve">     Mayor a 500 SMLMV </v>
      </c>
    </row>
    <row r="216" spans="1:8" ht="21" x14ac:dyDescent="0.35">
      <c r="A216" s="69"/>
      <c r="B216" s="17" t="s">
        <v>56</v>
      </c>
      <c r="C216" s="17" t="s">
        <v>96</v>
      </c>
      <c r="D216" t="s">
        <v>56</v>
      </c>
      <c r="F216" t="str">
        <f t="shared" si="0"/>
        <v>Pérdida Reputacional</v>
      </c>
    </row>
    <row r="217" spans="1:8" ht="21" x14ac:dyDescent="0.35">
      <c r="A217" s="69"/>
      <c r="B217" s="17" t="s">
        <v>56</v>
      </c>
      <c r="C217" s="17" t="s">
        <v>98</v>
      </c>
      <c r="E217" t="s">
        <v>95</v>
      </c>
      <c r="F217" t="str">
        <f t="shared" si="0"/>
        <v xml:space="preserve">     El riesgo afecta la imagen de alguna área de la organización</v>
      </c>
    </row>
    <row r="218" spans="1:8" ht="21" x14ac:dyDescent="0.35">
      <c r="A218" s="69"/>
      <c r="B218" s="17" t="s">
        <v>56</v>
      </c>
      <c r="C218" s="17" t="s">
        <v>97</v>
      </c>
      <c r="E218" t="s">
        <v>96</v>
      </c>
      <c r="F218" t="str">
        <f t="shared" si="0"/>
        <v xml:space="preserve">     El riesgo afecta la imagen de la entidad internamente, de conocimiento general, nivel interno, de junta dircetiva y accionistas y/o de provedores</v>
      </c>
    </row>
    <row r="219" spans="1:8" ht="21" x14ac:dyDescent="0.35">
      <c r="A219" s="69"/>
      <c r="B219" s="17" t="s">
        <v>56</v>
      </c>
      <c r="C219" s="17" t="s">
        <v>116</v>
      </c>
      <c r="E219" t="s">
        <v>98</v>
      </c>
      <c r="F219" t="str">
        <f t="shared" si="0"/>
        <v xml:space="preserve">     El riesgo afecta la imagen de la entidad con algunos usuarios de relevancia frente al logro de los objetivos</v>
      </c>
    </row>
    <row r="220" spans="1:8" x14ac:dyDescent="0.25">
      <c r="A220" s="69"/>
      <c r="B220" s="18"/>
      <c r="C220" s="18"/>
      <c r="E220" t="s">
        <v>97</v>
      </c>
      <c r="F220" t="str">
        <f t="shared" si="0"/>
        <v xml:space="preserve">     El riesgo afecta la imagen de de la entidad con efecto publicitario sostenido a nivel de sector administrativo, nivel departamental o municipal</v>
      </c>
    </row>
    <row r="221" spans="1:8" x14ac:dyDescent="0.25">
      <c r="A221" s="69"/>
      <c r="B221" s="18" t="str" cm="1">
        <f t="array" ref="B221:B223">_xlfn.UNIQUE(Tabla1[[#All],[Criterios]])</f>
        <v>Criterios</v>
      </c>
      <c r="C221" s="18"/>
      <c r="E221" t="s">
        <v>116</v>
      </c>
      <c r="F221" t="str">
        <f t="shared" si="0"/>
        <v xml:space="preserve">     El riesgo afecta la imagen de la entidad a nivel nacional, con efecto publicitarios sostenible a nivel país</v>
      </c>
    </row>
    <row r="222" spans="1:8" x14ac:dyDescent="0.25">
      <c r="A222" s="69"/>
      <c r="B222" s="18" t="str">
        <v>Afectación Económica o presupuestal</v>
      </c>
      <c r="C222" s="18"/>
    </row>
    <row r="223" spans="1:8" x14ac:dyDescent="0.25">
      <c r="B223" s="18" t="str">
        <v>Pérdida Reputacional</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F9" sqref="F9"/>
    </sheetView>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397" t="s">
        <v>311</v>
      </c>
      <c r="C1" s="398"/>
      <c r="D1" s="398"/>
      <c r="E1" s="398"/>
      <c r="F1" s="399"/>
    </row>
    <row r="2" spans="2:6" ht="16.5" thickBot="1" x14ac:dyDescent="0.3">
      <c r="B2" s="75"/>
      <c r="C2" s="75"/>
      <c r="D2" s="75"/>
      <c r="E2" s="75"/>
      <c r="F2" s="75"/>
    </row>
    <row r="3" spans="2:6" ht="16.5" thickBot="1" x14ac:dyDescent="0.25">
      <c r="B3" s="401" t="s">
        <v>63</v>
      </c>
      <c r="C3" s="402"/>
      <c r="D3" s="402"/>
      <c r="E3" s="87" t="s">
        <v>64</v>
      </c>
      <c r="F3" s="88" t="s">
        <v>65</v>
      </c>
    </row>
    <row r="4" spans="2:6" ht="31.5" x14ac:dyDescent="0.2">
      <c r="B4" s="403" t="s">
        <v>66</v>
      </c>
      <c r="C4" s="405" t="s">
        <v>13</v>
      </c>
      <c r="D4" s="76" t="s">
        <v>14</v>
      </c>
      <c r="E4" s="77" t="s">
        <v>67</v>
      </c>
      <c r="F4" s="78">
        <v>0.25</v>
      </c>
    </row>
    <row r="5" spans="2:6" ht="47.25" x14ac:dyDescent="0.2">
      <c r="B5" s="404"/>
      <c r="C5" s="406"/>
      <c r="D5" s="79" t="s">
        <v>15</v>
      </c>
      <c r="E5" s="80" t="s">
        <v>68</v>
      </c>
      <c r="F5" s="81">
        <v>0.15</v>
      </c>
    </row>
    <row r="6" spans="2:6" ht="47.25" x14ac:dyDescent="0.2">
      <c r="B6" s="404"/>
      <c r="C6" s="406"/>
      <c r="D6" s="79" t="s">
        <v>16</v>
      </c>
      <c r="E6" s="80" t="s">
        <v>69</v>
      </c>
      <c r="F6" s="81">
        <v>0.1</v>
      </c>
    </row>
    <row r="7" spans="2:6" ht="63" x14ac:dyDescent="0.2">
      <c r="B7" s="404"/>
      <c r="C7" s="406" t="s">
        <v>17</v>
      </c>
      <c r="D7" s="79" t="s">
        <v>10</v>
      </c>
      <c r="E7" s="80" t="s">
        <v>70</v>
      </c>
      <c r="F7" s="81">
        <v>0.25</v>
      </c>
    </row>
    <row r="8" spans="2:6" ht="31.5" x14ac:dyDescent="0.2">
      <c r="B8" s="404"/>
      <c r="C8" s="406"/>
      <c r="D8" s="79" t="s">
        <v>9</v>
      </c>
      <c r="E8" s="80" t="s">
        <v>71</v>
      </c>
      <c r="F8" s="81">
        <v>0.15</v>
      </c>
    </row>
    <row r="9" spans="2:6" ht="47.25" x14ac:dyDescent="0.2">
      <c r="B9" s="404" t="s">
        <v>158</v>
      </c>
      <c r="C9" s="406" t="s">
        <v>18</v>
      </c>
      <c r="D9" s="79" t="s">
        <v>19</v>
      </c>
      <c r="E9" s="80" t="s">
        <v>72</v>
      </c>
      <c r="F9" s="82" t="s">
        <v>73</v>
      </c>
    </row>
    <row r="10" spans="2:6" ht="63" x14ac:dyDescent="0.2">
      <c r="B10" s="404"/>
      <c r="C10" s="406"/>
      <c r="D10" s="79" t="s">
        <v>20</v>
      </c>
      <c r="E10" s="80" t="s">
        <v>74</v>
      </c>
      <c r="F10" s="82" t="s">
        <v>73</v>
      </c>
    </row>
    <row r="11" spans="2:6" ht="47.25" x14ac:dyDescent="0.2">
      <c r="B11" s="404"/>
      <c r="C11" s="406" t="s">
        <v>21</v>
      </c>
      <c r="D11" s="79" t="s">
        <v>22</v>
      </c>
      <c r="E11" s="80" t="s">
        <v>75</v>
      </c>
      <c r="F11" s="82" t="s">
        <v>73</v>
      </c>
    </row>
    <row r="12" spans="2:6" ht="47.25" x14ac:dyDescent="0.2">
      <c r="B12" s="404"/>
      <c r="C12" s="406"/>
      <c r="D12" s="79" t="s">
        <v>23</v>
      </c>
      <c r="E12" s="80" t="s">
        <v>76</v>
      </c>
      <c r="F12" s="82" t="s">
        <v>73</v>
      </c>
    </row>
    <row r="13" spans="2:6" ht="31.5" x14ac:dyDescent="0.2">
      <c r="B13" s="404"/>
      <c r="C13" s="406" t="s">
        <v>24</v>
      </c>
      <c r="D13" s="79" t="s">
        <v>117</v>
      </c>
      <c r="E13" s="80" t="s">
        <v>120</v>
      </c>
      <c r="F13" s="82" t="s">
        <v>73</v>
      </c>
    </row>
    <row r="14" spans="2:6" ht="32.25" thickBot="1" x14ac:dyDescent="0.25">
      <c r="B14" s="407"/>
      <c r="C14" s="408"/>
      <c r="D14" s="83" t="s">
        <v>118</v>
      </c>
      <c r="E14" s="84" t="s">
        <v>119</v>
      </c>
      <c r="F14" s="85" t="s">
        <v>73</v>
      </c>
    </row>
    <row r="15" spans="2:6" ht="49.5" customHeight="1" x14ac:dyDescent="0.2">
      <c r="B15" s="400" t="s">
        <v>155</v>
      </c>
      <c r="C15" s="400"/>
      <c r="D15" s="400"/>
      <c r="E15" s="400"/>
      <c r="F15" s="400"/>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84</v>
      </c>
    </row>
    <row r="9" spans="2:5" x14ac:dyDescent="0.25">
      <c r="B9" t="s">
        <v>39</v>
      </c>
    </row>
    <row r="10" spans="2:5" x14ac:dyDescent="0.25">
      <c r="B10" t="s">
        <v>40</v>
      </c>
    </row>
    <row r="13" spans="2:5" x14ac:dyDescent="0.25">
      <c r="B13" t="s">
        <v>127</v>
      </c>
    </row>
    <row r="14" spans="2:5" x14ac:dyDescent="0.25">
      <c r="B14" t="s">
        <v>121</v>
      </c>
    </row>
    <row r="15" spans="2:5" x14ac:dyDescent="0.25">
      <c r="B15" t="s">
        <v>124</v>
      </c>
    </row>
    <row r="16" spans="2:5" x14ac:dyDescent="0.25">
      <c r="B16" t="s">
        <v>122</v>
      </c>
    </row>
    <row r="17" spans="2:2" x14ac:dyDescent="0.25">
      <c r="B17" t="s">
        <v>123</v>
      </c>
    </row>
    <row r="18" spans="2:2" x14ac:dyDescent="0.25">
      <c r="B18" t="s">
        <v>125</v>
      </c>
    </row>
    <row r="19" spans="2:2" x14ac:dyDescent="0.25">
      <c r="B19" t="s">
        <v>126</v>
      </c>
    </row>
  </sheetData>
  <sortState xmlns:xlrd2="http://schemas.microsoft.com/office/spreadsheetml/2017/richdata2" ref="B2:B5">
    <sortCondition ref="B2:B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4" ma:contentTypeDescription="Create a new document." ma:contentTypeScope="" ma:versionID="9adf6d63978f55f1afb20ba8e23806b6">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d5514b6ca1c366bc5c606047de09048a"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C0400C-584B-4C2E-8D80-0C344E8989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EB1C76-8FF4-43DC-9574-840B1FB64F21}">
  <ds:schemaRefs>
    <ds:schemaRef ds:uri="http://schemas.microsoft.com/sharepoint/v3/contenttype/forms"/>
  </ds:schemaRefs>
</ds:datastoreItem>
</file>

<file path=customXml/itemProps3.xml><?xml version="1.0" encoding="utf-8"?>
<ds:datastoreItem xmlns:ds="http://schemas.openxmlformats.org/officeDocument/2006/customXml" ds:itemID="{8AEF45D7-D231-4F44-B901-AD094A73FD04}">
  <ds:schemaRefs>
    <ds:schemaRef ds:uri="ab6efe54-1113-4d03-9a9b-53d2d06840d9"/>
    <ds:schemaRef ds:uri="http://schemas.microsoft.com/office/2006/documentManagement/types"/>
    <ds:schemaRef ds:uri="http://purl.org/dc/dcmitype/"/>
    <ds:schemaRef ds:uri="http://purl.org/dc/elements/1.1/"/>
    <ds:schemaRef ds:uri="http://schemas.microsoft.com/office/2006/metadata/properties"/>
    <ds:schemaRef ds:uri="http://purl.org/dc/terms/"/>
    <ds:schemaRef ds:uri="http://www.w3.org/XML/1998/namespace"/>
    <ds:schemaRef ds:uri="http://schemas.openxmlformats.org/package/2006/metadata/core-properties"/>
    <ds:schemaRef ds:uri="http://schemas.microsoft.com/office/infopath/2007/PartnerControls"/>
    <ds:schemaRef ds:uri="43b5c514-35a4-416e-aff7-df25cf72a50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Marcela Cordoba Vargas</cp:lastModifiedBy>
  <cp:lastPrinted>2020-05-13T01:12:22Z</cp:lastPrinted>
  <dcterms:created xsi:type="dcterms:W3CDTF">2020-03-24T23:12:47Z</dcterms:created>
  <dcterms:modified xsi:type="dcterms:W3CDTF">2023-02-14T23:07:30Z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