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0730" windowHeight="1116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9"/>
  <pivotCaches>
    <pivotCache cacheId="1"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1" l="1"/>
  <c r="L14" i="1"/>
  <c r="L12" i="1"/>
  <c r="Z13" i="1" l="1"/>
  <c r="V13" i="1"/>
  <c r="Z16" i="1"/>
  <c r="Z15" i="1"/>
  <c r="V16" i="1"/>
  <c r="V15" i="1"/>
  <c r="M15" i="1"/>
  <c r="Z14" i="1"/>
  <c r="V14" i="1"/>
  <c r="M14" i="1"/>
  <c r="Z12" i="1"/>
  <c r="V12" i="1"/>
  <c r="L21" i="1" l="1"/>
  <c r="F221" i="13" l="1"/>
  <c r="F211" i="13"/>
  <c r="F212" i="13"/>
  <c r="F213" i="13"/>
  <c r="F214" i="13"/>
  <c r="F215" i="13"/>
  <c r="F216" i="13"/>
  <c r="F217" i="13"/>
  <c r="F218" i="13"/>
  <c r="F219" i="13"/>
  <c r="F220" i="13"/>
  <c r="F210" i="13"/>
  <c r="B221" i="13" a="1"/>
  <c r="B221" i="13" l="1"/>
  <c r="O14" i="1" l="1"/>
  <c r="P14" i="1" s="1"/>
  <c r="O15" i="1"/>
  <c r="P15" i="1" s="1"/>
  <c r="H210" i="13"/>
  <c r="L24" i="18" l="1"/>
  <c r="R15" i="1"/>
  <c r="R32" i="18"/>
  <c r="R14" i="1"/>
  <c r="Q15" i="1"/>
  <c r="Q14" i="1"/>
  <c r="M12" i="1" l="1"/>
  <c r="AD12" i="1" s="1"/>
  <c r="AF12" i="1" l="1"/>
  <c r="AE12" i="1"/>
  <c r="AD13" i="1"/>
  <c r="AF13" i="1" l="1"/>
  <c r="AE13" i="1"/>
  <c r="AD14" i="1"/>
  <c r="O12" i="1"/>
  <c r="P12" i="1" s="1"/>
  <c r="AH24" i="18" l="1"/>
  <c r="AL44" i="18"/>
  <c r="J38" i="18"/>
  <c r="X40" i="18"/>
  <c r="X36" i="18"/>
  <c r="J26" i="18"/>
  <c r="J16" i="18"/>
  <c r="AB36" i="18"/>
  <c r="AF18" i="18"/>
  <c r="AD10" i="18"/>
  <c r="N10" i="18"/>
  <c r="AJ24" i="18"/>
  <c r="AH8" i="18"/>
  <c r="N34" i="18"/>
  <c r="AJ18" i="18"/>
  <c r="AH40" i="18"/>
  <c r="R40" i="18"/>
  <c r="V38" i="18"/>
  <c r="V26" i="18"/>
  <c r="R16" i="18"/>
  <c r="AD30" i="18"/>
  <c r="AB16" i="18"/>
  <c r="AF8" i="18"/>
  <c r="AH30" i="18"/>
  <c r="AL12" i="18"/>
  <c r="J44" i="18"/>
  <c r="P32" i="18"/>
  <c r="AL28" i="18"/>
  <c r="AJ12" i="18"/>
  <c r="L34" i="18"/>
  <c r="T34" i="18"/>
  <c r="N28" i="18"/>
  <c r="AF24" i="18"/>
  <c r="X14" i="18"/>
  <c r="P8" i="18"/>
  <c r="AL18" i="18"/>
  <c r="AJ40" i="18"/>
  <c r="L38" i="18"/>
  <c r="X38" i="18"/>
  <c r="AJ34" i="18"/>
  <c r="N42" i="18"/>
  <c r="Z30" i="18"/>
  <c r="N22" i="18"/>
  <c r="N20" i="18"/>
  <c r="AF40" i="18"/>
  <c r="R6" i="18"/>
  <c r="AB12" i="18"/>
  <c r="AL34" i="18"/>
  <c r="T40" i="18"/>
  <c r="Z40" i="18"/>
  <c r="AH36" i="18"/>
  <c r="P42" i="18"/>
  <c r="V42" i="18"/>
  <c r="Z34" i="18"/>
  <c r="R22" i="18"/>
  <c r="T16" i="18"/>
  <c r="AB22" i="18"/>
  <c r="AF36" i="18"/>
  <c r="AD16" i="18"/>
  <c r="X6" i="18"/>
  <c r="P12" i="18"/>
  <c r="J40" i="18"/>
  <c r="AD42" i="18"/>
  <c r="AH26" i="18"/>
  <c r="Z26" i="18"/>
  <c r="J18" i="18"/>
  <c r="Z20" i="18"/>
  <c r="AJ30" i="18"/>
  <c r="T6" i="18"/>
  <c r="L36" i="18"/>
  <c r="V6" i="18"/>
  <c r="AL14" i="18"/>
  <c r="AJ36" i="18"/>
  <c r="R42" i="18"/>
  <c r="X42" i="18"/>
  <c r="Z36" i="18"/>
  <c r="T22" i="18"/>
  <c r="P18" i="18"/>
  <c r="AB26" i="18"/>
  <c r="AB38" i="18"/>
  <c r="AF16" i="18"/>
  <c r="R8" i="18"/>
  <c r="R12" i="18"/>
  <c r="AH42" i="18"/>
  <c r="N26" i="18"/>
  <c r="AF26" i="18"/>
  <c r="V8" i="18"/>
  <c r="AL8" i="18"/>
  <c r="P28" i="18"/>
  <c r="Z14" i="18"/>
  <c r="V34" i="18"/>
  <c r="V28" i="18"/>
  <c r="AD32" i="18"/>
  <c r="T10" i="18"/>
  <c r="X34" i="18"/>
  <c r="N12" i="18"/>
  <c r="AH20" i="18"/>
  <c r="AL40" i="18"/>
  <c r="N38" i="18"/>
  <c r="Z38" i="18"/>
  <c r="V22" i="18"/>
  <c r="L26" i="18"/>
  <c r="R18" i="18"/>
  <c r="AD26" i="18"/>
  <c r="AB42" i="18"/>
  <c r="V18" i="18"/>
  <c r="T8" i="18"/>
  <c r="AD12" i="18"/>
  <c r="AJ20" i="18"/>
  <c r="P30" i="18"/>
  <c r="X22" i="18"/>
  <c r="L16" i="18"/>
  <c r="V20" i="18"/>
  <c r="AF12" i="18"/>
  <c r="V32" i="18"/>
  <c r="AB32" i="18"/>
  <c r="J12" i="18"/>
  <c r="J36" i="18"/>
  <c r="J14" i="18"/>
  <c r="L12" i="18"/>
  <c r="AL30" i="18"/>
  <c r="P22" i="18"/>
  <c r="T28" i="18"/>
  <c r="N14" i="18"/>
  <c r="AD14" i="18"/>
  <c r="AL24" i="18"/>
  <c r="AJ8" i="18"/>
  <c r="L44" i="18"/>
  <c r="T32" i="18"/>
  <c r="X26" i="18"/>
  <c r="P26" i="18"/>
  <c r="N16" i="18"/>
  <c r="AF30" i="18"/>
  <c r="AF42" i="18"/>
  <c r="X20" i="18"/>
  <c r="P10" i="18"/>
  <c r="J8" i="18"/>
  <c r="N44" i="18"/>
  <c r="R10" i="18"/>
  <c r="AH6" i="18"/>
  <c r="R28" i="18"/>
  <c r="AB14" i="18"/>
  <c r="AL6" i="18"/>
  <c r="AD36" i="18"/>
  <c r="AF10" i="18"/>
  <c r="AF34" i="18"/>
  <c r="P40" i="18"/>
  <c r="V14" i="18"/>
  <c r="J10" i="18"/>
  <c r="AF44" i="18"/>
  <c r="J28" i="18"/>
  <c r="N30" i="18"/>
  <c r="AL32" i="18"/>
  <c r="AD24" i="18"/>
  <c r="V12" i="18"/>
  <c r="AF38" i="18"/>
  <c r="N24" i="18"/>
  <c r="L32" i="18"/>
  <c r="AL26" i="18"/>
  <c r="V10" i="18"/>
  <c r="AF32" i="18"/>
  <c r="X28" i="18"/>
  <c r="L40" i="18"/>
  <c r="AL20" i="18"/>
  <c r="L28" i="18"/>
  <c r="AB8" i="18"/>
  <c r="AF28" i="18"/>
  <c r="AL16" i="18"/>
  <c r="R36" i="18"/>
  <c r="AB20" i="18"/>
  <c r="AH10" i="18"/>
  <c r="Z44" i="18"/>
  <c r="AF20" i="18"/>
  <c r="P34" i="18"/>
  <c r="AL10" i="18"/>
  <c r="AH34" i="18"/>
  <c r="T30" i="18"/>
  <c r="J6" i="18"/>
  <c r="P14" i="18"/>
  <c r="AB44" i="18"/>
  <c r="AH32" i="18"/>
  <c r="Z16" i="18"/>
  <c r="R12" i="1"/>
  <c r="X16" i="18"/>
  <c r="AD44" i="18"/>
  <c r="J32" i="18"/>
  <c r="L20" i="18"/>
  <c r="AH12" i="18"/>
  <c r="AB30" i="18"/>
  <c r="X12" i="18"/>
  <c r="AB40" i="18"/>
  <c r="P24" i="18"/>
  <c r="N32" i="18"/>
  <c r="AH28" i="18"/>
  <c r="P16" i="18"/>
  <c r="X10" i="18"/>
  <c r="AB34" i="18"/>
  <c r="Z28" i="18"/>
  <c r="N40" i="18"/>
  <c r="AH22" i="18"/>
  <c r="X8" i="18"/>
  <c r="AB28" i="18"/>
  <c r="Z22" i="18"/>
  <c r="T42" i="18"/>
  <c r="AH16" i="18"/>
  <c r="AL38" i="18"/>
  <c r="X24" i="18"/>
  <c r="R34" i="18"/>
  <c r="AF22" i="18"/>
  <c r="R38" i="18"/>
  <c r="L18" i="18"/>
  <c r="T44" i="18"/>
  <c r="AD40" i="18"/>
  <c r="AJ32" i="18"/>
  <c r="J24" i="18"/>
  <c r="AJ16" i="18"/>
  <c r="T24" i="18"/>
  <c r="AJ44" i="18"/>
  <c r="T20" i="18"/>
  <c r="Z10" i="18"/>
  <c r="AD34" i="18"/>
  <c r="J22" i="18"/>
  <c r="J42" i="18"/>
  <c r="AJ22" i="18"/>
  <c r="L22" i="18"/>
  <c r="Z8" i="18"/>
  <c r="AD28" i="18"/>
  <c r="V24" i="18"/>
  <c r="P44" i="18"/>
  <c r="R24" i="18"/>
  <c r="Z6" i="18"/>
  <c r="AD22" i="18"/>
  <c r="P36" i="18"/>
  <c r="P38" i="18"/>
  <c r="V36" i="18"/>
  <c r="R44" i="18"/>
  <c r="AB6" i="18"/>
  <c r="AH14" i="18"/>
  <c r="X32" i="18"/>
  <c r="Z18" i="18"/>
  <c r="Z42" i="18"/>
  <c r="AF6" i="18"/>
  <c r="L42" i="18"/>
  <c r="AB10" i="18"/>
  <c r="AJ28" i="18"/>
  <c r="AB18" i="18"/>
  <c r="R20" i="18"/>
  <c r="V30" i="18"/>
  <c r="AH44" i="18"/>
  <c r="AD18" i="18"/>
  <c r="N6" i="18"/>
  <c r="V16" i="18"/>
  <c r="R14" i="18"/>
  <c r="V44" i="18"/>
  <c r="AH38" i="18"/>
  <c r="L8" i="18"/>
  <c r="R26" i="18"/>
  <c r="N36" i="18"/>
  <c r="X44" i="18"/>
  <c r="T26" i="18"/>
  <c r="AD38" i="18"/>
  <c r="X30" i="18"/>
  <c r="AL22" i="18"/>
  <c r="Z24" i="18"/>
  <c r="AD6" i="18"/>
  <c r="AB24" i="18"/>
  <c r="T36" i="18"/>
  <c r="T38" i="18"/>
  <c r="L10" i="18"/>
  <c r="J34" i="18"/>
  <c r="AD20" i="18"/>
  <c r="N18" i="18"/>
  <c r="Z32" i="18"/>
  <c r="AJ10" i="18"/>
  <c r="AJ14" i="18"/>
  <c r="X18" i="18"/>
  <c r="T18" i="18"/>
  <c r="R30" i="18"/>
  <c r="AJ42" i="18"/>
  <c r="Z12" i="18"/>
  <c r="AH18" i="18"/>
  <c r="V40" i="18"/>
  <c r="J20" i="18"/>
  <c r="AD8" i="18"/>
  <c r="P20" i="18"/>
  <c r="AL42" i="18"/>
  <c r="AF14" i="18"/>
  <c r="AL36" i="18"/>
  <c r="P6" i="18"/>
  <c r="T14" i="18"/>
  <c r="AJ38" i="18"/>
  <c r="N8" i="18"/>
  <c r="J30" i="18"/>
  <c r="T12" i="18"/>
  <c r="AJ26" i="18"/>
  <c r="AF14" i="1"/>
  <c r="AD15" i="1" s="1"/>
  <c r="AE15" i="1" s="1"/>
  <c r="AE14" i="1"/>
  <c r="L30" i="18"/>
  <c r="AJ6" i="18"/>
  <c r="L14" i="18"/>
  <c r="L6" i="18"/>
  <c r="Q12" i="1"/>
  <c r="AH12" i="1" s="1"/>
  <c r="AG12" i="1" l="1"/>
  <c r="AH13" i="1"/>
  <c r="AF15" i="1"/>
  <c r="AD16" i="1" s="1"/>
  <c r="AH7" i="19"/>
  <c r="J37" i="19"/>
  <c r="AE16" i="1" l="1"/>
  <c r="AF16" i="1"/>
  <c r="T47" i="19"/>
  <c r="V40" i="19"/>
  <c r="Z45" i="19"/>
  <c r="AL23" i="19"/>
  <c r="AJ34" i="19"/>
  <c r="AH45" i="19"/>
  <c r="AL55" i="19"/>
  <c r="T46" i="19"/>
  <c r="L50" i="19"/>
  <c r="R48" i="19"/>
  <c r="V41" i="19"/>
  <c r="Z27" i="19"/>
  <c r="AL38" i="19"/>
  <c r="R51" i="19"/>
  <c r="Z49" i="19"/>
  <c r="AL21" i="19"/>
  <c r="AJ47" i="19"/>
  <c r="J50" i="19"/>
  <c r="X53" i="19"/>
  <c r="Z32" i="19"/>
  <c r="R29" i="19"/>
  <c r="J35" i="19"/>
  <c r="T24" i="19"/>
  <c r="AL32" i="19"/>
  <c r="AL14" i="19"/>
  <c r="N54" i="19"/>
  <c r="T39" i="19"/>
  <c r="AL28" i="19"/>
  <c r="AL10" i="19"/>
  <c r="N36" i="19"/>
  <c r="P43" i="19"/>
  <c r="L27" i="19"/>
  <c r="P32" i="19"/>
  <c r="T19" i="19"/>
  <c r="AL24" i="19"/>
  <c r="AL54" i="19"/>
  <c r="J55" i="19"/>
  <c r="V54" i="19"/>
  <c r="AJ27" i="19"/>
  <c r="N37" i="19"/>
  <c r="N33" i="19"/>
  <c r="AD26" i="19"/>
  <c r="AB37" i="19"/>
  <c r="AF47" i="19"/>
  <c r="X17" i="19"/>
  <c r="AB22" i="19"/>
  <c r="T7" i="19"/>
  <c r="AD10" i="19"/>
  <c r="V14" i="19"/>
  <c r="N13" i="19"/>
  <c r="T54" i="19"/>
  <c r="N35" i="19"/>
  <c r="AH11" i="19"/>
  <c r="Z34" i="19"/>
  <c r="L23" i="19"/>
  <c r="AD32" i="19"/>
  <c r="AB43" i="19"/>
  <c r="AF53" i="19"/>
  <c r="X20" i="19"/>
  <c r="AB25" i="19"/>
  <c r="T9" i="19"/>
  <c r="R36" i="19"/>
  <c r="AB28" i="19"/>
  <c r="Z23" i="19"/>
  <c r="L47" i="19"/>
  <c r="T13" i="19"/>
  <c r="V35" i="19"/>
  <c r="AF34" i="19"/>
  <c r="X6" i="19"/>
  <c r="Z13" i="19"/>
  <c r="N14" i="19"/>
  <c r="T42" i="19"/>
  <c r="AB12" i="19"/>
  <c r="AH55" i="19"/>
  <c r="J32" i="19"/>
  <c r="AD43" i="19"/>
  <c r="V9" i="19"/>
  <c r="P6" i="19"/>
  <c r="J12" i="19"/>
  <c r="P45" i="19"/>
  <c r="AD37" i="19"/>
  <c r="V7" i="19"/>
  <c r="AB13" i="19"/>
  <c r="L15" i="19"/>
  <c r="AB44" i="19"/>
  <c r="X11" i="19"/>
  <c r="V23" i="19"/>
  <c r="X47" i="19"/>
  <c r="Z33" i="19"/>
  <c r="AL52" i="19"/>
  <c r="Z7" i="19"/>
  <c r="L17" i="19"/>
  <c r="J51" i="19"/>
  <c r="L30" i="19"/>
  <c r="AF33" i="19"/>
  <c r="AF20" i="19"/>
  <c r="AB9" i="19"/>
  <c r="AB30" i="19"/>
  <c r="V53" i="19"/>
  <c r="R28" i="19"/>
  <c r="AF36" i="19"/>
  <c r="R7" i="19"/>
  <c r="N6" i="19"/>
  <c r="P35" i="19"/>
  <c r="X14" i="19"/>
  <c r="J44" i="19"/>
  <c r="AB52" i="19"/>
  <c r="AJ31" i="19"/>
  <c r="Z9" i="19"/>
  <c r="AL20" i="19"/>
  <c r="V31" i="19"/>
  <c r="AD39" i="19"/>
  <c r="T14" i="19"/>
  <c r="L7" i="19"/>
  <c r="AD20" i="19"/>
  <c r="AD13" i="19"/>
  <c r="AF6" i="19"/>
  <c r="P33" i="19"/>
  <c r="J23" i="19"/>
  <c r="AF42" i="19"/>
  <c r="T25" i="19"/>
  <c r="X39" i="19"/>
  <c r="AD17" i="19"/>
  <c r="N27" i="19"/>
  <c r="R10" i="19"/>
  <c r="AI12" i="1"/>
  <c r="AF44" i="19"/>
  <c r="AB34" i="19"/>
  <c r="V42" i="19"/>
  <c r="AJ38" i="19"/>
  <c r="AL11" i="19"/>
  <c r="L54" i="19"/>
  <c r="V43" i="19"/>
  <c r="AJ49" i="19"/>
  <c r="T36" i="19"/>
  <c r="AH10" i="19"/>
  <c r="N26" i="19"/>
  <c r="P18" i="19"/>
  <c r="AJ43" i="19"/>
  <c r="Z28" i="19"/>
  <c r="AJ39" i="19"/>
  <c r="Z31" i="19"/>
  <c r="T23" i="19"/>
  <c r="T41" i="19"/>
  <c r="L21" i="19"/>
  <c r="AB41" i="19"/>
  <c r="AB24" i="19"/>
  <c r="AB15" i="19"/>
  <c r="P24" i="19"/>
  <c r="N17" i="19"/>
  <c r="AF16" i="19"/>
  <c r="AJ15" i="19"/>
  <c r="X8" i="19"/>
  <c r="L34" i="19"/>
  <c r="V15" i="19"/>
  <c r="N15" i="19"/>
  <c r="Z19" i="19"/>
  <c r="R20" i="19"/>
  <c r="AB50" i="19"/>
  <c r="J47" i="19"/>
  <c r="AH51" i="19"/>
  <c r="AD12" i="19"/>
  <c r="T6" i="19"/>
  <c r="AH28" i="19"/>
  <c r="P54" i="19"/>
  <c r="N52" i="19"/>
  <c r="T35" i="19"/>
  <c r="V47" i="19"/>
  <c r="J24" i="19"/>
  <c r="AB20" i="19"/>
  <c r="P49" i="19"/>
  <c r="R41" i="19"/>
  <c r="V27" i="19"/>
  <c r="AH25" i="19"/>
  <c r="AL35" i="19"/>
  <c r="AJ46" i="19"/>
  <c r="AH9" i="19"/>
  <c r="P51" i="19"/>
  <c r="N51" i="19"/>
  <c r="T49" i="19"/>
  <c r="R42" i="19"/>
  <c r="V29" i="19"/>
  <c r="AL40" i="19"/>
  <c r="R53" i="19"/>
  <c r="X51" i="19"/>
  <c r="AH24" i="19"/>
  <c r="AL53" i="19"/>
  <c r="L38" i="19"/>
  <c r="V36" i="19"/>
  <c r="V34" i="19"/>
  <c r="N30" i="19"/>
  <c r="R35" i="19"/>
  <c r="J18" i="19"/>
  <c r="AH39" i="19"/>
  <c r="AL6" i="19"/>
  <c r="N38" i="19"/>
  <c r="P42" i="19"/>
  <c r="AH35" i="19"/>
  <c r="AL12" i="19"/>
  <c r="Z46" i="19"/>
  <c r="X45" i="19"/>
  <c r="T27" i="19"/>
  <c r="L33" i="19"/>
  <c r="P21" i="19"/>
  <c r="AH31" i="19"/>
  <c r="AL8" i="19"/>
  <c r="L39" i="19"/>
  <c r="Z36" i="19"/>
  <c r="AJ44" i="19"/>
  <c r="Z50" i="19"/>
  <c r="T34" i="19"/>
  <c r="AF27" i="19"/>
  <c r="AD38" i="19"/>
  <c r="AB49" i="19"/>
  <c r="AF17" i="19"/>
  <c r="X23" i="19"/>
  <c r="AB7" i="19"/>
  <c r="T11" i="19"/>
  <c r="AD14" i="19"/>
  <c r="J15" i="19"/>
  <c r="V51" i="19"/>
  <c r="T17" i="19"/>
  <c r="AH6" i="19"/>
  <c r="T26" i="19"/>
  <c r="N24" i="19"/>
  <c r="AD44" i="19"/>
  <c r="AB55" i="19"/>
  <c r="R6" i="19"/>
  <c r="V28" i="19"/>
  <c r="Z24" i="19"/>
  <c r="Z15" i="19"/>
  <c r="R14" i="19"/>
  <c r="R34" i="19"/>
  <c r="P8" i="19"/>
  <c r="AH34" i="19"/>
  <c r="L10" i="19"/>
  <c r="AD55" i="19"/>
  <c r="R16" i="19"/>
  <c r="P27" i="19"/>
  <c r="R37" i="19"/>
  <c r="N42" i="19"/>
  <c r="R49" i="19"/>
  <c r="V52" i="19"/>
  <c r="P34" i="19"/>
  <c r="AL7" i="19"/>
  <c r="AJ55" i="19"/>
  <c r="AD30" i="19"/>
  <c r="X19" i="19"/>
  <c r="R12" i="19"/>
  <c r="X40" i="19"/>
  <c r="L32" i="19"/>
  <c r="AB47" i="19"/>
  <c r="T30" i="19"/>
  <c r="AD31" i="19"/>
  <c r="AD47" i="19"/>
  <c r="L24" i="19"/>
  <c r="N21" i="19"/>
  <c r="AJ48" i="19"/>
  <c r="AB10" i="19"/>
  <c r="N7" i="19"/>
  <c r="V20" i="19"/>
  <c r="Z44" i="19"/>
  <c r="AH52" i="19"/>
  <c r="AH48" i="19"/>
  <c r="P30" i="19"/>
  <c r="R54" i="19"/>
  <c r="X32" i="19"/>
  <c r="AD54" i="19"/>
  <c r="P13" i="19"/>
  <c r="R50" i="19"/>
  <c r="Z41" i="19"/>
  <c r="X28" i="19"/>
  <c r="AJ26" i="19"/>
  <c r="AH37" i="19"/>
  <c r="AL47" i="19"/>
  <c r="AJ10" i="19"/>
  <c r="R52" i="19"/>
  <c r="J53" i="19"/>
  <c r="V37" i="19"/>
  <c r="Z42" i="19"/>
  <c r="AJ17" i="19"/>
  <c r="AH47" i="19"/>
  <c r="N49" i="19"/>
  <c r="V55" i="19"/>
  <c r="AH26" i="19"/>
  <c r="AH8" i="19"/>
  <c r="N40" i="19"/>
  <c r="T38" i="19"/>
  <c r="X35" i="19"/>
  <c r="J31" i="19"/>
  <c r="T16" i="19"/>
  <c r="L19" i="19"/>
  <c r="AJ41" i="19"/>
  <c r="R47" i="19"/>
  <c r="N44" i="19"/>
  <c r="X44" i="19"/>
  <c r="AJ37" i="19"/>
  <c r="P52" i="19"/>
  <c r="X50" i="19"/>
  <c r="X30" i="19"/>
  <c r="P28" i="19"/>
  <c r="T33" i="19"/>
  <c r="R22" i="19"/>
  <c r="AJ33" i="19"/>
  <c r="AH15" i="19"/>
  <c r="L41" i="19"/>
  <c r="X38" i="19"/>
  <c r="AL50" i="19"/>
  <c r="Z54" i="19"/>
  <c r="J20" i="19"/>
  <c r="AB29" i="19"/>
  <c r="AF39" i="19"/>
  <c r="AD50" i="19"/>
  <c r="AB18" i="19"/>
  <c r="AF23" i="19"/>
  <c r="R8" i="19"/>
  <c r="AB11" i="19"/>
  <c r="T15" i="19"/>
  <c r="L6" i="19"/>
  <c r="P36" i="19"/>
  <c r="R21" i="19"/>
  <c r="T50" i="19"/>
  <c r="R30" i="19"/>
  <c r="J16" i="19"/>
  <c r="AB35" i="19"/>
  <c r="AF45" i="19"/>
  <c r="X16" i="19"/>
  <c r="AB21" i="19"/>
  <c r="Z6" i="19"/>
  <c r="AJ53" i="19"/>
  <c r="L28" i="19"/>
  <c r="AF38" i="19"/>
  <c r="AD7" i="19"/>
  <c r="L22" i="19"/>
  <c r="J14" i="19"/>
  <c r="N31" i="19"/>
  <c r="AD45" i="19"/>
  <c r="P10" i="19"/>
  <c r="AB14" i="19"/>
  <c r="R24" i="19"/>
  <c r="L20" i="19"/>
  <c r="N8" i="19"/>
  <c r="X49" i="19"/>
  <c r="P23" i="19"/>
  <c r="AB54" i="19"/>
  <c r="R46" i="19"/>
  <c r="AH38" i="19"/>
  <c r="R26" i="19"/>
  <c r="AB48" i="19"/>
  <c r="AF14" i="19"/>
  <c r="AJ40" i="19"/>
  <c r="V13" i="19"/>
  <c r="Z11" i="19"/>
  <c r="P14" i="19"/>
  <c r="AH17" i="19"/>
  <c r="AL27" i="19"/>
  <c r="AH49" i="19"/>
  <c r="T53" i="19"/>
  <c r="R38" i="19"/>
  <c r="AJ19" i="19"/>
  <c r="J52" i="19"/>
  <c r="AJ32" i="19"/>
  <c r="P41" i="19"/>
  <c r="R31" i="19"/>
  <c r="AL17" i="19"/>
  <c r="L36" i="19"/>
  <c r="L48" i="19"/>
  <c r="L29" i="19"/>
  <c r="AJ35" i="19"/>
  <c r="L43" i="19"/>
  <c r="P38" i="19"/>
  <c r="AF51" i="19"/>
  <c r="Z8" i="19"/>
  <c r="AL16" i="19"/>
  <c r="N39" i="19"/>
  <c r="AD36" i="19"/>
  <c r="X22" i="19"/>
  <c r="P7" i="19"/>
  <c r="AF40" i="19"/>
  <c r="AL18" i="19"/>
  <c r="Z10" i="19"/>
  <c r="AB42" i="19"/>
  <c r="P37" i="19"/>
  <c r="J38" i="19"/>
  <c r="N29" i="19"/>
  <c r="X15" i="19"/>
  <c r="L37" i="19"/>
  <c r="AD53" i="19"/>
  <c r="J6" i="19"/>
  <c r="T21" i="19"/>
  <c r="J39" i="19"/>
  <c r="AH22" i="19"/>
  <c r="AH18" i="19"/>
  <c r="X34" i="19"/>
  <c r="AH44" i="19"/>
  <c r="P53" i="19"/>
  <c r="AF43" i="19"/>
  <c r="X9" i="19"/>
  <c r="AH40" i="19"/>
  <c r="Z37" i="19"/>
  <c r="R43" i="19"/>
  <c r="AJ18" i="19"/>
  <c r="AH29" i="19"/>
  <c r="AL39" i="19"/>
  <c r="AJ50" i="19"/>
  <c r="AH13" i="19"/>
  <c r="P55" i="19"/>
  <c r="N55" i="19"/>
  <c r="Z38" i="19"/>
  <c r="R44" i="19"/>
  <c r="AL25" i="19"/>
  <c r="AJ51" i="19"/>
  <c r="J54" i="19"/>
  <c r="T37" i="19"/>
  <c r="AL34" i="19"/>
  <c r="AJ6" i="19"/>
  <c r="L44" i="19"/>
  <c r="X43" i="19"/>
  <c r="J27" i="19"/>
  <c r="N32" i="19"/>
  <c r="R19" i="19"/>
  <c r="AH20" i="19"/>
  <c r="AL49" i="19"/>
  <c r="T51" i="19"/>
  <c r="X48" i="19"/>
  <c r="AH16" i="19"/>
  <c r="AL45" i="19"/>
  <c r="N50" i="19"/>
  <c r="Z55" i="19"/>
  <c r="V33" i="19"/>
  <c r="T29" i="19"/>
  <c r="L35" i="19"/>
  <c r="P25" i="19"/>
  <c r="AL41" i="19"/>
  <c r="P50" i="19"/>
  <c r="J45" i="19"/>
  <c r="P44" i="19"/>
  <c r="P48" i="19"/>
  <c r="X29" i="19"/>
  <c r="N22" i="19"/>
  <c r="AF31" i="19"/>
  <c r="AD42" i="19"/>
  <c r="AB53" i="19"/>
  <c r="AF19" i="19"/>
  <c r="X25" i="19"/>
  <c r="P9" i="19"/>
  <c r="Z12" i="19"/>
  <c r="L8" i="19"/>
  <c r="AL33" i="19"/>
  <c r="X33" i="19"/>
  <c r="N18" i="19"/>
  <c r="L45" i="19"/>
  <c r="P16" i="19"/>
  <c r="AB27" i="19"/>
  <c r="AF37" i="19"/>
  <c r="AD48" i="19"/>
  <c r="AB17" i="19"/>
  <c r="AF22" i="19"/>
  <c r="X7" i="19"/>
  <c r="T52" i="19"/>
  <c r="J34" i="19"/>
  <c r="AD49" i="19"/>
  <c r="AL48" i="19"/>
  <c r="AB40" i="19"/>
  <c r="AH27" i="19"/>
  <c r="T18" i="19"/>
  <c r="V16" i="19"/>
  <c r="R11" i="19"/>
  <c r="AF15" i="19"/>
  <c r="AD35" i="19"/>
  <c r="AF52" i="19"/>
  <c r="AH19" i="19"/>
  <c r="T44" i="19"/>
  <c r="N23" i="19"/>
  <c r="Z20" i="19"/>
  <c r="N45" i="19"/>
  <c r="AD29" i="19"/>
  <c r="AJ9" i="19"/>
  <c r="P20" i="19"/>
  <c r="Z17" i="19"/>
  <c r="V11" i="19"/>
  <c r="J8" i="19"/>
  <c r="X41" i="19"/>
  <c r="V26" i="19"/>
  <c r="AJ23" i="19"/>
  <c r="T43" i="19"/>
  <c r="AD9" i="19"/>
  <c r="N12" i="19"/>
  <c r="AH32" i="19"/>
  <c r="X10" i="19"/>
  <c r="J9" i="19"/>
  <c r="J25" i="19"/>
  <c r="V38" i="19"/>
  <c r="Z43" i="19"/>
  <c r="AL19" i="19"/>
  <c r="AJ30" i="19"/>
  <c r="AH41" i="19"/>
  <c r="AL51" i="19"/>
  <c r="AJ14" i="19"/>
  <c r="L46" i="19"/>
  <c r="V39" i="19"/>
  <c r="AL9" i="19"/>
  <c r="L42" i="19"/>
  <c r="P40" i="19"/>
  <c r="AL36" i="19"/>
  <c r="P47" i="19"/>
  <c r="X46" i="19"/>
  <c r="Z26" i="19"/>
  <c r="R27" i="19"/>
  <c r="J33" i="19"/>
  <c r="T20" i="19"/>
  <c r="V50" i="19"/>
  <c r="X36" i="19"/>
  <c r="L18" i="19"/>
  <c r="X27" i="19"/>
  <c r="AB33" i="19"/>
  <c r="AF25" i="19"/>
  <c r="R39" i="19"/>
  <c r="AJ42" i="19"/>
  <c r="L40" i="19"/>
  <c r="AH12" i="19"/>
  <c r="T55" i="19"/>
  <c r="R33" i="19"/>
  <c r="J46" i="19"/>
  <c r="J41" i="19"/>
  <c r="P17" i="19"/>
  <c r="Z48" i="19"/>
  <c r="L25" i="19"/>
  <c r="X21" i="19"/>
  <c r="N9" i="19"/>
  <c r="AL29" i="19"/>
  <c r="J22" i="19"/>
  <c r="AB51" i="19"/>
  <c r="AF7" i="19"/>
  <c r="J21" i="19"/>
  <c r="AF8" i="19"/>
  <c r="V17" i="19"/>
  <c r="J13" i="19"/>
  <c r="AL37" i="19"/>
  <c r="AD24" i="19"/>
  <c r="P15" i="19"/>
  <c r="AD22" i="19"/>
  <c r="V32" i="19"/>
  <c r="AB36" i="19"/>
  <c r="P11" i="19"/>
  <c r="AF48" i="19"/>
  <c r="AB31" i="19"/>
  <c r="R15" i="19"/>
  <c r="AD15" i="19"/>
  <c r="AH43" i="19"/>
  <c r="R17" i="19"/>
  <c r="AF50" i="19"/>
  <c r="N10" i="19"/>
  <c r="AJ45" i="19"/>
  <c r="N48" i="19"/>
  <c r="AF13" i="19"/>
  <c r="AF24" i="19"/>
  <c r="AJ29" i="19"/>
  <c r="L13" i="19"/>
  <c r="Z39" i="19"/>
  <c r="AL43" i="19"/>
  <c r="N41" i="19"/>
  <c r="AH14" i="19"/>
  <c r="J48" i="19"/>
  <c r="N34" i="19"/>
  <c r="L52" i="19"/>
  <c r="J43" i="19"/>
  <c r="R18" i="19"/>
  <c r="X52" i="19"/>
  <c r="N16" i="19"/>
  <c r="AF21" i="19"/>
  <c r="J11" i="19"/>
  <c r="AH36" i="19"/>
  <c r="AD28" i="19"/>
  <c r="AD52" i="19"/>
  <c r="V8" i="19"/>
  <c r="AD51" i="19"/>
  <c r="AF10" i="19"/>
  <c r="Z21" i="19"/>
  <c r="AF54" i="19"/>
  <c r="AL46" i="19"/>
  <c r="AD25" i="19"/>
  <c r="P46" i="19"/>
  <c r="AD23" i="19"/>
  <c r="R32" i="19"/>
  <c r="R9" i="19"/>
  <c r="V22" i="19"/>
  <c r="AD16" i="19"/>
  <c r="AJ54" i="19"/>
  <c r="R23" i="19"/>
  <c r="T40" i="19"/>
  <c r="AJ21" i="19"/>
  <c r="AD6" i="19"/>
  <c r="Z47" i="19"/>
  <c r="L51" i="19"/>
  <c r="V19" i="19"/>
  <c r="AD11" i="19"/>
  <c r="J26" i="19"/>
  <c r="N53" i="19"/>
  <c r="R25" i="19"/>
  <c r="AB38" i="19"/>
  <c r="AF30" i="19"/>
  <c r="J10" i="19"/>
  <c r="N47" i="19"/>
  <c r="AH54" i="19"/>
  <c r="N46" i="19"/>
  <c r="J30" i="19"/>
  <c r="X24" i="19"/>
  <c r="L9" i="19"/>
  <c r="T32" i="19"/>
  <c r="J49" i="19"/>
  <c r="AJ8" i="19"/>
  <c r="P31" i="19"/>
  <c r="AD18" i="19"/>
  <c r="AB32" i="19"/>
  <c r="V44" i="19"/>
  <c r="AH53" i="19"/>
  <c r="R40" i="19"/>
  <c r="J36" i="19"/>
  <c r="V48" i="19"/>
  <c r="P22" i="19"/>
  <c r="Z53" i="19"/>
  <c r="X37" i="19"/>
  <c r="AJ20" i="19"/>
  <c r="AJ16" i="19"/>
  <c r="AD34" i="19"/>
  <c r="V6" i="19"/>
  <c r="L12" i="19"/>
  <c r="AH42" i="19"/>
  <c r="AF29" i="19"/>
  <c r="X18" i="19"/>
  <c r="AD8" i="19"/>
  <c r="V18" i="19"/>
  <c r="L53" i="19"/>
  <c r="Z22" i="19"/>
  <c r="AD21" i="19"/>
  <c r="Z30" i="19"/>
  <c r="AB8" i="19"/>
  <c r="R55" i="19"/>
  <c r="AF11" i="19"/>
  <c r="L16" i="19"/>
  <c r="AJ25" i="19"/>
  <c r="X54" i="19"/>
  <c r="AL42" i="19"/>
  <c r="R45" i="19"/>
  <c r="Z40" i="19"/>
  <c r="V46" i="19"/>
  <c r="Z51" i="19"/>
  <c r="X55" i="19"/>
  <c r="AL22" i="19"/>
  <c r="AF35" i="19"/>
  <c r="AL44" i="19"/>
  <c r="AF18" i="19"/>
  <c r="N43" i="19"/>
  <c r="AB6" i="19"/>
  <c r="AD33" i="19"/>
  <c r="X12" i="19"/>
  <c r="AJ13" i="19"/>
  <c r="V21" i="19"/>
  <c r="AF26" i="19"/>
  <c r="Z14" i="19"/>
  <c r="AL31" i="19"/>
  <c r="N28" i="19"/>
  <c r="L31" i="19"/>
  <c r="X13" i="19"/>
  <c r="P19" i="19"/>
  <c r="T48" i="19"/>
  <c r="T10" i="19"/>
  <c r="N11" i="19"/>
  <c r="AH33" i="19"/>
  <c r="T31" i="19"/>
  <c r="N20" i="19"/>
  <c r="AB26" i="19"/>
  <c r="P12" i="19"/>
  <c r="AD27" i="19"/>
  <c r="AH21" i="19"/>
  <c r="AL15" i="19"/>
  <c r="V45" i="19"/>
  <c r="X42" i="19"/>
  <c r="V30" i="19"/>
  <c r="AJ28" i="19"/>
  <c r="AJ24" i="19"/>
  <c r="Z35" i="19"/>
  <c r="AH46" i="19"/>
  <c r="L49" i="19"/>
  <c r="AB45" i="19"/>
  <c r="AF9" i="19"/>
  <c r="AL13" i="19"/>
  <c r="Z52" i="19"/>
  <c r="AB39" i="19"/>
  <c r="AB19" i="19"/>
  <c r="J42" i="19"/>
  <c r="AH23" i="19"/>
  <c r="Z29" i="19"/>
  <c r="V12" i="19"/>
  <c r="AD19" i="19"/>
  <c r="T28" i="19"/>
  <c r="AB46" i="19"/>
  <c r="N19" i="19"/>
  <c r="R13" i="19"/>
  <c r="V25" i="19"/>
  <c r="T12" i="19"/>
  <c r="AF46" i="19"/>
  <c r="Z25" i="19"/>
  <c r="AJ22" i="19"/>
  <c r="AJ7" i="19"/>
  <c r="X26" i="19"/>
  <c r="T45" i="19"/>
  <c r="X31" i="19"/>
  <c r="AL30" i="19"/>
  <c r="AL26" i="19"/>
  <c r="P26" i="19"/>
  <c r="AJ52" i="19"/>
  <c r="L55" i="19"/>
  <c r="AD46" i="19"/>
  <c r="V10" i="19"/>
  <c r="L26" i="19"/>
  <c r="P39" i="19"/>
  <c r="AD40" i="19"/>
  <c r="AB23" i="19"/>
  <c r="V49" i="19"/>
  <c r="AJ11" i="19"/>
  <c r="J19" i="19"/>
  <c r="AF12" i="19"/>
  <c r="V24" i="19"/>
  <c r="Z16" i="19"/>
  <c r="T8" i="19"/>
  <c r="AH30" i="19"/>
  <c r="AH50" i="19"/>
  <c r="AF55" i="19"/>
  <c r="AF41" i="19"/>
  <c r="N25" i="19"/>
  <c r="AF28" i="19"/>
  <c r="AJ36" i="19"/>
  <c r="AJ12" i="19"/>
  <c r="AB16" i="19"/>
  <c r="T22" i="19"/>
  <c r="AD41" i="19"/>
  <c r="J40" i="19"/>
  <c r="J28" i="19"/>
  <c r="AF32" i="19"/>
  <c r="L14" i="19"/>
  <c r="J29" i="19"/>
  <c r="P29" i="19"/>
  <c r="AF49" i="19"/>
  <c r="L11" i="19"/>
  <c r="Z18" i="19"/>
  <c r="AG13" i="1"/>
  <c r="AH14" i="1"/>
  <c r="J7" i="19"/>
  <c r="J17" i="19"/>
  <c r="AH15" i="1" l="1"/>
  <c r="AG14" i="1"/>
  <c r="AI13" i="1"/>
  <c r="AM25" i="19"/>
  <c r="AK36" i="19"/>
  <c r="AI47" i="19"/>
  <c r="AM9" i="19"/>
  <c r="Q53" i="19"/>
  <c r="O53" i="19"/>
  <c r="M36" i="19"/>
  <c r="Y55" i="19"/>
  <c r="AK22" i="19"/>
  <c r="AI33" i="19"/>
  <c r="AM43" i="19"/>
  <c r="AK54" i="19"/>
  <c r="AK7" i="19"/>
  <c r="K49" i="19"/>
  <c r="O41" i="19"/>
  <c r="AA50" i="19"/>
  <c r="AI32" i="19"/>
  <c r="U48" i="19"/>
  <c r="S38" i="19"/>
  <c r="AA29" i="19"/>
  <c r="M28" i="19"/>
  <c r="Q33" i="19"/>
  <c r="U21" i="19"/>
  <c r="AI30" i="19"/>
  <c r="S51" i="19"/>
  <c r="S39" i="19"/>
  <c r="AI26" i="19"/>
  <c r="K50" i="19"/>
  <c r="S40" i="19"/>
  <c r="AA32" i="19"/>
  <c r="S29" i="19"/>
  <c r="K35" i="19"/>
  <c r="U24" i="19"/>
  <c r="AI52" i="19"/>
  <c r="O54" i="19"/>
  <c r="Q42" i="19"/>
  <c r="AM28" i="19"/>
  <c r="Q52" i="19"/>
  <c r="U40" i="19"/>
  <c r="W33" i="19"/>
  <c r="U29" i="19"/>
  <c r="M35" i="19"/>
  <c r="K42" i="19"/>
  <c r="U23" i="19"/>
  <c r="M55" i="19"/>
  <c r="O33" i="19"/>
  <c r="AG27" i="19"/>
  <c r="AE38" i="19"/>
  <c r="AC49" i="19"/>
  <c r="AG17" i="19"/>
  <c r="Y23" i="19"/>
  <c r="AC7" i="19"/>
  <c r="U11" i="19"/>
  <c r="AE14" i="19"/>
  <c r="K15" i="19"/>
  <c r="AA36" i="19"/>
  <c r="Q25" i="19"/>
  <c r="AA34" i="19"/>
  <c r="AG42" i="19"/>
  <c r="Y22" i="19"/>
  <c r="AA11" i="19"/>
  <c r="K9" i="19"/>
  <c r="M39" i="19"/>
  <c r="AI46" i="19"/>
  <c r="U22" i="19"/>
  <c r="AC43" i="19"/>
  <c r="AA24" i="19"/>
  <c r="AG41" i="19"/>
  <c r="Y15" i="19"/>
  <c r="M53" i="19"/>
  <c r="AG36" i="19"/>
  <c r="AA21" i="19"/>
  <c r="S11" i="19"/>
  <c r="AG15" i="19"/>
  <c r="AA45" i="19"/>
  <c r="AG11" i="19"/>
  <c r="AC44" i="19"/>
  <c r="S37" i="19"/>
  <c r="AG30" i="19"/>
  <c r="Y16" i="19"/>
  <c r="W9" i="19"/>
  <c r="AA17" i="19"/>
  <c r="M7" i="19"/>
  <c r="W47" i="19"/>
  <c r="Y14" i="19"/>
  <c r="O20" i="19"/>
  <c r="Y24" i="19"/>
  <c r="W22" i="19"/>
  <c r="W24" i="19"/>
  <c r="AG50" i="19"/>
  <c r="O27" i="19"/>
  <c r="AG10" i="19"/>
  <c r="AE17" i="19"/>
  <c r="AK16" i="19"/>
  <c r="AI27" i="19"/>
  <c r="AM37" i="19"/>
  <c r="AK48" i="19"/>
  <c r="AI11" i="19"/>
  <c r="S54" i="19"/>
  <c r="K55" i="19"/>
  <c r="W46" i="19"/>
  <c r="U36" i="19"/>
  <c r="AM23" i="19"/>
  <c r="AK34" i="19"/>
  <c r="AI45" i="19"/>
  <c r="AM55" i="19"/>
  <c r="U46" i="19"/>
  <c r="M50" i="19"/>
  <c r="K43" i="19"/>
  <c r="W52" i="19"/>
  <c r="AI34" i="19"/>
  <c r="S55" i="19"/>
  <c r="Q39" i="19"/>
  <c r="W31" i="19"/>
  <c r="U28" i="19"/>
  <c r="M34" i="19"/>
  <c r="Q23" i="19"/>
  <c r="AM38" i="19"/>
  <c r="S53" i="19"/>
  <c r="Q40" i="19"/>
  <c r="AM34" i="19"/>
  <c r="O40" i="19"/>
  <c r="Q41" i="19"/>
  <c r="W34" i="19"/>
  <c r="O30" i="19"/>
  <c r="S35" i="19"/>
  <c r="K18" i="19"/>
  <c r="AI54" i="19"/>
  <c r="O38" i="19"/>
  <c r="AA43" i="19"/>
  <c r="AK37" i="19"/>
  <c r="O50" i="19"/>
  <c r="S42" i="19"/>
  <c r="Y34" i="19"/>
  <c r="Q30" i="19"/>
  <c r="U35" i="19"/>
  <c r="W40" i="19"/>
  <c r="M18" i="19"/>
  <c r="M43" i="19"/>
  <c r="K20" i="19"/>
  <c r="AC29" i="19"/>
  <c r="AG39" i="19"/>
  <c r="AE50" i="19"/>
  <c r="AC18" i="19"/>
  <c r="AG23" i="19"/>
  <c r="S8" i="19"/>
  <c r="AC11" i="19"/>
  <c r="U15" i="19"/>
  <c r="M6" i="19"/>
  <c r="W41" i="19"/>
  <c r="K19" i="19"/>
  <c r="O18" i="19"/>
  <c r="AG44" i="19"/>
  <c r="AA25" i="19"/>
  <c r="U12" i="19"/>
  <c r="O10" i="19"/>
  <c r="W32" i="19"/>
  <c r="AM54" i="19"/>
  <c r="K21" i="19"/>
  <c r="AE49" i="19"/>
  <c r="AC25" i="19"/>
  <c r="AC48" i="19"/>
  <c r="O11" i="19"/>
  <c r="Y40" i="19"/>
  <c r="AC39" i="19"/>
  <c r="AA22" i="19"/>
  <c r="AE11" i="19"/>
  <c r="M9" i="19"/>
  <c r="O29" i="19"/>
  <c r="U14" i="19"/>
  <c r="AC17" i="19"/>
  <c r="U41" i="19"/>
  <c r="AG32" i="19"/>
  <c r="AA19" i="19"/>
  <c r="AM20" i="19"/>
  <c r="AG24" i="19"/>
  <c r="K30" i="19"/>
  <c r="Y27" i="19"/>
  <c r="M10" i="19"/>
  <c r="AE27" i="19"/>
  <c r="AA7" i="19"/>
  <c r="Q50" i="19"/>
  <c r="U10" i="19"/>
  <c r="S6" i="19"/>
  <c r="S21" i="19"/>
  <c r="U13" i="19"/>
  <c r="Q35" i="19"/>
  <c r="Q38" i="19"/>
  <c r="M8" i="19"/>
  <c r="AE53" i="19"/>
  <c r="AE48" i="19"/>
  <c r="AG53" i="19"/>
  <c r="M16" i="19"/>
  <c r="Y6" i="19"/>
  <c r="K22" i="19"/>
  <c r="S34" i="19"/>
  <c r="AE41" i="19"/>
  <c r="AE8" i="19"/>
  <c r="AG37" i="19"/>
  <c r="AG18" i="19"/>
  <c r="S25" i="19"/>
  <c r="M41" i="19"/>
  <c r="AE31" i="19"/>
  <c r="O6" i="19"/>
  <c r="AE25" i="19"/>
  <c r="AC42" i="19"/>
  <c r="AG6" i="19"/>
  <c r="AI42" i="19"/>
  <c r="W8" i="19"/>
  <c r="AM33" i="19"/>
  <c r="K51" i="19"/>
  <c r="AM19" i="19"/>
  <c r="AK14" i="19"/>
  <c r="W48" i="19"/>
  <c r="AI6" i="19"/>
  <c r="M32" i="19"/>
  <c r="AI10" i="19"/>
  <c r="S33" i="19"/>
  <c r="U39" i="19"/>
  <c r="AI18" i="19"/>
  <c r="U33" i="19"/>
  <c r="S48" i="19"/>
  <c r="AG35" i="19"/>
  <c r="AE6" i="19"/>
  <c r="K34" i="19"/>
  <c r="S15" i="19"/>
  <c r="Y20" i="19"/>
  <c r="W17" i="19"/>
  <c r="M45" i="19"/>
  <c r="AE20" i="19"/>
  <c r="AC55" i="19"/>
  <c r="AK8" i="19"/>
  <c r="AI21" i="19"/>
  <c r="AM15" i="19"/>
  <c r="AK23" i="19"/>
  <c r="Q27" i="19"/>
  <c r="Q49" i="19"/>
  <c r="K48" i="19"/>
  <c r="Y31" i="19"/>
  <c r="S23" i="19"/>
  <c r="AM26" i="19"/>
  <c r="W39" i="19"/>
  <c r="AK13" i="19"/>
  <c r="AE26" i="19"/>
  <c r="AC22" i="19"/>
  <c r="O13" i="19"/>
  <c r="W21" i="19"/>
  <c r="AA23" i="19"/>
  <c r="AA10" i="19"/>
  <c r="AM17" i="19"/>
  <c r="AK28" i="19"/>
  <c r="AI39" i="19"/>
  <c r="AM49" i="19"/>
  <c r="AK12" i="19"/>
  <c r="U55" i="19"/>
  <c r="M38" i="19"/>
  <c r="Y47" i="19"/>
  <c r="Q48" i="19"/>
  <c r="AI25" i="19"/>
  <c r="AM35" i="19"/>
  <c r="AK46" i="19"/>
  <c r="AI9" i="19"/>
  <c r="Q51" i="19"/>
  <c r="O51" i="19"/>
  <c r="M44" i="19"/>
  <c r="Y53" i="19"/>
  <c r="AM42" i="19"/>
  <c r="M47" i="19"/>
  <c r="AA40" i="19"/>
  <c r="Y32" i="19"/>
  <c r="Q29" i="19"/>
  <c r="U34" i="19"/>
  <c r="S24" i="19"/>
  <c r="AM40" i="19"/>
  <c r="K52" i="19"/>
  <c r="AA41" i="19"/>
  <c r="AM36" i="19"/>
  <c r="O42" i="19"/>
  <c r="AA42" i="19"/>
  <c r="Y35" i="19"/>
  <c r="K31" i="19"/>
  <c r="U16" i="19"/>
  <c r="AI20" i="19"/>
  <c r="AM14" i="19"/>
  <c r="O44" i="19"/>
  <c r="Y44" i="19"/>
  <c r="AK39" i="19"/>
  <c r="O52" i="19"/>
  <c r="Q43" i="19"/>
  <c r="AA35" i="19"/>
  <c r="M31" i="19"/>
  <c r="Q17" i="19"/>
  <c r="W42" i="19"/>
  <c r="AM22" i="19"/>
  <c r="O37" i="19"/>
  <c r="M21" i="19"/>
  <c r="AE30" i="19"/>
  <c r="AC41" i="19"/>
  <c r="AG51" i="19"/>
  <c r="Y19" i="19"/>
  <c r="AC24" i="19"/>
  <c r="AA8" i="19"/>
  <c r="S12" i="19"/>
  <c r="AC15" i="19"/>
  <c r="AM18" i="19"/>
  <c r="Q44" i="19"/>
  <c r="AM16" i="19"/>
  <c r="K23" i="19"/>
  <c r="AC47" i="19"/>
  <c r="U6" i="19"/>
  <c r="AE12" i="19"/>
  <c r="O12" i="19"/>
  <c r="S32" i="19"/>
  <c r="AK15" i="19"/>
  <c r="M23" i="19"/>
  <c r="AE51" i="19"/>
  <c r="AE7" i="19"/>
  <c r="AA18" i="19"/>
  <c r="AK31" i="19"/>
  <c r="U18" i="19"/>
  <c r="AE45" i="19"/>
  <c r="AC23" i="19"/>
  <c r="W12" i="19"/>
  <c r="M11" i="19"/>
  <c r="Q20" i="19"/>
  <c r="K8" i="19"/>
  <c r="AE21" i="19"/>
  <c r="K32" i="19"/>
  <c r="AC35" i="19"/>
  <c r="AA20" i="19"/>
  <c r="Y52" i="19"/>
  <c r="W7" i="19"/>
  <c r="AC27" i="19"/>
  <c r="M20" i="19"/>
  <c r="O7" i="19"/>
  <c r="AC36" i="19"/>
  <c r="U42" i="19"/>
  <c r="Y33" i="19"/>
  <c r="AC12" i="19"/>
  <c r="O8" i="19"/>
  <c r="O24" i="19"/>
  <c r="AA15" i="19"/>
  <c r="AI19" i="19"/>
  <c r="AK40" i="19"/>
  <c r="AI51" i="19"/>
  <c r="AM13" i="19"/>
  <c r="AA48" i="19"/>
  <c r="AK26" i="19"/>
  <c r="AM47" i="19"/>
  <c r="S52" i="19"/>
  <c r="O45" i="19"/>
  <c r="AM44" i="19"/>
  <c r="Y41" i="19"/>
  <c r="M30" i="19"/>
  <c r="AK49" i="19"/>
  <c r="Y42" i="19"/>
  <c r="Y46" i="19"/>
  <c r="O26" i="19"/>
  <c r="Q18" i="19"/>
  <c r="AM6" i="19"/>
  <c r="W27" i="19"/>
  <c r="O36" i="19"/>
  <c r="U31" i="19"/>
  <c r="Q45" i="19"/>
  <c r="O22" i="19"/>
  <c r="AE42" i="19"/>
  <c r="AG19" i="19"/>
  <c r="Q9" i="19"/>
  <c r="AM24" i="19"/>
  <c r="AK25" i="19"/>
  <c r="Q7" i="19"/>
  <c r="M14" i="19"/>
  <c r="AC28" i="19"/>
  <c r="Y8" i="19"/>
  <c r="M19" i="19"/>
  <c r="AG12" i="19"/>
  <c r="Q6" i="19"/>
  <c r="O35" i="19"/>
  <c r="Y54" i="19"/>
  <c r="Q16" i="19"/>
  <c r="K14" i="19"/>
  <c r="AE39" i="19"/>
  <c r="AG45" i="19"/>
  <c r="AE18" i="19"/>
  <c r="AG29" i="19"/>
  <c r="AK44" i="19"/>
  <c r="O43" i="19"/>
  <c r="AM51" i="19"/>
  <c r="AK21" i="19"/>
  <c r="U26" i="19"/>
  <c r="AI14" i="19"/>
  <c r="W37" i="19"/>
  <c r="Q22" i="19"/>
  <c r="AM12" i="19"/>
  <c r="Y29" i="19"/>
  <c r="W10" i="19"/>
  <c r="Y39" i="19"/>
  <c r="S13" i="19"/>
  <c r="S26" i="19"/>
  <c r="AC14" i="19"/>
  <c r="O23" i="19"/>
  <c r="AE37" i="19"/>
  <c r="U50" i="19"/>
  <c r="W25" i="19"/>
  <c r="M49" i="19"/>
  <c r="U43" i="19"/>
  <c r="AG40" i="19"/>
  <c r="Y18" i="19"/>
  <c r="AM29" i="19"/>
  <c r="K47" i="19"/>
  <c r="O39" i="19"/>
  <c r="S49" i="19"/>
  <c r="AI37" i="19"/>
  <c r="AK10" i="19"/>
  <c r="K53" i="19"/>
  <c r="AA54" i="19"/>
  <c r="K38" i="19"/>
  <c r="AA33" i="19"/>
  <c r="U25" i="19"/>
  <c r="K54" i="19"/>
  <c r="AK45" i="19"/>
  <c r="Y43" i="19"/>
  <c r="S31" i="19"/>
  <c r="AI22" i="19"/>
  <c r="Y48" i="19"/>
  <c r="AI48" i="19"/>
  <c r="AA44" i="19"/>
  <c r="Q26" i="19"/>
  <c r="S18" i="19"/>
  <c r="AK27" i="19"/>
  <c r="AG31" i="19"/>
  <c r="AC53" i="19"/>
  <c r="Y25" i="19"/>
  <c r="AA12" i="19"/>
  <c r="W26" i="19"/>
  <c r="K25" i="19"/>
  <c r="W13" i="19"/>
  <c r="U52" i="19"/>
  <c r="AE23" i="19"/>
  <c r="AE47" i="19"/>
  <c r="K13" i="19"/>
  <c r="M15" i="19"/>
  <c r="AC21" i="19"/>
  <c r="AE44" i="19"/>
  <c r="Q15" i="19"/>
  <c r="AA16" i="19"/>
  <c r="AG20" i="19"/>
  <c r="AI55" i="19"/>
  <c r="AA52" i="19"/>
  <c r="AI41" i="19"/>
  <c r="K39" i="19"/>
  <c r="Y26" i="19"/>
  <c r="Q19" i="19"/>
  <c r="Y28" i="19"/>
  <c r="O28" i="19"/>
  <c r="Q54" i="19"/>
  <c r="Y37" i="19"/>
  <c r="AI38" i="19"/>
  <c r="O16" i="19"/>
  <c r="AG13" i="19"/>
  <c r="W20" i="19"/>
  <c r="AG38" i="19"/>
  <c r="AM7" i="19"/>
  <c r="M24" i="19"/>
  <c r="AG14" i="19"/>
  <c r="O15" i="19"/>
  <c r="AE13" i="19"/>
  <c r="AM45" i="19"/>
  <c r="M52" i="19"/>
  <c r="AM31" i="19"/>
  <c r="O47" i="19"/>
  <c r="S46" i="19"/>
  <c r="S20" i="19"/>
  <c r="AI24" i="19"/>
  <c r="O34" i="19"/>
  <c r="S41" i="19"/>
  <c r="M29" i="19"/>
  <c r="K28" i="19"/>
  <c r="AG47" i="19"/>
  <c r="AE10" i="19"/>
  <c r="S22" i="19"/>
  <c r="AE15" i="19"/>
  <c r="S44" i="19"/>
  <c r="U54" i="19"/>
  <c r="AK20" i="19"/>
  <c r="AI31" i="19"/>
  <c r="AM41" i="19"/>
  <c r="AK52" i="19"/>
  <c r="AI15" i="19"/>
  <c r="M48" i="19"/>
  <c r="K41" i="19"/>
  <c r="W50" i="19"/>
  <c r="AI17" i="19"/>
  <c r="AM27" i="19"/>
  <c r="AK38" i="19"/>
  <c r="AI49" i="19"/>
  <c r="AM11" i="19"/>
  <c r="U53" i="19"/>
  <c r="M54" i="19"/>
  <c r="M37" i="19"/>
  <c r="Q36" i="19"/>
  <c r="AK53" i="19"/>
  <c r="K40" i="19"/>
  <c r="W43" i="19"/>
  <c r="W35" i="19"/>
  <c r="U30" i="19"/>
  <c r="S16" i="19"/>
  <c r="Q37" i="19"/>
  <c r="AK51" i="19"/>
  <c r="K36" i="19"/>
  <c r="W44" i="19"/>
  <c r="AK47" i="19"/>
  <c r="AA51" i="19"/>
  <c r="W45" i="19"/>
  <c r="K27" i="19"/>
  <c r="O32" i="19"/>
  <c r="S19" i="19"/>
  <c r="AM30" i="19"/>
  <c r="S47" i="19"/>
  <c r="AA53" i="19"/>
  <c r="AA28" i="19"/>
  <c r="AI50" i="19"/>
  <c r="Y50" i="19"/>
  <c r="Y45" i="19"/>
  <c r="M27" i="19"/>
  <c r="Q32" i="19"/>
  <c r="U19" i="19"/>
  <c r="K26" i="19"/>
  <c r="AM50" i="19"/>
  <c r="S43" i="19"/>
  <c r="K24" i="19"/>
  <c r="AC33" i="19"/>
  <c r="AG43" i="19"/>
  <c r="AE54" i="19"/>
  <c r="AC20" i="19"/>
  <c r="AG25" i="19"/>
  <c r="Y9" i="19"/>
  <c r="Q13" i="19"/>
  <c r="O9" i="19"/>
  <c r="AM46" i="19"/>
  <c r="AA30" i="19"/>
  <c r="AK35" i="19"/>
  <c r="O17" i="19"/>
  <c r="AE55" i="19"/>
  <c r="S9" i="19"/>
  <c r="Q14" i="19"/>
  <c r="K6" i="19"/>
  <c r="AG54" i="19"/>
  <c r="W49" i="19"/>
  <c r="AC30" i="19"/>
  <c r="W18" i="19"/>
  <c r="U9" i="19"/>
  <c r="Q8" i="19"/>
  <c r="AE33" i="19"/>
  <c r="O25" i="19"/>
  <c r="AG49" i="19"/>
  <c r="S7" i="19"/>
  <c r="AA13" i="19"/>
  <c r="O14" i="19"/>
  <c r="AG26" i="19"/>
  <c r="AM48" i="19"/>
  <c r="AA9" i="19"/>
  <c r="Q24" i="19"/>
  <c r="AE43" i="19"/>
  <c r="AE24" i="19"/>
  <c r="O19" i="19"/>
  <c r="AC10" i="19"/>
  <c r="AC46" i="19"/>
  <c r="AG52" i="19"/>
  <c r="AE16" i="19"/>
  <c r="W23" i="19"/>
  <c r="AG33" i="19"/>
  <c r="M22" i="19"/>
  <c r="K12" i="19"/>
  <c r="AC51" i="19"/>
  <c r="AC40" i="19"/>
  <c r="AE40" i="19"/>
  <c r="AM21" i="19"/>
  <c r="AM53" i="19"/>
  <c r="O49" i="19"/>
  <c r="Y51" i="19"/>
  <c r="AI29" i="19"/>
  <c r="AK50" i="19"/>
  <c r="Q55" i="19"/>
  <c r="AA46" i="19"/>
  <c r="AK55" i="19"/>
  <c r="U44" i="19"/>
  <c r="Q31" i="19"/>
  <c r="AK17" i="19"/>
  <c r="AA49" i="19"/>
  <c r="AI8" i="19"/>
  <c r="AA26" i="19"/>
  <c r="U20" i="19"/>
  <c r="U49" i="19"/>
  <c r="AI16" i="19"/>
  <c r="AA55" i="19"/>
  <c r="U27" i="19"/>
  <c r="AK33" i="19"/>
  <c r="AM8" i="19"/>
  <c r="M25" i="19"/>
  <c r="AC45" i="19"/>
  <c r="Y21" i="19"/>
  <c r="AG9" i="19"/>
  <c r="K11" i="19"/>
  <c r="S28" i="19"/>
  <c r="AC32" i="19"/>
  <c r="AE9" i="19"/>
  <c r="AE22" i="19"/>
  <c r="AG22" i="19"/>
  <c r="AE32" i="19"/>
  <c r="AI40" i="19"/>
  <c r="Y7" i="19"/>
  <c r="W16" i="19"/>
  <c r="S14" i="19"/>
  <c r="AK29" i="19"/>
  <c r="AC31" i="19"/>
  <c r="AE29" i="19"/>
  <c r="AI23" i="19"/>
  <c r="Q46" i="19"/>
  <c r="AK30" i="19"/>
  <c r="M46" i="19"/>
  <c r="AA47" i="19"/>
  <c r="AK19" i="19"/>
  <c r="W30" i="19"/>
  <c r="AK41" i="19"/>
  <c r="Y30" i="19"/>
  <c r="S17" i="19"/>
  <c r="AE46" i="19"/>
  <c r="AG21" i="19"/>
  <c r="O46" i="19"/>
  <c r="Y10" i="19"/>
  <c r="AA39" i="19"/>
  <c r="W11" i="19"/>
  <c r="Q10" i="19"/>
  <c r="AC50" i="19"/>
  <c r="AA6" i="19"/>
  <c r="AG8" i="19"/>
  <c r="O48" i="19"/>
  <c r="AI35" i="19"/>
  <c r="K45" i="19"/>
  <c r="AK42" i="19"/>
  <c r="M40" i="19"/>
  <c r="W28" i="19"/>
  <c r="AI28" i="19"/>
  <c r="U37" i="19"/>
  <c r="K29" i="19"/>
  <c r="K46" i="19"/>
  <c r="AA31" i="19"/>
  <c r="Q21" i="19"/>
  <c r="Y17" i="19"/>
  <c r="W14" i="19"/>
  <c r="AE36" i="19"/>
  <c r="M13" i="19"/>
  <c r="AG28" i="19"/>
  <c r="AK32" i="19"/>
  <c r="AI43" i="19"/>
  <c r="AK6" i="19"/>
  <c r="M42" i="19"/>
  <c r="AK18" i="19"/>
  <c r="AM39" i="19"/>
  <c r="AI13" i="19"/>
  <c r="O55" i="19"/>
  <c r="Y36" i="19"/>
  <c r="K44" i="19"/>
  <c r="M26" i="19"/>
  <c r="U17" i="19"/>
  <c r="AI12" i="19"/>
  <c r="U45" i="19"/>
  <c r="W36" i="19"/>
  <c r="S27" i="19"/>
  <c r="K33" i="19"/>
  <c r="AM32" i="19"/>
  <c r="W38" i="19"/>
  <c r="AM10" i="19"/>
  <c r="W29" i="19"/>
  <c r="M33" i="19"/>
  <c r="O31" i="19"/>
  <c r="S45" i="19"/>
  <c r="AE34" i="19"/>
  <c r="AG55" i="19"/>
  <c r="W6" i="19"/>
  <c r="Y13" i="19"/>
  <c r="AM52" i="19"/>
  <c r="AI44" i="19"/>
  <c r="AG16" i="19"/>
  <c r="AA14" i="19"/>
  <c r="S36" i="19"/>
  <c r="W19" i="19"/>
  <c r="S10" i="19"/>
  <c r="AC26" i="19"/>
  <c r="AG7" i="19"/>
  <c r="Y38" i="19"/>
  <c r="O21" i="19"/>
  <c r="Y12" i="19"/>
  <c r="Y11" i="19"/>
  <c r="W55" i="19"/>
  <c r="Q28" i="19"/>
  <c r="AC16" i="19"/>
  <c r="M12" i="19"/>
  <c r="AC34" i="19"/>
  <c r="AC6" i="19"/>
  <c r="AE28" i="19"/>
  <c r="AK9" i="19"/>
  <c r="AC52" i="19"/>
  <c r="AC9" i="19"/>
  <c r="AG46" i="19"/>
  <c r="AK24" i="19"/>
  <c r="U51" i="19"/>
  <c r="W54" i="19"/>
  <c r="AI53" i="19"/>
  <c r="Y49" i="19"/>
  <c r="W53" i="19"/>
  <c r="U32" i="19"/>
  <c r="U38" i="19"/>
  <c r="AK43" i="19"/>
  <c r="U47" i="19"/>
  <c r="Q34" i="19"/>
  <c r="AC37" i="19"/>
  <c r="U7" i="19"/>
  <c r="M51" i="19"/>
  <c r="Q11" i="19"/>
  <c r="AI36" i="19"/>
  <c r="AC13" i="19"/>
  <c r="AG34" i="19"/>
  <c r="AA37" i="19"/>
  <c r="AE52" i="19"/>
  <c r="AG48" i="19"/>
  <c r="K10" i="19"/>
  <c r="AA38" i="19"/>
  <c r="AC19" i="19"/>
  <c r="U8" i="19"/>
  <c r="AE35" i="19"/>
  <c r="S30" i="19"/>
  <c r="M17" i="19"/>
  <c r="W15" i="19"/>
  <c r="AK11" i="19"/>
  <c r="Q12" i="19"/>
  <c r="AE19" i="19"/>
  <c r="W51" i="19"/>
  <c r="AA27" i="19"/>
  <c r="K16" i="19"/>
  <c r="AC38" i="19"/>
  <c r="AC54" i="19"/>
  <c r="AC8" i="19"/>
  <c r="K7" i="19"/>
  <c r="K37" i="19"/>
  <c r="K17" i="19"/>
  <c r="AI7" i="19"/>
  <c r="AI14" i="1" l="1"/>
  <c r="Q47" i="19"/>
  <c r="AH16" i="1"/>
  <c r="AG16" i="1" s="1"/>
  <c r="AI16" i="1" s="1"/>
  <c r="AG15" i="1"/>
  <c r="AI15" i="1" l="1"/>
  <c r="S5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<sst xmlns="http://schemas.openxmlformats.org/spreadsheetml/2006/main" count="473" uniqueCount="302">
  <si>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</si>
  <si>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</si>
  <si>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</si>
  <si>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</si>
  <si>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</si>
  <si>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</si>
  <si>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</si>
  <si>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</si>
  <si>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</si>
  <si>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</si>
  <si>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</si>
  <si>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</si>
  <si>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</si>
  <si>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</si>
  <si>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</si>
  <si>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</si>
  <si>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</si>
  <si>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</si>
  <si>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</si>
  <si>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</si>
  <si>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</si>
  <si>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</si>
  <si>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</si>
  <si>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</si>
  <si>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</si>
  <si>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</si>
  <si>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</si>
  <si>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</si>
  <si>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</si>
  <si>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</si>
  <si>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</si>
  <si>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</si>
  <si>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</si>
  <si>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</si>
  <si>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</si>
  <si>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</si>
  <si>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</si>
  <si>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</si>
  <si>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</si>
  <si>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</si>
  <si>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</si>
  <si>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</si>
  <si>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</si>
  <si>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</si>
  <si>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</si>
  <si>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</si>
  <si>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</si>
  <si>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</si>
  <si>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</si>
  <si>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</si>
  <si>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</si>
  <si>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</si>
  <si>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</si>
  <si>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</si>
  <si>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</si>
  <si>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</si>
  <si>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</si>
  <si>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</si>
  <si>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</si>
  <si>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</si>
  <si>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</si>
  <si>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</si>
  <si>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</si>
  <si>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</si>
  <si>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</si>
  <si>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</si>
  <si>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t>GESTIÓN JURÍDICA</t>
  </si>
  <si>
    <t>Objetivo:</t>
  </si>
  <si>
    <t>Orientar, asistir, asesorar y defender la Institución, en asuntos jurídico-administrativos internos y externos de su competencia, de manera oportuna y eficaz buscando garantizar los intereses de la Escuela en cumplimiento de la Constitución Política, la Ley y la normatividad interna.</t>
  </si>
  <si>
    <t>Alcance:</t>
  </si>
  <si>
    <r>
      <rPr>
        <sz val="12"/>
        <rFont val="Arial"/>
        <family val="2"/>
      </rPr>
      <t xml:space="preserve">Inicia con la ocurrencia de la situación jurídica y/o actuación judicial que incluye todas las actividades propias de la representación legal de la entidad y finaliza con la solución del problema jurídico y/o la decisión judicial o conciliación correspondiente.
</t>
    </r>
    <r>
      <rPr>
        <b/>
        <sz val="12"/>
        <rFont val="Arial"/>
        <family val="2"/>
      </rPr>
      <t xml:space="preserve">
</t>
    </r>
  </si>
  <si>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</si>
  <si>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</si>
  <si>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</si>
  <si>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</si>
  <si>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</si>
  <si>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</si>
  <si>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</si>
  <si>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</si>
  <si>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</si>
  <si>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</si>
  <si>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</si>
  <si>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</si>
  <si>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</si>
  <si>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</si>
  <si>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</si>
  <si>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</si>
  <si>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</si>
  <si>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</si>
  <si>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</si>
  <si>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</si>
  <si>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</si>
  <si>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</si>
  <si>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</si>
  <si>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</si>
  <si>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</si>
  <si>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</si>
  <si>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</si>
  <si>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</si>
  <si>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</si>
  <si>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</si>
  <si>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</si>
  <si>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</si>
  <si>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</si>
  <si>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</si>
  <si>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Gestión</t>
  </si>
  <si>
    <t>Procesos</t>
  </si>
  <si>
    <t>Económico</t>
  </si>
  <si>
    <t>Respuestas Fuera de Términos a lso requerimientos judiciales</t>
  </si>
  <si>
    <t xml:space="preserve">Vencimiento de Términos </t>
  </si>
  <si>
    <t>Ejecucion y Administracion de procesos</t>
  </si>
  <si>
    <t>Servicios</t>
  </si>
  <si>
    <t>NA</t>
  </si>
  <si>
    <t xml:space="preserve">     Entre 10 y 50 SMLMV </t>
  </si>
  <si>
    <t>Preventivo</t>
  </si>
  <si>
    <t>Manual</t>
  </si>
  <si>
    <t>Sin Documentar</t>
  </si>
  <si>
    <t>Aleatoria</t>
  </si>
  <si>
    <t>Sin Registro</t>
  </si>
  <si>
    <t>Reducir (mitigar)</t>
  </si>
  <si>
    <t>El líder de gestión jurídica velará por la revisión contínua de los canales dispuestos para recibir y dar respuesta a los requerimientos judiciales de la ETITC.</t>
  </si>
  <si>
    <t>Jurídica y Contratista de Apoyo</t>
  </si>
  <si>
    <t>En curso</t>
  </si>
  <si>
    <t>Talento humano</t>
  </si>
  <si>
    <t>Fallas en la prestación del servicio</t>
  </si>
  <si>
    <t>Fallas de actualización y socialización de la normatividad vigente</t>
  </si>
  <si>
    <t>Circulares y comunicados de Rectoría, IBTI o Secretaría General</t>
  </si>
  <si>
    <t>La Secretaría General velará por la socialización de nuevas normas que apliquen a la operación institucional a los lederes de procesos y directivos de la ETITC.</t>
  </si>
  <si>
    <t>Profesionales Jurídicos Secretaría General</t>
  </si>
  <si>
    <t>Corrupción</t>
  </si>
  <si>
    <t>Reputacional</t>
  </si>
  <si>
    <t>Recibir o solciitar Dádivas</t>
  </si>
  <si>
    <t>Emitir un concepto que no se encuentre acorde con la normatividad y que este direccionado a justificar, cubrir y/o favorecer a un tercero.</t>
  </si>
  <si>
    <t>Posibilidad afectación económica por recibir o solicitar dádiva con el fin de elaborar documentos errados o emitir concepto no acorde con la normatividad, para justificar, cubrir y/o favorecer a un tercero.</t>
  </si>
  <si>
    <t xml:space="preserve">     El riesgo afecta la imagen de alguna área de la organización</t>
  </si>
  <si>
    <t>El líder de gestión jurídica compartirá el seguimiento y vigilancia de procesos judiciales con el contratista de apoyo del área con el fin de generar las alertas a las que haya lugar</t>
  </si>
  <si>
    <t>Líder de Gestión Jurídica</t>
  </si>
  <si>
    <t>SST</t>
  </si>
  <si>
    <t>Infraestructura</t>
  </si>
  <si>
    <t>Relaciones Laborales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</si>
  <si>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</si>
  <si>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</si>
  <si>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</si>
  <si>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</si>
  <si>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</si>
  <si>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</si>
  <si>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</si>
  <si>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</si>
  <si>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</si>
  <si>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</si>
  <si>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</si>
  <si>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</si>
  <si>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</si>
  <si>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Financiero</t>
  </si>
  <si>
    <t>Software</t>
  </si>
  <si>
    <t>Disponibilidad</t>
  </si>
  <si>
    <t>Estratégico</t>
  </si>
  <si>
    <t>Integridad</t>
  </si>
  <si>
    <t>Documental</t>
  </si>
  <si>
    <t>Seguridad digital</t>
  </si>
  <si>
    <t>Tecnología</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</si>
  <si>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</si>
  <si>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</si>
  <si>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</si>
  <si>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</si>
  <si>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</si>
  <si>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</si>
  <si>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</si>
  <si>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</si>
  <si>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</si>
  <si>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</si>
  <si>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</si>
  <si>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</si>
  <si>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</si>
  <si>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</si>
  <si>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</si>
  <si>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</si>
  <si>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</si>
  <si>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</si>
  <si>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</si>
  <si>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</si>
  <si>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</si>
  <si>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</si>
  <si>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</si>
  <si>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</si>
  <si>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</si>
  <si>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</si>
  <si>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</si>
  <si>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</si>
  <si>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</si>
  <si>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</si>
  <si>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</si>
  <si>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</si>
  <si>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</si>
  <si>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</si>
  <si>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</si>
  <si>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</si>
  <si>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</si>
  <si>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</si>
  <si>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</si>
  <si>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</si>
  <si>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</si>
  <si>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</si>
  <si>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</si>
  <si>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</si>
  <si>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</si>
  <si>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</si>
  <si>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</si>
  <si>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</si>
  <si>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</si>
  <si>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</si>
  <si>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</si>
  <si>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</si>
  <si>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</si>
  <si>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</si>
  <si>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</si>
  <si>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</si>
  <si>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</si>
  <si>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</si>
  <si>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</si>
  <si>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</si>
  <si>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</si>
  <si>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</si>
  <si>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</si>
  <si>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</si>
  <si>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</si>
  <si>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</si>
  <si>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</si>
  <si>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</si>
  <si>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</si>
  <si>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</si>
  <si>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</si>
  <si>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</si>
  <si>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</si>
  <si>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</si>
  <si>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</si>
  <si>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</si>
  <si>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</si>
  <si>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</si>
  <si>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</si>
  <si>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</si>
  <si>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</si>
  <si>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</si>
  <si>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</si>
  <si>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</si>
  <si>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</si>
  <si>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</si>
  <si>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</si>
  <si>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</si>
  <si>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</si>
  <si>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Este atributo identifica a los controles que no siempre se ejecutan cuando se realiza la actividad originadora del riesgo</t>
  </si>
  <si>
    <t>Con Registro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</si>
  <si>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</si>
  <si>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</si>
  <si>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</si>
  <si>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</si>
  <si>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</si>
  <si>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Reducir (compartir)</t>
  </si>
  <si>
    <t>Económico y Reputacional</t>
  </si>
  <si>
    <t>Plan de accion (solo para la opción reducir)</t>
  </si>
  <si>
    <t>Finalizado</t>
  </si>
  <si>
    <t>Daños Activos Fisicos</t>
  </si>
  <si>
    <t>Fallas Tecnologicas</t>
  </si>
  <si>
    <t>Fraude Externo</t>
  </si>
  <si>
    <t>Fraude Interno</t>
  </si>
  <si>
    <t>Usuarios, productos y practicas , organizacionales</t>
  </si>
  <si>
    <t>Registro Sustancial</t>
  </si>
  <si>
    <t>Registro Material</t>
  </si>
  <si>
    <t>Sin registro</t>
  </si>
  <si>
    <t>Reducir</t>
  </si>
  <si>
    <r>
      <rPr>
        <b/>
        <sz val="14"/>
        <rFont val="Arial Narrow"/>
        <family val="2"/>
      </rPr>
      <t>LIDER DEL PROCESO:</t>
    </r>
    <r>
      <rPr>
        <sz val="14"/>
        <rFont val="Arial Narrow"/>
        <family val="2"/>
      </rPr>
      <t xml:space="preserve"> Viviana Pulido</t>
    </r>
  </si>
  <si>
    <t>Evidencias</t>
  </si>
  <si>
    <t>Posibilidad de afectación económica por respuesta a los requerimientos judiciales fuera de términos debido a fallas en:  Seguimiento de los procesos, notificaciones y correos Judiciales.</t>
  </si>
  <si>
    <t>La profesional de Gestión Jurídica y el contratista de apoyo dos veces por semana realizan seguimiento de los procesos Judiciales en sitio o a través de la página web de rama judicial, con el fin de evitar el vencimiento de términos de los procesos judiciales.
En caso de que la página web de la rama judicial no se encuentre en funcionamiento, se realiza la revisión diaria del canal de notificaciones judiciales.</t>
  </si>
  <si>
    <t>Cuadernillo de seguimiento a la página web de rama judicial.
Correo electrónico: notificacionesjudiciales@itc.edu.co</t>
  </si>
  <si>
    <t>No se encuentra documentado</t>
  </si>
  <si>
    <t>El líder de gestión jurídica debe formular el procedimiento de Gestión Jurídica</t>
  </si>
  <si>
    <t>La profesional de Gestión Jurídica cada vez que llegue un requerimiento judicial, diligenciará y realizará seguimiento a la matriz de seguimiento de términos de respuesta, con el fin de evitar el vencimiento de términos de los procesos judiciales.
En caso de que la profesional de Gestión Jurídica no diligencie oportunamente la matriz, el Secretario General cuenta con acceso a la matriz para verificar su actualización.</t>
  </si>
  <si>
    <t>Matriz seguimiento términos actualizada cuando se requiera.</t>
  </si>
  <si>
    <t xml:space="preserve">Posibilidad de afectación económica por fallas en la prestación del servicio debido a falencias en la actualización y socialización de la normatividad vigente. </t>
  </si>
  <si>
    <t>Los profesionales jurídicos de la Secretaría General, analizan y realizan seguimiento cada vez que haya una actualización normativa de impacto para la ETITC, para lo cual realizan Circulares Internas o comunicados de Rectoría, IBTI o Secretaría General, las cuales socializan a  través de correo electrónico  con las dependencias las actualizaciones normativas atinentes a la operaciòn de la institución, con el fin de evitar fallas en la prestación del servicio.
Para este control no aplica desviación, teniendo en cuenta la naturaleza de su ejecución.</t>
  </si>
  <si>
    <t>El Secretario General, cada vez que se proyecta un documento por cualquier funcionario de la Secretaría General  verifica cada concepto que se elabore, antes de emitirse, con el fin de contar con una validación final a los documentos.
Si el Secretario General identifica que el documento no se encuentra conforme, realiza las observaciones al funcionario responsable para los ajustes pertinentes.</t>
  </si>
  <si>
    <t>Constancia de vistos buenos en los documentos emitidos por el área, mediante correo electrónico.</t>
  </si>
  <si>
    <t xml:space="preserve">Los documentos que son proyectados por los profesionales jurídicos de la Secretaría Genenral antes de su sociliazacion serán verificados por el Secretario General o la Lider de Gestión Jurídica. </t>
  </si>
  <si>
    <t>Desde el 15 de septiembre hasta noviembre de 2024</t>
  </si>
  <si>
    <t>20 de enero de 2024</t>
  </si>
  <si>
    <t>Se adelanta la revisión de los procesos judiciales dos veces por semana, a la fecha no se ha materializado el riesgo</t>
  </si>
  <si>
    <t>Se realiza la revisión díaria del correo de notificaciones judiciales, a traves del cual llegan los requerimintos judiciales y estados de los procesos. Lo cual permite tener seguimiento de los requerimiento y así se evita la materialización del riesgo</t>
  </si>
  <si>
    <t>Frente a cumplimiento y conocimiento de normatividad, para el periodo de reporte se ha acompañadodesde la Secretaría General la revisión de las siguientes circulares:
Circular 06 de 22 de marzo de 2024 - Socialización medias de trabajo remoto y sincrónico y adopción de teletrabajo en la ETITC
Circular 05 de 22 de marzo de 2024 - Trabajo en casa
Circular 04 de 19 de febrero de 2024 - Cronograma escolar de actividades para el 2024
Circular 03 de 19 de febrero de 2024 - Lineamientos sobre programación descanso compensado para disfrute de tiempo durante Semana Santa
Circular 02 de 25 de enero de 2024 - Jornada de trabajo en casa 26 de enero
Circular 01 de 24 de enero de 2024 - Jornada de trabajo en casa y Días de Trabajo Remoto Sincrónico</t>
  </si>
  <si>
    <t>La revisión de los procesos judiciales se comparte con el contratista de apoyo y se realiza un revisión aleatoria en compañía del Secretario General a los procesos judiciales activos de la Escuela.</t>
  </si>
  <si>
    <t>Los documentos proyectados el grupo de profesionales de la Secretaría Genenral son  revisados por el Secretario Genenral y la Lider del proceso de Gestión Jurídica.</t>
  </si>
  <si>
    <t>Fecha de actualización 15/08/2024</t>
  </si>
  <si>
    <t>Se evidencia la revisión de los procesos judiciales mediante la plataforma SAMAI, dicha actividad se realiza dos veces por semana, y se revisa el canal de notificaciones judiciales diariamente, a la fecha no se ha materializado el riesgo</t>
  </si>
  <si>
    <t>Plataforma SAMAI - Correo notificaciones judiciales</t>
  </si>
  <si>
    <t>Matriz de seguimiento</t>
  </si>
  <si>
    <t>Se evidencia la actualización de la matriz de seguimiento cada vez que llega una demanda o alegatos de conclusión, se evidencian 26 filas, entre demandas y alegatos actualizados y en término.</t>
  </si>
  <si>
    <t>Frente a cumplimiento y conocimiento de normatividad, para el periodo de reporte se ha acompañado desde la Secretaría General la revisión de las siguientes circulares:
Circular 07 del 05 de agosto de 2024, socializada por correo desde el área de Comunicaciones.
Para este periodo no se ha generado nueva normatividad que aplique a la entidad.</t>
  </si>
  <si>
    <t>Circular 07 del 2024</t>
  </si>
  <si>
    <t>La profesional de Gestión Jurídica y el contratista de apoyo, dos veces a la semana verifican los servicios de seguimiento y vigilancia a los procesos de manera tal que generen alertas de los movimientos en los diferentes procesos.
En caso de que la página web de la rama judicial no se encuentre en funcionamiento, se realiza la revisión diaria del canal de notificaciones judiciales.</t>
  </si>
  <si>
    <t>Se evidencia la revisión de los procesos judiciales mediante la plataforma SAMAI, dicha actividad se realiza dos veces por semana, y se revisa el canal de notificaciones judiciales diariamente, a la fecha no se ha materializado el riesgo.
De igual modo, el Secretario General pregunta sobre el estado de procesos en las reuniones internas de trabajo.</t>
  </si>
  <si>
    <t>Correo electrónico</t>
  </si>
  <si>
    <t>Se evidencia la verificación de documentos por parte del Secretario General, mediante correo electrócnico del 14 de agosto sobre respuesta a una tutela, previo a la firma del Rector.
De igual modo, se verificó un proyecto de Resolución de extinción de deuda, revisado por el Secretario General el 13 de agosto de 2024, generando la retroalimentación pertinente, previo a la firma del 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</si>
</sst>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2"/>
      <name val="Arial"/>
      <family val="2"/>
    </font>
    <font>
      <sz val="10"/>
      <color theme="1"/>
      <name val="Arial"/>
      <family val="2"/>
    </font>
    <font>
      <sz val="8"/>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410">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0" xfId="0" applyFont="1" applyBorder="1" applyAlignment="1">
      <alignment horizontal="center" vertical="center" wrapText="1"/>
    </xf>
    <xf numFmtId="0" fontId="64" fillId="0" borderId="70" xfId="0" applyFont="1" applyBorder="1" applyAlignment="1">
      <alignment vertical="center" wrapText="1"/>
    </xf>
    <xf numFmtId="0" fontId="1" fillId="0" borderId="2" xfId="0" applyFont="1" applyBorder="1" applyAlignment="1">
      <alignment horizontal="center" vertical="center"/>
    </xf>
    <xf numFmtId="0" fontId="58" fillId="0" borderId="64"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57" fillId="0" borderId="57" xfId="0" applyFont="1" applyBorder="1" applyAlignment="1" applyProtection="1">
      <alignment horizontal="center" vertical="center"/>
      <protection locked="0"/>
    </xf>
    <xf numFmtId="0" fontId="56" fillId="0" borderId="63" xfId="0" applyFont="1" applyBorder="1" applyAlignment="1">
      <alignment horizontal="left" vertical="center"/>
    </xf>
    <xf numFmtId="0" fontId="1"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wrapText="1"/>
      <protection hidden="1"/>
    </xf>
    <xf numFmtId="0" fontId="1" fillId="0" borderId="21" xfId="0" applyFont="1" applyBorder="1" applyAlignment="1" applyProtection="1">
      <alignment horizontal="left" vertical="top" textRotation="90" wrapText="1"/>
      <protection locked="0"/>
    </xf>
    <xf numFmtId="9" fontId="1" fillId="0" borderId="21" xfId="0" applyNumberFormat="1" applyFont="1" applyBorder="1" applyAlignment="1" applyProtection="1">
      <alignment horizontal="left" vertical="top" wrapText="1"/>
      <protection hidden="1"/>
    </xf>
    <xf numFmtId="0" fontId="4" fillId="0" borderId="21" xfId="0" applyFont="1" applyBorder="1" applyAlignment="1" applyProtection="1">
      <alignment horizontal="left" vertical="top" textRotation="90" wrapText="1"/>
      <protection hidden="1"/>
    </xf>
    <xf numFmtId="9" fontId="1" fillId="0" borderId="21" xfId="1" applyFont="1" applyBorder="1" applyAlignment="1">
      <alignment horizontal="left" vertical="top" wrapText="1"/>
    </xf>
    <xf numFmtId="0" fontId="0" fillId="0" borderId="21" xfId="0" applyBorder="1" applyAlignment="1">
      <alignment horizontal="center" vertical="center" wrapText="1"/>
    </xf>
    <xf numFmtId="0" fontId="1" fillId="3" borderId="0" xfId="0" applyFont="1" applyFill="1" applyAlignment="1">
      <alignment vertical="top"/>
    </xf>
    <xf numFmtId="0" fontId="1" fillId="0" borderId="0" xfId="0" applyFont="1" applyAlignment="1">
      <alignment vertical="top"/>
    </xf>
    <xf numFmtId="0" fontId="1" fillId="0" borderId="21" xfId="0" applyFont="1" applyBorder="1" applyAlignment="1" applyProtection="1">
      <alignment vertical="top" wrapText="1"/>
      <protection locked="0"/>
    </xf>
    <xf numFmtId="14" fontId="1" fillId="0" borderId="21" xfId="0" applyNumberFormat="1" applyFont="1" applyBorder="1" applyAlignment="1" applyProtection="1">
      <alignment horizontal="center" vertical="top" wrapText="1"/>
      <protection locked="0"/>
    </xf>
    <xf numFmtId="0" fontId="1" fillId="0" borderId="21" xfId="0" applyFont="1" applyBorder="1" applyAlignment="1" applyProtection="1">
      <alignment horizontal="left" vertical="center" wrapText="1"/>
      <protection locked="0"/>
    </xf>
    <xf numFmtId="0" fontId="1" fillId="0" borderId="21" xfId="0" applyFont="1" applyBorder="1" applyAlignment="1">
      <alignment horizontal="left" vertical="center"/>
    </xf>
    <xf numFmtId="0" fontId="67" fillId="0" borderId="21" xfId="0" applyFont="1" applyBorder="1" applyAlignment="1">
      <alignment horizontal="left" vertical="center" wrapText="1"/>
    </xf>
    <xf numFmtId="0" fontId="2" fillId="0" borderId="21" xfId="0" applyFont="1" applyBorder="1" applyAlignment="1" applyProtection="1">
      <alignment horizontal="left" vertical="center" wrapText="1"/>
      <protection locked="0"/>
    </xf>
    <xf numFmtId="0" fontId="67"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0" fontId="1" fillId="0" borderId="21" xfId="0" applyFont="1" applyBorder="1" applyAlignment="1">
      <alignment horizontal="left" vertical="center" wrapText="1"/>
    </xf>
    <xf numFmtId="0" fontId="6"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0" fontId="64" fillId="0" borderId="70" xfId="0" applyFont="1" applyBorder="1" applyAlignment="1">
      <alignment horizontal="center" vertical="center" wrapText="1"/>
    </xf>
    <xf numFmtId="0" fontId="1" fillId="0" borderId="74" xfId="0" applyFont="1" applyBorder="1" applyAlignment="1" applyProtection="1">
      <alignment vertical="center" wrapText="1"/>
      <protection locked="0"/>
    </xf>
    <xf numFmtId="0" fontId="1" fillId="0" borderId="21" xfId="0" applyFont="1" applyBorder="1" applyAlignment="1" applyProtection="1">
      <alignment horizontal="left" vertical="center" wrapText="1"/>
      <protection hidden="1"/>
    </xf>
    <xf numFmtId="0" fontId="1" fillId="0" borderId="21" xfId="0" applyFont="1" applyBorder="1" applyAlignment="1" applyProtection="1">
      <alignment horizontal="center" vertical="center" wrapText="1"/>
      <protection hidden="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56" fillId="0" borderId="57" xfId="0" applyFont="1" applyBorder="1" applyAlignment="1">
      <alignment vertical="center"/>
    </xf>
    <xf numFmtId="0" fontId="1" fillId="0" borderId="21" xfId="0" applyFont="1" applyBorder="1" applyAlignment="1" applyProtection="1">
      <alignment vertical="center" wrapText="1"/>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64" fillId="0" borderId="70" xfId="0" applyFont="1" applyBorder="1" applyAlignment="1">
      <alignment horizontal="center" vertical="center" wrapText="1"/>
    </xf>
    <xf numFmtId="0" fontId="1" fillId="0" borderId="21" xfId="0" applyFont="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hidden="1"/>
    </xf>
    <xf numFmtId="9" fontId="1" fillId="0" borderId="21" xfId="0" applyNumberFormat="1" applyFont="1" applyBorder="1" applyAlignment="1" applyProtection="1">
      <alignment horizontal="left" vertical="center" wrapText="1"/>
      <protection locked="0"/>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5" fillId="0" borderId="70" xfId="0" applyFont="1" applyBorder="1" applyAlignment="1">
      <alignment horizontal="center" vertical="center" wrapText="1"/>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0" fillId="7" borderId="21" xfId="0" applyFont="1" applyFill="1" applyBorder="1" applyAlignment="1">
      <alignment horizontal="center" vertical="center"/>
    </xf>
    <xf numFmtId="0" fontId="64" fillId="0" borderId="71" xfId="0" applyFont="1" applyBorder="1" applyAlignment="1">
      <alignment horizontal="center" vertical="center" wrapText="1"/>
    </xf>
    <xf numFmtId="0" fontId="64" fillId="0" borderId="72" xfId="0" applyFont="1" applyBorder="1" applyAlignment="1">
      <alignment horizontal="center" vertical="center" wrapText="1"/>
    </xf>
    <xf numFmtId="0" fontId="64" fillId="0" borderId="73" xfId="0" applyFont="1" applyBorder="1" applyAlignment="1">
      <alignment horizontal="center" vertical="center" wrapText="1"/>
    </xf>
    <xf numFmtId="0" fontId="63" fillId="0" borderId="68" xfId="0" applyFont="1" applyBorder="1" applyAlignment="1">
      <alignment horizontal="left" vertical="center" wrapText="1"/>
    </xf>
    <xf numFmtId="0" fontId="63" fillId="0" borderId="67" xfId="0" applyFont="1" applyBorder="1" applyAlignment="1">
      <alignment horizontal="left" vertical="center" wrapText="1"/>
    </xf>
    <xf numFmtId="0" fontId="63" fillId="0" borderId="69" xfId="0" applyFont="1" applyBorder="1" applyAlignment="1">
      <alignment horizontal="left" vertical="center" wrapText="1"/>
    </xf>
    <xf numFmtId="0" fontId="4" fillId="0" borderId="21" xfId="0" applyFont="1" applyBorder="1" applyAlignment="1" applyProtection="1">
      <alignment horizontal="left" vertical="center"/>
      <protection hidden="1"/>
    </xf>
    <xf numFmtId="0" fontId="2"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protection locked="0"/>
    </xf>
    <xf numFmtId="0" fontId="1" fillId="0" borderId="21" xfId="0" applyFont="1" applyBorder="1" applyAlignment="1">
      <alignment horizontal="left" vertical="center"/>
    </xf>
    <xf numFmtId="0" fontId="48" fillId="0" borderId="68" xfId="0" applyFont="1" applyBorder="1" applyAlignment="1">
      <alignment horizontal="left" vertical="center" wrapText="1"/>
    </xf>
    <xf numFmtId="0" fontId="48" fillId="0" borderId="67" xfId="0" applyFont="1" applyBorder="1" applyAlignment="1">
      <alignment horizontal="left" vertical="center" wrapText="1"/>
    </xf>
    <xf numFmtId="0" fontId="48" fillId="0" borderId="69" xfId="0" applyFont="1" applyBorder="1" applyAlignment="1">
      <alignment horizontal="left" vertical="center" wrapText="1"/>
    </xf>
    <xf numFmtId="0" fontId="58" fillId="0" borderId="21" xfId="0" applyFont="1" applyBorder="1" applyAlignment="1" applyProtection="1">
      <alignment horizontal="center" wrapText="1"/>
      <protection locked="0"/>
    </xf>
    <xf numFmtId="0" fontId="57" fillId="0" borderId="21" xfId="0" applyFont="1" applyBorder="1" applyAlignment="1" applyProtection="1">
      <alignment horizontal="center" vertical="center"/>
      <protection locked="0"/>
    </xf>
    <xf numFmtId="0" fontId="60" fillId="7" borderId="64" xfId="0" applyFont="1" applyFill="1" applyBorder="1" applyAlignment="1">
      <alignment horizontal="center" vertical="center"/>
    </xf>
    <xf numFmtId="0" fontId="60" fillId="7" borderId="57" xfId="0" applyFont="1" applyFill="1" applyBorder="1" applyAlignment="1">
      <alignment horizontal="center" vertical="center"/>
    </xf>
    <xf numFmtId="0" fontId="56" fillId="0" borderId="21" xfId="0" applyFont="1" applyBorder="1" applyAlignment="1">
      <alignment horizontal="left" vertical="center"/>
    </xf>
    <xf numFmtId="0" fontId="61" fillId="0" borderId="68" xfId="0" applyFont="1" applyBorder="1" applyAlignment="1">
      <alignment horizontal="left" vertical="center" wrapText="1"/>
    </xf>
    <xf numFmtId="0" fontId="61" fillId="0" borderId="67" xfId="0" applyFont="1" applyBorder="1" applyAlignment="1">
      <alignment horizontal="left" vertical="center"/>
    </xf>
    <xf numFmtId="0" fontId="61" fillId="0" borderId="69" xfId="0" applyFont="1" applyBorder="1" applyAlignment="1">
      <alignment horizontal="left" vertical="center"/>
    </xf>
    <xf numFmtId="0" fontId="66" fillId="0" borderId="68" xfId="0" applyFont="1" applyBorder="1" applyAlignment="1">
      <alignment horizontal="left" vertical="center" wrapText="1"/>
    </xf>
    <xf numFmtId="0" fontId="66" fillId="0" borderId="67" xfId="0" applyFont="1" applyBorder="1" applyAlignment="1">
      <alignment horizontal="left" vertical="center"/>
    </xf>
    <xf numFmtId="0" fontId="66" fillId="0" borderId="69" xfId="0" applyFont="1" applyBorder="1" applyAlignment="1">
      <alignment horizontal="left" vertical="center"/>
    </xf>
    <xf numFmtId="0" fontId="61" fillId="0" borderId="68" xfId="0" applyFont="1" applyBorder="1" applyAlignment="1">
      <alignment horizontal="left" vertical="center"/>
    </xf>
    <xf numFmtId="0" fontId="59" fillId="7" borderId="68" xfId="0" applyFont="1" applyFill="1" applyBorder="1" applyAlignment="1">
      <alignment horizontal="center" vertical="center"/>
    </xf>
    <xf numFmtId="0" fontId="59" fillId="7" borderId="69"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2" fillId="0" borderId="74"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wrapText="1"/>
      <protection locked="0"/>
    </xf>
    <xf numFmtId="0" fontId="67" fillId="0" borderId="74" xfId="0" applyFont="1" applyBorder="1" applyAlignment="1">
      <alignment horizontal="center" vertical="center" wrapText="1"/>
    </xf>
    <xf numFmtId="0" fontId="67" fillId="0" borderId="22" xfId="0" applyFont="1" applyBorder="1" applyAlignment="1">
      <alignment horizontal="center" vertical="center" wrapText="1"/>
    </xf>
    <xf numFmtId="0" fontId="60" fillId="7" borderId="74"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60" fillId="7" borderId="21" xfId="0" applyFont="1" applyFill="1" applyBorder="1" applyAlignment="1">
      <alignment vertical="center" wrapText="1"/>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7"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C00000"/>
        </patternFill>
      </fill>
    </dxf>
    <dxf>
      <font>
        <color auto="1"/>
      </font>
      <fill>
        <patternFill>
          <bgColor rgb="FFFFFF00"/>
        </patternFill>
      </fill>
    </dxf>
    <dxf>
      <font>
        <color theme="1"/>
      </font>
      <fill>
        <patternFill>
          <bgColor rgb="FF92D050"/>
        </patternFill>
      </fill>
    </dxf>
    <dxf>
      <font>
        <color auto="1"/>
      </font>
      <fill>
        <patternFill>
          <bgColor rgb="FFC00000"/>
        </patternFill>
      </fill>
    </dxf>
    <dxf>
      <font>
        <color auto="1"/>
      </font>
      <fill>
        <patternFill>
          <bgColor rgb="FFFFFF00"/>
        </patternFill>
      </fill>
    </dxf>
    <dxf>
      <font>
        <color auto="1"/>
      </font>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149679</xdr:colOff>
      <xdr:row>3</xdr:row>
      <xdr:rowOff>326572</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68286" cy="13879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DAVD/Downloads/MATRIZ%20DE%20RIESGOS%20GESTI&#211;N%20AMBIENTAL%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DRES/Downloads/Jur&#237;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73" t="s">
        <v>0</v>
      </c>
      <c r="C2" s="174"/>
      <c r="D2" s="174"/>
      <c r="E2" s="174"/>
      <c r="F2" s="174"/>
      <c r="G2" s="174"/>
      <c r="H2" s="175"/>
    </row>
    <row r="3" spans="2:8" x14ac:dyDescent="0.25">
      <c r="B3" s="71"/>
      <c r="C3" s="72"/>
      <c r="D3" s="72"/>
      <c r="E3" s="72"/>
      <c r="F3" s="72"/>
      <c r="G3" s="72"/>
      <c r="H3" s="73"/>
    </row>
    <row r="4" spans="2:8" ht="63" customHeight="1" x14ac:dyDescent="0.25">
      <c r="B4" s="176" t="s">
        <v>1</v>
      </c>
      <c r="C4" s="177"/>
      <c r="D4" s="177"/>
      <c r="E4" s="177"/>
      <c r="F4" s="177"/>
      <c r="G4" s="177"/>
      <c r="H4" s="178"/>
    </row>
    <row r="5" spans="2:8" ht="63" customHeight="1" x14ac:dyDescent="0.25">
      <c r="B5" s="179"/>
      <c r="C5" s="180"/>
      <c r="D5" s="180"/>
      <c r="E5" s="180"/>
      <c r="F5" s="180"/>
      <c r="G5" s="180"/>
      <c r="H5" s="181"/>
    </row>
    <row r="6" spans="2:8" ht="16.5" x14ac:dyDescent="0.25">
      <c r="B6" s="182" t="s">
        <v>2</v>
      </c>
      <c r="C6" s="183"/>
      <c r="D6" s="183"/>
      <c r="E6" s="183"/>
      <c r="F6" s="183"/>
      <c r="G6" s="183"/>
      <c r="H6" s="184"/>
    </row>
    <row r="7" spans="2:8" ht="95.25" customHeight="1" x14ac:dyDescent="0.25">
      <c r="B7" s="192" t="s">
        <v>3</v>
      </c>
      <c r="C7" s="193"/>
      <c r="D7" s="193"/>
      <c r="E7" s="193"/>
      <c r="F7" s="193"/>
      <c r="G7" s="193"/>
      <c r="H7" s="194"/>
    </row>
    <row r="8" spans="2:8" ht="16.5" x14ac:dyDescent="0.25">
      <c r="B8" s="107"/>
      <c r="C8" s="108"/>
      <c r="D8" s="108"/>
      <c r="E8" s="108"/>
      <c r="F8" s="108"/>
      <c r="G8" s="108"/>
      <c r="H8" s="109"/>
    </row>
    <row r="9" spans="2:8" ht="16.5" customHeight="1" x14ac:dyDescent="0.25">
      <c r="B9" s="185" t="s">
        <v>4</v>
      </c>
      <c r="C9" s="186"/>
      <c r="D9" s="186"/>
      <c r="E9" s="186"/>
      <c r="F9" s="186"/>
      <c r="G9" s="186"/>
      <c r="H9" s="187"/>
    </row>
    <row r="10" spans="2:8" ht="44.25" customHeight="1" x14ac:dyDescent="0.25">
      <c r="B10" s="185"/>
      <c r="C10" s="186"/>
      <c r="D10" s="186"/>
      <c r="E10" s="186"/>
      <c r="F10" s="186"/>
      <c r="G10" s="186"/>
      <c r="H10" s="187"/>
    </row>
    <row r="11" spans="2:8" ht="15.75" thickBot="1" x14ac:dyDescent="0.3">
      <c r="B11" s="96"/>
      <c r="C11" s="99"/>
      <c r="D11" s="104"/>
      <c r="E11" s="105"/>
      <c r="F11" s="105"/>
      <c r="G11" s="106"/>
      <c r="H11" s="100"/>
    </row>
    <row r="12" spans="2:8" ht="15.75" thickTop="1" x14ac:dyDescent="0.25">
      <c r="B12" s="96"/>
      <c r="C12" s="188" t="s">
        <v>5</v>
      </c>
      <c r="D12" s="189"/>
      <c r="E12" s="190" t="s">
        <v>6</v>
      </c>
      <c r="F12" s="191"/>
      <c r="G12" s="99"/>
      <c r="H12" s="100"/>
    </row>
    <row r="13" spans="2:8" ht="35.25" customHeight="1" x14ac:dyDescent="0.25">
      <c r="B13" s="96"/>
      <c r="C13" s="195" t="s">
        <v>7</v>
      </c>
      <c r="D13" s="196"/>
      <c r="E13" s="197" t="s">
        <v>8</v>
      </c>
      <c r="F13" s="198"/>
      <c r="G13" s="99"/>
      <c r="H13" s="100"/>
    </row>
    <row r="14" spans="2:8" ht="17.25" customHeight="1" x14ac:dyDescent="0.25">
      <c r="B14" s="96"/>
      <c r="C14" s="195" t="s">
        <v>9</v>
      </c>
      <c r="D14" s="196"/>
      <c r="E14" s="197" t="s">
        <v>10</v>
      </c>
      <c r="F14" s="198"/>
      <c r="G14" s="99"/>
      <c r="H14" s="100"/>
    </row>
    <row r="15" spans="2:8" ht="19.5" customHeight="1" x14ac:dyDescent="0.25">
      <c r="B15" s="96"/>
      <c r="C15" s="195" t="s">
        <v>11</v>
      </c>
      <c r="D15" s="196"/>
      <c r="E15" s="197" t="s">
        <v>12</v>
      </c>
      <c r="F15" s="198"/>
      <c r="G15" s="99"/>
      <c r="H15" s="100"/>
    </row>
    <row r="16" spans="2:8" ht="69.75" customHeight="1" x14ac:dyDescent="0.25">
      <c r="B16" s="96"/>
      <c r="C16" s="195" t="s">
        <v>13</v>
      </c>
      <c r="D16" s="196"/>
      <c r="E16" s="197" t="s">
        <v>14</v>
      </c>
      <c r="F16" s="198"/>
      <c r="G16" s="99"/>
      <c r="H16" s="100"/>
    </row>
    <row r="17" spans="2:8" ht="34.5" customHeight="1" x14ac:dyDescent="0.25">
      <c r="B17" s="96"/>
      <c r="C17" s="199" t="s">
        <v>15</v>
      </c>
      <c r="D17" s="200"/>
      <c r="E17" s="201" t="s">
        <v>16</v>
      </c>
      <c r="F17" s="202"/>
      <c r="G17" s="99"/>
      <c r="H17" s="100"/>
    </row>
    <row r="18" spans="2:8" ht="27.75" customHeight="1" x14ac:dyDescent="0.25">
      <c r="B18" s="96"/>
      <c r="C18" s="199" t="s">
        <v>17</v>
      </c>
      <c r="D18" s="200"/>
      <c r="E18" s="201" t="s">
        <v>18</v>
      </c>
      <c r="F18" s="202"/>
      <c r="G18" s="99"/>
      <c r="H18" s="100"/>
    </row>
    <row r="19" spans="2:8" ht="28.5" customHeight="1" x14ac:dyDescent="0.25">
      <c r="B19" s="96"/>
      <c r="C19" s="199" t="s">
        <v>19</v>
      </c>
      <c r="D19" s="200"/>
      <c r="E19" s="201" t="s">
        <v>20</v>
      </c>
      <c r="F19" s="202"/>
      <c r="G19" s="99"/>
      <c r="H19" s="100"/>
    </row>
    <row r="20" spans="2:8" ht="72.75" customHeight="1" x14ac:dyDescent="0.25">
      <c r="B20" s="96"/>
      <c r="C20" s="199" t="s">
        <v>21</v>
      </c>
      <c r="D20" s="200"/>
      <c r="E20" s="201" t="s">
        <v>22</v>
      </c>
      <c r="F20" s="202"/>
      <c r="G20" s="99"/>
      <c r="H20" s="100"/>
    </row>
    <row r="21" spans="2:8" ht="64.5" customHeight="1" x14ac:dyDescent="0.25">
      <c r="B21" s="96"/>
      <c r="C21" s="199" t="s">
        <v>23</v>
      </c>
      <c r="D21" s="200"/>
      <c r="E21" s="201" t="s">
        <v>24</v>
      </c>
      <c r="F21" s="202"/>
      <c r="G21" s="99"/>
      <c r="H21" s="100"/>
    </row>
    <row r="22" spans="2:8" ht="71.25" customHeight="1" x14ac:dyDescent="0.25">
      <c r="B22" s="96"/>
      <c r="C22" s="199" t="s">
        <v>25</v>
      </c>
      <c r="D22" s="200"/>
      <c r="E22" s="201" t="s">
        <v>26</v>
      </c>
      <c r="F22" s="202"/>
      <c r="G22" s="99"/>
      <c r="H22" s="100"/>
    </row>
    <row r="23" spans="2:8" ht="55.5" customHeight="1" x14ac:dyDescent="0.25">
      <c r="B23" s="96"/>
      <c r="C23" s="206" t="s">
        <v>27</v>
      </c>
      <c r="D23" s="207"/>
      <c r="E23" s="201" t="s">
        <v>28</v>
      </c>
      <c r="F23" s="202"/>
      <c r="G23" s="99"/>
      <c r="H23" s="100"/>
    </row>
    <row r="24" spans="2:8" ht="42" customHeight="1" x14ac:dyDescent="0.25">
      <c r="B24" s="96"/>
      <c r="C24" s="206" t="s">
        <v>29</v>
      </c>
      <c r="D24" s="207"/>
      <c r="E24" s="201" t="s">
        <v>30</v>
      </c>
      <c r="F24" s="202"/>
      <c r="G24" s="99"/>
      <c r="H24" s="100"/>
    </row>
    <row r="25" spans="2:8" ht="59.25" customHeight="1" x14ac:dyDescent="0.25">
      <c r="B25" s="96"/>
      <c r="C25" s="206" t="s">
        <v>31</v>
      </c>
      <c r="D25" s="207"/>
      <c r="E25" s="201" t="s">
        <v>32</v>
      </c>
      <c r="F25" s="202"/>
      <c r="G25" s="99"/>
      <c r="H25" s="100"/>
    </row>
    <row r="26" spans="2:8" ht="23.25" customHeight="1" x14ac:dyDescent="0.25">
      <c r="B26" s="96"/>
      <c r="C26" s="206" t="s">
        <v>33</v>
      </c>
      <c r="D26" s="207"/>
      <c r="E26" s="201" t="s">
        <v>34</v>
      </c>
      <c r="F26" s="202"/>
      <c r="G26" s="99"/>
      <c r="H26" s="100"/>
    </row>
    <row r="27" spans="2:8" ht="30.75" customHeight="1" x14ac:dyDescent="0.25">
      <c r="B27" s="96"/>
      <c r="C27" s="206" t="s">
        <v>35</v>
      </c>
      <c r="D27" s="207"/>
      <c r="E27" s="201" t="s">
        <v>36</v>
      </c>
      <c r="F27" s="202"/>
      <c r="G27" s="99"/>
      <c r="H27" s="100"/>
    </row>
    <row r="28" spans="2:8" ht="35.25" customHeight="1" x14ac:dyDescent="0.25">
      <c r="B28" s="96"/>
      <c r="C28" s="206" t="s">
        <v>37</v>
      </c>
      <c r="D28" s="207"/>
      <c r="E28" s="201" t="s">
        <v>38</v>
      </c>
      <c r="F28" s="202"/>
      <c r="G28" s="99"/>
      <c r="H28" s="100"/>
    </row>
    <row r="29" spans="2:8" ht="33" customHeight="1" x14ac:dyDescent="0.25">
      <c r="B29" s="96"/>
      <c r="C29" s="206" t="s">
        <v>37</v>
      </c>
      <c r="D29" s="207"/>
      <c r="E29" s="201" t="s">
        <v>38</v>
      </c>
      <c r="F29" s="202"/>
      <c r="G29" s="99"/>
      <c r="H29" s="100"/>
    </row>
    <row r="30" spans="2:8" ht="30" customHeight="1" x14ac:dyDescent="0.25">
      <c r="B30" s="96"/>
      <c r="C30" s="206" t="s">
        <v>39</v>
      </c>
      <c r="D30" s="207"/>
      <c r="E30" s="201" t="s">
        <v>40</v>
      </c>
      <c r="F30" s="202"/>
      <c r="G30" s="99"/>
      <c r="H30" s="100"/>
    </row>
    <row r="31" spans="2:8" ht="35.25" customHeight="1" x14ac:dyDescent="0.25">
      <c r="B31" s="96"/>
      <c r="C31" s="206" t="s">
        <v>41</v>
      </c>
      <c r="D31" s="207"/>
      <c r="E31" s="201" t="s">
        <v>42</v>
      </c>
      <c r="F31" s="202"/>
      <c r="G31" s="99"/>
      <c r="H31" s="100"/>
    </row>
    <row r="32" spans="2:8" ht="31.5" customHeight="1" x14ac:dyDescent="0.25">
      <c r="B32" s="96"/>
      <c r="C32" s="206" t="s">
        <v>43</v>
      </c>
      <c r="D32" s="207"/>
      <c r="E32" s="201" t="s">
        <v>44</v>
      </c>
      <c r="F32" s="202"/>
      <c r="G32" s="99"/>
      <c r="H32" s="100"/>
    </row>
    <row r="33" spans="2:8" ht="35.25" customHeight="1" x14ac:dyDescent="0.25">
      <c r="B33" s="96"/>
      <c r="C33" s="206" t="s">
        <v>45</v>
      </c>
      <c r="D33" s="207"/>
      <c r="E33" s="201" t="s">
        <v>46</v>
      </c>
      <c r="F33" s="202"/>
      <c r="G33" s="99"/>
      <c r="H33" s="100"/>
    </row>
    <row r="34" spans="2:8" ht="59.25" customHeight="1" x14ac:dyDescent="0.25">
      <c r="B34" s="96"/>
      <c r="C34" s="206" t="s">
        <v>47</v>
      </c>
      <c r="D34" s="207"/>
      <c r="E34" s="201" t="s">
        <v>48</v>
      </c>
      <c r="F34" s="202"/>
      <c r="G34" s="99"/>
      <c r="H34" s="100"/>
    </row>
    <row r="35" spans="2:8" ht="29.25" customHeight="1" x14ac:dyDescent="0.25">
      <c r="B35" s="96"/>
      <c r="C35" s="206" t="s">
        <v>49</v>
      </c>
      <c r="D35" s="207"/>
      <c r="E35" s="201" t="s">
        <v>50</v>
      </c>
      <c r="F35" s="202"/>
      <c r="G35" s="99"/>
      <c r="H35" s="100"/>
    </row>
    <row r="36" spans="2:8" ht="82.5" customHeight="1" x14ac:dyDescent="0.25">
      <c r="B36" s="96"/>
      <c r="C36" s="206" t="s">
        <v>51</v>
      </c>
      <c r="D36" s="207"/>
      <c r="E36" s="201" t="s">
        <v>52</v>
      </c>
      <c r="F36" s="202"/>
      <c r="G36" s="99"/>
      <c r="H36" s="100"/>
    </row>
    <row r="37" spans="2:8" ht="46.5" customHeight="1" x14ac:dyDescent="0.25">
      <c r="B37" s="96"/>
      <c r="C37" s="206" t="s">
        <v>53</v>
      </c>
      <c r="D37" s="207"/>
      <c r="E37" s="201" t="s">
        <v>54</v>
      </c>
      <c r="F37" s="202"/>
      <c r="G37" s="99"/>
      <c r="H37" s="100"/>
    </row>
    <row r="38" spans="2:8" ht="6.75" customHeight="1" thickBot="1" x14ac:dyDescent="0.3">
      <c r="B38" s="96"/>
      <c r="C38" s="208"/>
      <c r="D38" s="209"/>
      <c r="E38" s="210"/>
      <c r="F38" s="211"/>
      <c r="G38" s="99"/>
      <c r="H38" s="100"/>
    </row>
    <row r="39" spans="2:8" ht="15.75" thickTop="1" x14ac:dyDescent="0.25">
      <c r="B39" s="96"/>
      <c r="C39" s="97"/>
      <c r="D39" s="97"/>
      <c r="E39" s="98"/>
      <c r="F39" s="98"/>
      <c r="G39" s="99"/>
      <c r="H39" s="100"/>
    </row>
    <row r="40" spans="2:8" ht="21" customHeight="1" x14ac:dyDescent="0.25">
      <c r="B40" s="203" t="s">
        <v>55</v>
      </c>
      <c r="C40" s="204"/>
      <c r="D40" s="204"/>
      <c r="E40" s="204"/>
      <c r="F40" s="204"/>
      <c r="G40" s="204"/>
      <c r="H40" s="205"/>
    </row>
    <row r="41" spans="2:8" ht="20.25" customHeight="1" x14ac:dyDescent="0.25">
      <c r="B41" s="203" t="s">
        <v>56</v>
      </c>
      <c r="C41" s="204"/>
      <c r="D41" s="204"/>
      <c r="E41" s="204"/>
      <c r="F41" s="204"/>
      <c r="G41" s="204"/>
      <c r="H41" s="205"/>
    </row>
    <row r="42" spans="2:8" ht="20.25" customHeight="1" x14ac:dyDescent="0.25">
      <c r="B42" s="203" t="s">
        <v>57</v>
      </c>
      <c r="C42" s="204"/>
      <c r="D42" s="204"/>
      <c r="E42" s="204"/>
      <c r="F42" s="204"/>
      <c r="G42" s="204"/>
      <c r="H42" s="205"/>
    </row>
    <row r="43" spans="2:8" ht="20.25" customHeight="1" x14ac:dyDescent="0.25">
      <c r="B43" s="203" t="s">
        <v>58</v>
      </c>
      <c r="C43" s="204"/>
      <c r="D43" s="204"/>
      <c r="E43" s="204"/>
      <c r="F43" s="204"/>
      <c r="G43" s="204"/>
      <c r="H43" s="205"/>
    </row>
    <row r="44" spans="2:8" x14ac:dyDescent="0.25">
      <c r="B44" s="203" t="s">
        <v>59</v>
      </c>
      <c r="C44" s="204"/>
      <c r="D44" s="204"/>
      <c r="E44" s="204"/>
      <c r="F44" s="204"/>
      <c r="G44" s="204"/>
      <c r="H44" s="205"/>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114</v>
      </c>
    </row>
    <row r="4" spans="1:1" x14ac:dyDescent="0.2">
      <c r="A4" s="7" t="s">
        <v>236</v>
      </c>
    </row>
    <row r="5" spans="1:1" x14ac:dyDescent="0.2">
      <c r="A5" s="7" t="s">
        <v>238</v>
      </c>
    </row>
    <row r="6" spans="1:1" x14ac:dyDescent="0.2">
      <c r="A6" s="7" t="s">
        <v>240</v>
      </c>
    </row>
    <row r="7" spans="1:1" x14ac:dyDescent="0.2">
      <c r="A7" s="7" t="s">
        <v>115</v>
      </c>
    </row>
    <row r="8" spans="1:1" x14ac:dyDescent="0.2">
      <c r="A8" s="7" t="s">
        <v>244</v>
      </c>
    </row>
    <row r="9" spans="1:1" x14ac:dyDescent="0.2">
      <c r="A9" s="7" t="s">
        <v>116</v>
      </c>
    </row>
    <row r="10" spans="1:1" x14ac:dyDescent="0.2">
      <c r="A10" s="7" t="s">
        <v>248</v>
      </c>
    </row>
    <row r="11" spans="1:1" x14ac:dyDescent="0.2">
      <c r="A11" s="7" t="s">
        <v>117</v>
      </c>
    </row>
    <row r="12" spans="1:1" x14ac:dyDescent="0.2">
      <c r="A12" s="7" t="s">
        <v>266</v>
      </c>
    </row>
    <row r="13" spans="1:1" x14ac:dyDescent="0.2">
      <c r="A13" s="7" t="s">
        <v>267</v>
      </c>
    </row>
    <row r="14" spans="1:1" x14ac:dyDescent="0.2">
      <c r="A14" s="7" t="s">
        <v>268</v>
      </c>
    </row>
    <row r="16" spans="1:1" x14ac:dyDescent="0.2">
      <c r="A16" s="7" t="s">
        <v>269</v>
      </c>
    </row>
    <row r="17" spans="1:1" x14ac:dyDescent="0.2">
      <c r="A17" s="7" t="s">
        <v>255</v>
      </c>
    </row>
    <row r="18" spans="1:1" x14ac:dyDescent="0.2">
      <c r="A18" s="7" t="s">
        <v>256</v>
      </c>
    </row>
    <row r="20" spans="1:1" x14ac:dyDescent="0.2">
      <c r="A20" s="7" t="s">
        <v>260</v>
      </c>
    </row>
    <row r="21" spans="1:1" x14ac:dyDescent="0.2">
      <c r="A21" s="7"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W23"/>
  <sheetViews>
    <sheetView showGridLines="0" tabSelected="1" topLeftCell="AN1" zoomScale="84" zoomScaleNormal="59" workbookViewId="0">
      <selection activeCell="AR16" sqref="AR16"/>
    </sheetView>
  </sheetViews>
  <sheetFormatPr baseColWidth="10" defaultColWidth="11.42578125" defaultRowHeight="16.5" x14ac:dyDescent="0.3"/>
  <cols>
    <col min="1" max="1" width="4.7109375" style="2" customWidth="1"/>
    <col min="2" max="3" width="12" style="2"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20" style="1" customWidth="1"/>
    <col min="16" max="16" width="17.42578125" style="1" customWidth="1"/>
    <col min="17" max="17" width="6.28515625" style="1" customWidth="1"/>
    <col min="18" max="18" width="16" style="1" customWidth="1"/>
    <col min="19" max="19" width="5.7109375" style="1" customWidth="1"/>
    <col min="20" max="20" width="42.7109375" style="1" customWidth="1"/>
    <col min="21" max="21" width="31" style="1" customWidth="1"/>
    <col min="22" max="23" width="15.140625" style="1" customWidth="1"/>
    <col min="24" max="24" width="6.7109375" style="1" customWidth="1"/>
    <col min="25" max="25" width="5" style="1" customWidth="1"/>
    <col min="26" max="26" width="5.42578125" style="1" customWidth="1"/>
    <col min="27" max="27" width="7.140625" style="1" customWidth="1"/>
    <col min="28" max="28" width="6.7109375" style="1" customWidth="1"/>
    <col min="29" max="29" width="7.42578125" style="1" customWidth="1"/>
    <col min="30" max="30" width="14.85546875" style="1" customWidth="1"/>
    <col min="31" max="31" width="8.7109375" style="1" customWidth="1"/>
    <col min="32" max="32" width="10.42578125" style="1" customWidth="1"/>
    <col min="33" max="33" width="9.28515625" style="1" customWidth="1"/>
    <col min="34" max="34" width="9.140625" style="1" customWidth="1"/>
    <col min="35" max="35" width="8.42578125" style="1" customWidth="1"/>
    <col min="36" max="36" width="7.28515625" style="1" customWidth="1"/>
    <col min="37" max="37" width="23" style="1" customWidth="1"/>
    <col min="38" max="38" width="18.7109375" style="1" customWidth="1"/>
    <col min="39" max="39" width="16.7109375" style="1" customWidth="1"/>
    <col min="40" max="40" width="14.7109375" style="1" customWidth="1"/>
    <col min="41" max="41" width="44.85546875" style="1" customWidth="1"/>
    <col min="42" max="42" width="21" style="1" customWidth="1"/>
    <col min="43" max="43" width="25.5703125" style="1" customWidth="1"/>
    <col min="44" max="44" width="36.85546875" style="1" customWidth="1"/>
    <col min="45" max="46" width="20.7109375" style="1" customWidth="1"/>
    <col min="47" max="47" width="15.42578125" style="1" customWidth="1"/>
    <col min="48" max="48" width="125" style="1" customWidth="1"/>
    <col min="49" max="49" width="17.28515625" style="1" customWidth="1"/>
    <col min="50" max="16384" width="11.42578125" style="1"/>
  </cols>
  <sheetData>
    <row r="1" spans="1:75" ht="27.75" customHeight="1" x14ac:dyDescent="0.3">
      <c r="A1" s="237"/>
      <c r="B1" s="237"/>
      <c r="C1" s="237"/>
      <c r="D1" s="237"/>
      <c r="E1" s="238" t="s">
        <v>60</v>
      </c>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41" t="s">
        <v>61</v>
      </c>
      <c r="AW1" s="241"/>
    </row>
    <row r="2" spans="1:75" ht="27.75" customHeight="1" x14ac:dyDescent="0.3">
      <c r="A2" s="237"/>
      <c r="B2" s="237"/>
      <c r="C2" s="237"/>
      <c r="D2" s="237"/>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41" t="s">
        <v>62</v>
      </c>
      <c r="AW2" s="241"/>
    </row>
    <row r="3" spans="1:75" ht="27.75" customHeight="1" x14ac:dyDescent="0.3">
      <c r="A3" s="237"/>
      <c r="B3" s="237"/>
      <c r="C3" s="237"/>
      <c r="D3" s="237"/>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41" t="s">
        <v>63</v>
      </c>
      <c r="AW3" s="241"/>
    </row>
    <row r="4" spans="1:75" ht="27.75" customHeight="1" x14ac:dyDescent="0.3">
      <c r="A4" s="237"/>
      <c r="B4" s="237"/>
      <c r="C4" s="237"/>
      <c r="D4" s="237"/>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41" t="s">
        <v>64</v>
      </c>
      <c r="AW4" s="241"/>
    </row>
    <row r="5" spans="1:75" ht="13.9" customHeight="1" x14ac:dyDescent="0.3">
      <c r="A5" s="135"/>
      <c r="B5" s="136"/>
      <c r="C5" s="136"/>
      <c r="D5" s="136"/>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71"/>
      <c r="AW5" s="138"/>
    </row>
    <row r="6" spans="1:75" ht="26.25" customHeight="1" x14ac:dyDescent="0.3">
      <c r="A6" s="249" t="s">
        <v>65</v>
      </c>
      <c r="B6" s="250"/>
      <c r="C6" s="248" t="s">
        <v>66</v>
      </c>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4"/>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30" customHeight="1" x14ac:dyDescent="0.3">
      <c r="A7" s="249" t="s">
        <v>67</v>
      </c>
      <c r="B7" s="250"/>
      <c r="C7" s="245" t="s">
        <v>68</v>
      </c>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7"/>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ht="24" customHeight="1" x14ac:dyDescent="0.3">
      <c r="A8" s="249" t="s">
        <v>69</v>
      </c>
      <c r="B8" s="250"/>
      <c r="C8" s="242" t="s">
        <v>70</v>
      </c>
      <c r="D8" s="243"/>
      <c r="E8" s="243"/>
      <c r="F8" s="243"/>
      <c r="G8" s="243"/>
      <c r="H8" s="243"/>
      <c r="I8" s="243"/>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4"/>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x14ac:dyDescent="0.3">
      <c r="A9" s="223" t="s">
        <v>71</v>
      </c>
      <c r="B9" s="223"/>
      <c r="C9" s="223"/>
      <c r="D9" s="223"/>
      <c r="E9" s="251"/>
      <c r="F9" s="251"/>
      <c r="G9" s="251"/>
      <c r="H9" s="251"/>
      <c r="I9" s="251"/>
      <c r="J9" s="251"/>
      <c r="K9" s="251"/>
      <c r="L9" s="251" t="s">
        <v>72</v>
      </c>
      <c r="M9" s="251"/>
      <c r="N9" s="251"/>
      <c r="O9" s="251"/>
      <c r="P9" s="251"/>
      <c r="Q9" s="251"/>
      <c r="R9" s="251"/>
      <c r="S9" s="251" t="s">
        <v>73</v>
      </c>
      <c r="T9" s="251"/>
      <c r="U9" s="251"/>
      <c r="V9" s="251"/>
      <c r="W9" s="251"/>
      <c r="X9" s="251"/>
      <c r="Y9" s="251"/>
      <c r="Z9" s="251"/>
      <c r="AA9" s="251"/>
      <c r="AB9" s="251"/>
      <c r="AC9" s="251"/>
      <c r="AD9" s="251" t="s">
        <v>74</v>
      </c>
      <c r="AE9" s="251"/>
      <c r="AF9" s="251"/>
      <c r="AG9" s="251"/>
      <c r="AH9" s="251"/>
      <c r="AI9" s="251"/>
      <c r="AJ9" s="251"/>
      <c r="AK9" s="239" t="s">
        <v>75</v>
      </c>
      <c r="AL9" s="240"/>
      <c r="AM9" s="240"/>
      <c r="AN9" s="240"/>
      <c r="AO9" s="240"/>
      <c r="AP9" s="240"/>
      <c r="AQ9" s="240"/>
      <c r="AR9" s="240"/>
      <c r="AS9" s="240"/>
      <c r="AT9" s="240"/>
      <c r="AU9" s="240"/>
      <c r="AV9" s="240"/>
      <c r="AW9" s="240"/>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ht="16.5" customHeight="1" x14ac:dyDescent="0.3">
      <c r="A10" s="252" t="s">
        <v>76</v>
      </c>
      <c r="B10" s="223" t="s">
        <v>77</v>
      </c>
      <c r="C10" s="223" t="s">
        <v>78</v>
      </c>
      <c r="D10" s="223" t="s">
        <v>15</v>
      </c>
      <c r="E10" s="217" t="s">
        <v>17</v>
      </c>
      <c r="F10" s="217" t="s">
        <v>19</v>
      </c>
      <c r="G10" s="223" t="s">
        <v>21</v>
      </c>
      <c r="H10" s="217" t="s">
        <v>23</v>
      </c>
      <c r="I10" s="217" t="s">
        <v>79</v>
      </c>
      <c r="J10" s="217" t="s">
        <v>80</v>
      </c>
      <c r="K10" s="217" t="s">
        <v>81</v>
      </c>
      <c r="L10" s="217" t="s">
        <v>82</v>
      </c>
      <c r="M10" s="223" t="s">
        <v>83</v>
      </c>
      <c r="N10" s="217" t="s">
        <v>84</v>
      </c>
      <c r="O10" s="217" t="s">
        <v>85</v>
      </c>
      <c r="P10" s="217" t="s">
        <v>86</v>
      </c>
      <c r="Q10" s="223" t="s">
        <v>83</v>
      </c>
      <c r="R10" s="217" t="s">
        <v>29</v>
      </c>
      <c r="S10" s="218" t="s">
        <v>87</v>
      </c>
      <c r="T10" s="217" t="s">
        <v>31</v>
      </c>
      <c r="U10" s="217" t="s">
        <v>88</v>
      </c>
      <c r="V10" s="217" t="s">
        <v>33</v>
      </c>
      <c r="W10" s="257" t="s">
        <v>102</v>
      </c>
      <c r="X10" s="217" t="s">
        <v>89</v>
      </c>
      <c r="Y10" s="217"/>
      <c r="Z10" s="217"/>
      <c r="AA10" s="217"/>
      <c r="AB10" s="217"/>
      <c r="AC10" s="217"/>
      <c r="AD10" s="218" t="s">
        <v>90</v>
      </c>
      <c r="AE10" s="218" t="s">
        <v>91</v>
      </c>
      <c r="AF10" s="218" t="s">
        <v>83</v>
      </c>
      <c r="AG10" s="218" t="s">
        <v>92</v>
      </c>
      <c r="AH10" s="218" t="s">
        <v>83</v>
      </c>
      <c r="AI10" s="218" t="s">
        <v>93</v>
      </c>
      <c r="AJ10" s="218" t="s">
        <v>49</v>
      </c>
      <c r="AK10" s="217" t="s">
        <v>75</v>
      </c>
      <c r="AL10" s="217" t="s">
        <v>94</v>
      </c>
      <c r="AM10" s="217" t="s">
        <v>95</v>
      </c>
      <c r="AN10" s="217" t="s">
        <v>96</v>
      </c>
      <c r="AO10" s="217" t="s">
        <v>97</v>
      </c>
      <c r="AP10" s="217" t="s">
        <v>53</v>
      </c>
      <c r="AQ10" s="217" t="s">
        <v>96</v>
      </c>
      <c r="AR10" s="217" t="s">
        <v>98</v>
      </c>
      <c r="AS10" s="217" t="s">
        <v>53</v>
      </c>
      <c r="AT10" s="257" t="s">
        <v>271</v>
      </c>
      <c r="AU10" s="217" t="s">
        <v>96</v>
      </c>
      <c r="AV10" s="259" t="s">
        <v>99</v>
      </c>
      <c r="AW10" s="217" t="s">
        <v>53</v>
      </c>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row>
    <row r="11" spans="1:75" s="3" customFormat="1" ht="65.25" customHeight="1" x14ac:dyDescent="0.25">
      <c r="A11" s="252"/>
      <c r="B11" s="223"/>
      <c r="C11" s="223"/>
      <c r="D11" s="223"/>
      <c r="E11" s="217"/>
      <c r="F11" s="217"/>
      <c r="G11" s="223"/>
      <c r="H11" s="217"/>
      <c r="I11" s="217"/>
      <c r="J11" s="217"/>
      <c r="K11" s="217"/>
      <c r="L11" s="217"/>
      <c r="M11" s="223"/>
      <c r="N11" s="217"/>
      <c r="O11" s="217"/>
      <c r="P11" s="223"/>
      <c r="Q11" s="223"/>
      <c r="R11" s="217"/>
      <c r="S11" s="218"/>
      <c r="T11" s="217"/>
      <c r="U11" s="217"/>
      <c r="V11" s="217"/>
      <c r="W11" s="258"/>
      <c r="X11" s="119" t="s">
        <v>77</v>
      </c>
      <c r="Y11" s="119" t="s">
        <v>100</v>
      </c>
      <c r="Z11" s="119" t="s">
        <v>101</v>
      </c>
      <c r="AA11" s="119" t="s">
        <v>102</v>
      </c>
      <c r="AB11" s="119" t="s">
        <v>103</v>
      </c>
      <c r="AC11" s="119" t="s">
        <v>104</v>
      </c>
      <c r="AD11" s="218"/>
      <c r="AE11" s="218"/>
      <c r="AF11" s="218"/>
      <c r="AG11" s="218"/>
      <c r="AH11" s="218"/>
      <c r="AI11" s="218"/>
      <c r="AJ11" s="218"/>
      <c r="AK11" s="217"/>
      <c r="AL11" s="217"/>
      <c r="AM11" s="217"/>
      <c r="AN11" s="217"/>
      <c r="AO11" s="217"/>
      <c r="AP11" s="217"/>
      <c r="AQ11" s="217"/>
      <c r="AR11" s="217"/>
      <c r="AS11" s="217"/>
      <c r="AT11" s="258"/>
      <c r="AU11" s="217"/>
      <c r="AV11" s="259"/>
      <c r="AW11" s="217"/>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row>
    <row r="12" spans="1:75" s="147" customFormat="1" ht="201" customHeight="1" x14ac:dyDescent="0.25">
      <c r="A12" s="233">
        <v>1</v>
      </c>
      <c r="B12" s="233" t="s">
        <v>105</v>
      </c>
      <c r="C12" s="233" t="s">
        <v>106</v>
      </c>
      <c r="D12" s="213" t="s">
        <v>107</v>
      </c>
      <c r="E12" s="213" t="s">
        <v>108</v>
      </c>
      <c r="F12" s="253" t="s">
        <v>109</v>
      </c>
      <c r="G12" s="231" t="s">
        <v>272</v>
      </c>
      <c r="H12" s="213" t="s">
        <v>110</v>
      </c>
      <c r="I12" s="213" t="s">
        <v>111</v>
      </c>
      <c r="J12" s="213" t="s">
        <v>112</v>
      </c>
      <c r="K12" s="232">
        <v>300</v>
      </c>
      <c r="L12" s="214" t="str">
        <f>IF(K12&lt;=0,"",IF(K12&lt;=2,"Muy Baja",IF(K12&lt;=24,"Baja",IF(K12&lt;=500,"Media",IF(K12&lt;=5000,"Alta","Muy Alta")))))</f>
        <v>Media</v>
      </c>
      <c r="M12" s="215">
        <f>IF(L12="","",IF(L12="Muy Baja",0.2,IF(L12="Baja",0.4,IF(L12="Media",0.6,IF(L12="Alta",0.8,IF(L12="Muy Alta",1,))))))</f>
        <v>0.6</v>
      </c>
      <c r="N12" s="216" t="s">
        <v>113</v>
      </c>
      <c r="O12" s="215" t="str">
        <f>IF(NOT(ISERROR(MATCH(N12,'Tabla Impacto'!$B$221:$B$223,0))),'Tabla Impacto'!$F$223&amp;"Por favor no seleccionar los criterios de impacto(Afectación Económica o presupuestal y Pérdida Reputacional)",N12)</f>
        <v xml:space="preserve">     Entre 10 y 50 SMLMV </v>
      </c>
      <c r="P12" s="214" t="str">
        <f>IF(OR(O12='Tabla Impacto'!$C$11,O12='Tabla Impacto'!$D$11),"Leve",IF(OR(O12='Tabla Impacto'!$C$12,O12='Tabla Impacto'!$D$12),"Menor",IF(OR(O12='Tabla Impacto'!$C$13,O12='Tabla Impacto'!$D$13),"Moderado",IF(OR(O12='Tabla Impacto'!$C$14,O12='Tabla Impacto'!$D$14),"Mayor",IF(OR(O12='Tabla Impacto'!$C$15,O12='Tabla Impacto'!$D$15),"Catastrófico","")))))</f>
        <v>Menor</v>
      </c>
      <c r="Q12" s="215">
        <f>IF(P12="","",IF(P12="Leve",0.2,IF(P12="Menor",0.4,IF(P12="Moderado",0.6,IF(P12="Mayor",0.8,IF(P12="Catastrófico",1,))))))</f>
        <v>0.4</v>
      </c>
      <c r="R12" s="230"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51">
        <v>1</v>
      </c>
      <c r="T12" s="152" t="s">
        <v>273</v>
      </c>
      <c r="U12" s="152" t="s">
        <v>274</v>
      </c>
      <c r="V12" s="140" t="str">
        <f t="shared" ref="V12:V13" si="0">IF(OR(X12="Preventivo",X12="Detectivo"),"Probabilidad",IF(X12="Correctivo","Impacto",""))</f>
        <v>Probabilidad</v>
      </c>
      <c r="W12" s="165" t="s">
        <v>275</v>
      </c>
      <c r="X12" s="113" t="s">
        <v>114</v>
      </c>
      <c r="Y12" s="113" t="s">
        <v>115</v>
      </c>
      <c r="Z12" s="114" t="str">
        <f t="shared" ref="Z12:Z16" si="1">IF(AND(X12="Preventivo",Y12="Automático"),"50%",IF(AND(X12="Preventivo",Y12="Manual"),"40%",IF(AND(X12="Detectivo",Y12="Automático"),"40%",IF(AND(X12="Detectivo",Y12="Manual"),"30%",IF(AND(X12="Correctivo",Y12="Automático"),"35%",IF(AND(X12="Correctivo",Y12="Manual"),"25%",""))))))</f>
        <v>40%</v>
      </c>
      <c r="AA12" s="113" t="s">
        <v>116</v>
      </c>
      <c r="AB12" s="113" t="s">
        <v>117</v>
      </c>
      <c r="AC12" s="113" t="s">
        <v>118</v>
      </c>
      <c r="AD12" s="115">
        <f>IFERROR(IF(V12="Probabilidad",(M12-(+M12*Z12)),IF(V12="Impacto",M12,"")),"")</f>
        <v>0.36</v>
      </c>
      <c r="AE12" s="116" t="str">
        <f>IFERROR(IF(AD12="","",IF(AD12&lt;=0.2,"Muy Baja",IF(AD12&lt;=0.4,"Baja",IF(AD12&lt;=0.6,"Media",IF(AD12&lt;=0.8,"Alta","Muy Alta"))))),"")</f>
        <v>Baja</v>
      </c>
      <c r="AF12" s="114">
        <f>+AD12</f>
        <v>0.36</v>
      </c>
      <c r="AG12" s="116" t="str">
        <f>IFERROR(IF(AH12="","",IF(AH12&lt;=0.2,"Leve",IF(AH12&lt;=0.4,"Menor",IF(AH12&lt;=0.6,"Moderado",IF(AH12&lt;=0.8,"Mayor","Catastrófico"))))),"")</f>
        <v>Menor</v>
      </c>
      <c r="AH12" s="114">
        <f>IFERROR(IF(V12="Impacto",(Q12-(+Q12*Z12)),IF(V12="Probabilidad",Q12,"")),"")</f>
        <v>0.4</v>
      </c>
      <c r="AI12" s="117" t="str">
        <f>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Moderado</v>
      </c>
      <c r="AJ12" s="113" t="s">
        <v>119</v>
      </c>
      <c r="AK12" s="164" t="s">
        <v>276</v>
      </c>
      <c r="AL12" s="111" t="s">
        <v>136</v>
      </c>
      <c r="AM12" s="162" t="s">
        <v>284</v>
      </c>
      <c r="AN12" s="162">
        <v>45412</v>
      </c>
      <c r="AO12" s="150" t="s">
        <v>286</v>
      </c>
      <c r="AP12" s="112" t="s">
        <v>122</v>
      </c>
      <c r="AQ12" s="162">
        <v>45884</v>
      </c>
      <c r="AR12" s="150" t="s">
        <v>292</v>
      </c>
      <c r="AS12" s="112" t="s">
        <v>122</v>
      </c>
      <c r="AT12" s="111" t="s">
        <v>293</v>
      </c>
      <c r="AU12" s="118"/>
      <c r="AV12" s="148"/>
      <c r="AW12" s="112"/>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row>
    <row r="13" spans="1:75" ht="194.25" customHeight="1" x14ac:dyDescent="0.3">
      <c r="A13" s="233"/>
      <c r="B13" s="233"/>
      <c r="C13" s="233"/>
      <c r="D13" s="213"/>
      <c r="E13" s="213"/>
      <c r="F13" s="254"/>
      <c r="G13" s="231"/>
      <c r="H13" s="213"/>
      <c r="I13" s="213"/>
      <c r="J13" s="213"/>
      <c r="K13" s="232"/>
      <c r="L13" s="214"/>
      <c r="M13" s="215"/>
      <c r="N13" s="216"/>
      <c r="O13" s="215"/>
      <c r="P13" s="214"/>
      <c r="Q13" s="215"/>
      <c r="R13" s="230"/>
      <c r="S13" s="151">
        <v>2</v>
      </c>
      <c r="T13" s="152" t="s">
        <v>277</v>
      </c>
      <c r="U13" s="154" t="s">
        <v>278</v>
      </c>
      <c r="V13" s="140" t="str">
        <f t="shared" si="0"/>
        <v>Probabilidad</v>
      </c>
      <c r="W13" s="165" t="s">
        <v>275</v>
      </c>
      <c r="X13" s="113" t="s">
        <v>114</v>
      </c>
      <c r="Y13" s="113" t="s">
        <v>115</v>
      </c>
      <c r="Z13" s="114" t="str">
        <f t="shared" ref="Z13" si="2">IF(AND(X13="Preventivo",Y13="Automático"),"50%",IF(AND(X13="Preventivo",Y13="Manual"),"40%",IF(AND(X13="Detectivo",Y13="Automático"),"40%",IF(AND(X13="Detectivo",Y13="Manual"),"30%",IF(AND(X13="Correctivo",Y13="Automático"),"35%",IF(AND(X13="Correctivo",Y13="Manual"),"25%",""))))))</f>
        <v>40%</v>
      </c>
      <c r="AA13" s="113" t="s">
        <v>116</v>
      </c>
      <c r="AB13" s="113" t="s">
        <v>117</v>
      </c>
      <c r="AC13" s="113" t="s">
        <v>118</v>
      </c>
      <c r="AD13" s="144">
        <f>IFERROR(IF(AND(V12="Probabilidad",V13="Probabilidad"),(AF12-(+AF12*Z13)),IF(V13="Probabilidad",(N12-(+N12*Z13)),IF(V13="Impacto",AF12,""))),"")</f>
        <v>0.216</v>
      </c>
      <c r="AE13" s="143" t="str">
        <f>IFERROR(IF(AD13="","",IF(AD13&lt;=0.2,"Muy Baja",IF(AD13&lt;=0.4,"Baja",IF(AD13&lt;=0.6,"Media",IF(AD13&lt;=0.8,"Alta","Muy Alta"))))),"")</f>
        <v>Baja</v>
      </c>
      <c r="AF13" s="142">
        <f>+AD13</f>
        <v>0.216</v>
      </c>
      <c r="AG13" s="143" t="str">
        <f>IFERROR(IF(AH13="","",IF(AH13&lt;=0.2,"Leve",IF(AH13&lt;=0.4,"Menor",IF(AH13&lt;=0.6,"Moderado",IF(AH13&lt;=0.8,"Mayor","Catastrófico"))))),"")</f>
        <v>Menor</v>
      </c>
      <c r="AH13" s="142">
        <f>IFERROR(IF(AND(V12="Impacto",V13="Impacto"),(AH12-(+AH12*Z13)),IF(V13="Impacto",($M$10-(+$M$10*Z13)),IF(V13="Probabilidad",AH12,""))),"")</f>
        <v>0.4</v>
      </c>
      <c r="AI13" s="143" t="str">
        <f>IFERROR(IF(OR(AND(AE13="Muy Baja",AG13="Leve"),AND(AE13="Muy Baja",AG13="Menor"),AND(AE13="Baja",AG13="Leve")),"Bajo",IF(OR(AND(AE13="Muy baja",AG13="Moderado"),AND(AE13="Baja",AG13="Menor"),AND(AE13="Baja",AG13="Moderado"),AND(AE13="Media",AG13="Leve"),AND(AE13="Media",AG13="Menor"),AND(AE13="Media",AG13="Moderado"),AND(AE13="Alta",AG13="Leve"),AND(AE13="Alta",AG13="Menor")),"Moderado",IF(OR(AND(AE13="Muy Baja",AG13="Mayor"),AND(AE13="Baja",AG13="Mayor"),AND(AE13="Media",AG13="Mayor"),AND(AE13="Alta",AG13="Moderado"),AND(AE13="Alta",AG13="Mayor"),AND(AE13="Muy Alta",AG13="Leve"),AND(AE13="Muy Alta",AG13="Menor"),AND(AE13="Muy Alta",AG13="Moderado"),AND(AE13="Muy Alta",AG13="Mayor")),"Alto",IF(OR(AND(AE13="Muy Baja",AG13="Catastrófico"),AND(AE13="Baja",AG13="Catastrófico"),AND(AE13="Media",AG13="Catastrófico"),AND(AE13="Alta",AG13="Catastrófico"),AND(AE13="Muy Alta",AG13="Catastrófico")),"Extremo","")))),"")</f>
        <v>Moderado</v>
      </c>
      <c r="AJ13" s="113" t="s">
        <v>119</v>
      </c>
      <c r="AK13" s="164" t="s">
        <v>120</v>
      </c>
      <c r="AL13" s="111" t="s">
        <v>121</v>
      </c>
      <c r="AM13" s="149" t="s">
        <v>285</v>
      </c>
      <c r="AN13" s="162">
        <v>45412</v>
      </c>
      <c r="AO13" s="150" t="s">
        <v>287</v>
      </c>
      <c r="AP13" s="112" t="s">
        <v>122</v>
      </c>
      <c r="AQ13" s="162">
        <v>45884</v>
      </c>
      <c r="AR13" s="161" t="s">
        <v>295</v>
      </c>
      <c r="AS13" s="112" t="s">
        <v>122</v>
      </c>
      <c r="AT13" s="111" t="s">
        <v>294</v>
      </c>
      <c r="AU13" s="118"/>
      <c r="AV13" s="172"/>
      <c r="AW13" s="112"/>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409.5" customHeight="1" x14ac:dyDescent="0.3">
      <c r="A14" s="151">
        <v>2</v>
      </c>
      <c r="B14" s="151" t="s">
        <v>105</v>
      </c>
      <c r="C14" s="151" t="s">
        <v>123</v>
      </c>
      <c r="D14" s="150" t="s">
        <v>107</v>
      </c>
      <c r="E14" s="150" t="s">
        <v>124</v>
      </c>
      <c r="F14" s="150" t="s">
        <v>125</v>
      </c>
      <c r="G14" s="153" t="s">
        <v>279</v>
      </c>
      <c r="H14" s="150" t="s">
        <v>110</v>
      </c>
      <c r="I14" s="150" t="s">
        <v>111</v>
      </c>
      <c r="J14" s="150" t="s">
        <v>112</v>
      </c>
      <c r="K14" s="155">
        <v>5</v>
      </c>
      <c r="L14" s="156" t="str">
        <f>IF(K14&lt;=0,"",IF(K14&lt;=2,"Muy Baja",IF(K14&lt;=24,"Baja",IF(K14&lt;=500,"Media",IF(K14&lt;=5000,"Alta","Muy Alta")))))</f>
        <v>Baja</v>
      </c>
      <c r="M14" s="157">
        <f>IF(L14="","",IF(L14="Muy Baja",0.2,IF(L14="Baja",0.4,IF(L14="Media",0.6,IF(L14="Alta",0.8,IF(L14="Muy Alta",1,))))))</f>
        <v>0.4</v>
      </c>
      <c r="N14" s="158" t="s">
        <v>113</v>
      </c>
      <c r="O14" s="157" t="str">
        <f>IF(NOT(ISERROR(MATCH(N14,'Tabla Impacto'!$B$221:$B$223,0))),'Tabla Impacto'!$F$223&amp;"Por favor no seleccionar los criterios de impacto(Afectación Económica o presupuestal y Pérdida Reputacional)",N14)</f>
        <v xml:space="preserve">     Entre 10 y 50 SMLMV </v>
      </c>
      <c r="P14" s="156" t="str">
        <f>IF(OR(O14='[1]Tabla Impacto'!$C$11,O14='[1]Tabla Impacto'!$D$11),"Leve",IF(OR(O14='[1]Tabla Impacto'!$C$12,O14='[1]Tabla Impacto'!$D$12),"Menor",IF(OR(O14='[1]Tabla Impacto'!$C$13,O14='[1]Tabla Impacto'!$D$13),"Moderado",IF(OR(O14='[1]Tabla Impacto'!$C$14,O14='[1]Tabla Impacto'!$D$14),"Mayor",IF(OR(O14='[1]Tabla Impacto'!$C$15,O14='[1]Tabla Impacto'!$D$15),"Catastrófico","")))))</f>
        <v>Menor</v>
      </c>
      <c r="Q14" s="157">
        <f>IF(P14="","",IF(P14="Leve",0.2,IF(P14="Menor",0.4,IF(P14="Moderado",0.6,IF(P14="Mayor",0.8,IF(P14="Catastrófico",1,))))))</f>
        <v>0.4</v>
      </c>
      <c r="R14" s="156"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59">
        <v>1</v>
      </c>
      <c r="T14" s="160" t="s">
        <v>280</v>
      </c>
      <c r="U14" s="154" t="s">
        <v>126</v>
      </c>
      <c r="V14" s="140" t="str">
        <f t="shared" ref="V14:V16" si="3">IF(OR(X14="Preventivo",X14="Detectivo"),"Probabilidad",IF(X14="Correctivo","Impacto",""))</f>
        <v>Probabilidad</v>
      </c>
      <c r="W14" s="165" t="s">
        <v>275</v>
      </c>
      <c r="X14" s="113" t="s">
        <v>114</v>
      </c>
      <c r="Y14" s="113" t="s">
        <v>115</v>
      </c>
      <c r="Z14" s="114" t="str">
        <f t="shared" si="1"/>
        <v>40%</v>
      </c>
      <c r="AA14" s="113" t="s">
        <v>116</v>
      </c>
      <c r="AB14" s="113" t="s">
        <v>117</v>
      </c>
      <c r="AC14" s="113" t="s">
        <v>118</v>
      </c>
      <c r="AD14" s="144">
        <f t="shared" ref="AD14:AD16" si="4">IFERROR(IF(AND(V13="Probabilidad",V14="Probabilidad"),(AF13-(+AF13*Z14)),IF(V14="Probabilidad",(N13-(+N13*Z14)),IF(V14="Impacto",AF13,""))),"")</f>
        <v>0.12959999999999999</v>
      </c>
      <c r="AE14" s="143" t="str">
        <f>IFERROR(IF(AD14="","",IF(AD14&lt;=0.2,"Muy Baja",IF(AD14&lt;=0.4,"Baja",IF(AD14&lt;=0.6,"Media",IF(AD14&lt;=0.8,"Alta","Muy Alta"))))),"")</f>
        <v>Muy Baja</v>
      </c>
      <c r="AF14" s="142">
        <f>+AD14</f>
        <v>0.12959999999999999</v>
      </c>
      <c r="AG14" s="143" t="str">
        <f>IFERROR(IF(AH14="","",IF(AH14&lt;=0.2,"Leve",IF(AH14&lt;=0.4,"Menor",IF(AH14&lt;=0.6,"Moderado",IF(AH14&lt;=0.8,"Mayor","Catastrófico"))))),"")</f>
        <v>Menor</v>
      </c>
      <c r="AH14" s="142">
        <f>IFERROR(IF(AND(V13="Impacto",V14="Impacto"),(AH13-(+AH13*Z14)),IF(V14="Impacto",($M$10-(+$M$10*Z14)),IF(V14="Probabilidad",AH13,""))),"")</f>
        <v>0.4</v>
      </c>
      <c r="AI14" s="143" t="str">
        <f>IFERROR(IF(OR(AND(AE14="Muy Baja",AG14="Leve"),AND(AE14="Muy Baja",AG14="Menor"),AND(AE14="Baja",AG14="Leve")),"Bajo",IF(OR(AND(AE14="Muy baja",AG14="Moderado"),AND(AE14="Baja",AG14="Menor"),AND(AE14="Baja",AG14="Moderado"),AND(AE14="Media",AG14="Leve"),AND(AE14="Media",AG14="Menor"),AND(AE14="Media",AG14="Moderado"),AND(AE14="Alta",AG14="Leve"),AND(AE14="Alta",AG14="Menor")),"Moderado",IF(OR(AND(AE14="Muy Baja",AG14="Mayor"),AND(AE14="Baja",AG14="Mayor"),AND(AE14="Media",AG14="Mayor"),AND(AE14="Alta",AG14="Moderado"),AND(AE14="Alta",AG14="Mayor"),AND(AE14="Muy Alta",AG14="Leve"),AND(AE14="Muy Alta",AG14="Menor"),AND(AE14="Muy Alta",AG14="Moderado"),AND(AE14="Muy Alta",AG14="Mayor")),"Alto",IF(OR(AND(AE14="Muy Baja",AG14="Catastrófico"),AND(AE14="Baja",AG14="Catastrófico"),AND(AE14="Media",AG14="Catastrófico"),AND(AE14="Alta",AG14="Catastrófico"),AND(AE14="Muy Alta",AG14="Catastrófico")),"Extremo","")))),"")</f>
        <v>Bajo</v>
      </c>
      <c r="AJ14" s="141" t="s">
        <v>119</v>
      </c>
      <c r="AK14" s="139" t="s">
        <v>127</v>
      </c>
      <c r="AL14" s="111" t="s">
        <v>128</v>
      </c>
      <c r="AM14" s="149" t="s">
        <v>285</v>
      </c>
      <c r="AN14" s="162">
        <v>45412</v>
      </c>
      <c r="AO14" s="139" t="s">
        <v>288</v>
      </c>
      <c r="AP14" s="112" t="s">
        <v>122</v>
      </c>
      <c r="AQ14" s="162">
        <v>45884</v>
      </c>
      <c r="AR14" s="139" t="s">
        <v>296</v>
      </c>
      <c r="AS14" s="112" t="s">
        <v>122</v>
      </c>
      <c r="AT14" s="112" t="s">
        <v>297</v>
      </c>
      <c r="AU14" s="118"/>
      <c r="AV14" s="172"/>
      <c r="AW14" s="112"/>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218.25" customHeight="1" x14ac:dyDescent="0.3">
      <c r="A15" s="233">
        <v>3</v>
      </c>
      <c r="B15" s="233" t="s">
        <v>129</v>
      </c>
      <c r="C15" s="233" t="s">
        <v>123</v>
      </c>
      <c r="D15" s="213" t="s">
        <v>130</v>
      </c>
      <c r="E15" s="213" t="s">
        <v>131</v>
      </c>
      <c r="F15" s="255" t="s">
        <v>132</v>
      </c>
      <c r="G15" s="213" t="s">
        <v>133</v>
      </c>
      <c r="H15" s="213" t="s">
        <v>110</v>
      </c>
      <c r="I15" s="213" t="s">
        <v>111</v>
      </c>
      <c r="J15" s="213" t="s">
        <v>112</v>
      </c>
      <c r="K15" s="232">
        <v>40</v>
      </c>
      <c r="L15" s="214" t="str">
        <f>IF(K15&lt;=0,"",IF(K15&lt;=2,"Muy Baja",IF(K15&lt;=24,"Baja",IF(K15&lt;=500,"Media",IF(K15&lt;=5000,"Alta","Muy Alta")))))</f>
        <v>Media</v>
      </c>
      <c r="M15" s="215">
        <f>IF(L15="","",IF(L15="Muy Baja",0.2,IF(L15="Baja",0.4,IF(L15="Media",0.6,IF(L15="Alta",0.8,IF(L15="Muy Alta",1,))))))</f>
        <v>0.6</v>
      </c>
      <c r="N15" s="216" t="s">
        <v>134</v>
      </c>
      <c r="O15" s="215" t="str">
        <f>IF(NOT(ISERROR(MATCH(N15,'Tabla Impacto'!$B$221:$B$223,0))),'Tabla Impacto'!$F$223&amp;"Por favor no seleccionar los criterios de impacto(Afectación Económica o presupuestal y Pérdida Reputacional)",N15)</f>
        <v xml:space="preserve">     El riesgo afecta la imagen de alguna área de la organización</v>
      </c>
      <c r="P15" s="214" t="str">
        <f>IF(OR(O15='[1]Tabla Impacto'!$C$11,O15='[1]Tabla Impacto'!$D$11),"Leve",IF(OR(O15='[1]Tabla Impacto'!$C$12,O15='[1]Tabla Impacto'!$D$12),"Menor",IF(OR(O15='[1]Tabla Impacto'!$C$13,O15='[1]Tabla Impacto'!$D$13),"Moderado",IF(OR(O15='[1]Tabla Impacto'!$C$14,O15='[1]Tabla Impacto'!$D$14),"Mayor",IF(OR(O15='[1]Tabla Impacto'!$C$15,O15='[1]Tabla Impacto'!$D$15),"Catastrófico","")))))</f>
        <v>Leve</v>
      </c>
      <c r="Q15" s="215">
        <f>IF(P15="","",IF(P15="Leve",0.2,IF(P15="Menor",0.4,IF(P15="Moderado",0.6,IF(P15="Mayor",0.8,IF(P15="Catastrófico",1,))))))</f>
        <v>0.2</v>
      </c>
      <c r="R15" s="214"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59">
        <v>1</v>
      </c>
      <c r="T15" s="152" t="s">
        <v>298</v>
      </c>
      <c r="U15" s="152" t="s">
        <v>274</v>
      </c>
      <c r="V15" s="140" t="str">
        <f t="shared" si="3"/>
        <v>Probabilidad</v>
      </c>
      <c r="W15" s="166" t="s">
        <v>275</v>
      </c>
      <c r="X15" s="113" t="s">
        <v>114</v>
      </c>
      <c r="Y15" s="113" t="s">
        <v>115</v>
      </c>
      <c r="Z15" s="114" t="str">
        <f t="shared" si="1"/>
        <v>40%</v>
      </c>
      <c r="AA15" s="113" t="s">
        <v>116</v>
      </c>
      <c r="AB15" s="113" t="s">
        <v>117</v>
      </c>
      <c r="AC15" s="113" t="s">
        <v>118</v>
      </c>
      <c r="AD15" s="144">
        <f>IFERROR(IF(AND(V14="Probabilidad",V15="Probabilidad"),(AF14-(+AF14*Z15)),IF(V15="Probabilidad",(N14-(+N14*Z15)),IF(V15="Impacto",AF14,""))),"")</f>
        <v>7.7759999999999996E-2</v>
      </c>
      <c r="AE15" s="143" t="str">
        <f>IFERROR(IF(AD15="","",IF(AD15&lt;=0.2,"Muy Baja",IF(AD15&lt;=0.4,"Baja",IF(AD15&lt;=0.6,"Media",IF(AD15&lt;=0.8,"Alta","Muy Alta"))))),"")</f>
        <v>Muy Baja</v>
      </c>
      <c r="AF15" s="142">
        <f t="shared" ref="AF15" si="5">+AD15</f>
        <v>7.7759999999999996E-2</v>
      </c>
      <c r="AG15" s="143" t="str">
        <f>IFERROR(IF(AH15="","",IF(AH15&lt;=0.2,"Leve",IF(AH15&lt;=0.4,"Menor",IF(AH15&lt;=0.6,"Moderado",IF(AH15&lt;=0.8,"Mayor","Catastrófico"))))),"")</f>
        <v>Menor</v>
      </c>
      <c r="AH15" s="142">
        <f>IFERROR(IF(AND(V14="Impacto",V15="Impacto"),(AH14-(+AH14*Z15)),IF(V15="Impacto",($M$10-(+$M$10*Z15)),IF(V15="Probabilidad",AH14,""))),"")</f>
        <v>0.4</v>
      </c>
      <c r="AI15" s="143" t="str">
        <f>IFERROR(IF(OR(AND(AE15="Muy Baja",AG15="Leve"),AND(AE15="Muy Baja",AG15="Menor"),AND(AE15="Baja",AG15="Leve")),"Bajo",IF(OR(AND(AE15="Muy baja",AG15="Moderado"),AND(AE15="Baja",AG15="Menor"),AND(AE15="Baja",AG15="Moderado"),AND(AE15="Media",AG15="Leve"),AND(AE15="Media",AG15="Menor"),AND(AE15="Media",AG15="Moderado"),AND(AE15="Alta",AG15="Leve"),AND(AE15="Alta",AG15="Menor")),"Moderado",IF(OR(AND(AE15="Muy Baja",AG15="Mayor"),AND(AE15="Baja",AG15="Mayor"),AND(AE15="Media",AG15="Mayor"),AND(AE15="Alta",AG15="Moderado"),AND(AE15="Alta",AG15="Mayor"),AND(AE15="Muy Alta",AG15="Leve"),AND(AE15="Muy Alta",AG15="Menor"),AND(AE15="Muy Alta",AG15="Moderado"),AND(AE15="Muy Alta",AG15="Mayor")),"Alto",IF(OR(AND(AE15="Muy Baja",AG15="Catastrófico"),AND(AE15="Baja",AG15="Catastrófico"),AND(AE15="Media",AG15="Catastrófico"),AND(AE15="Alta",AG15="Catastrófico"),AND(AE15="Muy Alta",AG15="Catastrófico")),"Extremo","")))),"")</f>
        <v>Bajo</v>
      </c>
      <c r="AJ15" s="141" t="s">
        <v>119</v>
      </c>
      <c r="AK15" s="145" t="s">
        <v>135</v>
      </c>
      <c r="AL15" s="111" t="s">
        <v>136</v>
      </c>
      <c r="AM15" s="149" t="s">
        <v>285</v>
      </c>
      <c r="AN15" s="162">
        <v>45412</v>
      </c>
      <c r="AO15" s="111" t="s">
        <v>289</v>
      </c>
      <c r="AP15" s="112" t="s">
        <v>122</v>
      </c>
      <c r="AQ15" s="162">
        <v>45884</v>
      </c>
      <c r="AR15" s="150" t="s">
        <v>299</v>
      </c>
      <c r="AS15" s="112" t="s">
        <v>122</v>
      </c>
      <c r="AT15" s="111" t="s">
        <v>293</v>
      </c>
      <c r="AU15" s="118"/>
      <c r="AV15" s="172"/>
      <c r="AW15" s="112"/>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75" ht="208.5" customHeight="1" x14ac:dyDescent="0.3">
      <c r="A16" s="233"/>
      <c r="B16" s="233"/>
      <c r="C16" s="233"/>
      <c r="D16" s="213"/>
      <c r="E16" s="213"/>
      <c r="F16" s="256"/>
      <c r="G16" s="213"/>
      <c r="H16" s="213"/>
      <c r="I16" s="213"/>
      <c r="J16" s="213"/>
      <c r="K16" s="232"/>
      <c r="L16" s="214"/>
      <c r="M16" s="215"/>
      <c r="N16" s="216"/>
      <c r="O16" s="215"/>
      <c r="P16" s="214"/>
      <c r="Q16" s="215"/>
      <c r="R16" s="214"/>
      <c r="S16" s="159">
        <v>2</v>
      </c>
      <c r="T16" s="154" t="s">
        <v>281</v>
      </c>
      <c r="U16" s="154" t="s">
        <v>282</v>
      </c>
      <c r="V16" s="140" t="str">
        <f t="shared" si="3"/>
        <v>Probabilidad</v>
      </c>
      <c r="W16" s="166" t="s">
        <v>275</v>
      </c>
      <c r="X16" s="113" t="s">
        <v>114</v>
      </c>
      <c r="Y16" s="113" t="s">
        <v>115</v>
      </c>
      <c r="Z16" s="114" t="str">
        <f t="shared" si="1"/>
        <v>40%</v>
      </c>
      <c r="AA16" s="113" t="s">
        <v>116</v>
      </c>
      <c r="AB16" s="113" t="s">
        <v>117</v>
      </c>
      <c r="AC16" s="113" t="s">
        <v>118</v>
      </c>
      <c r="AD16" s="144">
        <f t="shared" si="4"/>
        <v>4.6655999999999996E-2</v>
      </c>
      <c r="AE16" s="143" t="str">
        <f>IFERROR(IF(AD16="","",IF(AD16&lt;=0.2,"Muy Baja",IF(AD16&lt;=0.4,"Baja",IF(AD16&lt;=0.6,"Media",IF(AD16&lt;=0.8,"Alta","Muy Alta"))))),"")</f>
        <v>Muy Baja</v>
      </c>
      <c r="AF16" s="142">
        <f>+AD16</f>
        <v>4.6655999999999996E-2</v>
      </c>
      <c r="AG16" s="143" t="str">
        <f>IFERROR(IF(AH16="","",IF(AH16&lt;=0.2,"Leve",IF(AH16&lt;=0.4,"Menor",IF(AH16&lt;=0.6,"Moderado",IF(AH16&lt;=0.8,"Mayor","Catastrófico"))))),"")</f>
        <v>Menor</v>
      </c>
      <c r="AH16" s="142">
        <f>IFERROR(IF(AND(V15="Impacto",V16="Impacto"),(AH15-(+AH15*Z16)),IF(V16="Impacto",($M$10-(+$M$10*Z16)),IF(V16="Probabilidad",AH15,""))),"")</f>
        <v>0.4</v>
      </c>
      <c r="AI16" s="143" t="str">
        <f>IFERROR(IF(OR(AND(AE16="Muy Baja",AG16="Leve"),AND(AE16="Muy Baja",AG16="Menor"),AND(AE16="Baja",AG16="Leve")),"Bajo",IF(OR(AND(AE16="Muy baja",AG16="Moderado"),AND(AE16="Baja",AG16="Menor"),AND(AE16="Baja",AG16="Moderado"),AND(AE16="Media",AG16="Leve"),AND(AE16="Media",AG16="Menor"),AND(AE16="Media",AG16="Moderado"),AND(AE16="Alta",AG16="Leve"),AND(AE16="Alta",AG16="Menor")),"Moderado",IF(OR(AND(AE16="Muy Baja",AG16="Mayor"),AND(AE16="Baja",AG16="Mayor"),AND(AE16="Media",AG16="Mayor"),AND(AE16="Alta",AG16="Moderado"),AND(AE16="Alta",AG16="Mayor"),AND(AE16="Muy Alta",AG16="Leve"),AND(AE16="Muy Alta",AG16="Menor"),AND(AE16="Muy Alta",AG16="Moderado"),AND(AE16="Muy Alta",AG16="Mayor")),"Alto",IF(OR(AND(AE16="Muy Baja",AG16="Catastrófico"),AND(AE16="Baja",AG16="Catastrófico"),AND(AE16="Media",AG16="Catastrófico"),AND(AE16="Alta",AG16="Catastrófico"),AND(AE16="Muy Alta",AG16="Catastrófico")),"Extremo","")))),"")</f>
        <v>Bajo</v>
      </c>
      <c r="AJ16" s="141" t="s">
        <v>119</v>
      </c>
      <c r="AK16" s="148" t="s">
        <v>283</v>
      </c>
      <c r="AL16" s="111" t="s">
        <v>128</v>
      </c>
      <c r="AM16" s="149" t="s">
        <v>285</v>
      </c>
      <c r="AN16" s="162">
        <v>45412</v>
      </c>
      <c r="AO16" s="111" t="s">
        <v>290</v>
      </c>
      <c r="AP16" s="112" t="s">
        <v>122</v>
      </c>
      <c r="AQ16" s="162">
        <v>45884</v>
      </c>
      <c r="AR16" s="161" t="s">
        <v>301</v>
      </c>
      <c r="AS16" s="112" t="s">
        <v>122</v>
      </c>
      <c r="AT16" s="111" t="s">
        <v>300</v>
      </c>
      <c r="AU16" s="118"/>
      <c r="AV16" s="172"/>
      <c r="AW16" s="112"/>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row>
    <row r="17" spans="1:44" ht="49.5" customHeight="1" x14ac:dyDescent="0.3">
      <c r="A17" s="110"/>
      <c r="B17" s="134"/>
      <c r="C17" s="134"/>
      <c r="D17" s="220" t="s">
        <v>140</v>
      </c>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2"/>
    </row>
    <row r="19" spans="1:44" x14ac:dyDescent="0.3">
      <c r="A19" s="120"/>
      <c r="B19" s="121"/>
      <c r="C19" s="121"/>
      <c r="D19" s="121"/>
      <c r="E19" s="121"/>
      <c r="F19" s="121"/>
      <c r="G19" s="121"/>
      <c r="H19" s="1"/>
      <c r="I19" s="1"/>
      <c r="J19" s="1"/>
      <c r="L19" s="124"/>
      <c r="M19" s="121"/>
      <c r="N19" s="121"/>
      <c r="O19" s="121"/>
      <c r="P19" s="121"/>
      <c r="Q19" s="121"/>
      <c r="R19" s="121"/>
      <c r="S19" s="121"/>
      <c r="T19" s="121"/>
      <c r="U19" s="121"/>
      <c r="V19" s="125"/>
      <c r="W19" s="125"/>
      <c r="X19" s="125"/>
      <c r="Y19" s="121"/>
      <c r="Z19" s="121"/>
      <c r="AA19" s="121"/>
      <c r="AB19" s="121"/>
      <c r="AC19" s="121"/>
      <c r="AD19" s="121"/>
      <c r="AE19" s="121"/>
      <c r="AF19" s="121"/>
      <c r="AG19" s="121"/>
      <c r="AH19" s="121"/>
      <c r="AI19" s="121"/>
      <c r="AJ19" s="126"/>
      <c r="AK19" s="126"/>
      <c r="AL19" s="121"/>
      <c r="AM19" s="121"/>
      <c r="AN19" s="121"/>
      <c r="AO19" s="121"/>
      <c r="AP19" s="121"/>
      <c r="AQ19" s="121"/>
      <c r="AR19" s="121"/>
    </row>
    <row r="20" spans="1:44" ht="18" customHeight="1" x14ac:dyDescent="0.3">
      <c r="A20" s="227" t="s">
        <v>270</v>
      </c>
      <c r="B20" s="228"/>
      <c r="C20" s="228"/>
      <c r="D20" s="228"/>
      <c r="E20" s="228"/>
      <c r="F20" s="228"/>
      <c r="G20" s="229"/>
      <c r="H20" s="1"/>
      <c r="I20" s="1"/>
      <c r="J20" s="1"/>
      <c r="K20" s="234" t="s">
        <v>291</v>
      </c>
      <c r="L20" s="235"/>
      <c r="M20" s="235"/>
      <c r="N20" s="236"/>
      <c r="O20" s="121"/>
      <c r="P20" s="121"/>
      <c r="Q20" s="121"/>
      <c r="R20" s="121"/>
      <c r="S20" s="121"/>
      <c r="T20" s="121"/>
      <c r="U20" s="126"/>
      <c r="V20" s="125"/>
      <c r="W20" s="125"/>
      <c r="X20" s="125"/>
      <c r="Y20" s="121"/>
      <c r="Z20" s="125"/>
      <c r="AA20" s="125"/>
      <c r="AB20" s="121"/>
      <c r="AC20" s="121"/>
      <c r="AD20" s="121"/>
      <c r="AE20" s="121"/>
      <c r="AF20" s="121"/>
      <c r="AG20" s="121"/>
      <c r="AH20" s="121"/>
      <c r="AI20" s="121"/>
      <c r="AJ20" s="121"/>
      <c r="AK20" s="121"/>
      <c r="AL20" s="121"/>
      <c r="AM20" s="121"/>
      <c r="AN20" s="121"/>
      <c r="AO20" s="121"/>
      <c r="AP20" s="121"/>
      <c r="AQ20" s="121"/>
      <c r="AR20" s="121"/>
    </row>
    <row r="21" spans="1:44" ht="17.25" thickBot="1" x14ac:dyDescent="0.35">
      <c r="A21"/>
      <c r="B21"/>
      <c r="C21"/>
      <c r="D21"/>
      <c r="E21"/>
      <c r="F21"/>
      <c r="G21"/>
      <c r="H21" s="1"/>
      <c r="I21" s="1"/>
      <c r="J21" s="1"/>
      <c r="L21" s="122" t="str">
        <f>+IFERROR(VLOOKUP(H21,$H$176:$L$180,3,FALSE)*VLOOKUP(K21,$K$176:$L$180,3,FALSE),"")</f>
        <v/>
      </c>
      <c r="M21"/>
      <c r="N21"/>
      <c r="O21"/>
      <c r="P21"/>
      <c r="Q21"/>
      <c r="R21"/>
      <c r="S21"/>
      <c r="T21"/>
      <c r="U21"/>
      <c r="V21" s="122"/>
      <c r="W21" s="122"/>
      <c r="X21" s="123"/>
      <c r="Y21"/>
      <c r="Z21" s="123"/>
      <c r="AA21" s="123"/>
      <c r="AB21" s="129"/>
      <c r="AC21" s="129"/>
      <c r="AD21" s="129"/>
      <c r="AE21" s="129"/>
      <c r="AF21" s="127"/>
      <c r="AG21" s="127"/>
      <c r="AH21" s="129"/>
      <c r="AI21" s="130"/>
      <c r="AJ21"/>
      <c r="AK21"/>
      <c r="AL21"/>
      <c r="AM21" s="129"/>
      <c r="AN21"/>
      <c r="AO21" s="129"/>
      <c r="AP21"/>
      <c r="AQ21" s="129"/>
      <c r="AR21"/>
    </row>
    <row r="22" spans="1:44" ht="17.45" customHeight="1" thickTop="1" thickBot="1" x14ac:dyDescent="0.35">
      <c r="A22" s="224" t="s">
        <v>141</v>
      </c>
      <c r="B22" s="225"/>
      <c r="C22" s="225"/>
      <c r="D22" s="225"/>
      <c r="E22" s="225"/>
      <c r="F22" s="226"/>
      <c r="G22" s="132" t="s">
        <v>142</v>
      </c>
      <c r="H22" s="212" t="s">
        <v>143</v>
      </c>
      <c r="I22" s="212"/>
      <c r="J22" s="212"/>
      <c r="K22" s="212"/>
      <c r="L22" s="212"/>
      <c r="M22" s="212"/>
      <c r="N22" s="212"/>
      <c r="O22" s="133"/>
      <c r="P22" s="219" t="s">
        <v>144</v>
      </c>
      <c r="Q22" s="219"/>
      <c r="R22" s="219"/>
      <c r="S22" s="212" t="s">
        <v>145</v>
      </c>
      <c r="T22" s="212"/>
      <c r="U22" s="212"/>
      <c r="V22" s="212"/>
      <c r="W22" s="163"/>
      <c r="X22" s="219">
        <v>1</v>
      </c>
      <c r="Y22" s="219"/>
      <c r="Z22" s="219"/>
      <c r="AA22" s="219"/>
      <c r="AB22" s="131"/>
      <c r="AC22" s="131"/>
      <c r="AD22" s="131"/>
      <c r="AE22" s="131"/>
      <c r="AF22" s="131"/>
      <c r="AG22" s="131"/>
      <c r="AH22" s="131"/>
      <c r="AI22" s="131"/>
      <c r="AJ22" s="131"/>
      <c r="AK22" s="131"/>
      <c r="AL22" s="131"/>
      <c r="AM22" s="131"/>
      <c r="AN22" s="131"/>
      <c r="AO22" s="131"/>
      <c r="AP22" s="131"/>
      <c r="AQ22" s="131"/>
      <c r="AR22" s="128"/>
    </row>
    <row r="23" spans="1:44" ht="17.25" thickTop="1" x14ac:dyDescent="0.3"/>
  </sheetData>
  <dataConsolidate/>
  <mergeCells count="105">
    <mergeCell ref="A8:B8"/>
    <mergeCell ref="A9:K9"/>
    <mergeCell ref="L9:R9"/>
    <mergeCell ref="S9:AC9"/>
    <mergeCell ref="S10:S11"/>
    <mergeCell ref="T10:T11"/>
    <mergeCell ref="B10:B11"/>
    <mergeCell ref="V10:V11"/>
    <mergeCell ref="Q10:Q11"/>
    <mergeCell ref="X10:AC10"/>
    <mergeCell ref="I10:I11"/>
    <mergeCell ref="J10:J11"/>
    <mergeCell ref="AJ10:AJ11"/>
    <mergeCell ref="AW10:AW11"/>
    <mergeCell ref="AP10:AP11"/>
    <mergeCell ref="AO10:AO11"/>
    <mergeCell ref="AN10:AN11"/>
    <mergeCell ref="AM10:AM11"/>
    <mergeCell ref="AL10:AL11"/>
    <mergeCell ref="W10:W11"/>
    <mergeCell ref="AV10:AV11"/>
    <mergeCell ref="AT10:AT11"/>
    <mergeCell ref="AI10:AI11"/>
    <mergeCell ref="A6:B6"/>
    <mergeCell ref="A7:B7"/>
    <mergeCell ref="E15:E16"/>
    <mergeCell ref="G15:G16"/>
    <mergeCell ref="L15:L16"/>
    <mergeCell ref="M15:M16"/>
    <mergeCell ref="K15:K16"/>
    <mergeCell ref="J15:J16"/>
    <mergeCell ref="AD9:AJ9"/>
    <mergeCell ref="A10:A11"/>
    <mergeCell ref="H10:H11"/>
    <mergeCell ref="C10:C11"/>
    <mergeCell ref="F12:F13"/>
    <mergeCell ref="F15:F16"/>
    <mergeCell ref="E10:E11"/>
    <mergeCell ref="D10:D11"/>
    <mergeCell ref="R10:R11"/>
    <mergeCell ref="N10:N11"/>
    <mergeCell ref="O10:O11"/>
    <mergeCell ref="A15:A16"/>
    <mergeCell ref="B15:B16"/>
    <mergeCell ref="C15:C16"/>
    <mergeCell ref="D15:D16"/>
    <mergeCell ref="M12:M13"/>
    <mergeCell ref="S22:V22"/>
    <mergeCell ref="X22:AA22"/>
    <mergeCell ref="K20:N20"/>
    <mergeCell ref="A1:D4"/>
    <mergeCell ref="AG10:AG11"/>
    <mergeCell ref="AE10:AE11"/>
    <mergeCell ref="AF10:AF11"/>
    <mergeCell ref="K10:K11"/>
    <mergeCell ref="L10:L11"/>
    <mergeCell ref="M10:M11"/>
    <mergeCell ref="P10:P11"/>
    <mergeCell ref="E1:AU4"/>
    <mergeCell ref="AQ10:AQ11"/>
    <mergeCell ref="AR10:AR11"/>
    <mergeCell ref="AK9:AW9"/>
    <mergeCell ref="AS10:AS11"/>
    <mergeCell ref="AV1:AW1"/>
    <mergeCell ref="AV2:AW2"/>
    <mergeCell ref="AV3:AW3"/>
    <mergeCell ref="AV4:AW4"/>
    <mergeCell ref="C8:AW8"/>
    <mergeCell ref="AU10:AU11"/>
    <mergeCell ref="C7:AW7"/>
    <mergeCell ref="C6:AW6"/>
    <mergeCell ref="H12:H13"/>
    <mergeCell ref="G12:G13"/>
    <mergeCell ref="I12:I13"/>
    <mergeCell ref="J12:J13"/>
    <mergeCell ref="K12:K13"/>
    <mergeCell ref="A12:A13"/>
    <mergeCell ref="B12:B13"/>
    <mergeCell ref="C12:C13"/>
    <mergeCell ref="D12:D13"/>
    <mergeCell ref="E12:E13"/>
    <mergeCell ref="H22:N22"/>
    <mergeCell ref="I15:I16"/>
    <mergeCell ref="H15:H16"/>
    <mergeCell ref="P15:P16"/>
    <mergeCell ref="Q15:Q16"/>
    <mergeCell ref="R15:R16"/>
    <mergeCell ref="N15:N16"/>
    <mergeCell ref="O15:O16"/>
    <mergeCell ref="AK10:AK11"/>
    <mergeCell ref="AH10:AH11"/>
    <mergeCell ref="AD10:AD11"/>
    <mergeCell ref="U10:U11"/>
    <mergeCell ref="P22:R22"/>
    <mergeCell ref="O12:O13"/>
    <mergeCell ref="D17:AP17"/>
    <mergeCell ref="G10:G11"/>
    <mergeCell ref="F10:F11"/>
    <mergeCell ref="A22:F22"/>
    <mergeCell ref="A20:G20"/>
    <mergeCell ref="N12:N13"/>
    <mergeCell ref="P12:P13"/>
    <mergeCell ref="R12:R13"/>
    <mergeCell ref="Q12:Q13"/>
    <mergeCell ref="L12:L13"/>
  </mergeCells>
  <phoneticPr fontId="68" type="noConversion"/>
  <conditionalFormatting sqref="L12 AE12:AE16">
    <cfRule type="cellIs" dxfId="38" priority="583" operator="equal">
      <formula>"Muy Baja"</formula>
    </cfRule>
    <cfRule type="cellIs" dxfId="37" priority="579" operator="equal">
      <formula>"Muy Alta"</formula>
    </cfRule>
    <cfRule type="cellIs" dxfId="36" priority="580" operator="equal">
      <formula>"Alta"</formula>
    </cfRule>
    <cfRule type="cellIs" dxfId="35" priority="581" operator="equal">
      <formula>"Media"</formula>
    </cfRule>
    <cfRule type="cellIs" dxfId="34" priority="582" operator="equal">
      <formula>"Baja"</formula>
    </cfRule>
  </conditionalFormatting>
  <conditionalFormatting sqref="L14:L15">
    <cfRule type="cellIs" dxfId="33" priority="126" operator="equal">
      <formula>"Muy Alta"</formula>
    </cfRule>
    <cfRule type="cellIs" dxfId="32" priority="127" operator="equal">
      <formula>"Alta"</formula>
    </cfRule>
    <cfRule type="cellIs" dxfId="31" priority="128" operator="equal">
      <formula>"Media"</formula>
    </cfRule>
    <cfRule type="cellIs" dxfId="30" priority="129" operator="equal">
      <formula>"Baja"</formula>
    </cfRule>
    <cfRule type="cellIs" dxfId="29" priority="130" operator="equal">
      <formula>"Muy Baja"</formula>
    </cfRule>
  </conditionalFormatting>
  <conditionalFormatting sqref="O12 O14:O15">
    <cfRule type="containsText" dxfId="28" priority="261" operator="containsText" text="❌">
      <formula>NOT(ISERROR(SEARCH("❌",O12)))</formula>
    </cfRule>
  </conditionalFormatting>
  <conditionalFormatting sqref="P12 AG12:AG16">
    <cfRule type="cellIs" dxfId="27" priority="574" operator="equal">
      <formula>"Catastrófico"</formula>
    </cfRule>
    <cfRule type="cellIs" dxfId="26" priority="575" operator="equal">
      <formula>"Mayor"</formula>
    </cfRule>
    <cfRule type="cellIs" dxfId="25" priority="576" operator="equal">
      <formula>"Moderado"</formula>
    </cfRule>
    <cfRule type="cellIs" dxfId="24" priority="577" operator="equal">
      <formula>"Menor"</formula>
    </cfRule>
    <cfRule type="cellIs" dxfId="23" priority="578" operator="equal">
      <formula>"Leve"</formula>
    </cfRule>
  </conditionalFormatting>
  <conditionalFormatting sqref="P14:P15">
    <cfRule type="cellIs" dxfId="22" priority="121" operator="equal">
      <formula>"Catastrófico"</formula>
    </cfRule>
    <cfRule type="cellIs" dxfId="21" priority="122" operator="equal">
      <formula>"Mayor"</formula>
    </cfRule>
    <cfRule type="cellIs" dxfId="20" priority="123" operator="equal">
      <formula>"Moderado"</formula>
    </cfRule>
    <cfRule type="cellIs" dxfId="19" priority="124" operator="equal">
      <formula>"Menor"</formula>
    </cfRule>
    <cfRule type="cellIs" dxfId="18" priority="125" operator="equal">
      <formula>"Leve"</formula>
    </cfRule>
  </conditionalFormatting>
  <conditionalFormatting sqref="R12 AI12:AI16">
    <cfRule type="cellIs" dxfId="17" priority="501" operator="equal">
      <formula>"Alto"</formula>
    </cfRule>
    <cfRule type="cellIs" dxfId="16" priority="500" operator="equal">
      <formula>"Extremo"</formula>
    </cfRule>
    <cfRule type="cellIs" dxfId="15" priority="502" operator="equal">
      <formula>"Moderado"</formula>
    </cfRule>
    <cfRule type="cellIs" dxfId="14" priority="503" operator="equal">
      <formula>"Bajo"</formula>
    </cfRule>
  </conditionalFormatting>
  <conditionalFormatting sqref="R14:R15">
    <cfRule type="cellIs" dxfId="13" priority="117" operator="equal">
      <formula>"Extremo"</formula>
    </cfRule>
    <cfRule type="cellIs" dxfId="12" priority="118" operator="equal">
      <formula>"Alto"</formula>
    </cfRule>
    <cfRule type="cellIs" dxfId="11" priority="119" operator="equal">
      <formula>"Moderado"</formula>
    </cfRule>
    <cfRule type="cellIs" dxfId="10" priority="120" operator="equal">
      <formula>"Bajo"</formula>
    </cfRule>
  </conditionalFormatting>
  <conditionalFormatting sqref="AF19:AF21">
    <cfRule type="cellIs" dxfId="9" priority="217" operator="equal">
      <formula>#REF!</formula>
    </cfRule>
    <cfRule type="cellIs" dxfId="8" priority="216" operator="equal">
      <formula>#REF!</formula>
    </cfRule>
    <cfRule type="cellIs" dxfId="7" priority="215" stopIfTrue="1" operator="equal">
      <formula>#REF!</formula>
    </cfRule>
  </conditionalFormatting>
  <conditionalFormatting sqref="AG19:AG21">
    <cfRule type="cellIs" dxfId="6" priority="220" stopIfTrue="1" operator="equal">
      <formula>#REF!</formula>
    </cfRule>
    <cfRule type="cellIs" dxfId="5" priority="219" stopIfTrue="1" operator="equal">
      <formula>#REF!</formula>
    </cfRule>
    <cfRule type="cellIs" dxfId="4" priority="218" stopIfTrue="1" operator="equal">
      <formula>#REF!</formula>
    </cfRule>
  </conditionalFormatting>
  <dataValidations count="7">
    <dataValidation type="list" allowBlank="1" showInputMessage="1" showErrorMessage="1" sqref="G19">
      <formula1>$G$176:$G$185</formula1>
    </dataValidation>
    <dataValidation type="list" allowBlank="1" showInputMessage="1" showErrorMessage="1" sqref="G21 AF21:AG21">
      <formula1>#REF!</formula1>
    </dataValidation>
    <dataValidation type="list" allowBlank="1" showInputMessage="1" showErrorMessage="1" sqref="V21:W21">
      <formula1>$N$176:$N$177</formula1>
    </dataValidation>
    <dataValidation type="list" allowBlank="1" showInputMessage="1" showErrorMessage="1" sqref="K21">
      <formula1>$K$176:$K$180</formula1>
    </dataValidation>
    <dataValidation type="list" allowBlank="1" showInputMessage="1" showErrorMessage="1" sqref="H21:J21">
      <formula1>$H$176:$H$180</formula1>
    </dataValidation>
    <dataValidation type="list" allowBlank="1" showInputMessage="1" showErrorMessage="1" sqref="AQ21 AO21 AM21 X21 Z21:AE21">
      <formula1>$AM$176:$AM$183</formula1>
    </dataValidation>
    <dataValidation allowBlank="1" showInputMessage="1" showErrorMessage="1" error="Recuerde que las acciones se generan bajo la medida de mitigar el riesgo" sqref="AR13 AR16"/>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'Opciones Tratamiento'!$B$13:$B$19</xm:f>
          </x14:formula1>
          <xm:sqref>H12 H14:H15</xm:sqref>
        </x14:dataValidation>
        <x14:dataValidation type="list" allowBlank="1" showInputMessage="1" showErrorMessage="1">
          <x14:formula1>
            <xm:f>'Opciones Tratamiento'!$E$2:$E$4</xm:f>
          </x14:formula1>
          <xm:sqref>D12 D14:D15</xm:sqref>
        </x14:dataValidation>
        <x14:dataValidation type="list" allowBlank="1" showInputMessage="1" showErrorMessage="1">
          <x14:formula1>
            <xm:f>'Opciones Tratamiento'!$B$2:$B$5</xm:f>
          </x14:formula1>
          <xm:sqref>AJ12:AJ13</xm:sqref>
        </x14:dataValidation>
        <x14:dataValidation type="list" allowBlank="1" showInputMessage="1" showErrorMessage="1">
          <x14:formula1>
            <xm:f>'Tabla Impacto'!$F$210:$F$221</xm:f>
          </x14:formula1>
          <xm:sqref>N12 N14:N15</xm:sqref>
        </x14:dataValidation>
        <x14:dataValidation type="custom" allowBlank="1" showInputMessage="1" showErrorMessage="1" error="Recuerde que las acciones se generan bajo la medida de mitigar el riesgo">
          <x14:formula1>
            <xm:f>IF(OR(AJ12='Opciones Tratamiento'!$B$2,AJ12='Opciones Tratamiento'!$B$3,AJ12='Opciones Tratamiento'!$B$4),ISBLANK(AJ12),ISTEXT(AJ12))</xm:f>
          </x14:formula1>
          <xm:sqref>AK12:AK13</xm:sqref>
        </x14:dataValidation>
        <x14:dataValidation type="list" allowBlank="1" showInputMessage="1" showErrorMessage="1">
          <x14:formula1>
            <xm:f>Listas!$A$2:$A$9</xm:f>
          </x14:formula1>
          <xm:sqref>B12 B14:B15</xm:sqref>
        </x14:dataValidation>
        <x14:dataValidation type="list" allowBlank="1" showInputMessage="1" showErrorMessage="1">
          <x14:formula1>
            <xm:f>Listas!$B$2:$B$7</xm:f>
          </x14:formula1>
          <xm:sqref>C12 C14:C15</xm:sqref>
        </x14:dataValidation>
        <x14:dataValidation type="list" allowBlank="1" showInputMessage="1" showErrorMessage="1">
          <x14:formula1>
            <xm:f>Listas!$C$2:$C$6</xm:f>
          </x14:formula1>
          <xm:sqref>I12 I14:I15</xm:sqref>
        </x14:dataValidation>
        <x14:dataValidation type="list" allowBlank="1" showInputMessage="1" showErrorMessage="1">
          <x14:formula1>
            <xm:f>Listas!$D$2:$D$5</xm:f>
          </x14:formula1>
          <xm:sqref>J12 J14:J15</xm:sqref>
        </x14:dataValidation>
        <x14:dataValidation type="list" allowBlank="1" showInputMessage="1" showErrorMessage="1">
          <x14:formula1>
            <xm:f>'C:\Users\ANDRES\Downloads\[Jurídica.xlsx]Opciones Tratamiento'!#REF!</xm:f>
          </x14:formula1>
          <xm:sqref>AJ14:AJ16</xm:sqref>
        </x14:dataValidation>
        <x14:dataValidation type="list" allowBlank="1" showInputMessage="1" showErrorMessage="1">
          <x14:formula1>
            <xm:f>'Opciones Tratamiento'!$B$9:$B$10</xm:f>
          </x14:formula1>
          <xm:sqref>AP12:AP16 AW12:AW16 AS12:AS16</xm:sqref>
        </x14:dataValidation>
        <x14:dataValidation type="list" allowBlank="1" showInputMessage="1" showErrorMessage="1">
          <x14:formula1>
            <xm:f>'Tabla Valoración controles'!$D$4:$D$6</xm:f>
          </x14:formula1>
          <xm:sqref>X12:X16</xm:sqref>
        </x14:dataValidation>
        <x14:dataValidation type="list" allowBlank="1" showInputMessage="1" showErrorMessage="1">
          <x14:formula1>
            <xm:f>'Tabla Valoración controles'!$D$7:$D$8</xm:f>
          </x14:formula1>
          <xm:sqref>Y12:Y16</xm:sqref>
        </x14:dataValidation>
        <x14:dataValidation type="list" allowBlank="1" showInputMessage="1" showErrorMessage="1">
          <x14:formula1>
            <xm:f>'Tabla Valoración controles'!$D$9:$D$10</xm:f>
          </x14:formula1>
          <xm:sqref>AA12:AA16</xm:sqref>
        </x14:dataValidation>
        <x14:dataValidation type="list" allowBlank="1" showInputMessage="1" showErrorMessage="1">
          <x14:formula1>
            <xm:f>'Tabla Valoración controles'!$D$11:$D$12</xm:f>
          </x14:formula1>
          <xm:sqref>AB12:AB16</xm:sqref>
        </x14:dataValidation>
        <x14:dataValidation type="list" allowBlank="1" showInputMessage="1" showErrorMessage="1">
          <x14:formula1>
            <xm:f>'Tabla Valoración controles'!$D$13:$D$14</xm:f>
          </x14:formula1>
          <xm:sqref>AC12:AC16</xm:sqref>
        </x14:dataValidation>
        <x14:dataValidation type="custom" allowBlank="1" showInputMessage="1" showErrorMessage="1" error="Recuerde que las acciones se generan bajo la medida de mitigar el riesgo">
          <x14:formula1>
            <xm:f>IF(OR(AJ12='Opciones Tratamiento'!$B$2,AJ12='Opciones Tratamiento'!$B$3,AJ12='Opciones Tratamiento'!$B$4),ISBLANK(AJ12),ISTEXT(AJ12))</xm:f>
          </x14:formula1>
          <xm:sqref>AL12:AL16</xm:sqref>
        </x14:dataValidation>
        <x14:dataValidation type="custom" allowBlank="1" showInputMessage="1" showErrorMessage="1" error="Recuerde que las acciones se generan bajo la medida de mitigar el riesgo">
          <x14:formula1>
            <xm:f>IF(OR(AJ12='Opciones Tratamiento'!$B$2,AJ12='Opciones Tratamiento'!$B$3,AJ12='Opciones Tratamiento'!$B$4),ISBLANK(AJ12),ISTEXT(AJ12))</xm:f>
          </x14:formula1>
          <xm:sqref>AM12:AM16</xm:sqref>
        </x14:dataValidation>
        <x14:dataValidation type="custom" allowBlank="1" showInputMessage="1" showErrorMessage="1" error="Recuerde que las acciones se generan bajo la medida de mitigar el riesgo">
          <x14:formula1>
            <xm:f>IF(OR(AJ12='Opciones Tratamiento'!$B$2,AJ12='Opciones Tratamiento'!$B$3,AJ12='Opciones Tratamiento'!$B$4),ISBLANK(AJ12),ISTEXT(AJ12))</xm:f>
          </x14:formula1>
          <xm:sqref>AN12:AN16 AQ12:AQ16</xm:sqref>
        </x14:dataValidation>
        <x14:dataValidation type="custom" allowBlank="1" showInputMessage="1" showErrorMessage="1" error="Recuerde que las acciones se generan bajo la medida de mitigar el riesgo">
          <x14:formula1>
            <xm:f>IF(OR(AJ12='Opciones Tratamiento'!$B$2,AJ12='Opciones Tratamiento'!$B$3,AJ12='Opciones Tratamiento'!$B$4),ISBLANK(AJ12),ISTEXT(AJ12))</xm:f>
          </x14:formula1>
          <xm:sqref>AO12:AO14 AU12:AU16 AR12 AR14:AR15</xm:sqref>
        </x14:dataValidation>
        <x14:dataValidation type="custom" allowBlank="1" showInputMessage="1" showErrorMessage="1" error="Recuerde que las acciones se generan bajo la medida de mitigar el riesgo">
          <x14:formula1>
            <xm:f>IF(OR(AP12='Opciones Tratamiento'!$B$2,AP12='Opciones Tratamiento'!$B$3,AP12='Opciones Tratamiento'!$B$4),ISBLANK(AP12),ISTEXT(AP12))</xm:f>
          </x14:formula1>
          <xm:sqref>AV12:AV16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ColWidth="11.42578125" defaultRowHeight="15" x14ac:dyDescent="0.25"/>
  <sheetData>
    <row r="1" spans="1:4" x14ac:dyDescent="0.25">
      <c r="A1" t="s">
        <v>146</v>
      </c>
      <c r="B1" t="s">
        <v>78</v>
      </c>
      <c r="C1" t="s">
        <v>147</v>
      </c>
      <c r="D1" t="s">
        <v>148</v>
      </c>
    </row>
    <row r="2" spans="1:4" x14ac:dyDescent="0.25">
      <c r="A2" t="s">
        <v>149</v>
      </c>
      <c r="B2" t="s">
        <v>150</v>
      </c>
      <c r="C2" t="s">
        <v>151</v>
      </c>
      <c r="D2" t="s">
        <v>152</v>
      </c>
    </row>
    <row r="3" spans="1:4" x14ac:dyDescent="0.25">
      <c r="A3" t="s">
        <v>129</v>
      </c>
      <c r="B3" t="s">
        <v>153</v>
      </c>
      <c r="C3" t="s">
        <v>154</v>
      </c>
      <c r="D3" t="s">
        <v>155</v>
      </c>
    </row>
    <row r="4" spans="1:4" x14ac:dyDescent="0.25">
      <c r="A4" t="s">
        <v>156</v>
      </c>
      <c r="B4" t="s">
        <v>138</v>
      </c>
      <c r="C4" t="s">
        <v>111</v>
      </c>
      <c r="D4" t="s">
        <v>157</v>
      </c>
    </row>
    <row r="5" spans="1:4" x14ac:dyDescent="0.25">
      <c r="A5" t="s">
        <v>153</v>
      </c>
      <c r="B5" t="s">
        <v>106</v>
      </c>
      <c r="C5" t="s">
        <v>158</v>
      </c>
      <c r="D5" t="s">
        <v>112</v>
      </c>
    </row>
    <row r="6" spans="1:4" x14ac:dyDescent="0.25">
      <c r="A6" t="s">
        <v>105</v>
      </c>
      <c r="B6" t="s">
        <v>123</v>
      </c>
      <c r="C6" t="s">
        <v>112</v>
      </c>
    </row>
    <row r="7" spans="1:4" x14ac:dyDescent="0.25">
      <c r="A7" t="s">
        <v>159</v>
      </c>
      <c r="B7" t="s">
        <v>160</v>
      </c>
    </row>
    <row r="8" spans="1:4" x14ac:dyDescent="0.25">
      <c r="A8" t="s">
        <v>137</v>
      </c>
    </row>
    <row r="9" spans="1:4" x14ac:dyDescent="0.25">
      <c r="A9" t="s">
        <v>161</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26" sqref="L26:M27"/>
    </sheetView>
  </sheetViews>
  <sheetFormatPr baseColWidth="10" defaultColWidth="11.42578125"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60" t="s">
        <v>162</v>
      </c>
      <c r="C2" s="260"/>
      <c r="D2" s="260"/>
      <c r="E2" s="260"/>
      <c r="F2" s="260"/>
      <c r="G2" s="260"/>
      <c r="H2" s="260"/>
      <c r="I2" s="260"/>
      <c r="J2" s="297" t="s">
        <v>15</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60"/>
      <c r="C3" s="260"/>
      <c r="D3" s="260"/>
      <c r="E3" s="260"/>
      <c r="F3" s="260"/>
      <c r="G3" s="260"/>
      <c r="H3" s="260"/>
      <c r="I3" s="260"/>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60"/>
      <c r="C4" s="260"/>
      <c r="D4" s="260"/>
      <c r="E4" s="260"/>
      <c r="F4" s="260"/>
      <c r="G4" s="260"/>
      <c r="H4" s="260"/>
      <c r="I4" s="260"/>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08" t="s">
        <v>163</v>
      </c>
      <c r="C6" s="308"/>
      <c r="D6" s="309"/>
      <c r="E6" s="298" t="s">
        <v>164</v>
      </c>
      <c r="F6" s="299"/>
      <c r="G6" s="299"/>
      <c r="H6" s="299"/>
      <c r="I6" s="299"/>
      <c r="J6" s="296" t="str">
        <f>IF(AND('Mapa final'!$L$12="Muy Alta",'Mapa final'!$P$12="Leve"),CONCATENATE("R",'Mapa final'!$A$12),"")</f>
        <v/>
      </c>
      <c r="K6" s="292"/>
      <c r="L6" s="292" t="str">
        <f>IF(AND('Mapa final'!$L$12="Muy Alta",'Mapa final'!$P$12="Leve"),CONCATENATE("R",'Mapa final'!$A$12),"")</f>
        <v/>
      </c>
      <c r="M6" s="292"/>
      <c r="N6" s="292" t="str">
        <f>IF(AND('Mapa final'!$L$12="Muy Alta",'Mapa final'!$P$12="Leve"),CONCATENATE("R",'Mapa final'!$A$12),"")</f>
        <v/>
      </c>
      <c r="O6" s="293"/>
      <c r="P6" s="296" t="str">
        <f>IF(AND('Mapa final'!$L$12="Muy Alta",'Mapa final'!$P$12="Leve"),CONCATENATE("R",'Mapa final'!$A$12),"")</f>
        <v/>
      </c>
      <c r="Q6" s="292"/>
      <c r="R6" s="292" t="str">
        <f>IF(AND('Mapa final'!$L$12="Muy Alta",'Mapa final'!$P$12="Leve"),CONCATENATE("R",'Mapa final'!$A$12),"")</f>
        <v/>
      </c>
      <c r="S6" s="292"/>
      <c r="T6" s="292" t="str">
        <f>IF(AND('Mapa final'!$L$12="Muy Alta",'Mapa final'!$P$12="Leve"),CONCATENATE("R",'Mapa final'!$A$12),"")</f>
        <v/>
      </c>
      <c r="U6" s="293"/>
      <c r="V6" s="296" t="str">
        <f>IF(AND('Mapa final'!$L$12="Muy Alta",'Mapa final'!$P$12="Leve"),CONCATENATE("R",'Mapa final'!$A$12),"")</f>
        <v/>
      </c>
      <c r="W6" s="292"/>
      <c r="X6" s="292" t="str">
        <f>IF(AND('Mapa final'!$L$12="Muy Alta",'Mapa final'!$P$12="Leve"),CONCATENATE("R",'Mapa final'!$A$12),"")</f>
        <v/>
      </c>
      <c r="Y6" s="292"/>
      <c r="Z6" s="292" t="str">
        <f>IF(AND('Mapa final'!$L$12="Muy Alta",'Mapa final'!$P$12="Leve"),CONCATENATE("R",'Mapa final'!$A$12),"")</f>
        <v/>
      </c>
      <c r="AA6" s="293"/>
      <c r="AB6" s="296" t="str">
        <f>IF(AND('Mapa final'!$L$12="Muy Alta",'Mapa final'!$P$12="Leve"),CONCATENATE("R",'Mapa final'!$A$12),"")</f>
        <v/>
      </c>
      <c r="AC6" s="292"/>
      <c r="AD6" s="292" t="str">
        <f>IF(AND('Mapa final'!$L$12="Muy Alta",'Mapa final'!$P$12="Leve"),CONCATENATE("R",'Mapa final'!$A$12),"")</f>
        <v/>
      </c>
      <c r="AE6" s="292"/>
      <c r="AF6" s="292" t="str">
        <f>IF(AND('Mapa final'!$L$12="Muy Alta",'Mapa final'!$P$12="Leve"),CONCATENATE("R",'Mapa final'!$A$12),"")</f>
        <v/>
      </c>
      <c r="AG6" s="292"/>
      <c r="AH6" s="285" t="str">
        <f>IF(AND('Mapa final'!$L$12="Muy Alta",'Mapa final'!$P$12="Catastrófico"),CONCATENATE("R",'Mapa final'!$A$12),"")</f>
        <v/>
      </c>
      <c r="AI6" s="286"/>
      <c r="AJ6" s="286" t="str">
        <f>IF(AND('Mapa final'!$L$12="Muy Alta",'Mapa final'!$P$12="Catastrófico"),CONCATENATE("R",'Mapa final'!$A$12),"")</f>
        <v/>
      </c>
      <c r="AK6" s="286"/>
      <c r="AL6" s="286" t="str">
        <f>IF(AND('Mapa final'!$L$12="Muy Alta",'Mapa final'!$P$12="Catastrófico"),CONCATENATE("R",'Mapa final'!$A$12),"")</f>
        <v/>
      </c>
      <c r="AM6" s="287"/>
      <c r="AO6" s="310" t="s">
        <v>165</v>
      </c>
      <c r="AP6" s="311"/>
      <c r="AQ6" s="311"/>
      <c r="AR6" s="311"/>
      <c r="AS6" s="311"/>
      <c r="AT6" s="312"/>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08"/>
      <c r="C7" s="308"/>
      <c r="D7" s="309"/>
      <c r="E7" s="300"/>
      <c r="F7" s="301"/>
      <c r="G7" s="301"/>
      <c r="H7" s="301"/>
      <c r="I7" s="301"/>
      <c r="J7" s="294"/>
      <c r="K7" s="288"/>
      <c r="L7" s="288"/>
      <c r="M7" s="288"/>
      <c r="N7" s="288"/>
      <c r="O7" s="289"/>
      <c r="P7" s="294"/>
      <c r="Q7" s="288"/>
      <c r="R7" s="288"/>
      <c r="S7" s="288"/>
      <c r="T7" s="288"/>
      <c r="U7" s="289"/>
      <c r="V7" s="294"/>
      <c r="W7" s="288"/>
      <c r="X7" s="288"/>
      <c r="Y7" s="288"/>
      <c r="Z7" s="288"/>
      <c r="AA7" s="289"/>
      <c r="AB7" s="294"/>
      <c r="AC7" s="288"/>
      <c r="AD7" s="288"/>
      <c r="AE7" s="288"/>
      <c r="AF7" s="288"/>
      <c r="AG7" s="288"/>
      <c r="AH7" s="279"/>
      <c r="AI7" s="280"/>
      <c r="AJ7" s="280"/>
      <c r="AK7" s="280"/>
      <c r="AL7" s="280"/>
      <c r="AM7" s="281"/>
      <c r="AN7" s="70"/>
      <c r="AO7" s="313"/>
      <c r="AP7" s="314"/>
      <c r="AQ7" s="314"/>
      <c r="AR7" s="314"/>
      <c r="AS7" s="314"/>
      <c r="AT7" s="315"/>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08"/>
      <c r="C8" s="308"/>
      <c r="D8" s="309"/>
      <c r="E8" s="300"/>
      <c r="F8" s="301"/>
      <c r="G8" s="301"/>
      <c r="H8" s="301"/>
      <c r="I8" s="301"/>
      <c r="J8" s="294" t="str">
        <f>IF(AND('Mapa final'!$L$12="Muy Alta",'Mapa final'!$P$12="Leve"),CONCATENATE("R",'Mapa final'!$A$12),"")</f>
        <v/>
      </c>
      <c r="K8" s="288"/>
      <c r="L8" s="288" t="str">
        <f>IF(AND('Mapa final'!$L$12="Muy Alta",'Mapa final'!$P$12="Leve"),CONCATENATE("R",'Mapa final'!$A$12),"")</f>
        <v/>
      </c>
      <c r="M8" s="288"/>
      <c r="N8" s="288" t="str">
        <f>IF(AND('Mapa final'!$L$12="Muy Alta",'Mapa final'!$P$12="Leve"),CONCATENATE("R",'Mapa final'!$A$12),"")</f>
        <v/>
      </c>
      <c r="O8" s="289"/>
      <c r="P8" s="294" t="str">
        <f>IF(AND('Mapa final'!$L$12="Muy Alta",'Mapa final'!$P$12="Leve"),CONCATENATE("R",'Mapa final'!$A$12),"")</f>
        <v/>
      </c>
      <c r="Q8" s="288"/>
      <c r="R8" s="288" t="str">
        <f>IF(AND('Mapa final'!$L$12="Muy Alta",'Mapa final'!$P$12="Leve"),CONCATENATE("R",'Mapa final'!$A$12),"")</f>
        <v/>
      </c>
      <c r="S8" s="288"/>
      <c r="T8" s="288" t="str">
        <f>IF(AND('Mapa final'!$L$12="Muy Alta",'Mapa final'!$P$12="Leve"),CONCATENATE("R",'Mapa final'!$A$12),"")</f>
        <v/>
      </c>
      <c r="U8" s="289"/>
      <c r="V8" s="294" t="str">
        <f>IF(AND('Mapa final'!$L$12="Muy Alta",'Mapa final'!$P$12="Leve"),CONCATENATE("R",'Mapa final'!$A$12),"")</f>
        <v/>
      </c>
      <c r="W8" s="288"/>
      <c r="X8" s="288" t="str">
        <f>IF(AND('Mapa final'!$L$12="Muy Alta",'Mapa final'!$P$12="Leve"),CONCATENATE("R",'Mapa final'!$A$12),"")</f>
        <v/>
      </c>
      <c r="Y8" s="288"/>
      <c r="Z8" s="288" t="str">
        <f>IF(AND('Mapa final'!$L$12="Muy Alta",'Mapa final'!$P$12="Leve"),CONCATENATE("R",'Mapa final'!$A$12),"")</f>
        <v/>
      </c>
      <c r="AA8" s="289"/>
      <c r="AB8" s="294" t="str">
        <f>IF(AND('Mapa final'!$L$12="Muy Alta",'Mapa final'!$P$12="Leve"),CONCATENATE("R",'Mapa final'!$A$12),"")</f>
        <v/>
      </c>
      <c r="AC8" s="288"/>
      <c r="AD8" s="288" t="str">
        <f>IF(AND('Mapa final'!$L$12="Muy Alta",'Mapa final'!$P$12="Leve"),CONCATENATE("R",'Mapa final'!$A$12),"")</f>
        <v/>
      </c>
      <c r="AE8" s="288"/>
      <c r="AF8" s="288" t="str">
        <f>IF(AND('Mapa final'!$L$12="Muy Alta",'Mapa final'!$P$12="Leve"),CONCATENATE("R",'Mapa final'!$A$12),"")</f>
        <v/>
      </c>
      <c r="AG8" s="288"/>
      <c r="AH8" s="279" t="str">
        <f>IF(AND('Mapa final'!$L$12="Muy Alta",'Mapa final'!$P$12="Catastrófico"),CONCATENATE("R",'Mapa final'!$A$12),"")</f>
        <v/>
      </c>
      <c r="AI8" s="280"/>
      <c r="AJ8" s="280" t="str">
        <f>IF(AND('Mapa final'!$L$12="Muy Alta",'Mapa final'!$P$12="Catastrófico"),CONCATENATE("R",'Mapa final'!$A$12),"")</f>
        <v/>
      </c>
      <c r="AK8" s="280"/>
      <c r="AL8" s="280" t="str">
        <f>IF(AND('Mapa final'!$L$12="Muy Alta",'Mapa final'!$P$12="Catastrófico"),CONCATENATE("R",'Mapa final'!$A$12),"")</f>
        <v/>
      </c>
      <c r="AM8" s="281"/>
      <c r="AN8" s="70"/>
      <c r="AO8" s="313"/>
      <c r="AP8" s="314"/>
      <c r="AQ8" s="314"/>
      <c r="AR8" s="314"/>
      <c r="AS8" s="314"/>
      <c r="AT8" s="315"/>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08"/>
      <c r="C9" s="308"/>
      <c r="D9" s="309"/>
      <c r="E9" s="300"/>
      <c r="F9" s="301"/>
      <c r="G9" s="301"/>
      <c r="H9" s="301"/>
      <c r="I9" s="301"/>
      <c r="J9" s="294"/>
      <c r="K9" s="288"/>
      <c r="L9" s="288"/>
      <c r="M9" s="288"/>
      <c r="N9" s="288"/>
      <c r="O9" s="289"/>
      <c r="P9" s="294"/>
      <c r="Q9" s="288"/>
      <c r="R9" s="288"/>
      <c r="S9" s="288"/>
      <c r="T9" s="288"/>
      <c r="U9" s="289"/>
      <c r="V9" s="294"/>
      <c r="W9" s="288"/>
      <c r="X9" s="288"/>
      <c r="Y9" s="288"/>
      <c r="Z9" s="288"/>
      <c r="AA9" s="289"/>
      <c r="AB9" s="294"/>
      <c r="AC9" s="288"/>
      <c r="AD9" s="288"/>
      <c r="AE9" s="288"/>
      <c r="AF9" s="288"/>
      <c r="AG9" s="288"/>
      <c r="AH9" s="279"/>
      <c r="AI9" s="280"/>
      <c r="AJ9" s="280"/>
      <c r="AK9" s="280"/>
      <c r="AL9" s="280"/>
      <c r="AM9" s="281"/>
      <c r="AN9" s="70"/>
      <c r="AO9" s="313"/>
      <c r="AP9" s="314"/>
      <c r="AQ9" s="314"/>
      <c r="AR9" s="314"/>
      <c r="AS9" s="314"/>
      <c r="AT9" s="315"/>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08"/>
      <c r="C10" s="308"/>
      <c r="D10" s="309"/>
      <c r="E10" s="300"/>
      <c r="F10" s="301"/>
      <c r="G10" s="301"/>
      <c r="H10" s="301"/>
      <c r="I10" s="301"/>
      <c r="J10" s="294" t="str">
        <f>IF(AND('Mapa final'!$L$12="Muy Alta",'Mapa final'!$P$12="Leve"),CONCATENATE("R",'Mapa final'!$A$12),"")</f>
        <v/>
      </c>
      <c r="K10" s="288"/>
      <c r="L10" s="288" t="str">
        <f>IF(AND('Mapa final'!$L$12="Muy Alta",'Mapa final'!$P$12="Leve"),CONCATENATE("R",'Mapa final'!$A$12),"")</f>
        <v/>
      </c>
      <c r="M10" s="288"/>
      <c r="N10" s="288" t="str">
        <f>IF(AND('Mapa final'!$L$12="Muy Alta",'Mapa final'!$P$12="Leve"),CONCATENATE("R",'Mapa final'!$A$12),"")</f>
        <v/>
      </c>
      <c r="O10" s="289"/>
      <c r="P10" s="294" t="str">
        <f>IF(AND('Mapa final'!$L$12="Muy Alta",'Mapa final'!$P$12="Leve"),CONCATENATE("R",'Mapa final'!$A$12),"")</f>
        <v/>
      </c>
      <c r="Q10" s="288"/>
      <c r="R10" s="288" t="str">
        <f>IF(AND('Mapa final'!$L$12="Muy Alta",'Mapa final'!$P$12="Leve"),CONCATENATE("R",'Mapa final'!$A$12),"")</f>
        <v/>
      </c>
      <c r="S10" s="288"/>
      <c r="T10" s="288" t="str">
        <f>IF(AND('Mapa final'!$L$12="Muy Alta",'Mapa final'!$P$12="Leve"),CONCATENATE("R",'Mapa final'!$A$12),"")</f>
        <v/>
      </c>
      <c r="U10" s="289"/>
      <c r="V10" s="294" t="str">
        <f>IF(AND('Mapa final'!$L$12="Muy Alta",'Mapa final'!$P$12="Leve"),CONCATENATE("R",'Mapa final'!$A$12),"")</f>
        <v/>
      </c>
      <c r="W10" s="288"/>
      <c r="X10" s="288" t="str">
        <f>IF(AND('Mapa final'!$L$12="Muy Alta",'Mapa final'!$P$12="Leve"),CONCATENATE("R",'Mapa final'!$A$12),"")</f>
        <v/>
      </c>
      <c r="Y10" s="288"/>
      <c r="Z10" s="288" t="str">
        <f>IF(AND('Mapa final'!$L$12="Muy Alta",'Mapa final'!$P$12="Leve"),CONCATENATE("R",'Mapa final'!$A$12),"")</f>
        <v/>
      </c>
      <c r="AA10" s="289"/>
      <c r="AB10" s="294" t="str">
        <f>IF(AND('Mapa final'!$L$12="Muy Alta",'Mapa final'!$P$12="Leve"),CONCATENATE("R",'Mapa final'!$A$12),"")</f>
        <v/>
      </c>
      <c r="AC10" s="288"/>
      <c r="AD10" s="288" t="str">
        <f>IF(AND('Mapa final'!$L$12="Muy Alta",'Mapa final'!$P$12="Leve"),CONCATENATE("R",'Mapa final'!$A$12),"")</f>
        <v/>
      </c>
      <c r="AE10" s="288"/>
      <c r="AF10" s="288" t="str">
        <f>IF(AND('Mapa final'!$L$12="Muy Alta",'Mapa final'!$P$12="Leve"),CONCATENATE("R",'Mapa final'!$A$12),"")</f>
        <v/>
      </c>
      <c r="AG10" s="288"/>
      <c r="AH10" s="279" t="str">
        <f>IF(AND('Mapa final'!$L$12="Muy Alta",'Mapa final'!$P$12="Catastrófico"),CONCATENATE("R",'Mapa final'!$A$12),"")</f>
        <v/>
      </c>
      <c r="AI10" s="280"/>
      <c r="AJ10" s="280" t="str">
        <f>IF(AND('Mapa final'!$L$12="Muy Alta",'Mapa final'!$P$12="Catastrófico"),CONCATENATE("R",'Mapa final'!$A$12),"")</f>
        <v/>
      </c>
      <c r="AK10" s="280"/>
      <c r="AL10" s="280" t="str">
        <f>IF(AND('Mapa final'!$L$12="Muy Alta",'Mapa final'!$P$12="Catastrófico"),CONCATENATE("R",'Mapa final'!$A$12),"")</f>
        <v/>
      </c>
      <c r="AM10" s="281"/>
      <c r="AN10" s="70"/>
      <c r="AO10" s="313"/>
      <c r="AP10" s="314"/>
      <c r="AQ10" s="314"/>
      <c r="AR10" s="314"/>
      <c r="AS10" s="314"/>
      <c r="AT10" s="315"/>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08"/>
      <c r="C11" s="308"/>
      <c r="D11" s="309"/>
      <c r="E11" s="300"/>
      <c r="F11" s="301"/>
      <c r="G11" s="301"/>
      <c r="H11" s="301"/>
      <c r="I11" s="301"/>
      <c r="J11" s="294"/>
      <c r="K11" s="288"/>
      <c r="L11" s="288"/>
      <c r="M11" s="288"/>
      <c r="N11" s="288"/>
      <c r="O11" s="289"/>
      <c r="P11" s="294"/>
      <c r="Q11" s="288"/>
      <c r="R11" s="288"/>
      <c r="S11" s="288"/>
      <c r="T11" s="288"/>
      <c r="U11" s="289"/>
      <c r="V11" s="294"/>
      <c r="W11" s="288"/>
      <c r="X11" s="288"/>
      <c r="Y11" s="288"/>
      <c r="Z11" s="288"/>
      <c r="AA11" s="289"/>
      <c r="AB11" s="294"/>
      <c r="AC11" s="288"/>
      <c r="AD11" s="288"/>
      <c r="AE11" s="288"/>
      <c r="AF11" s="288"/>
      <c r="AG11" s="288"/>
      <c r="AH11" s="279"/>
      <c r="AI11" s="280"/>
      <c r="AJ11" s="280"/>
      <c r="AK11" s="280"/>
      <c r="AL11" s="280"/>
      <c r="AM11" s="281"/>
      <c r="AN11" s="70"/>
      <c r="AO11" s="313"/>
      <c r="AP11" s="314"/>
      <c r="AQ11" s="314"/>
      <c r="AR11" s="314"/>
      <c r="AS11" s="314"/>
      <c r="AT11" s="315"/>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08"/>
      <c r="C12" s="308"/>
      <c r="D12" s="309"/>
      <c r="E12" s="300"/>
      <c r="F12" s="301"/>
      <c r="G12" s="301"/>
      <c r="H12" s="301"/>
      <c r="I12" s="301"/>
      <c r="J12" s="294" t="str">
        <f>IF(AND('Mapa final'!$L$12="Muy Alta",'Mapa final'!$P$12="Leve"),CONCATENATE("R",'Mapa final'!$A$12),"")</f>
        <v/>
      </c>
      <c r="K12" s="288"/>
      <c r="L12" s="288" t="str">
        <f>IF(AND('Mapa final'!$L$12="Muy Alta",'Mapa final'!$P$12="Leve"),CONCATENATE("R",'Mapa final'!$A$12),"")</f>
        <v/>
      </c>
      <c r="M12" s="288"/>
      <c r="N12" s="288" t="str">
        <f>IF(AND('Mapa final'!$L$12="Muy Alta",'Mapa final'!$P$12="Leve"),CONCATENATE("R",'Mapa final'!$A$12),"")</f>
        <v/>
      </c>
      <c r="O12" s="289"/>
      <c r="P12" s="294" t="str">
        <f>IF(AND('Mapa final'!$L$12="Muy Alta",'Mapa final'!$P$12="Leve"),CONCATENATE("R",'Mapa final'!$A$12),"")</f>
        <v/>
      </c>
      <c r="Q12" s="288"/>
      <c r="R12" s="288" t="str">
        <f>IF(AND('Mapa final'!$L$12="Muy Alta",'Mapa final'!$P$12="Leve"),CONCATENATE("R",'Mapa final'!$A$12),"")</f>
        <v/>
      </c>
      <c r="S12" s="288"/>
      <c r="T12" s="288" t="str">
        <f>IF(AND('Mapa final'!$L$12="Muy Alta",'Mapa final'!$P$12="Leve"),CONCATENATE("R",'Mapa final'!$A$12),"")</f>
        <v/>
      </c>
      <c r="U12" s="289"/>
      <c r="V12" s="294" t="str">
        <f>IF(AND('Mapa final'!$L$12="Muy Alta",'Mapa final'!$P$12="Leve"),CONCATENATE("R",'Mapa final'!$A$12),"")</f>
        <v/>
      </c>
      <c r="W12" s="288"/>
      <c r="X12" s="288" t="str">
        <f>IF(AND('Mapa final'!$L$12="Muy Alta",'Mapa final'!$P$12="Leve"),CONCATENATE("R",'Mapa final'!$A$12),"")</f>
        <v/>
      </c>
      <c r="Y12" s="288"/>
      <c r="Z12" s="288" t="str">
        <f>IF(AND('Mapa final'!$L$12="Muy Alta",'Mapa final'!$P$12="Leve"),CONCATENATE("R",'Mapa final'!$A$12),"")</f>
        <v/>
      </c>
      <c r="AA12" s="289"/>
      <c r="AB12" s="294" t="str">
        <f>IF(AND('Mapa final'!$L$12="Muy Alta",'Mapa final'!$P$12="Leve"),CONCATENATE("R",'Mapa final'!$A$12),"")</f>
        <v/>
      </c>
      <c r="AC12" s="288"/>
      <c r="AD12" s="288" t="str">
        <f>IF(AND('Mapa final'!$L$12="Muy Alta",'Mapa final'!$P$12="Leve"),CONCATENATE("R",'Mapa final'!$A$12),"")</f>
        <v/>
      </c>
      <c r="AE12" s="288"/>
      <c r="AF12" s="288" t="str">
        <f>IF(AND('Mapa final'!$L$12="Muy Alta",'Mapa final'!$P$12="Leve"),CONCATENATE("R",'Mapa final'!$A$12),"")</f>
        <v/>
      </c>
      <c r="AG12" s="288"/>
      <c r="AH12" s="279" t="str">
        <f>IF(AND('Mapa final'!$L$12="Muy Alta",'Mapa final'!$P$12="Catastrófico"),CONCATENATE("R",'Mapa final'!$A$12),"")</f>
        <v/>
      </c>
      <c r="AI12" s="280"/>
      <c r="AJ12" s="280" t="str">
        <f>IF(AND('Mapa final'!$L$12="Muy Alta",'Mapa final'!$P$12="Catastrófico"),CONCATENATE("R",'Mapa final'!$A$12),"")</f>
        <v/>
      </c>
      <c r="AK12" s="280"/>
      <c r="AL12" s="280" t="str">
        <f>IF(AND('Mapa final'!$L$12="Muy Alta",'Mapa final'!$P$12="Catastrófico"),CONCATENATE("R",'Mapa final'!$A$12),"")</f>
        <v/>
      </c>
      <c r="AM12" s="281"/>
      <c r="AN12" s="70"/>
      <c r="AO12" s="313"/>
      <c r="AP12" s="314"/>
      <c r="AQ12" s="314"/>
      <c r="AR12" s="314"/>
      <c r="AS12" s="314"/>
      <c r="AT12" s="315"/>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08"/>
      <c r="C13" s="308"/>
      <c r="D13" s="309"/>
      <c r="E13" s="302"/>
      <c r="F13" s="303"/>
      <c r="G13" s="303"/>
      <c r="H13" s="303"/>
      <c r="I13" s="303"/>
      <c r="J13" s="295"/>
      <c r="K13" s="290"/>
      <c r="L13" s="290"/>
      <c r="M13" s="290"/>
      <c r="N13" s="290"/>
      <c r="O13" s="291"/>
      <c r="P13" s="295"/>
      <c r="Q13" s="290"/>
      <c r="R13" s="290"/>
      <c r="S13" s="290"/>
      <c r="T13" s="290"/>
      <c r="U13" s="291"/>
      <c r="V13" s="295"/>
      <c r="W13" s="290"/>
      <c r="X13" s="290"/>
      <c r="Y13" s="290"/>
      <c r="Z13" s="290"/>
      <c r="AA13" s="291"/>
      <c r="AB13" s="295"/>
      <c r="AC13" s="290"/>
      <c r="AD13" s="290"/>
      <c r="AE13" s="290"/>
      <c r="AF13" s="290"/>
      <c r="AG13" s="290"/>
      <c r="AH13" s="282"/>
      <c r="AI13" s="283"/>
      <c r="AJ13" s="283"/>
      <c r="AK13" s="283"/>
      <c r="AL13" s="283"/>
      <c r="AM13" s="284"/>
      <c r="AN13" s="70"/>
      <c r="AO13" s="316"/>
      <c r="AP13" s="317"/>
      <c r="AQ13" s="317"/>
      <c r="AR13" s="317"/>
      <c r="AS13" s="317"/>
      <c r="AT13" s="318"/>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08"/>
      <c r="C14" s="308"/>
      <c r="D14" s="309"/>
      <c r="E14" s="298" t="s">
        <v>166</v>
      </c>
      <c r="F14" s="299"/>
      <c r="G14" s="299"/>
      <c r="H14" s="299"/>
      <c r="I14" s="299"/>
      <c r="J14" s="276" t="str">
        <f>IF(AND('Mapa final'!$L$12="Alta",'Mapa final'!$P$12="Leve"),CONCATENATE("R",'Mapa final'!$A$12),"")</f>
        <v/>
      </c>
      <c r="K14" s="277"/>
      <c r="L14" s="277" t="str">
        <f>IF(AND('Mapa final'!$L$12="Alta",'Mapa final'!$P$12="Leve"),CONCATENATE("R",'Mapa final'!$A$12),"")</f>
        <v/>
      </c>
      <c r="M14" s="277"/>
      <c r="N14" s="277" t="str">
        <f>IF(AND('Mapa final'!$L$12="Alta",'Mapa final'!$P$12="Leve"),CONCATENATE("R",'Mapa final'!$A$12),"")</f>
        <v/>
      </c>
      <c r="O14" s="278"/>
      <c r="P14" s="276" t="str">
        <f>IF(AND('Mapa final'!$L$12="Alta",'Mapa final'!$P$12="Leve"),CONCATENATE("R",'Mapa final'!$A$12),"")</f>
        <v/>
      </c>
      <c r="Q14" s="277"/>
      <c r="R14" s="277" t="str">
        <f>IF(AND('Mapa final'!$L$12="Alta",'Mapa final'!$P$12="Leve"),CONCATENATE("R",'Mapa final'!$A$12),"")</f>
        <v/>
      </c>
      <c r="S14" s="277"/>
      <c r="T14" s="277" t="str">
        <f>IF(AND('Mapa final'!$L$12="Alta",'Mapa final'!$P$12="Leve"),CONCATENATE("R",'Mapa final'!$A$12),"")</f>
        <v/>
      </c>
      <c r="U14" s="278"/>
      <c r="V14" s="296" t="str">
        <f>IF(AND('Mapa final'!$L$12="Muy Alta",'Mapa final'!$P$12="Leve"),CONCATENATE("R",'Mapa final'!$A$12),"")</f>
        <v/>
      </c>
      <c r="W14" s="292"/>
      <c r="X14" s="292" t="str">
        <f>IF(AND('Mapa final'!$L$12="Muy Alta",'Mapa final'!$P$12="Leve"),CONCATENATE("R",'Mapa final'!$A$12),"")</f>
        <v/>
      </c>
      <c r="Y14" s="292"/>
      <c r="Z14" s="292" t="str">
        <f>IF(AND('Mapa final'!$L$12="Muy Alta",'Mapa final'!$P$12="Leve"),CONCATENATE("R",'Mapa final'!$A$12),"")</f>
        <v/>
      </c>
      <c r="AA14" s="293"/>
      <c r="AB14" s="296" t="str">
        <f>IF(AND('Mapa final'!$L$12="Muy Alta",'Mapa final'!$P$12="Leve"),CONCATENATE("R",'Mapa final'!$A$12),"")</f>
        <v/>
      </c>
      <c r="AC14" s="292"/>
      <c r="AD14" s="292" t="str">
        <f>IF(AND('Mapa final'!$L$12="Muy Alta",'Mapa final'!$P$12="Leve"),CONCATENATE("R",'Mapa final'!$A$12),"")</f>
        <v/>
      </c>
      <c r="AE14" s="292"/>
      <c r="AF14" s="292" t="str">
        <f>IF(AND('Mapa final'!$L$12="Muy Alta",'Mapa final'!$P$12="Leve"),CONCATENATE("R",'Mapa final'!$A$12),"")</f>
        <v/>
      </c>
      <c r="AG14" s="293"/>
      <c r="AH14" s="285" t="str">
        <f>IF(AND('Mapa final'!$L$12="Muy Alta",'Mapa final'!$P$12="Catastrófico"),CONCATENATE("R",'Mapa final'!$A$12),"")</f>
        <v/>
      </c>
      <c r="AI14" s="286"/>
      <c r="AJ14" s="286" t="str">
        <f>IF(AND('Mapa final'!$L$12="Muy Alta",'Mapa final'!$P$12="Catastrófico"),CONCATENATE("R",'Mapa final'!$A$12),"")</f>
        <v/>
      </c>
      <c r="AK14" s="286"/>
      <c r="AL14" s="286" t="str">
        <f>IF(AND('Mapa final'!$L$12="Muy Alta",'Mapa final'!$P$12="Catastrófico"),CONCATENATE("R",'Mapa final'!$A$12),"")</f>
        <v/>
      </c>
      <c r="AM14" s="287"/>
      <c r="AN14" s="70"/>
      <c r="AO14" s="319" t="s">
        <v>167</v>
      </c>
      <c r="AP14" s="320"/>
      <c r="AQ14" s="320"/>
      <c r="AR14" s="320"/>
      <c r="AS14" s="320"/>
      <c r="AT14" s="321"/>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08"/>
      <c r="C15" s="308"/>
      <c r="D15" s="309"/>
      <c r="E15" s="300"/>
      <c r="F15" s="301"/>
      <c r="G15" s="301"/>
      <c r="H15" s="301"/>
      <c r="I15" s="301"/>
      <c r="J15" s="270"/>
      <c r="K15" s="271"/>
      <c r="L15" s="271"/>
      <c r="M15" s="271"/>
      <c r="N15" s="271"/>
      <c r="O15" s="272"/>
      <c r="P15" s="270"/>
      <c r="Q15" s="271"/>
      <c r="R15" s="271"/>
      <c r="S15" s="271"/>
      <c r="T15" s="271"/>
      <c r="U15" s="272"/>
      <c r="V15" s="294"/>
      <c r="W15" s="288"/>
      <c r="X15" s="288"/>
      <c r="Y15" s="288"/>
      <c r="Z15" s="288"/>
      <c r="AA15" s="289"/>
      <c r="AB15" s="294"/>
      <c r="AC15" s="288"/>
      <c r="AD15" s="288"/>
      <c r="AE15" s="288"/>
      <c r="AF15" s="288"/>
      <c r="AG15" s="289"/>
      <c r="AH15" s="279"/>
      <c r="AI15" s="280"/>
      <c r="AJ15" s="280"/>
      <c r="AK15" s="280"/>
      <c r="AL15" s="280"/>
      <c r="AM15" s="281"/>
      <c r="AN15" s="70"/>
      <c r="AO15" s="322"/>
      <c r="AP15" s="323"/>
      <c r="AQ15" s="323"/>
      <c r="AR15" s="323"/>
      <c r="AS15" s="323"/>
      <c r="AT15" s="324"/>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08"/>
      <c r="C16" s="308"/>
      <c r="D16" s="309"/>
      <c r="E16" s="300"/>
      <c r="F16" s="301"/>
      <c r="G16" s="301"/>
      <c r="H16" s="301"/>
      <c r="I16" s="301"/>
      <c r="J16" s="270" t="str">
        <f>IF(AND('Mapa final'!$L$12="Alta",'Mapa final'!$P$12="Leve"),CONCATENATE("R",'Mapa final'!$A$12),"")</f>
        <v/>
      </c>
      <c r="K16" s="271"/>
      <c r="L16" s="271" t="str">
        <f>IF(AND('Mapa final'!$L$12="Alta",'Mapa final'!$P$12="Leve"),CONCATENATE("R",'Mapa final'!$A$12),"")</f>
        <v/>
      </c>
      <c r="M16" s="271"/>
      <c r="N16" s="271" t="str">
        <f>IF(AND('Mapa final'!$L$12="Alta",'Mapa final'!$P$12="Leve"),CONCATENATE("R",'Mapa final'!$A$12),"")</f>
        <v/>
      </c>
      <c r="O16" s="272"/>
      <c r="P16" s="270" t="str">
        <f>IF(AND('Mapa final'!$L$12="Alta",'Mapa final'!$P$12="Leve"),CONCATENATE("R",'Mapa final'!$A$12),"")</f>
        <v/>
      </c>
      <c r="Q16" s="271"/>
      <c r="R16" s="271" t="str">
        <f>IF(AND('Mapa final'!$L$12="Alta",'Mapa final'!$P$12="Leve"),CONCATENATE("R",'Mapa final'!$A$12),"")</f>
        <v/>
      </c>
      <c r="S16" s="271"/>
      <c r="T16" s="271" t="str">
        <f>IF(AND('Mapa final'!$L$12="Alta",'Mapa final'!$P$12="Leve"),CONCATENATE("R",'Mapa final'!$A$12),"")</f>
        <v/>
      </c>
      <c r="U16" s="272"/>
      <c r="V16" s="294" t="str">
        <f>IF(AND('Mapa final'!$L$12="Muy Alta",'Mapa final'!$P$12="Leve"),CONCATENATE("R",'Mapa final'!$A$12),"")</f>
        <v/>
      </c>
      <c r="W16" s="288"/>
      <c r="X16" s="288" t="str">
        <f>IF(AND('Mapa final'!$L$12="Muy Alta",'Mapa final'!$P$12="Leve"),CONCATENATE("R",'Mapa final'!$A$12),"")</f>
        <v/>
      </c>
      <c r="Y16" s="288"/>
      <c r="Z16" s="288" t="str">
        <f>IF(AND('Mapa final'!$L$12="Muy Alta",'Mapa final'!$P$12="Leve"),CONCATENATE("R",'Mapa final'!$A$12),"")</f>
        <v/>
      </c>
      <c r="AA16" s="289"/>
      <c r="AB16" s="294" t="str">
        <f>IF(AND('Mapa final'!$L$12="Muy Alta",'Mapa final'!$P$12="Leve"),CONCATENATE("R",'Mapa final'!$A$12),"")</f>
        <v/>
      </c>
      <c r="AC16" s="288"/>
      <c r="AD16" s="288" t="str">
        <f>IF(AND('Mapa final'!$L$12="Muy Alta",'Mapa final'!$P$12="Leve"),CONCATENATE("R",'Mapa final'!$A$12),"")</f>
        <v/>
      </c>
      <c r="AE16" s="288"/>
      <c r="AF16" s="288" t="str">
        <f>IF(AND('Mapa final'!$L$12="Muy Alta",'Mapa final'!$P$12="Leve"),CONCATENATE("R",'Mapa final'!$A$12),"")</f>
        <v/>
      </c>
      <c r="AG16" s="289"/>
      <c r="AH16" s="279" t="str">
        <f>IF(AND('Mapa final'!$L$12="Muy Alta",'Mapa final'!$P$12="Catastrófico"),CONCATENATE("R",'Mapa final'!$A$12),"")</f>
        <v/>
      </c>
      <c r="AI16" s="280"/>
      <c r="AJ16" s="280" t="str">
        <f>IF(AND('Mapa final'!$L$12="Muy Alta",'Mapa final'!$P$12="Catastrófico"),CONCATENATE("R",'Mapa final'!$A$12),"")</f>
        <v/>
      </c>
      <c r="AK16" s="280"/>
      <c r="AL16" s="280" t="str">
        <f>IF(AND('Mapa final'!$L$12="Muy Alta",'Mapa final'!$P$12="Catastrófico"),CONCATENATE("R",'Mapa final'!$A$12),"")</f>
        <v/>
      </c>
      <c r="AM16" s="281"/>
      <c r="AN16" s="70"/>
      <c r="AO16" s="322"/>
      <c r="AP16" s="323"/>
      <c r="AQ16" s="323"/>
      <c r="AR16" s="323"/>
      <c r="AS16" s="323"/>
      <c r="AT16" s="324"/>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08"/>
      <c r="C17" s="308"/>
      <c r="D17" s="309"/>
      <c r="E17" s="300"/>
      <c r="F17" s="301"/>
      <c r="G17" s="301"/>
      <c r="H17" s="301"/>
      <c r="I17" s="301"/>
      <c r="J17" s="270"/>
      <c r="K17" s="271"/>
      <c r="L17" s="271"/>
      <c r="M17" s="271"/>
      <c r="N17" s="271"/>
      <c r="O17" s="272"/>
      <c r="P17" s="270"/>
      <c r="Q17" s="271"/>
      <c r="R17" s="271"/>
      <c r="S17" s="271"/>
      <c r="T17" s="271"/>
      <c r="U17" s="272"/>
      <c r="V17" s="294"/>
      <c r="W17" s="288"/>
      <c r="X17" s="288"/>
      <c r="Y17" s="288"/>
      <c r="Z17" s="288"/>
      <c r="AA17" s="289"/>
      <c r="AB17" s="294"/>
      <c r="AC17" s="288"/>
      <c r="AD17" s="288"/>
      <c r="AE17" s="288"/>
      <c r="AF17" s="288"/>
      <c r="AG17" s="289"/>
      <c r="AH17" s="279"/>
      <c r="AI17" s="280"/>
      <c r="AJ17" s="280"/>
      <c r="AK17" s="280"/>
      <c r="AL17" s="280"/>
      <c r="AM17" s="281"/>
      <c r="AN17" s="70"/>
      <c r="AO17" s="322"/>
      <c r="AP17" s="323"/>
      <c r="AQ17" s="323"/>
      <c r="AR17" s="323"/>
      <c r="AS17" s="323"/>
      <c r="AT17" s="324"/>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08"/>
      <c r="C18" s="308"/>
      <c r="D18" s="309"/>
      <c r="E18" s="300"/>
      <c r="F18" s="301"/>
      <c r="G18" s="301"/>
      <c r="H18" s="301"/>
      <c r="I18" s="301"/>
      <c r="J18" s="270" t="str">
        <f>IF(AND('Mapa final'!$L$12="Alta",'Mapa final'!$P$12="Leve"),CONCATENATE("R",'Mapa final'!$A$12),"")</f>
        <v/>
      </c>
      <c r="K18" s="271"/>
      <c r="L18" s="271" t="str">
        <f>IF(AND('Mapa final'!$L$12="Alta",'Mapa final'!$P$12="Leve"),CONCATENATE("R",'Mapa final'!$A$12),"")</f>
        <v/>
      </c>
      <c r="M18" s="271"/>
      <c r="N18" s="271" t="str">
        <f>IF(AND('Mapa final'!$L$12="Alta",'Mapa final'!$P$12="Leve"),CONCATENATE("R",'Mapa final'!$A$12),"")</f>
        <v/>
      </c>
      <c r="O18" s="272"/>
      <c r="P18" s="270" t="str">
        <f>IF(AND('Mapa final'!$L$12="Alta",'Mapa final'!$P$12="Leve"),CONCATENATE("R",'Mapa final'!$A$12),"")</f>
        <v/>
      </c>
      <c r="Q18" s="271"/>
      <c r="R18" s="271" t="str">
        <f>IF(AND('Mapa final'!$L$12="Alta",'Mapa final'!$P$12="Leve"),CONCATENATE("R",'Mapa final'!$A$12),"")</f>
        <v/>
      </c>
      <c r="S18" s="271"/>
      <c r="T18" s="271" t="str">
        <f>IF(AND('Mapa final'!$L$12="Alta",'Mapa final'!$P$12="Leve"),CONCATENATE("R",'Mapa final'!$A$12),"")</f>
        <v/>
      </c>
      <c r="U18" s="272"/>
      <c r="V18" s="294" t="str">
        <f>IF(AND('Mapa final'!$L$12="Muy Alta",'Mapa final'!$P$12="Leve"),CONCATENATE("R",'Mapa final'!$A$12),"")</f>
        <v/>
      </c>
      <c r="W18" s="288"/>
      <c r="X18" s="288" t="str">
        <f>IF(AND('Mapa final'!$L$12="Muy Alta",'Mapa final'!$P$12="Leve"),CONCATENATE("R",'Mapa final'!$A$12),"")</f>
        <v/>
      </c>
      <c r="Y18" s="288"/>
      <c r="Z18" s="288" t="str">
        <f>IF(AND('Mapa final'!$L$12="Muy Alta",'Mapa final'!$P$12="Leve"),CONCATENATE("R",'Mapa final'!$A$12),"")</f>
        <v/>
      </c>
      <c r="AA18" s="289"/>
      <c r="AB18" s="294" t="str">
        <f>IF(AND('Mapa final'!$L$12="Muy Alta",'Mapa final'!$P$12="Leve"),CONCATENATE("R",'Mapa final'!$A$12),"")</f>
        <v/>
      </c>
      <c r="AC18" s="288"/>
      <c r="AD18" s="288" t="str">
        <f>IF(AND('Mapa final'!$L$12="Muy Alta",'Mapa final'!$P$12="Leve"),CONCATENATE("R",'Mapa final'!$A$12),"")</f>
        <v/>
      </c>
      <c r="AE18" s="288"/>
      <c r="AF18" s="288" t="str">
        <f>IF(AND('Mapa final'!$L$12="Muy Alta",'Mapa final'!$P$12="Leve"),CONCATENATE("R",'Mapa final'!$A$12),"")</f>
        <v/>
      </c>
      <c r="AG18" s="289"/>
      <c r="AH18" s="279" t="str">
        <f>IF(AND('Mapa final'!$L$12="Muy Alta",'Mapa final'!$P$12="Catastrófico"),CONCATENATE("R",'Mapa final'!$A$12),"")</f>
        <v/>
      </c>
      <c r="AI18" s="280"/>
      <c r="AJ18" s="280" t="str">
        <f>IF(AND('Mapa final'!$L$12="Muy Alta",'Mapa final'!$P$12="Catastrófico"),CONCATENATE("R",'Mapa final'!$A$12),"")</f>
        <v/>
      </c>
      <c r="AK18" s="280"/>
      <c r="AL18" s="280" t="str">
        <f>IF(AND('Mapa final'!$L$12="Muy Alta",'Mapa final'!$P$12="Catastrófico"),CONCATENATE("R",'Mapa final'!$A$12),"")</f>
        <v/>
      </c>
      <c r="AM18" s="281"/>
      <c r="AN18" s="70"/>
      <c r="AO18" s="322"/>
      <c r="AP18" s="323"/>
      <c r="AQ18" s="323"/>
      <c r="AR18" s="323"/>
      <c r="AS18" s="323"/>
      <c r="AT18" s="324"/>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08"/>
      <c r="C19" s="308"/>
      <c r="D19" s="309"/>
      <c r="E19" s="300"/>
      <c r="F19" s="301"/>
      <c r="G19" s="301"/>
      <c r="H19" s="301"/>
      <c r="I19" s="301"/>
      <c r="J19" s="270"/>
      <c r="K19" s="271"/>
      <c r="L19" s="271"/>
      <c r="M19" s="271"/>
      <c r="N19" s="271"/>
      <c r="O19" s="272"/>
      <c r="P19" s="270"/>
      <c r="Q19" s="271"/>
      <c r="R19" s="271"/>
      <c r="S19" s="271"/>
      <c r="T19" s="271"/>
      <c r="U19" s="272"/>
      <c r="V19" s="294"/>
      <c r="W19" s="288"/>
      <c r="X19" s="288"/>
      <c r="Y19" s="288"/>
      <c r="Z19" s="288"/>
      <c r="AA19" s="289"/>
      <c r="AB19" s="294"/>
      <c r="AC19" s="288"/>
      <c r="AD19" s="288"/>
      <c r="AE19" s="288"/>
      <c r="AF19" s="288"/>
      <c r="AG19" s="289"/>
      <c r="AH19" s="279"/>
      <c r="AI19" s="280"/>
      <c r="AJ19" s="280"/>
      <c r="AK19" s="280"/>
      <c r="AL19" s="280"/>
      <c r="AM19" s="281"/>
      <c r="AN19" s="70"/>
      <c r="AO19" s="322"/>
      <c r="AP19" s="323"/>
      <c r="AQ19" s="323"/>
      <c r="AR19" s="323"/>
      <c r="AS19" s="323"/>
      <c r="AT19" s="324"/>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08"/>
      <c r="C20" s="308"/>
      <c r="D20" s="309"/>
      <c r="E20" s="300"/>
      <c r="F20" s="301"/>
      <c r="G20" s="301"/>
      <c r="H20" s="301"/>
      <c r="I20" s="301"/>
      <c r="J20" s="270" t="str">
        <f>IF(AND('Mapa final'!$L$12="Alta",'Mapa final'!$P$12="Leve"),CONCATENATE("R",'Mapa final'!$A$12),"")</f>
        <v/>
      </c>
      <c r="K20" s="271"/>
      <c r="L20" s="271" t="str">
        <f>IF(AND('Mapa final'!$L$12="Alta",'Mapa final'!$P$12="Leve"),CONCATENATE("R",'Mapa final'!$A$12),"")</f>
        <v/>
      </c>
      <c r="M20" s="271"/>
      <c r="N20" s="271" t="str">
        <f>IF(AND('Mapa final'!$L$12="Alta",'Mapa final'!$P$12="Leve"),CONCATENATE("R",'Mapa final'!$A$12),"")</f>
        <v/>
      </c>
      <c r="O20" s="272"/>
      <c r="P20" s="270" t="str">
        <f>IF(AND('Mapa final'!$L$12="Alta",'Mapa final'!$P$12="Leve"),CONCATENATE("R",'Mapa final'!$A$12),"")</f>
        <v/>
      </c>
      <c r="Q20" s="271"/>
      <c r="R20" s="271" t="str">
        <f>IF(AND('Mapa final'!$L$12="Alta",'Mapa final'!$P$12="Leve"),CONCATENATE("R",'Mapa final'!$A$12),"")</f>
        <v/>
      </c>
      <c r="S20" s="271"/>
      <c r="T20" s="271" t="str">
        <f>IF(AND('Mapa final'!$L$12="Alta",'Mapa final'!$P$12="Leve"),CONCATENATE("R",'Mapa final'!$A$12),"")</f>
        <v/>
      </c>
      <c r="U20" s="272"/>
      <c r="V20" s="294" t="str">
        <f>IF(AND('Mapa final'!$L$12="Muy Alta",'Mapa final'!$P$12="Leve"),CONCATENATE("R",'Mapa final'!$A$12),"")</f>
        <v/>
      </c>
      <c r="W20" s="288"/>
      <c r="X20" s="288" t="str">
        <f>IF(AND('Mapa final'!$L$12="Muy Alta",'Mapa final'!$P$12="Leve"),CONCATENATE("R",'Mapa final'!$A$12),"")</f>
        <v/>
      </c>
      <c r="Y20" s="288"/>
      <c r="Z20" s="288" t="str">
        <f>IF(AND('Mapa final'!$L$12="Muy Alta",'Mapa final'!$P$12="Leve"),CONCATENATE("R",'Mapa final'!$A$12),"")</f>
        <v/>
      </c>
      <c r="AA20" s="289"/>
      <c r="AB20" s="294" t="str">
        <f>IF(AND('Mapa final'!$L$12="Muy Alta",'Mapa final'!$P$12="Leve"),CONCATENATE("R",'Mapa final'!$A$12),"")</f>
        <v/>
      </c>
      <c r="AC20" s="288"/>
      <c r="AD20" s="288" t="str">
        <f>IF(AND('Mapa final'!$L$12="Muy Alta",'Mapa final'!$P$12="Leve"),CONCATENATE("R",'Mapa final'!$A$12),"")</f>
        <v/>
      </c>
      <c r="AE20" s="288"/>
      <c r="AF20" s="288" t="str">
        <f>IF(AND('Mapa final'!$L$12="Muy Alta",'Mapa final'!$P$12="Leve"),CONCATENATE("R",'Mapa final'!$A$12),"")</f>
        <v/>
      </c>
      <c r="AG20" s="289"/>
      <c r="AH20" s="279" t="str">
        <f>IF(AND('Mapa final'!$L$12="Muy Alta",'Mapa final'!$P$12="Catastrófico"),CONCATENATE("R",'Mapa final'!$A$12),"")</f>
        <v/>
      </c>
      <c r="AI20" s="280"/>
      <c r="AJ20" s="280" t="str">
        <f>IF(AND('Mapa final'!$L$12="Muy Alta",'Mapa final'!$P$12="Catastrófico"),CONCATENATE("R",'Mapa final'!$A$12),"")</f>
        <v/>
      </c>
      <c r="AK20" s="280"/>
      <c r="AL20" s="280" t="str">
        <f>IF(AND('Mapa final'!$L$12="Muy Alta",'Mapa final'!$P$12="Catastrófico"),CONCATENATE("R",'Mapa final'!$A$12),"")</f>
        <v/>
      </c>
      <c r="AM20" s="281"/>
      <c r="AN20" s="70"/>
      <c r="AO20" s="322"/>
      <c r="AP20" s="323"/>
      <c r="AQ20" s="323"/>
      <c r="AR20" s="323"/>
      <c r="AS20" s="323"/>
      <c r="AT20" s="324"/>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08"/>
      <c r="C21" s="308"/>
      <c r="D21" s="309"/>
      <c r="E21" s="302"/>
      <c r="F21" s="303"/>
      <c r="G21" s="303"/>
      <c r="H21" s="303"/>
      <c r="I21" s="303"/>
      <c r="J21" s="273"/>
      <c r="K21" s="274"/>
      <c r="L21" s="274"/>
      <c r="M21" s="274"/>
      <c r="N21" s="274"/>
      <c r="O21" s="275"/>
      <c r="P21" s="273"/>
      <c r="Q21" s="274"/>
      <c r="R21" s="274"/>
      <c r="S21" s="274"/>
      <c r="T21" s="274"/>
      <c r="U21" s="275"/>
      <c r="V21" s="295"/>
      <c r="W21" s="290"/>
      <c r="X21" s="290"/>
      <c r="Y21" s="290"/>
      <c r="Z21" s="290"/>
      <c r="AA21" s="291"/>
      <c r="AB21" s="295"/>
      <c r="AC21" s="290"/>
      <c r="AD21" s="290"/>
      <c r="AE21" s="290"/>
      <c r="AF21" s="290"/>
      <c r="AG21" s="291"/>
      <c r="AH21" s="282"/>
      <c r="AI21" s="283"/>
      <c r="AJ21" s="283"/>
      <c r="AK21" s="283"/>
      <c r="AL21" s="283"/>
      <c r="AM21" s="284"/>
      <c r="AN21" s="70"/>
      <c r="AO21" s="325"/>
      <c r="AP21" s="326"/>
      <c r="AQ21" s="326"/>
      <c r="AR21" s="326"/>
      <c r="AS21" s="326"/>
      <c r="AT21" s="327"/>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08"/>
      <c r="C22" s="308"/>
      <c r="D22" s="309"/>
      <c r="E22" s="298" t="s">
        <v>168</v>
      </c>
      <c r="F22" s="299"/>
      <c r="G22" s="299"/>
      <c r="H22" s="299"/>
      <c r="I22" s="305"/>
      <c r="J22" s="276" t="str">
        <f>IF(AND('Mapa final'!$L$12="Alta",'Mapa final'!$P$12="Leve"),CONCATENATE("R",'Mapa final'!$A$12),"")</f>
        <v/>
      </c>
      <c r="K22" s="277"/>
      <c r="L22" s="277" t="str">
        <f>IF(AND('Mapa final'!$L$12="Alta",'Mapa final'!$P$12="Leve"),CONCATENATE("R",'Mapa final'!$A$12),"")</f>
        <v/>
      </c>
      <c r="M22" s="277"/>
      <c r="N22" s="277" t="str">
        <f>IF(AND('Mapa final'!$L$12="Alta",'Mapa final'!$P$12="Leve"),CONCATENATE("R",'Mapa final'!$A$12),"")</f>
        <v/>
      </c>
      <c r="O22" s="278"/>
      <c r="P22" s="276" t="str">
        <f>IF(AND('Mapa final'!$L$12="Alta",'Mapa final'!$P$12="Leve"),CONCATENATE("R",'Mapa final'!$A$12),"")</f>
        <v/>
      </c>
      <c r="Q22" s="277"/>
      <c r="R22" s="277" t="str">
        <f>IF(AND('Mapa final'!$L$12="Alta",'Mapa final'!$P$12="Leve"),CONCATENATE("R",'Mapa final'!$A$12),"")</f>
        <v/>
      </c>
      <c r="S22" s="277"/>
      <c r="T22" s="277" t="str">
        <f>IF(AND('Mapa final'!$L$12="Alta",'Mapa final'!$P$12="Leve"),CONCATENATE("R",'Mapa final'!$A$12),"")</f>
        <v/>
      </c>
      <c r="U22" s="278"/>
      <c r="V22" s="276" t="str">
        <f>IF(AND('Mapa final'!$L$12="Alta",'Mapa final'!$P$12="Leve"),CONCATENATE("R",'Mapa final'!$A$12),"")</f>
        <v/>
      </c>
      <c r="W22" s="277"/>
      <c r="X22" s="277" t="str">
        <f>IF(AND('Mapa final'!$L$12="Alta",'Mapa final'!$P$12="Leve"),CONCATENATE("R",'Mapa final'!$A$12),"")</f>
        <v/>
      </c>
      <c r="Y22" s="277"/>
      <c r="Z22" s="277" t="str">
        <f>IF(AND('Mapa final'!$L$12="Alta",'Mapa final'!$P$12="Leve"),CONCATENATE("R",'Mapa final'!$A$12),"")</f>
        <v/>
      </c>
      <c r="AA22" s="278"/>
      <c r="AB22" s="296" t="str">
        <f>IF(AND('Mapa final'!$L$12="Muy Alta",'Mapa final'!$P$12="Leve"),CONCATENATE("R",'Mapa final'!$A$12),"")</f>
        <v/>
      </c>
      <c r="AC22" s="292"/>
      <c r="AD22" s="292" t="str">
        <f>IF(AND('Mapa final'!$L$12="Muy Alta",'Mapa final'!$P$12="Leve"),CONCATENATE("R",'Mapa final'!$A$12),"")</f>
        <v/>
      </c>
      <c r="AE22" s="292"/>
      <c r="AF22" s="292" t="str">
        <f>IF(AND('Mapa final'!$L$12="Muy Alta",'Mapa final'!$P$12="Leve"),CONCATENATE("R",'Mapa final'!$A$12),"")</f>
        <v/>
      </c>
      <c r="AG22" s="293"/>
      <c r="AH22" s="285" t="str">
        <f>IF(AND('Mapa final'!$L$12="Muy Alta",'Mapa final'!$P$12="Catastrófico"),CONCATENATE("R",'Mapa final'!$A$12),"")</f>
        <v/>
      </c>
      <c r="AI22" s="286"/>
      <c r="AJ22" s="286" t="str">
        <f>IF(AND('Mapa final'!$L$12="Muy Alta",'Mapa final'!$P$12="Catastrófico"),CONCATENATE("R",'Mapa final'!$A$12),"")</f>
        <v/>
      </c>
      <c r="AK22" s="286"/>
      <c r="AL22" s="286" t="str">
        <f>IF(AND('Mapa final'!$L$12="Muy Alta",'Mapa final'!$P$12="Catastrófico"),CONCATENATE("R",'Mapa final'!$A$12),"")</f>
        <v/>
      </c>
      <c r="AM22" s="287"/>
      <c r="AN22" s="70"/>
      <c r="AO22" s="328" t="s">
        <v>169</v>
      </c>
      <c r="AP22" s="329"/>
      <c r="AQ22" s="329"/>
      <c r="AR22" s="329"/>
      <c r="AS22" s="329"/>
      <c r="AT22" s="33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08"/>
      <c r="C23" s="308"/>
      <c r="D23" s="309"/>
      <c r="E23" s="300"/>
      <c r="F23" s="301"/>
      <c r="G23" s="301"/>
      <c r="H23" s="301"/>
      <c r="I23" s="306"/>
      <c r="J23" s="270"/>
      <c r="K23" s="271"/>
      <c r="L23" s="271"/>
      <c r="M23" s="271"/>
      <c r="N23" s="271"/>
      <c r="O23" s="272"/>
      <c r="P23" s="270"/>
      <c r="Q23" s="271"/>
      <c r="R23" s="271"/>
      <c r="S23" s="271"/>
      <c r="T23" s="271"/>
      <c r="U23" s="272"/>
      <c r="V23" s="270"/>
      <c r="W23" s="271"/>
      <c r="X23" s="271"/>
      <c r="Y23" s="271"/>
      <c r="Z23" s="271"/>
      <c r="AA23" s="272"/>
      <c r="AB23" s="294"/>
      <c r="AC23" s="288"/>
      <c r="AD23" s="288"/>
      <c r="AE23" s="288"/>
      <c r="AF23" s="288"/>
      <c r="AG23" s="289"/>
      <c r="AH23" s="279"/>
      <c r="AI23" s="280"/>
      <c r="AJ23" s="280"/>
      <c r="AK23" s="280"/>
      <c r="AL23" s="280"/>
      <c r="AM23" s="281"/>
      <c r="AN23" s="70"/>
      <c r="AO23" s="331"/>
      <c r="AP23" s="332"/>
      <c r="AQ23" s="332"/>
      <c r="AR23" s="332"/>
      <c r="AS23" s="332"/>
      <c r="AT23" s="333"/>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08"/>
      <c r="C24" s="308"/>
      <c r="D24" s="309"/>
      <c r="E24" s="300"/>
      <c r="F24" s="301"/>
      <c r="G24" s="301"/>
      <c r="H24" s="301"/>
      <c r="I24" s="306"/>
      <c r="J24" s="270" t="str">
        <f>IF(AND('Mapa final'!$L$12="Alta",'Mapa final'!$P$12="Leve"),CONCATENATE("R",'Mapa final'!$A$12),"")</f>
        <v/>
      </c>
      <c r="K24" s="271"/>
      <c r="L24" s="271" t="str">
        <f>IF(AND('Mapa final'!$L$15="media",'Mapa final'!$P$15="Leve"),CONCATENATE("R",'Mapa final'!$A$15),"")</f>
        <v>R3</v>
      </c>
      <c r="M24" s="271"/>
      <c r="N24" s="271" t="str">
        <f>IF(AND('Mapa final'!$L$12="Alta",'Mapa final'!$P$12="Leve"),CONCATENATE("R",'Mapa final'!$A$12),"")</f>
        <v/>
      </c>
      <c r="O24" s="272"/>
      <c r="P24" s="270" t="str">
        <f>IF(AND('Mapa final'!$L$12="Alta",'Mapa final'!$P$12="Leve"),CONCATENATE("R",'Mapa final'!$A$12),"")</f>
        <v/>
      </c>
      <c r="Q24" s="271"/>
      <c r="R24" s="271" t="str">
        <f>IF(AND('Mapa final'!$L$12="media",'Mapa final'!$P$12="menor"),CONCATENATE("R",'Mapa final'!$A$12),"")</f>
        <v>R1</v>
      </c>
      <c r="S24" s="271"/>
      <c r="T24" s="271" t="str">
        <f>IF(AND('Mapa final'!$L$12="Alta",'Mapa final'!$P$12="Leve"),CONCATENATE("R",'Mapa final'!$A$12),"")</f>
        <v/>
      </c>
      <c r="U24" s="272"/>
      <c r="V24" s="270" t="str">
        <f>IF(AND('Mapa final'!$L$12="Alta",'Mapa final'!$P$12="Leve"),CONCATENATE("R",'Mapa final'!$A$12),"")</f>
        <v/>
      </c>
      <c r="W24" s="271"/>
      <c r="X24" s="271" t="str">
        <f>IF(AND('Mapa final'!$L$12="Alta",'Mapa final'!$P$12="Leve"),CONCATENATE("R",'Mapa final'!$A$12),"")</f>
        <v/>
      </c>
      <c r="Y24" s="271"/>
      <c r="Z24" s="271" t="str">
        <f>IF(AND('Mapa final'!$L$12="Alta",'Mapa final'!$P$12="Leve"),CONCATENATE("R",'Mapa final'!$A$12),"")</f>
        <v/>
      </c>
      <c r="AA24" s="272"/>
      <c r="AB24" s="294" t="str">
        <f>IF(AND('Mapa final'!$L$12="Muy Alta",'Mapa final'!$P$12="Leve"),CONCATENATE("R",'Mapa final'!$A$12),"")</f>
        <v/>
      </c>
      <c r="AC24" s="288"/>
      <c r="AD24" s="288" t="str">
        <f>IF(AND('Mapa final'!$L$12="Muy Alta",'Mapa final'!$P$12="Leve"),CONCATENATE("R",'Mapa final'!$A$12),"")</f>
        <v/>
      </c>
      <c r="AE24" s="288"/>
      <c r="AF24" s="288" t="str">
        <f>IF(AND('Mapa final'!$L$12="Muy Alta",'Mapa final'!$P$12="Leve"),CONCATENATE("R",'Mapa final'!$A$12),"")</f>
        <v/>
      </c>
      <c r="AG24" s="289"/>
      <c r="AH24" s="279" t="str">
        <f>IF(AND('Mapa final'!$L$12="Muy Alta",'Mapa final'!$P$12="Catastrófico"),CONCATENATE("R",'Mapa final'!$A$12),"")</f>
        <v/>
      </c>
      <c r="AI24" s="280"/>
      <c r="AJ24" s="280" t="str">
        <f>IF(AND('Mapa final'!$L$12="Muy Alta",'Mapa final'!$P$12="Catastrófico"),CONCATENATE("R",'Mapa final'!$A$12),"")</f>
        <v/>
      </c>
      <c r="AK24" s="280"/>
      <c r="AL24" s="280" t="str">
        <f>IF(AND('Mapa final'!$L$12="Muy Alta",'Mapa final'!$P$12="Catastrófico"),CONCATENATE("R",'Mapa final'!$A$12),"")</f>
        <v/>
      </c>
      <c r="AM24" s="281"/>
      <c r="AN24" s="70"/>
      <c r="AO24" s="331"/>
      <c r="AP24" s="332"/>
      <c r="AQ24" s="332"/>
      <c r="AR24" s="332"/>
      <c r="AS24" s="332"/>
      <c r="AT24" s="333"/>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08"/>
      <c r="C25" s="308"/>
      <c r="D25" s="309"/>
      <c r="E25" s="300"/>
      <c r="F25" s="301"/>
      <c r="G25" s="301"/>
      <c r="H25" s="301"/>
      <c r="I25" s="306"/>
      <c r="J25" s="270"/>
      <c r="K25" s="271"/>
      <c r="L25" s="271"/>
      <c r="M25" s="271"/>
      <c r="N25" s="271"/>
      <c r="O25" s="272"/>
      <c r="P25" s="270"/>
      <c r="Q25" s="271"/>
      <c r="R25" s="271"/>
      <c r="S25" s="271"/>
      <c r="T25" s="271"/>
      <c r="U25" s="272"/>
      <c r="V25" s="270"/>
      <c r="W25" s="271"/>
      <c r="X25" s="271"/>
      <c r="Y25" s="271"/>
      <c r="Z25" s="271"/>
      <c r="AA25" s="272"/>
      <c r="AB25" s="294"/>
      <c r="AC25" s="288"/>
      <c r="AD25" s="288"/>
      <c r="AE25" s="288"/>
      <c r="AF25" s="288"/>
      <c r="AG25" s="289"/>
      <c r="AH25" s="279"/>
      <c r="AI25" s="280"/>
      <c r="AJ25" s="280"/>
      <c r="AK25" s="280"/>
      <c r="AL25" s="280"/>
      <c r="AM25" s="281"/>
      <c r="AN25" s="70"/>
      <c r="AO25" s="331"/>
      <c r="AP25" s="332"/>
      <c r="AQ25" s="332"/>
      <c r="AR25" s="332"/>
      <c r="AS25" s="332"/>
      <c r="AT25" s="333"/>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08"/>
      <c r="C26" s="308"/>
      <c r="D26" s="309"/>
      <c r="E26" s="300"/>
      <c r="F26" s="301"/>
      <c r="G26" s="301"/>
      <c r="H26" s="301"/>
      <c r="I26" s="306"/>
      <c r="J26" s="270" t="str">
        <f>IF(AND('Mapa final'!$L$12="Alta",'Mapa final'!$P$12="Leve"),CONCATENATE("R",'Mapa final'!$A$12),"")</f>
        <v/>
      </c>
      <c r="K26" s="271"/>
      <c r="L26" s="271" t="str">
        <f>IF(AND('Mapa final'!$L$12="Alta",'Mapa final'!$P$12="Leve"),CONCATENATE("R",'Mapa final'!$A$12),"")</f>
        <v/>
      </c>
      <c r="M26" s="271"/>
      <c r="N26" s="271" t="str">
        <f>IF(AND('Mapa final'!$L$12="Alta",'Mapa final'!$P$12="Leve"),CONCATENATE("R",'Mapa final'!$A$12),"")</f>
        <v/>
      </c>
      <c r="O26" s="272"/>
      <c r="P26" s="270" t="str">
        <f>IF(AND('Mapa final'!$L$12="Alta",'Mapa final'!$P$12="Leve"),CONCATENATE("R",'Mapa final'!$A$12),"")</f>
        <v/>
      </c>
      <c r="Q26" s="271"/>
      <c r="R26" s="271" t="str">
        <f>IF(AND('Mapa final'!$L$12="Alta",'Mapa final'!$P$12="Leve"),CONCATENATE("R",'Mapa final'!$A$12),"")</f>
        <v/>
      </c>
      <c r="S26" s="271"/>
      <c r="T26" s="271" t="str">
        <f>IF(AND('Mapa final'!$L$12="Alta",'Mapa final'!$P$12="Leve"),CONCATENATE("R",'Mapa final'!$A$12),"")</f>
        <v/>
      </c>
      <c r="U26" s="272"/>
      <c r="V26" s="270" t="str">
        <f>IF(AND('Mapa final'!$L$12="Alta",'Mapa final'!$P$12="Leve"),CONCATENATE("R",'Mapa final'!$A$12),"")</f>
        <v/>
      </c>
      <c r="W26" s="271"/>
      <c r="X26" s="271" t="str">
        <f>IF(AND('Mapa final'!$L$12="Alta",'Mapa final'!$P$12="Leve"),CONCATENATE("R",'Mapa final'!$A$12),"")</f>
        <v/>
      </c>
      <c r="Y26" s="271"/>
      <c r="Z26" s="271" t="str">
        <f>IF(AND('Mapa final'!$L$12="Alta",'Mapa final'!$P$12="Leve"),CONCATENATE("R",'Mapa final'!$A$12),"")</f>
        <v/>
      </c>
      <c r="AA26" s="272"/>
      <c r="AB26" s="294" t="str">
        <f>IF(AND('Mapa final'!$L$12="Muy Alta",'Mapa final'!$P$12="Leve"),CONCATENATE("R",'Mapa final'!$A$12),"")</f>
        <v/>
      </c>
      <c r="AC26" s="288"/>
      <c r="AD26" s="288" t="str">
        <f>IF(AND('Mapa final'!$L$12="Muy Alta",'Mapa final'!$P$12="Leve"),CONCATENATE("R",'Mapa final'!$A$12),"")</f>
        <v/>
      </c>
      <c r="AE26" s="288"/>
      <c r="AF26" s="288" t="str">
        <f>IF(AND('Mapa final'!$L$12="Muy Alta",'Mapa final'!$P$12="Leve"),CONCATENATE("R",'Mapa final'!$A$12),"")</f>
        <v/>
      </c>
      <c r="AG26" s="289"/>
      <c r="AH26" s="279" t="str">
        <f>IF(AND('Mapa final'!$L$12="Muy Alta",'Mapa final'!$P$12="Catastrófico"),CONCATENATE("R",'Mapa final'!$A$12),"")</f>
        <v/>
      </c>
      <c r="AI26" s="280"/>
      <c r="AJ26" s="280" t="str">
        <f>IF(AND('Mapa final'!$L$12="Muy Alta",'Mapa final'!$P$12="Catastrófico"),CONCATENATE("R",'Mapa final'!$A$12),"")</f>
        <v/>
      </c>
      <c r="AK26" s="280"/>
      <c r="AL26" s="280" t="str">
        <f>IF(AND('Mapa final'!$L$12="Muy Alta",'Mapa final'!$P$12="Catastrófico"),CONCATENATE("R",'Mapa final'!$A$12),"")</f>
        <v/>
      </c>
      <c r="AM26" s="281"/>
      <c r="AN26" s="70"/>
      <c r="AO26" s="331"/>
      <c r="AP26" s="332"/>
      <c r="AQ26" s="332"/>
      <c r="AR26" s="332"/>
      <c r="AS26" s="332"/>
      <c r="AT26" s="333"/>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08"/>
      <c r="C27" s="308"/>
      <c r="D27" s="309"/>
      <c r="E27" s="300"/>
      <c r="F27" s="301"/>
      <c r="G27" s="301"/>
      <c r="H27" s="301"/>
      <c r="I27" s="306"/>
      <c r="J27" s="270"/>
      <c r="K27" s="271"/>
      <c r="L27" s="271"/>
      <c r="M27" s="271"/>
      <c r="N27" s="271"/>
      <c r="O27" s="272"/>
      <c r="P27" s="270"/>
      <c r="Q27" s="271"/>
      <c r="R27" s="271"/>
      <c r="S27" s="271"/>
      <c r="T27" s="271"/>
      <c r="U27" s="272"/>
      <c r="V27" s="270"/>
      <c r="W27" s="271"/>
      <c r="X27" s="271"/>
      <c r="Y27" s="271"/>
      <c r="Z27" s="271"/>
      <c r="AA27" s="272"/>
      <c r="AB27" s="294"/>
      <c r="AC27" s="288"/>
      <c r="AD27" s="288"/>
      <c r="AE27" s="288"/>
      <c r="AF27" s="288"/>
      <c r="AG27" s="289"/>
      <c r="AH27" s="279"/>
      <c r="AI27" s="280"/>
      <c r="AJ27" s="280"/>
      <c r="AK27" s="280"/>
      <c r="AL27" s="280"/>
      <c r="AM27" s="281"/>
      <c r="AN27" s="70"/>
      <c r="AO27" s="331"/>
      <c r="AP27" s="332"/>
      <c r="AQ27" s="332"/>
      <c r="AR27" s="332"/>
      <c r="AS27" s="332"/>
      <c r="AT27" s="333"/>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08"/>
      <c r="C28" s="308"/>
      <c r="D28" s="309"/>
      <c r="E28" s="300"/>
      <c r="F28" s="301"/>
      <c r="G28" s="301"/>
      <c r="H28" s="301"/>
      <c r="I28" s="306"/>
      <c r="J28" s="270" t="str">
        <f>IF(AND('Mapa final'!$L$12="Alta",'Mapa final'!$P$12="Leve"),CONCATENATE("R",'Mapa final'!$A$12),"")</f>
        <v/>
      </c>
      <c r="K28" s="271"/>
      <c r="L28" s="271" t="str">
        <f>IF(AND('Mapa final'!$L$12="Alta",'Mapa final'!$P$12="Leve"),CONCATENATE("R",'Mapa final'!$A$12),"")</f>
        <v/>
      </c>
      <c r="M28" s="271"/>
      <c r="N28" s="271" t="str">
        <f>IF(AND('Mapa final'!$L$12="Alta",'Mapa final'!$P$12="Leve"),CONCATENATE("R",'Mapa final'!$A$12),"")</f>
        <v/>
      </c>
      <c r="O28" s="272"/>
      <c r="P28" s="270" t="str">
        <f>IF(AND('Mapa final'!$L$12="Alta",'Mapa final'!$P$12="Leve"),CONCATENATE("R",'Mapa final'!$A$12),"")</f>
        <v/>
      </c>
      <c r="Q28" s="271"/>
      <c r="R28" s="271" t="str">
        <f>IF(AND('Mapa final'!$L$12="Alta",'Mapa final'!$P$12="Leve"),CONCATENATE("R",'Mapa final'!$A$12),"")</f>
        <v/>
      </c>
      <c r="S28" s="271"/>
      <c r="T28" s="271" t="str">
        <f>IF(AND('Mapa final'!$L$12="Alta",'Mapa final'!$P$12="Leve"),CONCATENATE("R",'Mapa final'!$A$12),"")</f>
        <v/>
      </c>
      <c r="U28" s="272"/>
      <c r="V28" s="270" t="str">
        <f>IF(AND('Mapa final'!$L$12="Alta",'Mapa final'!$P$12="Leve"),CONCATENATE("R",'Mapa final'!$A$12),"")</f>
        <v/>
      </c>
      <c r="W28" s="271"/>
      <c r="X28" s="271" t="str">
        <f>IF(AND('Mapa final'!$L$12="Alta",'Mapa final'!$P$12="Leve"),CONCATENATE("R",'Mapa final'!$A$12),"")</f>
        <v/>
      </c>
      <c r="Y28" s="271"/>
      <c r="Z28" s="271" t="str">
        <f>IF(AND('Mapa final'!$L$12="Alta",'Mapa final'!$P$12="Leve"),CONCATENATE("R",'Mapa final'!$A$12),"")</f>
        <v/>
      </c>
      <c r="AA28" s="272"/>
      <c r="AB28" s="294" t="str">
        <f>IF(AND('Mapa final'!$L$12="Muy Alta",'Mapa final'!$P$12="Leve"),CONCATENATE("R",'Mapa final'!$A$12),"")</f>
        <v/>
      </c>
      <c r="AC28" s="288"/>
      <c r="AD28" s="288" t="str">
        <f>IF(AND('Mapa final'!$L$12="Muy Alta",'Mapa final'!$P$12="Leve"),CONCATENATE("R",'Mapa final'!$A$12),"")</f>
        <v/>
      </c>
      <c r="AE28" s="288"/>
      <c r="AF28" s="288" t="str">
        <f>IF(AND('Mapa final'!$L$12="Muy Alta",'Mapa final'!$P$12="Leve"),CONCATENATE("R",'Mapa final'!$A$12),"")</f>
        <v/>
      </c>
      <c r="AG28" s="289"/>
      <c r="AH28" s="279" t="str">
        <f>IF(AND('Mapa final'!$L$12="Muy Alta",'Mapa final'!$P$12="Catastrófico"),CONCATENATE("R",'Mapa final'!$A$12),"")</f>
        <v/>
      </c>
      <c r="AI28" s="280"/>
      <c r="AJ28" s="280" t="str">
        <f>IF(AND('Mapa final'!$L$12="Muy Alta",'Mapa final'!$P$12="Catastrófico"),CONCATENATE("R",'Mapa final'!$A$12),"")</f>
        <v/>
      </c>
      <c r="AK28" s="280"/>
      <c r="AL28" s="280" t="str">
        <f>IF(AND('Mapa final'!$L$12="Muy Alta",'Mapa final'!$P$12="Catastrófico"),CONCATENATE("R",'Mapa final'!$A$12),"")</f>
        <v/>
      </c>
      <c r="AM28" s="281"/>
      <c r="AN28" s="70"/>
      <c r="AO28" s="331"/>
      <c r="AP28" s="332"/>
      <c r="AQ28" s="332"/>
      <c r="AR28" s="332"/>
      <c r="AS28" s="332"/>
      <c r="AT28" s="333"/>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08"/>
      <c r="C29" s="308"/>
      <c r="D29" s="309"/>
      <c r="E29" s="302"/>
      <c r="F29" s="303"/>
      <c r="G29" s="303"/>
      <c r="H29" s="303"/>
      <c r="I29" s="307"/>
      <c r="J29" s="270"/>
      <c r="K29" s="271"/>
      <c r="L29" s="271"/>
      <c r="M29" s="271"/>
      <c r="N29" s="271"/>
      <c r="O29" s="272"/>
      <c r="P29" s="273"/>
      <c r="Q29" s="274"/>
      <c r="R29" s="274"/>
      <c r="S29" s="274"/>
      <c r="T29" s="274"/>
      <c r="U29" s="275"/>
      <c r="V29" s="273"/>
      <c r="W29" s="274"/>
      <c r="X29" s="274"/>
      <c r="Y29" s="274"/>
      <c r="Z29" s="274"/>
      <c r="AA29" s="275"/>
      <c r="AB29" s="295"/>
      <c r="AC29" s="290"/>
      <c r="AD29" s="290"/>
      <c r="AE29" s="290"/>
      <c r="AF29" s="290"/>
      <c r="AG29" s="291"/>
      <c r="AH29" s="282"/>
      <c r="AI29" s="283"/>
      <c r="AJ29" s="283"/>
      <c r="AK29" s="283"/>
      <c r="AL29" s="283"/>
      <c r="AM29" s="284"/>
      <c r="AN29" s="70"/>
      <c r="AO29" s="334"/>
      <c r="AP29" s="335"/>
      <c r="AQ29" s="335"/>
      <c r="AR29" s="335"/>
      <c r="AS29" s="335"/>
      <c r="AT29" s="336"/>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08"/>
      <c r="C30" s="308"/>
      <c r="D30" s="309"/>
      <c r="E30" s="298" t="s">
        <v>170</v>
      </c>
      <c r="F30" s="299"/>
      <c r="G30" s="299"/>
      <c r="H30" s="299"/>
      <c r="I30" s="299"/>
      <c r="J30" s="267" t="str">
        <f>IF(AND('Mapa final'!$L$12="Baja",'Mapa final'!$P$12="Leve"),CONCATENATE("R",'Mapa final'!$A$12),"")</f>
        <v/>
      </c>
      <c r="K30" s="268"/>
      <c r="L30" s="268" t="str">
        <f>IF(AND('Mapa final'!$L$12="Baja",'Mapa final'!$P$12="Leve"),CONCATENATE("R",'Mapa final'!$A$12),"")</f>
        <v/>
      </c>
      <c r="M30" s="268"/>
      <c r="N30" s="268" t="str">
        <f>IF(AND('Mapa final'!$L$12="Baja",'Mapa final'!$P$12="Leve"),CONCATENATE("R",'Mapa final'!$A$12),"")</f>
        <v/>
      </c>
      <c r="O30" s="269"/>
      <c r="P30" s="277" t="str">
        <f>IF(AND('Mapa final'!$L$12="Alta",'Mapa final'!$P$12="Leve"),CONCATENATE("R",'Mapa final'!$A$12),"")</f>
        <v/>
      </c>
      <c r="Q30" s="277"/>
      <c r="R30" s="277" t="str">
        <f>IF(AND('Mapa final'!$L$12="Alta",'Mapa final'!$P$12="Leve"),CONCATENATE("R",'Mapa final'!$A$12),"")</f>
        <v/>
      </c>
      <c r="S30" s="277"/>
      <c r="T30" s="277" t="str">
        <f>IF(AND('Mapa final'!$L$12="Alta",'Mapa final'!$P$12="Leve"),CONCATENATE("R",'Mapa final'!$A$12),"")</f>
        <v/>
      </c>
      <c r="U30" s="278"/>
      <c r="V30" s="276" t="str">
        <f>IF(AND('Mapa final'!$L$12="Alta",'Mapa final'!$P$12="Leve"),CONCATENATE("R",'Mapa final'!$A$12),"")</f>
        <v/>
      </c>
      <c r="W30" s="277"/>
      <c r="X30" s="277" t="str">
        <f>IF(AND('Mapa final'!$L$12="Alta",'Mapa final'!$P$12="Leve"),CONCATENATE("R",'Mapa final'!$A$12),"")</f>
        <v/>
      </c>
      <c r="Y30" s="277"/>
      <c r="Z30" s="277" t="str">
        <f>IF(AND('Mapa final'!$L$12="Alta",'Mapa final'!$P$12="Leve"),CONCATENATE("R",'Mapa final'!$A$12),"")</f>
        <v/>
      </c>
      <c r="AA30" s="278"/>
      <c r="AB30" s="296" t="str">
        <f>IF(AND('Mapa final'!$L$12="Muy Alta",'Mapa final'!$P$12="Leve"),CONCATENATE("R",'Mapa final'!$A$12),"")</f>
        <v/>
      </c>
      <c r="AC30" s="292"/>
      <c r="AD30" s="292" t="str">
        <f>IF(AND('Mapa final'!$L$12="Muy Alta",'Mapa final'!$P$12="Leve"),CONCATENATE("R",'Mapa final'!$A$12),"")</f>
        <v/>
      </c>
      <c r="AE30" s="292"/>
      <c r="AF30" s="292" t="str">
        <f>IF(AND('Mapa final'!$L$12="Muy Alta",'Mapa final'!$P$12="Leve"),CONCATENATE("R",'Mapa final'!$A$12),"")</f>
        <v/>
      </c>
      <c r="AG30" s="293"/>
      <c r="AH30" s="285" t="str">
        <f>IF(AND('Mapa final'!$L$12="Muy Alta",'Mapa final'!$P$12="Catastrófico"),CONCATENATE("R",'Mapa final'!$A$12),"")</f>
        <v/>
      </c>
      <c r="AI30" s="286"/>
      <c r="AJ30" s="286" t="str">
        <f>IF(AND('Mapa final'!$L$12="Muy Alta",'Mapa final'!$P$12="Catastrófico"),CONCATENATE("R",'Mapa final'!$A$12),"")</f>
        <v/>
      </c>
      <c r="AK30" s="286"/>
      <c r="AL30" s="286" t="str">
        <f>IF(AND('Mapa final'!$L$12="Muy Alta",'Mapa final'!$P$12="Catastrófico"),CONCATENATE("R",'Mapa final'!$A$12),"")</f>
        <v/>
      </c>
      <c r="AM30" s="287"/>
      <c r="AN30" s="70"/>
      <c r="AO30" s="337" t="s">
        <v>171</v>
      </c>
      <c r="AP30" s="338"/>
      <c r="AQ30" s="338"/>
      <c r="AR30" s="338"/>
      <c r="AS30" s="338"/>
      <c r="AT30" s="339"/>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08"/>
      <c r="C31" s="308"/>
      <c r="D31" s="309"/>
      <c r="E31" s="300"/>
      <c r="F31" s="301"/>
      <c r="G31" s="301"/>
      <c r="H31" s="301"/>
      <c r="I31" s="301"/>
      <c r="J31" s="261"/>
      <c r="K31" s="262"/>
      <c r="L31" s="262"/>
      <c r="M31" s="262"/>
      <c r="N31" s="262"/>
      <c r="O31" s="263"/>
      <c r="P31" s="271"/>
      <c r="Q31" s="271"/>
      <c r="R31" s="271"/>
      <c r="S31" s="271"/>
      <c r="T31" s="271"/>
      <c r="U31" s="272"/>
      <c r="V31" s="270"/>
      <c r="W31" s="271"/>
      <c r="X31" s="271"/>
      <c r="Y31" s="271"/>
      <c r="Z31" s="271"/>
      <c r="AA31" s="272"/>
      <c r="AB31" s="294"/>
      <c r="AC31" s="288"/>
      <c r="AD31" s="288"/>
      <c r="AE31" s="288"/>
      <c r="AF31" s="288"/>
      <c r="AG31" s="289"/>
      <c r="AH31" s="279"/>
      <c r="AI31" s="280"/>
      <c r="AJ31" s="280"/>
      <c r="AK31" s="280"/>
      <c r="AL31" s="280"/>
      <c r="AM31" s="281"/>
      <c r="AN31" s="70"/>
      <c r="AO31" s="340"/>
      <c r="AP31" s="341"/>
      <c r="AQ31" s="341"/>
      <c r="AR31" s="341"/>
      <c r="AS31" s="341"/>
      <c r="AT31" s="342"/>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08"/>
      <c r="C32" s="308"/>
      <c r="D32" s="309"/>
      <c r="E32" s="300"/>
      <c r="F32" s="301"/>
      <c r="G32" s="301"/>
      <c r="H32" s="301"/>
      <c r="I32" s="301"/>
      <c r="J32" s="261" t="str">
        <f>IF(AND('Mapa final'!$L$12="Baja",'Mapa final'!$P$12="Leve"),CONCATENATE("R",'Mapa final'!$A$12),"")</f>
        <v/>
      </c>
      <c r="K32" s="262"/>
      <c r="L32" s="262" t="str">
        <f>IF(AND('Mapa final'!$L$12="Baja",'Mapa final'!$P$12="Leve"),CONCATENATE("R",'Mapa final'!$A$12),"")</f>
        <v/>
      </c>
      <c r="M32" s="262"/>
      <c r="N32" s="262" t="str">
        <f>IF(AND('Mapa final'!$L$12="Baja",'Mapa final'!$P$12="Leve"),CONCATENATE("R",'Mapa final'!$A$12),"")</f>
        <v/>
      </c>
      <c r="O32" s="263"/>
      <c r="P32" s="271" t="str">
        <f>IF(AND('Mapa final'!$L$12="Alta",'Mapa final'!$P$12="Leve"),CONCATENATE("R",'Mapa final'!$A$12),"")</f>
        <v/>
      </c>
      <c r="Q32" s="271"/>
      <c r="R32" s="271" t="str">
        <f>IF(AND('Mapa final'!$L$14="baja",'Mapa final'!$P$14="menor"),CONCATENATE("R",'Mapa final'!$A$14),"")</f>
        <v>R2</v>
      </c>
      <c r="S32" s="271"/>
      <c r="T32" s="271" t="str">
        <f>IF(AND('Mapa final'!$L$12="Alta",'Mapa final'!$P$12="Leve"),CONCATENATE("R",'Mapa final'!$A$12),"")</f>
        <v/>
      </c>
      <c r="U32" s="272"/>
      <c r="V32" s="270" t="str">
        <f>IF(AND('Mapa final'!$L$12="Alta",'Mapa final'!$P$12="Leve"),CONCATENATE("R",'Mapa final'!$A$12),"")</f>
        <v/>
      </c>
      <c r="W32" s="271"/>
      <c r="X32" s="271" t="str">
        <f>IF(AND('Mapa final'!$L$12="Alta",'Mapa final'!$P$12="Leve"),CONCATENATE("R",'Mapa final'!$A$12),"")</f>
        <v/>
      </c>
      <c r="Y32" s="271"/>
      <c r="Z32" s="271" t="str">
        <f>IF(AND('Mapa final'!$L$12="Alta",'Mapa final'!$P$12="Leve"),CONCATENATE("R",'Mapa final'!$A$12),"")</f>
        <v/>
      </c>
      <c r="AA32" s="272"/>
      <c r="AB32" s="294" t="str">
        <f>IF(AND('Mapa final'!$L$12="Muy Alta",'Mapa final'!$P$12="Leve"),CONCATENATE("R",'Mapa final'!$A$12),"")</f>
        <v/>
      </c>
      <c r="AC32" s="288"/>
      <c r="AD32" s="288" t="str">
        <f>IF(AND('Mapa final'!$L$12="Muy Alta",'Mapa final'!$P$12="Leve"),CONCATENATE("R",'Mapa final'!$A$12),"")</f>
        <v/>
      </c>
      <c r="AE32" s="288"/>
      <c r="AF32" s="288" t="str">
        <f>IF(AND('Mapa final'!$L$12="Muy Alta",'Mapa final'!$P$12="Leve"),CONCATENATE("R",'Mapa final'!$A$12),"")</f>
        <v/>
      </c>
      <c r="AG32" s="289"/>
      <c r="AH32" s="279" t="str">
        <f>IF(AND('Mapa final'!$L$12="Muy Alta",'Mapa final'!$P$12="Catastrófico"),CONCATENATE("R",'Mapa final'!$A$12),"")</f>
        <v/>
      </c>
      <c r="AI32" s="280"/>
      <c r="AJ32" s="280" t="str">
        <f>IF(AND('Mapa final'!$L$12="Muy Alta",'Mapa final'!$P$12="Catastrófico"),CONCATENATE("R",'Mapa final'!$A$12),"")</f>
        <v/>
      </c>
      <c r="AK32" s="280"/>
      <c r="AL32" s="280" t="str">
        <f>IF(AND('Mapa final'!$L$12="Muy Alta",'Mapa final'!$P$12="Catastrófico"),CONCATENATE("R",'Mapa final'!$A$12),"")</f>
        <v/>
      </c>
      <c r="AM32" s="281"/>
      <c r="AN32" s="70"/>
      <c r="AO32" s="340"/>
      <c r="AP32" s="341"/>
      <c r="AQ32" s="341"/>
      <c r="AR32" s="341"/>
      <c r="AS32" s="341"/>
      <c r="AT32" s="342"/>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08"/>
      <c r="C33" s="308"/>
      <c r="D33" s="309"/>
      <c r="E33" s="300"/>
      <c r="F33" s="301"/>
      <c r="G33" s="301"/>
      <c r="H33" s="301"/>
      <c r="I33" s="301"/>
      <c r="J33" s="261"/>
      <c r="K33" s="262"/>
      <c r="L33" s="262"/>
      <c r="M33" s="262"/>
      <c r="N33" s="262"/>
      <c r="O33" s="263"/>
      <c r="P33" s="271"/>
      <c r="Q33" s="271"/>
      <c r="R33" s="271"/>
      <c r="S33" s="271"/>
      <c r="T33" s="271"/>
      <c r="U33" s="272"/>
      <c r="V33" s="270"/>
      <c r="W33" s="271"/>
      <c r="X33" s="271"/>
      <c r="Y33" s="271"/>
      <c r="Z33" s="271"/>
      <c r="AA33" s="272"/>
      <c r="AB33" s="294"/>
      <c r="AC33" s="288"/>
      <c r="AD33" s="288"/>
      <c r="AE33" s="288"/>
      <c r="AF33" s="288"/>
      <c r="AG33" s="289"/>
      <c r="AH33" s="279"/>
      <c r="AI33" s="280"/>
      <c r="AJ33" s="280"/>
      <c r="AK33" s="280"/>
      <c r="AL33" s="280"/>
      <c r="AM33" s="281"/>
      <c r="AN33" s="70"/>
      <c r="AO33" s="340"/>
      <c r="AP33" s="341"/>
      <c r="AQ33" s="341"/>
      <c r="AR33" s="341"/>
      <c r="AS33" s="341"/>
      <c r="AT33" s="342"/>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08"/>
      <c r="C34" s="308"/>
      <c r="D34" s="309"/>
      <c r="E34" s="300"/>
      <c r="F34" s="301"/>
      <c r="G34" s="301"/>
      <c r="H34" s="301"/>
      <c r="I34" s="301"/>
      <c r="J34" s="261" t="str">
        <f>IF(AND('Mapa final'!$L$12="Baja",'Mapa final'!$P$12="Leve"),CONCATENATE("R",'Mapa final'!$A$12),"")</f>
        <v/>
      </c>
      <c r="K34" s="262"/>
      <c r="L34" s="262" t="str">
        <f>IF(AND('Mapa final'!$L$12="Baja",'Mapa final'!$P$12="Leve"),CONCATENATE("R",'Mapa final'!$A$12),"")</f>
        <v/>
      </c>
      <c r="M34" s="262"/>
      <c r="N34" s="262" t="str">
        <f>IF(AND('Mapa final'!$L$12="Baja",'Mapa final'!$P$12="Leve"),CONCATENATE("R",'Mapa final'!$A$12),"")</f>
        <v/>
      </c>
      <c r="O34" s="263"/>
      <c r="P34" s="271" t="str">
        <f>IF(AND('Mapa final'!$L$12="Alta",'Mapa final'!$P$12="Leve"),CONCATENATE("R",'Mapa final'!$A$12),"")</f>
        <v/>
      </c>
      <c r="Q34" s="271"/>
      <c r="R34" s="271" t="str">
        <f>IF(AND('Mapa final'!$L$12="Alta",'Mapa final'!$P$12="Leve"),CONCATENATE("R",'Mapa final'!$A$12),"")</f>
        <v/>
      </c>
      <c r="S34" s="271"/>
      <c r="T34" s="271" t="str">
        <f>IF(AND('Mapa final'!$L$12="Alta",'Mapa final'!$P$12="Leve"),CONCATENATE("R",'Mapa final'!$A$12),"")</f>
        <v/>
      </c>
      <c r="U34" s="272"/>
      <c r="V34" s="270" t="str">
        <f>IF(AND('Mapa final'!$L$12="Alta",'Mapa final'!$P$12="Leve"),CONCATENATE("R",'Mapa final'!$A$12),"")</f>
        <v/>
      </c>
      <c r="W34" s="271"/>
      <c r="X34" s="271" t="str">
        <f>IF(AND('Mapa final'!$L$12="Alta",'Mapa final'!$P$12="Leve"),CONCATENATE("R",'Mapa final'!$A$12),"")</f>
        <v/>
      </c>
      <c r="Y34" s="271"/>
      <c r="Z34" s="271" t="str">
        <f>IF(AND('Mapa final'!$L$12="Alta",'Mapa final'!$P$12="Leve"),CONCATENATE("R",'Mapa final'!$A$12),"")</f>
        <v/>
      </c>
      <c r="AA34" s="272"/>
      <c r="AB34" s="294" t="str">
        <f>IF(AND('Mapa final'!$L$12="Muy Alta",'Mapa final'!$P$12="Leve"),CONCATENATE("R",'Mapa final'!$A$12),"")</f>
        <v/>
      </c>
      <c r="AC34" s="288"/>
      <c r="AD34" s="288" t="str">
        <f>IF(AND('Mapa final'!$L$12="Muy Alta",'Mapa final'!$P$12="Leve"),CONCATENATE("R",'Mapa final'!$A$12),"")</f>
        <v/>
      </c>
      <c r="AE34" s="288"/>
      <c r="AF34" s="288" t="str">
        <f>IF(AND('Mapa final'!$L$12="Muy Alta",'Mapa final'!$P$12="Leve"),CONCATENATE("R",'Mapa final'!$A$12),"")</f>
        <v/>
      </c>
      <c r="AG34" s="289"/>
      <c r="AH34" s="279" t="str">
        <f>IF(AND('Mapa final'!$L$12="Muy Alta",'Mapa final'!$P$12="Catastrófico"),CONCATENATE("R",'Mapa final'!$A$12),"")</f>
        <v/>
      </c>
      <c r="AI34" s="280"/>
      <c r="AJ34" s="280" t="str">
        <f>IF(AND('Mapa final'!$L$12="Muy Alta",'Mapa final'!$P$12="Catastrófico"),CONCATENATE("R",'Mapa final'!$A$12),"")</f>
        <v/>
      </c>
      <c r="AK34" s="280"/>
      <c r="AL34" s="280" t="str">
        <f>IF(AND('Mapa final'!$L$12="Muy Alta",'Mapa final'!$P$12="Catastrófico"),CONCATENATE("R",'Mapa final'!$A$12),"")</f>
        <v/>
      </c>
      <c r="AM34" s="281"/>
      <c r="AN34" s="70"/>
      <c r="AO34" s="340"/>
      <c r="AP34" s="341"/>
      <c r="AQ34" s="341"/>
      <c r="AR34" s="341"/>
      <c r="AS34" s="341"/>
      <c r="AT34" s="342"/>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08"/>
      <c r="C35" s="308"/>
      <c r="D35" s="309"/>
      <c r="E35" s="300"/>
      <c r="F35" s="301"/>
      <c r="G35" s="301"/>
      <c r="H35" s="301"/>
      <c r="I35" s="301"/>
      <c r="J35" s="261"/>
      <c r="K35" s="262"/>
      <c r="L35" s="262"/>
      <c r="M35" s="262"/>
      <c r="N35" s="262"/>
      <c r="O35" s="263"/>
      <c r="P35" s="271"/>
      <c r="Q35" s="271"/>
      <c r="R35" s="271"/>
      <c r="S35" s="271"/>
      <c r="T35" s="271"/>
      <c r="U35" s="272"/>
      <c r="V35" s="270"/>
      <c r="W35" s="271"/>
      <c r="X35" s="271"/>
      <c r="Y35" s="271"/>
      <c r="Z35" s="271"/>
      <c r="AA35" s="272"/>
      <c r="AB35" s="294"/>
      <c r="AC35" s="288"/>
      <c r="AD35" s="288"/>
      <c r="AE35" s="288"/>
      <c r="AF35" s="288"/>
      <c r="AG35" s="289"/>
      <c r="AH35" s="279"/>
      <c r="AI35" s="280"/>
      <c r="AJ35" s="280"/>
      <c r="AK35" s="280"/>
      <c r="AL35" s="280"/>
      <c r="AM35" s="281"/>
      <c r="AN35" s="70"/>
      <c r="AO35" s="340"/>
      <c r="AP35" s="341"/>
      <c r="AQ35" s="341"/>
      <c r="AR35" s="341"/>
      <c r="AS35" s="341"/>
      <c r="AT35" s="342"/>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08"/>
      <c r="C36" s="308"/>
      <c r="D36" s="309"/>
      <c r="E36" s="300"/>
      <c r="F36" s="301"/>
      <c r="G36" s="301"/>
      <c r="H36" s="301"/>
      <c r="I36" s="301"/>
      <c r="J36" s="261" t="str">
        <f>IF(AND('Mapa final'!$L$12="Baja",'Mapa final'!$P$12="Leve"),CONCATENATE("R",'Mapa final'!$A$12),"")</f>
        <v/>
      </c>
      <c r="K36" s="262"/>
      <c r="L36" s="262" t="str">
        <f>IF(AND('Mapa final'!$L$12="Baja",'Mapa final'!$P$12="Leve"),CONCATENATE("R",'Mapa final'!$A$12),"")</f>
        <v/>
      </c>
      <c r="M36" s="262"/>
      <c r="N36" s="262" t="str">
        <f>IF(AND('Mapa final'!$L$12="Baja",'Mapa final'!$P$12="Leve"),CONCATENATE("R",'Mapa final'!$A$12),"")</f>
        <v/>
      </c>
      <c r="O36" s="263"/>
      <c r="P36" s="271" t="str">
        <f>IF(AND('Mapa final'!$L$12="Alta",'Mapa final'!$P$12="Leve"),CONCATENATE("R",'Mapa final'!$A$12),"")</f>
        <v/>
      </c>
      <c r="Q36" s="271"/>
      <c r="R36" s="271" t="str">
        <f>IF(AND('Mapa final'!$L$12="Alta",'Mapa final'!$P$12="Leve"),CONCATENATE("R",'Mapa final'!$A$12),"")</f>
        <v/>
      </c>
      <c r="S36" s="271"/>
      <c r="T36" s="271" t="str">
        <f>IF(AND('Mapa final'!$L$12="Alta",'Mapa final'!$P$12="Leve"),CONCATENATE("R",'Mapa final'!$A$12),"")</f>
        <v/>
      </c>
      <c r="U36" s="272"/>
      <c r="V36" s="270" t="str">
        <f>IF(AND('Mapa final'!$L$12="Alta",'Mapa final'!$P$12="Leve"),CONCATENATE("R",'Mapa final'!$A$12),"")</f>
        <v/>
      </c>
      <c r="W36" s="271"/>
      <c r="X36" s="271" t="str">
        <f>IF(AND('Mapa final'!$L$12="Alta",'Mapa final'!$P$12="Leve"),CONCATENATE("R",'Mapa final'!$A$12),"")</f>
        <v/>
      </c>
      <c r="Y36" s="271"/>
      <c r="Z36" s="271" t="str">
        <f>IF(AND('Mapa final'!$L$12="Alta",'Mapa final'!$P$12="Leve"),CONCATENATE("R",'Mapa final'!$A$12),"")</f>
        <v/>
      </c>
      <c r="AA36" s="272"/>
      <c r="AB36" s="294" t="str">
        <f>IF(AND('Mapa final'!$L$12="Muy Alta",'Mapa final'!$P$12="Leve"),CONCATENATE("R",'Mapa final'!$A$12),"")</f>
        <v/>
      </c>
      <c r="AC36" s="288"/>
      <c r="AD36" s="288" t="str">
        <f>IF(AND('Mapa final'!$L$12="Muy Alta",'Mapa final'!$P$12="Leve"),CONCATENATE("R",'Mapa final'!$A$12),"")</f>
        <v/>
      </c>
      <c r="AE36" s="288"/>
      <c r="AF36" s="288" t="str">
        <f>IF(AND('Mapa final'!$L$12="Muy Alta",'Mapa final'!$P$12="Leve"),CONCATENATE("R",'Mapa final'!$A$12),"")</f>
        <v/>
      </c>
      <c r="AG36" s="289"/>
      <c r="AH36" s="279" t="str">
        <f>IF(AND('Mapa final'!$L$12="Muy Alta",'Mapa final'!$P$12="Catastrófico"),CONCATENATE("R",'Mapa final'!$A$12),"")</f>
        <v/>
      </c>
      <c r="AI36" s="280"/>
      <c r="AJ36" s="280" t="str">
        <f>IF(AND('Mapa final'!$L$12="Muy Alta",'Mapa final'!$P$12="Catastrófico"),CONCATENATE("R",'Mapa final'!$A$12),"")</f>
        <v/>
      </c>
      <c r="AK36" s="280"/>
      <c r="AL36" s="280" t="str">
        <f>IF(AND('Mapa final'!$L$12="Muy Alta",'Mapa final'!$P$12="Catastrófico"),CONCATENATE("R",'Mapa final'!$A$12),"")</f>
        <v/>
      </c>
      <c r="AM36" s="281"/>
      <c r="AN36" s="70"/>
      <c r="AO36" s="340"/>
      <c r="AP36" s="341"/>
      <c r="AQ36" s="341"/>
      <c r="AR36" s="341"/>
      <c r="AS36" s="341"/>
      <c r="AT36" s="342"/>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08"/>
      <c r="C37" s="308"/>
      <c r="D37" s="309"/>
      <c r="E37" s="302"/>
      <c r="F37" s="303"/>
      <c r="G37" s="303"/>
      <c r="H37" s="303"/>
      <c r="I37" s="303"/>
      <c r="J37" s="264"/>
      <c r="K37" s="265"/>
      <c r="L37" s="265"/>
      <c r="M37" s="265"/>
      <c r="N37" s="265"/>
      <c r="O37" s="266"/>
      <c r="P37" s="274"/>
      <c r="Q37" s="274"/>
      <c r="R37" s="274"/>
      <c r="S37" s="274"/>
      <c r="T37" s="274"/>
      <c r="U37" s="275"/>
      <c r="V37" s="270"/>
      <c r="W37" s="271"/>
      <c r="X37" s="271"/>
      <c r="Y37" s="271"/>
      <c r="Z37" s="271"/>
      <c r="AA37" s="272"/>
      <c r="AB37" s="295"/>
      <c r="AC37" s="290"/>
      <c r="AD37" s="290"/>
      <c r="AE37" s="290"/>
      <c r="AF37" s="290"/>
      <c r="AG37" s="291"/>
      <c r="AH37" s="282"/>
      <c r="AI37" s="283"/>
      <c r="AJ37" s="283"/>
      <c r="AK37" s="283"/>
      <c r="AL37" s="283"/>
      <c r="AM37" s="284"/>
      <c r="AN37" s="70"/>
      <c r="AO37" s="343"/>
      <c r="AP37" s="344"/>
      <c r="AQ37" s="344"/>
      <c r="AR37" s="344"/>
      <c r="AS37" s="344"/>
      <c r="AT37" s="345"/>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08"/>
      <c r="C38" s="308"/>
      <c r="D38" s="309"/>
      <c r="E38" s="298" t="s">
        <v>172</v>
      </c>
      <c r="F38" s="299"/>
      <c r="G38" s="299"/>
      <c r="H38" s="299"/>
      <c r="I38" s="305"/>
      <c r="J38" s="267" t="str">
        <f>IF(AND('Mapa final'!$L$12="Baja",'Mapa final'!$P$12="Leve"),CONCATENATE("R",'Mapa final'!$A$12),"")</f>
        <v/>
      </c>
      <c r="K38" s="268"/>
      <c r="L38" s="268" t="str">
        <f>IF(AND('Mapa final'!$L$12="Baja",'Mapa final'!$P$12="Leve"),CONCATENATE("R",'Mapa final'!$A$12),"")</f>
        <v/>
      </c>
      <c r="M38" s="268"/>
      <c r="N38" s="268" t="str">
        <f>IF(AND('Mapa final'!$L$12="Baja",'Mapa final'!$P$12="Leve"),CONCATENATE("R",'Mapa final'!$A$12),"")</f>
        <v/>
      </c>
      <c r="O38" s="269"/>
      <c r="P38" s="267" t="str">
        <f>IF(AND('Mapa final'!$L$12="Baja",'Mapa final'!$P$12="Leve"),CONCATENATE("R",'Mapa final'!$A$12),"")</f>
        <v/>
      </c>
      <c r="Q38" s="268"/>
      <c r="R38" s="268" t="str">
        <f>IF(AND('Mapa final'!$L$12="Baja",'Mapa final'!$P$12="Leve"),CONCATENATE("R",'Mapa final'!$A$12),"")</f>
        <v/>
      </c>
      <c r="S38" s="268"/>
      <c r="T38" s="268" t="str">
        <f>IF(AND('Mapa final'!$L$12="Baja",'Mapa final'!$P$12="Leve"),CONCATENATE("R",'Mapa final'!$A$12),"")</f>
        <v/>
      </c>
      <c r="U38" s="269"/>
      <c r="V38" s="276" t="str">
        <f>IF(AND('Mapa final'!$L$12="Muy Baja",'Mapa final'!$P$12="Moderado"),CONCATENATE("R",'Mapa final'!$A$12),"")</f>
        <v/>
      </c>
      <c r="W38" s="277"/>
      <c r="X38" s="277" t="str">
        <f>IF(AND('Mapa final'!$L$12="Muy Baja",'Mapa final'!$P$12="Moderado"),CONCATENATE("R",'Mapa final'!$A$12),"")</f>
        <v/>
      </c>
      <c r="Y38" s="277"/>
      <c r="Z38" s="277" t="str">
        <f>IF(AND('Mapa final'!$L$12="Muy Baja",'Mapa final'!$P$12="Moderado"),CONCATENATE("R",'Mapa final'!$A$12),"")</f>
        <v/>
      </c>
      <c r="AA38" s="278"/>
      <c r="AB38" s="292" t="str">
        <f>IF(AND('Mapa final'!$L$12="Muy Alta",'Mapa final'!$P$12="Leve"),CONCATENATE("R",'Mapa final'!$A$12),"")</f>
        <v/>
      </c>
      <c r="AC38" s="292"/>
      <c r="AD38" s="292" t="str">
        <f>IF(AND('Mapa final'!$L$12="Muy Alta",'Mapa final'!$P$12="Leve"),CONCATENATE("R",'Mapa final'!$A$12),"")</f>
        <v/>
      </c>
      <c r="AE38" s="292"/>
      <c r="AF38" s="292" t="str">
        <f>IF(AND('Mapa final'!$L$12="Muy Alta",'Mapa final'!$P$12="Leve"),CONCATENATE("R",'Mapa final'!$A$12),"")</f>
        <v/>
      </c>
      <c r="AG38" s="293"/>
      <c r="AH38" s="285" t="str">
        <f>IF(AND('Mapa final'!$L$12="Muy Alta",'Mapa final'!$P$12="Catastrófico"),CONCATENATE("R",'Mapa final'!$A$12),"")</f>
        <v/>
      </c>
      <c r="AI38" s="286"/>
      <c r="AJ38" s="286" t="str">
        <f>IF(AND('Mapa final'!$L$12="Muy Alta",'Mapa final'!$P$12="Catastrófico"),CONCATENATE("R",'Mapa final'!$A$12),"")</f>
        <v/>
      </c>
      <c r="AK38" s="286"/>
      <c r="AL38" s="286" t="str">
        <f>IF(AND('Mapa final'!$L$12="Muy Alta",'Mapa final'!$P$12="Catastrófico"),CONCATENATE("R",'Mapa final'!$A$12),"")</f>
        <v/>
      </c>
      <c r="AM38" s="287"/>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08"/>
      <c r="C39" s="308"/>
      <c r="D39" s="309"/>
      <c r="E39" s="300"/>
      <c r="F39" s="301"/>
      <c r="G39" s="301"/>
      <c r="H39" s="301"/>
      <c r="I39" s="306"/>
      <c r="J39" s="261"/>
      <c r="K39" s="262"/>
      <c r="L39" s="262"/>
      <c r="M39" s="262"/>
      <c r="N39" s="262"/>
      <c r="O39" s="263"/>
      <c r="P39" s="261"/>
      <c r="Q39" s="262"/>
      <c r="R39" s="262"/>
      <c r="S39" s="262"/>
      <c r="T39" s="262"/>
      <c r="U39" s="263"/>
      <c r="V39" s="270"/>
      <c r="W39" s="271"/>
      <c r="X39" s="271"/>
      <c r="Y39" s="271"/>
      <c r="Z39" s="271"/>
      <c r="AA39" s="272"/>
      <c r="AB39" s="288"/>
      <c r="AC39" s="288"/>
      <c r="AD39" s="288"/>
      <c r="AE39" s="288"/>
      <c r="AF39" s="288"/>
      <c r="AG39" s="289"/>
      <c r="AH39" s="279"/>
      <c r="AI39" s="280"/>
      <c r="AJ39" s="280"/>
      <c r="AK39" s="280"/>
      <c r="AL39" s="280"/>
      <c r="AM39" s="281"/>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08"/>
      <c r="C40" s="308"/>
      <c r="D40" s="309"/>
      <c r="E40" s="300"/>
      <c r="F40" s="301"/>
      <c r="G40" s="301"/>
      <c r="H40" s="301"/>
      <c r="I40" s="306"/>
      <c r="J40" s="261" t="str">
        <f>IF(AND('Mapa final'!$L$12="Baja",'Mapa final'!$P$12="Leve"),CONCATENATE("R",'Mapa final'!$A$12),"")</f>
        <v/>
      </c>
      <c r="K40" s="262"/>
      <c r="L40" s="262" t="str">
        <f>IF(AND('Mapa final'!$L$12="Baja",'Mapa final'!$P$12="Leve"),CONCATENATE("R",'Mapa final'!$A$12),"")</f>
        <v/>
      </c>
      <c r="M40" s="262"/>
      <c r="N40" s="262" t="str">
        <f>IF(AND('Mapa final'!$L$12="Baja",'Mapa final'!$P$12="Leve"),CONCATENATE("R",'Mapa final'!$A$12),"")</f>
        <v/>
      </c>
      <c r="O40" s="263"/>
      <c r="P40" s="261" t="str">
        <f>IF(AND('Mapa final'!$L$12="Baja",'Mapa final'!$P$12="Leve"),CONCATENATE("R",'Mapa final'!$A$12),"")</f>
        <v/>
      </c>
      <c r="Q40" s="262"/>
      <c r="R40" s="262" t="str">
        <f>IF(AND('Mapa final'!$L$12="Baja",'Mapa final'!$P$12="Leve"),CONCATENATE("R",'Mapa final'!$A$12),"")</f>
        <v/>
      </c>
      <c r="S40" s="262"/>
      <c r="T40" s="262" t="str">
        <f>IF(AND('Mapa final'!$L$12="Baja",'Mapa final'!$P$12="Leve"),CONCATENATE("R",'Mapa final'!$A$12),"")</f>
        <v/>
      </c>
      <c r="U40" s="263"/>
      <c r="V40" s="270" t="str">
        <f>IF(AND('Mapa final'!$L$12="Muy Baja",'Mapa final'!$P$12="Moderado"),CONCATENATE("R",'Mapa final'!$A$12),"")</f>
        <v/>
      </c>
      <c r="W40" s="271"/>
      <c r="X40" s="271" t="str">
        <f>IF(AND('Mapa final'!$L$12="Muy Baja",'Mapa final'!$P$12="Moderado"),CONCATENATE("R",'Mapa final'!$A$12),"")</f>
        <v/>
      </c>
      <c r="Y40" s="271"/>
      <c r="Z40" s="271" t="str">
        <f>IF(AND('Mapa final'!$L$12="Muy Baja",'Mapa final'!$P$12="Moderado"),CONCATENATE("R",'Mapa final'!$A$12),"")</f>
        <v/>
      </c>
      <c r="AA40" s="272"/>
      <c r="AB40" s="288" t="str">
        <f>IF(AND('Mapa final'!$L$12="Muy Alta",'Mapa final'!$P$12="Leve"),CONCATENATE("R",'Mapa final'!$A$12),"")</f>
        <v/>
      </c>
      <c r="AC40" s="288"/>
      <c r="AD40" s="288" t="str">
        <f>IF(AND('Mapa final'!$L$12="Muy Alta",'Mapa final'!$P$12="Leve"),CONCATENATE("R",'Mapa final'!$A$12),"")</f>
        <v/>
      </c>
      <c r="AE40" s="288"/>
      <c r="AF40" s="288" t="str">
        <f>IF(AND('Mapa final'!$L$12="Muy Alta",'Mapa final'!$P$12="Leve"),CONCATENATE("R",'Mapa final'!$A$12),"")</f>
        <v/>
      </c>
      <c r="AG40" s="289"/>
      <c r="AH40" s="279" t="str">
        <f>IF(AND('Mapa final'!$L$12="Muy Alta",'Mapa final'!$P$12="Catastrófico"),CONCATENATE("R",'Mapa final'!$A$12),"")</f>
        <v/>
      </c>
      <c r="AI40" s="280"/>
      <c r="AJ40" s="280" t="str">
        <f>IF(AND('Mapa final'!$L$12="Muy Alta",'Mapa final'!$P$12="Catastrófico"),CONCATENATE("R",'Mapa final'!$A$12),"")</f>
        <v/>
      </c>
      <c r="AK40" s="280"/>
      <c r="AL40" s="280" t="str">
        <f>IF(AND('Mapa final'!$L$12="Muy Alta",'Mapa final'!$P$12="Catastrófico"),CONCATENATE("R",'Mapa final'!$A$12),"")</f>
        <v/>
      </c>
      <c r="AM40" s="281"/>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08"/>
      <c r="C41" s="308"/>
      <c r="D41" s="309"/>
      <c r="E41" s="300"/>
      <c r="F41" s="301"/>
      <c r="G41" s="301"/>
      <c r="H41" s="301"/>
      <c r="I41" s="306"/>
      <c r="J41" s="261"/>
      <c r="K41" s="262"/>
      <c r="L41" s="262"/>
      <c r="M41" s="262"/>
      <c r="N41" s="262"/>
      <c r="O41" s="263"/>
      <c r="P41" s="261"/>
      <c r="Q41" s="262"/>
      <c r="R41" s="262"/>
      <c r="S41" s="262"/>
      <c r="T41" s="262"/>
      <c r="U41" s="263"/>
      <c r="V41" s="270"/>
      <c r="W41" s="271"/>
      <c r="X41" s="271"/>
      <c r="Y41" s="271"/>
      <c r="Z41" s="271"/>
      <c r="AA41" s="272"/>
      <c r="AB41" s="288"/>
      <c r="AC41" s="288"/>
      <c r="AD41" s="288"/>
      <c r="AE41" s="288"/>
      <c r="AF41" s="288"/>
      <c r="AG41" s="289"/>
      <c r="AH41" s="279"/>
      <c r="AI41" s="280"/>
      <c r="AJ41" s="280"/>
      <c r="AK41" s="280"/>
      <c r="AL41" s="280"/>
      <c r="AM41" s="281"/>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08"/>
      <c r="C42" s="308"/>
      <c r="D42" s="309"/>
      <c r="E42" s="300"/>
      <c r="F42" s="301"/>
      <c r="G42" s="301"/>
      <c r="H42" s="301"/>
      <c r="I42" s="306"/>
      <c r="J42" s="261" t="str">
        <f>IF(AND('Mapa final'!$L$12="Baja",'Mapa final'!$P$12="Leve"),CONCATENATE("R",'Mapa final'!$A$12),"")</f>
        <v/>
      </c>
      <c r="K42" s="262"/>
      <c r="L42" s="262" t="str">
        <f>IF(AND('Mapa final'!$L$12="Baja",'Mapa final'!$P$12="Leve"),CONCATENATE("R",'Mapa final'!$A$12),"")</f>
        <v/>
      </c>
      <c r="M42" s="262"/>
      <c r="N42" s="262" t="str">
        <f>IF(AND('Mapa final'!$L$12="Baja",'Mapa final'!$P$12="Leve"),CONCATENATE("R",'Mapa final'!$A$12),"")</f>
        <v/>
      </c>
      <c r="O42" s="263"/>
      <c r="P42" s="261" t="str">
        <f>IF(AND('Mapa final'!$L$12="Baja",'Mapa final'!$P$12="Leve"),CONCATENATE("R",'Mapa final'!$A$12),"")</f>
        <v/>
      </c>
      <c r="Q42" s="262"/>
      <c r="R42" s="262" t="str">
        <f>IF(AND('Mapa final'!$L$12="Baja",'Mapa final'!$P$12="Leve"),CONCATENATE("R",'Mapa final'!$A$12),"")</f>
        <v/>
      </c>
      <c r="S42" s="262"/>
      <c r="T42" s="262" t="str">
        <f>IF(AND('Mapa final'!$L$12="Baja",'Mapa final'!$P$12="Leve"),CONCATENATE("R",'Mapa final'!$A$12),"")</f>
        <v/>
      </c>
      <c r="U42" s="263"/>
      <c r="V42" s="270" t="str">
        <f>IF(AND('Mapa final'!$L$12="Muy Baja",'Mapa final'!$P$12="Moderado"),CONCATENATE("R",'Mapa final'!$A$12),"")</f>
        <v/>
      </c>
      <c r="W42" s="271"/>
      <c r="X42" s="271" t="str">
        <f>IF(AND('Mapa final'!$L$12="Muy Baja",'Mapa final'!$P$12="Moderado"),CONCATENATE("R",'Mapa final'!$A$12),"")</f>
        <v/>
      </c>
      <c r="Y42" s="271"/>
      <c r="Z42" s="271" t="str">
        <f>IF(AND('Mapa final'!$L$12="Muy Baja",'Mapa final'!$P$12="Moderado"),CONCATENATE("R",'Mapa final'!$A$12),"")</f>
        <v/>
      </c>
      <c r="AA42" s="272"/>
      <c r="AB42" s="288" t="str">
        <f>IF(AND('Mapa final'!$L$12="Muy Alta",'Mapa final'!$P$12="Leve"),CONCATENATE("R",'Mapa final'!$A$12),"")</f>
        <v/>
      </c>
      <c r="AC42" s="288"/>
      <c r="AD42" s="288" t="str">
        <f>IF(AND('Mapa final'!$L$12="Muy Alta",'Mapa final'!$P$12="Leve"),CONCATENATE("R",'Mapa final'!$A$12),"")</f>
        <v/>
      </c>
      <c r="AE42" s="288"/>
      <c r="AF42" s="288" t="str">
        <f>IF(AND('Mapa final'!$L$12="Muy Alta",'Mapa final'!$P$12="Leve"),CONCATENATE("R",'Mapa final'!$A$12),"")</f>
        <v/>
      </c>
      <c r="AG42" s="289"/>
      <c r="AH42" s="279" t="str">
        <f>IF(AND('Mapa final'!$L$12="Muy Alta",'Mapa final'!$P$12="Catastrófico"),CONCATENATE("R",'Mapa final'!$A$12),"")</f>
        <v/>
      </c>
      <c r="AI42" s="280"/>
      <c r="AJ42" s="280" t="str">
        <f>IF(AND('Mapa final'!$L$12="Muy Alta",'Mapa final'!$P$12="Catastrófico"),CONCATENATE("R",'Mapa final'!$A$12),"")</f>
        <v/>
      </c>
      <c r="AK42" s="280"/>
      <c r="AL42" s="280" t="str">
        <f>IF(AND('Mapa final'!$L$12="Muy Alta",'Mapa final'!$P$12="Catastrófico"),CONCATENATE("R",'Mapa final'!$A$12),"")</f>
        <v/>
      </c>
      <c r="AM42" s="281"/>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08"/>
      <c r="C43" s="308"/>
      <c r="D43" s="309"/>
      <c r="E43" s="300"/>
      <c r="F43" s="301"/>
      <c r="G43" s="301"/>
      <c r="H43" s="301"/>
      <c r="I43" s="306"/>
      <c r="J43" s="261"/>
      <c r="K43" s="262"/>
      <c r="L43" s="262"/>
      <c r="M43" s="262"/>
      <c r="N43" s="262"/>
      <c r="O43" s="263"/>
      <c r="P43" s="261"/>
      <c r="Q43" s="262"/>
      <c r="R43" s="262"/>
      <c r="S43" s="262"/>
      <c r="T43" s="262"/>
      <c r="U43" s="263"/>
      <c r="V43" s="270"/>
      <c r="W43" s="271"/>
      <c r="X43" s="271"/>
      <c r="Y43" s="271"/>
      <c r="Z43" s="271"/>
      <c r="AA43" s="272"/>
      <c r="AB43" s="288"/>
      <c r="AC43" s="288"/>
      <c r="AD43" s="288"/>
      <c r="AE43" s="288"/>
      <c r="AF43" s="288"/>
      <c r="AG43" s="289"/>
      <c r="AH43" s="279"/>
      <c r="AI43" s="280"/>
      <c r="AJ43" s="280"/>
      <c r="AK43" s="280"/>
      <c r="AL43" s="280"/>
      <c r="AM43" s="281"/>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08"/>
      <c r="C44" s="308"/>
      <c r="D44" s="309"/>
      <c r="E44" s="300"/>
      <c r="F44" s="301"/>
      <c r="G44" s="301"/>
      <c r="H44" s="301"/>
      <c r="I44" s="306"/>
      <c r="J44" s="261" t="str">
        <f>IF(AND('Mapa final'!$L$12="Baja",'Mapa final'!$P$12="Leve"),CONCATENATE("R",'Mapa final'!$A$12),"")</f>
        <v/>
      </c>
      <c r="K44" s="262"/>
      <c r="L44" s="262" t="str">
        <f>IF(AND('Mapa final'!$L$12="Baja",'Mapa final'!$P$12="Leve"),CONCATENATE("R",'Mapa final'!$A$12),"")</f>
        <v/>
      </c>
      <c r="M44" s="262"/>
      <c r="N44" s="262" t="str">
        <f>IF(AND('Mapa final'!$L$12="Baja",'Mapa final'!$P$12="Leve"),CONCATENATE("R",'Mapa final'!$A$12),"")</f>
        <v/>
      </c>
      <c r="O44" s="263"/>
      <c r="P44" s="261" t="str">
        <f>IF(AND('Mapa final'!$L$12="Baja",'Mapa final'!$P$12="Leve"),CONCATENATE("R",'Mapa final'!$A$12),"")</f>
        <v/>
      </c>
      <c r="Q44" s="262"/>
      <c r="R44" s="262" t="str">
        <f>IF(AND('Mapa final'!$L$12="Baja",'Mapa final'!$P$12="Leve"),CONCATENATE("R",'Mapa final'!$A$12),"")</f>
        <v/>
      </c>
      <c r="S44" s="262"/>
      <c r="T44" s="262" t="str">
        <f>IF(AND('Mapa final'!$L$12="Baja",'Mapa final'!$P$12="Leve"),CONCATENATE("R",'Mapa final'!$A$12),"")</f>
        <v/>
      </c>
      <c r="U44" s="263"/>
      <c r="V44" s="270" t="str">
        <f>IF(AND('Mapa final'!$L$12="Muy Baja",'Mapa final'!$P$12="Moderado"),CONCATENATE("R",'Mapa final'!$A$12),"")</f>
        <v/>
      </c>
      <c r="W44" s="271"/>
      <c r="X44" s="271" t="str">
        <f>IF(AND('Mapa final'!$L$12="Muy Baja",'Mapa final'!$P$12="Moderado"),CONCATENATE("R",'Mapa final'!$A$12),"")</f>
        <v/>
      </c>
      <c r="Y44" s="271"/>
      <c r="Z44" s="271" t="str">
        <f>IF(AND('Mapa final'!$L$12="Muy Baja",'Mapa final'!$P$12="Moderado"),CONCATENATE("R",'Mapa final'!$A$12),"")</f>
        <v/>
      </c>
      <c r="AA44" s="272"/>
      <c r="AB44" s="288" t="str">
        <f>IF(AND('Mapa final'!$L$12="Muy Alta",'Mapa final'!$P$12="Leve"),CONCATENATE("R",'Mapa final'!$A$12),"")</f>
        <v/>
      </c>
      <c r="AC44" s="288"/>
      <c r="AD44" s="288" t="str">
        <f>IF(AND('Mapa final'!$L$12="Muy Alta",'Mapa final'!$P$12="Leve"),CONCATENATE("R",'Mapa final'!$A$12),"")</f>
        <v/>
      </c>
      <c r="AE44" s="288"/>
      <c r="AF44" s="288" t="str">
        <f>IF(AND('Mapa final'!$L$12="Muy Alta",'Mapa final'!$P$12="Leve"),CONCATENATE("R",'Mapa final'!$A$12),"")</f>
        <v/>
      </c>
      <c r="AG44" s="289"/>
      <c r="AH44" s="279" t="str">
        <f>IF(AND('Mapa final'!$L$12="Muy Alta",'Mapa final'!$P$12="Catastrófico"),CONCATENATE("R",'Mapa final'!$A$12),"")</f>
        <v/>
      </c>
      <c r="AI44" s="280"/>
      <c r="AJ44" s="280" t="str">
        <f>IF(AND('Mapa final'!$L$12="Muy Alta",'Mapa final'!$P$12="Catastrófico"),CONCATENATE("R",'Mapa final'!$A$12),"")</f>
        <v/>
      </c>
      <c r="AK44" s="280"/>
      <c r="AL44" s="280" t="str">
        <f>IF(AND('Mapa final'!$L$12="Muy Alta",'Mapa final'!$P$12="Catastrófico"),CONCATENATE("R",'Mapa final'!$A$12),"")</f>
        <v/>
      </c>
      <c r="AM44" s="281"/>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08"/>
      <c r="C45" s="308"/>
      <c r="D45" s="309"/>
      <c r="E45" s="302"/>
      <c r="F45" s="303"/>
      <c r="G45" s="303"/>
      <c r="H45" s="303"/>
      <c r="I45" s="307"/>
      <c r="J45" s="264"/>
      <c r="K45" s="265"/>
      <c r="L45" s="265"/>
      <c r="M45" s="265"/>
      <c r="N45" s="265"/>
      <c r="O45" s="266"/>
      <c r="P45" s="264"/>
      <c r="Q45" s="265"/>
      <c r="R45" s="265"/>
      <c r="S45" s="265"/>
      <c r="T45" s="265"/>
      <c r="U45" s="266"/>
      <c r="V45" s="273"/>
      <c r="W45" s="274"/>
      <c r="X45" s="274"/>
      <c r="Y45" s="274"/>
      <c r="Z45" s="274"/>
      <c r="AA45" s="275"/>
      <c r="AB45" s="290"/>
      <c r="AC45" s="290"/>
      <c r="AD45" s="290"/>
      <c r="AE45" s="290"/>
      <c r="AF45" s="290"/>
      <c r="AG45" s="291"/>
      <c r="AH45" s="282"/>
      <c r="AI45" s="283"/>
      <c r="AJ45" s="283"/>
      <c r="AK45" s="283"/>
      <c r="AL45" s="283"/>
      <c r="AM45" s="284"/>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98" t="s">
        <v>173</v>
      </c>
      <c r="K46" s="299"/>
      <c r="L46" s="299"/>
      <c r="M46" s="299"/>
      <c r="N46" s="299"/>
      <c r="O46" s="305"/>
      <c r="P46" s="298" t="s">
        <v>174</v>
      </c>
      <c r="Q46" s="299"/>
      <c r="R46" s="299"/>
      <c r="S46" s="299"/>
      <c r="T46" s="299"/>
      <c r="U46" s="305"/>
      <c r="V46" s="346" t="s">
        <v>175</v>
      </c>
      <c r="W46" s="301"/>
      <c r="X46" s="301"/>
      <c r="Y46" s="301"/>
      <c r="Z46" s="301"/>
      <c r="AA46" s="306"/>
      <c r="AB46" s="298" t="s">
        <v>176</v>
      </c>
      <c r="AC46" s="304"/>
      <c r="AD46" s="299"/>
      <c r="AE46" s="299"/>
      <c r="AF46" s="299"/>
      <c r="AG46" s="305"/>
      <c r="AH46" s="298" t="s">
        <v>177</v>
      </c>
      <c r="AI46" s="299"/>
      <c r="AJ46" s="299"/>
      <c r="AK46" s="299"/>
      <c r="AL46" s="299"/>
      <c r="AM46" s="305"/>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00"/>
      <c r="K47" s="301"/>
      <c r="L47" s="301"/>
      <c r="M47" s="301"/>
      <c r="N47" s="301"/>
      <c r="O47" s="306"/>
      <c r="P47" s="300"/>
      <c r="Q47" s="301"/>
      <c r="R47" s="301"/>
      <c r="S47" s="301"/>
      <c r="T47" s="301"/>
      <c r="U47" s="306"/>
      <c r="V47" s="300"/>
      <c r="W47" s="301"/>
      <c r="X47" s="301"/>
      <c r="Y47" s="301"/>
      <c r="Z47" s="301"/>
      <c r="AA47" s="306"/>
      <c r="AB47" s="300"/>
      <c r="AC47" s="301"/>
      <c r="AD47" s="301"/>
      <c r="AE47" s="301"/>
      <c r="AF47" s="301"/>
      <c r="AG47" s="306"/>
      <c r="AH47" s="300"/>
      <c r="AI47" s="301"/>
      <c r="AJ47" s="301"/>
      <c r="AK47" s="301"/>
      <c r="AL47" s="301"/>
      <c r="AM47" s="306"/>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00"/>
      <c r="K48" s="301"/>
      <c r="L48" s="301"/>
      <c r="M48" s="301"/>
      <c r="N48" s="301"/>
      <c r="O48" s="306"/>
      <c r="P48" s="300"/>
      <c r="Q48" s="301"/>
      <c r="R48" s="301"/>
      <c r="S48" s="301"/>
      <c r="T48" s="301"/>
      <c r="U48" s="306"/>
      <c r="V48" s="300"/>
      <c r="W48" s="301"/>
      <c r="X48" s="301"/>
      <c r="Y48" s="301"/>
      <c r="Z48" s="301"/>
      <c r="AA48" s="306"/>
      <c r="AB48" s="300"/>
      <c r="AC48" s="301"/>
      <c r="AD48" s="301"/>
      <c r="AE48" s="301"/>
      <c r="AF48" s="301"/>
      <c r="AG48" s="306"/>
      <c r="AH48" s="300"/>
      <c r="AI48" s="301"/>
      <c r="AJ48" s="301"/>
      <c r="AK48" s="301"/>
      <c r="AL48" s="301"/>
      <c r="AM48" s="306"/>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00"/>
      <c r="K49" s="301"/>
      <c r="L49" s="301"/>
      <c r="M49" s="301"/>
      <c r="N49" s="301"/>
      <c r="O49" s="306"/>
      <c r="P49" s="300"/>
      <c r="Q49" s="301"/>
      <c r="R49" s="301"/>
      <c r="S49" s="301"/>
      <c r="T49" s="301"/>
      <c r="U49" s="306"/>
      <c r="V49" s="300"/>
      <c r="W49" s="301"/>
      <c r="X49" s="301"/>
      <c r="Y49" s="301"/>
      <c r="Z49" s="301"/>
      <c r="AA49" s="306"/>
      <c r="AB49" s="300"/>
      <c r="AC49" s="301"/>
      <c r="AD49" s="301"/>
      <c r="AE49" s="301"/>
      <c r="AF49" s="301"/>
      <c r="AG49" s="306"/>
      <c r="AH49" s="300"/>
      <c r="AI49" s="301"/>
      <c r="AJ49" s="301"/>
      <c r="AK49" s="301"/>
      <c r="AL49" s="301"/>
      <c r="AM49" s="306"/>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00"/>
      <c r="K50" s="301"/>
      <c r="L50" s="301"/>
      <c r="M50" s="301"/>
      <c r="N50" s="301"/>
      <c r="O50" s="306"/>
      <c r="P50" s="300"/>
      <c r="Q50" s="301"/>
      <c r="R50" s="301"/>
      <c r="S50" s="301"/>
      <c r="T50" s="301"/>
      <c r="U50" s="306"/>
      <c r="V50" s="300"/>
      <c r="W50" s="301"/>
      <c r="X50" s="301"/>
      <c r="Y50" s="301"/>
      <c r="Z50" s="301"/>
      <c r="AA50" s="306"/>
      <c r="AB50" s="300"/>
      <c r="AC50" s="301"/>
      <c r="AD50" s="301"/>
      <c r="AE50" s="301"/>
      <c r="AF50" s="301"/>
      <c r="AG50" s="306"/>
      <c r="AH50" s="300"/>
      <c r="AI50" s="301"/>
      <c r="AJ50" s="301"/>
      <c r="AK50" s="301"/>
      <c r="AL50" s="301"/>
      <c r="AM50" s="306"/>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02"/>
      <c r="K51" s="303"/>
      <c r="L51" s="303"/>
      <c r="M51" s="303"/>
      <c r="N51" s="303"/>
      <c r="O51" s="307"/>
      <c r="P51" s="302"/>
      <c r="Q51" s="303"/>
      <c r="R51" s="303"/>
      <c r="S51" s="303"/>
      <c r="T51" s="303"/>
      <c r="U51" s="307"/>
      <c r="V51" s="302"/>
      <c r="W51" s="303"/>
      <c r="X51" s="303"/>
      <c r="Y51" s="303"/>
      <c r="Z51" s="303"/>
      <c r="AA51" s="307"/>
      <c r="AB51" s="302"/>
      <c r="AC51" s="303"/>
      <c r="AD51" s="303"/>
      <c r="AE51" s="303"/>
      <c r="AF51" s="303"/>
      <c r="AG51" s="307"/>
      <c r="AH51" s="302"/>
      <c r="AI51" s="303"/>
      <c r="AJ51" s="303"/>
      <c r="AK51" s="303"/>
      <c r="AL51" s="303"/>
      <c r="AM51" s="307"/>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9" zoomScale="50" zoomScaleNormal="50" workbookViewId="0">
      <selection activeCell="AU56" sqref="AU56"/>
    </sheetView>
  </sheetViews>
  <sheetFormatPr baseColWidth="10" defaultColWidth="11.42578125" defaultRowHeight="15" x14ac:dyDescent="0.25"/>
  <cols>
    <col min="2" max="16" width="5.7109375" customWidth="1"/>
    <col min="17" max="17" width="9.7109375" customWidth="1"/>
    <col min="18"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76" t="s">
        <v>178</v>
      </c>
      <c r="C2" s="377"/>
      <c r="D2" s="377"/>
      <c r="E2" s="377"/>
      <c r="F2" s="377"/>
      <c r="G2" s="377"/>
      <c r="H2" s="377"/>
      <c r="I2" s="377"/>
      <c r="J2" s="297" t="s">
        <v>15</v>
      </c>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77"/>
      <c r="C3" s="377"/>
      <c r="D3" s="377"/>
      <c r="E3" s="377"/>
      <c r="F3" s="377"/>
      <c r="G3" s="377"/>
      <c r="H3" s="377"/>
      <c r="I3" s="37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77"/>
      <c r="C4" s="377"/>
      <c r="D4" s="377"/>
      <c r="E4" s="377"/>
      <c r="F4" s="377"/>
      <c r="G4" s="377"/>
      <c r="H4" s="377"/>
      <c r="I4" s="37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08" t="s">
        <v>163</v>
      </c>
      <c r="C6" s="308"/>
      <c r="D6" s="309"/>
      <c r="E6" s="347" t="s">
        <v>164</v>
      </c>
      <c r="F6" s="348"/>
      <c r="G6" s="348"/>
      <c r="H6" s="348"/>
      <c r="I6" s="348"/>
      <c r="J6" s="38" t="str">
        <f>IF(AND('Mapa final'!$AE$12="Muy Alta",'Mapa final'!$AG$12="Leve"),CONCATENATE("R2C",'Mapa final'!$S$12),"")</f>
        <v/>
      </c>
      <c r="K6" s="39" t="str">
        <f>IF(AND('Mapa final'!$AE$13="Muy Alta",'Mapa final'!$AG$13="Leve"),CONCATENATE("R2C",'Mapa final'!$S$13),"")</f>
        <v/>
      </c>
      <c r="L6" s="39" t="str">
        <f>IF(AND('Mapa final'!$AE$12="Muy Alta",'Mapa final'!$AG$12="Leve"),CONCATENATE("R2C",'Mapa final'!$S$12),"")</f>
        <v/>
      </c>
      <c r="M6" s="39" t="str">
        <f>IF(AND('Mapa final'!$AE$13="Muy Alta",'Mapa final'!$AG$13="Leve"),CONCATENATE("R2C",'Mapa final'!$S$13),"")</f>
        <v/>
      </c>
      <c r="N6" s="39" t="str">
        <f>IF(AND('Mapa final'!$AE$12="Muy Alta",'Mapa final'!$AG$12="Leve"),CONCATENATE("R2C",'Mapa final'!$S$12),"")</f>
        <v/>
      </c>
      <c r="O6" s="40" t="str">
        <f>IF(AND('Mapa final'!$AE$13="Muy Alta",'Mapa final'!$AG$13="Leve"),CONCATENATE("R2C",'Mapa final'!$S$13),"")</f>
        <v/>
      </c>
      <c r="P6" s="38" t="str">
        <f>IF(AND('Mapa final'!$AE$12="Muy Alta",'Mapa final'!$AG$12="Leve"),CONCATENATE("R2C",'Mapa final'!$S$12),"")</f>
        <v/>
      </c>
      <c r="Q6" s="39" t="str">
        <f>IF(AND('Mapa final'!$AE$13="Muy Alta",'Mapa final'!$AG$13="Leve"),CONCATENATE("R2C",'Mapa final'!$S$13),"")</f>
        <v/>
      </c>
      <c r="R6" s="39" t="str">
        <f>IF(AND('Mapa final'!$AE$12="Muy Alta",'Mapa final'!$AG$12="Leve"),CONCATENATE("R2C",'Mapa final'!$S$12),"")</f>
        <v/>
      </c>
      <c r="S6" s="39" t="str">
        <f>IF(AND('Mapa final'!$AE$13="Muy Alta",'Mapa final'!$AG$13="Leve"),CONCATENATE("R2C",'Mapa final'!$S$13),"")</f>
        <v/>
      </c>
      <c r="T6" s="39" t="str">
        <f>IF(AND('Mapa final'!$AE$12="Muy Alta",'Mapa final'!$AG$12="Leve"),CONCATENATE("R2C",'Mapa final'!$S$12),"")</f>
        <v/>
      </c>
      <c r="U6" s="40" t="str">
        <f>IF(AND('Mapa final'!$AE$13="Muy Alta",'Mapa final'!$AG$13="Leve"),CONCATENATE("R2C",'Mapa final'!$S$13),"")</f>
        <v/>
      </c>
      <c r="V6" s="38" t="str">
        <f>IF(AND('Mapa final'!$AE$12="Muy Alta",'Mapa final'!$AG$12="Leve"),CONCATENATE("R2C",'Mapa final'!$S$12),"")</f>
        <v/>
      </c>
      <c r="W6" s="39" t="str">
        <f>IF(AND('Mapa final'!$AE$13="Muy Alta",'Mapa final'!$AG$13="Leve"),CONCATENATE("R2C",'Mapa final'!$S$13),"")</f>
        <v/>
      </c>
      <c r="X6" s="39" t="str">
        <f>IF(AND('Mapa final'!$AE$12="Muy Alta",'Mapa final'!$AG$12="Leve"),CONCATENATE("R2C",'Mapa final'!$S$12),"")</f>
        <v/>
      </c>
      <c r="Y6" s="39" t="str">
        <f>IF(AND('Mapa final'!$AE$13="Muy Alta",'Mapa final'!$AG$13="Leve"),CONCATENATE("R2C",'Mapa final'!$S$13),"")</f>
        <v/>
      </c>
      <c r="Z6" s="39" t="str">
        <f>IF(AND('Mapa final'!$AE$12="Muy Alta",'Mapa final'!$AG$12="Leve"),CONCATENATE("R2C",'Mapa final'!$S$12),"")</f>
        <v/>
      </c>
      <c r="AA6" s="40" t="str">
        <f>IF(AND('Mapa final'!$AE$13="Muy Alta",'Mapa final'!$AG$13="Leve"),CONCATENATE("R2C",'Mapa final'!$S$13),"")</f>
        <v/>
      </c>
      <c r="AB6" s="38" t="str">
        <f>IF(AND('Mapa final'!$AE$12="Muy Alta",'Mapa final'!$AG$12="Leve"),CONCATENATE("R2C",'Mapa final'!$S$12),"")</f>
        <v/>
      </c>
      <c r="AC6" s="39" t="str">
        <f>IF(AND('Mapa final'!$AE$13="Muy Alta",'Mapa final'!$AG$13="Leve"),CONCATENATE("R2C",'Mapa final'!$S$13),"")</f>
        <v/>
      </c>
      <c r="AD6" s="39" t="str">
        <f>IF(AND('Mapa final'!$AE$12="Muy Alta",'Mapa final'!$AG$12="Leve"),CONCATENATE("R2C",'Mapa final'!$S$12),"")</f>
        <v/>
      </c>
      <c r="AE6" s="39" t="str">
        <f>IF(AND('Mapa final'!$AE$13="Muy Alta",'Mapa final'!$AG$13="Leve"),CONCATENATE("R2C",'Mapa final'!$S$13),"")</f>
        <v/>
      </c>
      <c r="AF6" s="39" t="str">
        <f>IF(AND('Mapa final'!$AE$12="Muy Alta",'Mapa final'!$AG$12="Leve"),CONCATENATE("R2C",'Mapa final'!$S$12),"")</f>
        <v/>
      </c>
      <c r="AG6" s="39" t="str">
        <f>IF(AND('Mapa final'!$AE$13="Muy Alta",'Mapa final'!$AG$13="Leve"),CONCATENATE("R2C",'Mapa final'!$S$13),"")</f>
        <v/>
      </c>
      <c r="AH6" s="41" t="str">
        <f>IF(AND('Mapa final'!$AE$12="Muy Alta",'Mapa final'!$AG$12="Catastrófico"),CONCATENATE("R2C",'Mapa final'!$S$12),"")</f>
        <v/>
      </c>
      <c r="AI6" s="42" t="str">
        <f>IF(AND('Mapa final'!$AE$13="Muy Alta",'Mapa final'!$AG$13="Catastrófico"),CONCATENATE("R2C",'Mapa final'!$S$13),"")</f>
        <v/>
      </c>
      <c r="AJ6" s="42" t="str">
        <f>IF(AND('Mapa final'!$AE$12="Muy Alta",'Mapa final'!$AG$12="Catastrófico"),CONCATENATE("R2C",'Mapa final'!$S$12),"")</f>
        <v/>
      </c>
      <c r="AK6" s="42" t="str">
        <f>IF(AND('Mapa final'!$AE$13="Muy Alta",'Mapa final'!$AG$13="Catastrófico"),CONCATENATE("R2C",'Mapa final'!$S$13),"")</f>
        <v/>
      </c>
      <c r="AL6" s="42" t="str">
        <f>IF(AND('Mapa final'!$AE$12="Muy Alta",'Mapa final'!$AG$12="Catastrófico"),CONCATENATE("R2C",'Mapa final'!$S$12),"")</f>
        <v/>
      </c>
      <c r="AM6" s="43" t="str">
        <f>IF(AND('Mapa final'!$AE$13="Muy Alta",'Mapa final'!$AG$13="Catastrófico"),CONCATENATE("R2C",'Mapa final'!$S$13),"")</f>
        <v/>
      </c>
      <c r="AN6" s="70"/>
      <c r="AO6" s="367" t="s">
        <v>165</v>
      </c>
      <c r="AP6" s="368"/>
      <c r="AQ6" s="368"/>
      <c r="AR6" s="368"/>
      <c r="AS6" s="368"/>
      <c r="AT6" s="369"/>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08"/>
      <c r="C7" s="308"/>
      <c r="D7" s="309"/>
      <c r="E7" s="350"/>
      <c r="F7" s="351"/>
      <c r="G7" s="351"/>
      <c r="H7" s="351"/>
      <c r="I7" s="351"/>
      <c r="J7" s="44" t="str">
        <f>IF(AND('Mapa final'!$AE$12="Muy Alta",'Mapa final'!$AG$12="Leve"),CONCATENATE("R2C",'Mapa final'!$S$12),"")</f>
        <v/>
      </c>
      <c r="K7" s="167" t="str">
        <f>IF(AND('Mapa final'!$AE$13="Muy Alta",'Mapa final'!$AG$13="Leve"),CONCATENATE("R2C",'Mapa final'!$S$13),"")</f>
        <v/>
      </c>
      <c r="L7" s="167" t="str">
        <f>IF(AND('Mapa final'!$AE$12="Muy Alta",'Mapa final'!$AG$12="Leve"),CONCATENATE("R2C",'Mapa final'!$S$12),"")</f>
        <v/>
      </c>
      <c r="M7" s="167" t="str">
        <f>IF(AND('Mapa final'!$AE$13="Muy Alta",'Mapa final'!$AG$13="Leve"),CONCATENATE("R2C",'Mapa final'!$S$13),"")</f>
        <v/>
      </c>
      <c r="N7" s="167" t="str">
        <f>IF(AND('Mapa final'!$AE$12="Muy Alta",'Mapa final'!$AG$12="Leve"),CONCATENATE("R2C",'Mapa final'!$S$12),"")</f>
        <v/>
      </c>
      <c r="O7" s="45" t="str">
        <f>IF(AND('Mapa final'!$AE$13="Muy Alta",'Mapa final'!$AG$13="Leve"),CONCATENATE("R2C",'Mapa final'!$S$13),"")</f>
        <v/>
      </c>
      <c r="P7" s="44" t="str">
        <f>IF(AND('Mapa final'!$AE$12="Muy Alta",'Mapa final'!$AG$12="Leve"),CONCATENATE("R2C",'Mapa final'!$S$12),"")</f>
        <v/>
      </c>
      <c r="Q7" s="167" t="str">
        <f>IF(AND('Mapa final'!$AE$13="Muy Alta",'Mapa final'!$AG$13="Leve"),CONCATENATE("R2C",'Mapa final'!$S$13),"")</f>
        <v/>
      </c>
      <c r="R7" s="167" t="str">
        <f>IF(AND('Mapa final'!$AE$12="Muy Alta",'Mapa final'!$AG$12="Leve"),CONCATENATE("R2C",'Mapa final'!$S$12),"")</f>
        <v/>
      </c>
      <c r="S7" s="167" t="str">
        <f>IF(AND('Mapa final'!$AE$13="Muy Alta",'Mapa final'!$AG$13="Leve"),CONCATENATE("R2C",'Mapa final'!$S$13),"")</f>
        <v/>
      </c>
      <c r="T7" s="167" t="str">
        <f>IF(AND('Mapa final'!$AE$12="Muy Alta",'Mapa final'!$AG$12="Leve"),CONCATENATE("R2C",'Mapa final'!$S$12),"")</f>
        <v/>
      </c>
      <c r="U7" s="45" t="str">
        <f>IF(AND('Mapa final'!$AE$13="Muy Alta",'Mapa final'!$AG$13="Leve"),CONCATENATE("R2C",'Mapa final'!$S$13),"")</f>
        <v/>
      </c>
      <c r="V7" s="44" t="str">
        <f>IF(AND('Mapa final'!$AE$12="Muy Alta",'Mapa final'!$AG$12="Leve"),CONCATENATE("R2C",'Mapa final'!$S$12),"")</f>
        <v/>
      </c>
      <c r="W7" s="167" t="str">
        <f>IF(AND('Mapa final'!$AE$13="Muy Alta",'Mapa final'!$AG$13="Leve"),CONCATENATE("R2C",'Mapa final'!$S$13),"")</f>
        <v/>
      </c>
      <c r="X7" s="167" t="str">
        <f>IF(AND('Mapa final'!$AE$12="Muy Alta",'Mapa final'!$AG$12="Leve"),CONCATENATE("R2C",'Mapa final'!$S$12),"")</f>
        <v/>
      </c>
      <c r="Y7" s="167" t="str">
        <f>IF(AND('Mapa final'!$AE$13="Muy Alta",'Mapa final'!$AG$13="Leve"),CONCATENATE("R2C",'Mapa final'!$S$13),"")</f>
        <v/>
      </c>
      <c r="Z7" s="167" t="str">
        <f>IF(AND('Mapa final'!$AE$12="Muy Alta",'Mapa final'!$AG$12="Leve"),CONCATENATE("R2C",'Mapa final'!$S$12),"")</f>
        <v/>
      </c>
      <c r="AA7" s="45" t="str">
        <f>IF(AND('Mapa final'!$AE$13="Muy Alta",'Mapa final'!$AG$13="Leve"),CONCATENATE("R2C",'Mapa final'!$S$13),"")</f>
        <v/>
      </c>
      <c r="AB7" s="44" t="str">
        <f>IF(AND('Mapa final'!$AE$12="Muy Alta",'Mapa final'!$AG$12="Leve"),CONCATENATE("R2C",'Mapa final'!$S$12),"")</f>
        <v/>
      </c>
      <c r="AC7" s="167" t="str">
        <f>IF(AND('Mapa final'!$AE$13="Muy Alta",'Mapa final'!$AG$13="Leve"),CONCATENATE("R2C",'Mapa final'!$S$13),"")</f>
        <v/>
      </c>
      <c r="AD7" s="167" t="str">
        <f>IF(AND('Mapa final'!$AE$12="Muy Alta",'Mapa final'!$AG$12="Leve"),CONCATENATE("R2C",'Mapa final'!$S$12),"")</f>
        <v/>
      </c>
      <c r="AE7" s="167" t="str">
        <f>IF(AND('Mapa final'!$AE$13="Muy Alta",'Mapa final'!$AG$13="Leve"),CONCATENATE("R2C",'Mapa final'!$S$13),"")</f>
        <v/>
      </c>
      <c r="AF7" s="167" t="str">
        <f>IF(AND('Mapa final'!$AE$12="Muy Alta",'Mapa final'!$AG$12="Leve"),CONCATENATE("R2C",'Mapa final'!$S$12),"")</f>
        <v/>
      </c>
      <c r="AG7" s="167" t="str">
        <f>IF(AND('Mapa final'!$AE$13="Muy Alta",'Mapa final'!$AG$13="Leve"),CONCATENATE("R2C",'Mapa final'!$S$13),"")</f>
        <v/>
      </c>
      <c r="AH7" s="46" t="str">
        <f>IF(AND('Mapa final'!$AE$12="Muy Alta",'Mapa final'!$AG$12="Catastrófico"),CONCATENATE("R2C",'Mapa final'!$S$12),"")</f>
        <v/>
      </c>
      <c r="AI7" s="170" t="str">
        <f>IF(AND('Mapa final'!$AE$13="Muy Alta",'Mapa final'!$AG$13="Catastrófico"),CONCATENATE("R2C",'Mapa final'!$S$13),"")</f>
        <v/>
      </c>
      <c r="AJ7" s="170" t="str">
        <f>IF(AND('Mapa final'!$AE$12="Muy Alta",'Mapa final'!$AG$12="Catastrófico"),CONCATENATE("R2C",'Mapa final'!$S$12),"")</f>
        <v/>
      </c>
      <c r="AK7" s="170" t="str">
        <f>IF(AND('Mapa final'!$AE$13="Muy Alta",'Mapa final'!$AG$13="Catastrófico"),CONCATENATE("R2C",'Mapa final'!$S$13),"")</f>
        <v/>
      </c>
      <c r="AL7" s="170" t="str">
        <f>IF(AND('Mapa final'!$AE$12="Muy Alta",'Mapa final'!$AG$12="Catastrófico"),CONCATENATE("R2C",'Mapa final'!$S$12),"")</f>
        <v/>
      </c>
      <c r="AM7" s="47" t="str">
        <f>IF(AND('Mapa final'!$AE$13="Muy Alta",'Mapa final'!$AG$13="Catastrófico"),CONCATENATE("R2C",'Mapa final'!$S$13),"")</f>
        <v/>
      </c>
      <c r="AN7" s="70"/>
      <c r="AO7" s="370"/>
      <c r="AP7" s="371"/>
      <c r="AQ7" s="371"/>
      <c r="AR7" s="371"/>
      <c r="AS7" s="371"/>
      <c r="AT7" s="372"/>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08"/>
      <c r="C8" s="308"/>
      <c r="D8" s="309"/>
      <c r="E8" s="350"/>
      <c r="F8" s="351"/>
      <c r="G8" s="351"/>
      <c r="H8" s="351"/>
      <c r="I8" s="351"/>
      <c r="J8" s="44" t="str">
        <f>IF(AND('Mapa final'!$AE$12="Muy Alta",'Mapa final'!$AG$12="Leve"),CONCATENATE("R2C",'Mapa final'!$S$12),"")</f>
        <v/>
      </c>
      <c r="K8" s="167" t="str">
        <f>IF(AND('Mapa final'!$AE$13="Muy Alta",'Mapa final'!$AG$13="Leve"),CONCATENATE("R2C",'Mapa final'!$S$13),"")</f>
        <v/>
      </c>
      <c r="L8" s="167" t="str">
        <f>IF(AND('Mapa final'!$AE$12="Muy Alta",'Mapa final'!$AG$12="Leve"),CONCATENATE("R2C",'Mapa final'!$S$12),"")</f>
        <v/>
      </c>
      <c r="M8" s="167" t="str">
        <f>IF(AND('Mapa final'!$AE$13="Muy Alta",'Mapa final'!$AG$13="Leve"),CONCATENATE("R2C",'Mapa final'!$S$13),"")</f>
        <v/>
      </c>
      <c r="N8" s="167" t="str">
        <f>IF(AND('Mapa final'!$AE$12="Muy Alta",'Mapa final'!$AG$12="Leve"),CONCATENATE("R2C",'Mapa final'!$S$12),"")</f>
        <v/>
      </c>
      <c r="O8" s="45" t="str">
        <f>IF(AND('Mapa final'!$AE$13="Muy Alta",'Mapa final'!$AG$13="Leve"),CONCATENATE("R2C",'Mapa final'!$S$13),"")</f>
        <v/>
      </c>
      <c r="P8" s="44" t="str">
        <f>IF(AND('Mapa final'!$AE$12="Muy Alta",'Mapa final'!$AG$12="Leve"),CONCATENATE("R2C",'Mapa final'!$S$12),"")</f>
        <v/>
      </c>
      <c r="Q8" s="167" t="str">
        <f>IF(AND('Mapa final'!$AE$13="Muy Alta",'Mapa final'!$AG$13="Leve"),CONCATENATE("R2C",'Mapa final'!$S$13),"")</f>
        <v/>
      </c>
      <c r="R8" s="167" t="str">
        <f>IF(AND('Mapa final'!$AE$12="Muy Alta",'Mapa final'!$AG$12="Leve"),CONCATENATE("R2C",'Mapa final'!$S$12),"")</f>
        <v/>
      </c>
      <c r="S8" s="167" t="str">
        <f>IF(AND('Mapa final'!$AE$13="Muy Alta",'Mapa final'!$AG$13="Leve"),CONCATENATE("R2C",'Mapa final'!$S$13),"")</f>
        <v/>
      </c>
      <c r="T8" s="167" t="str">
        <f>IF(AND('Mapa final'!$AE$12="Muy Alta",'Mapa final'!$AG$12="Leve"),CONCATENATE("R2C",'Mapa final'!$S$12),"")</f>
        <v/>
      </c>
      <c r="U8" s="45" t="str">
        <f>IF(AND('Mapa final'!$AE$13="Muy Alta",'Mapa final'!$AG$13="Leve"),CONCATENATE("R2C",'Mapa final'!$S$13),"")</f>
        <v/>
      </c>
      <c r="V8" s="44" t="str">
        <f>IF(AND('Mapa final'!$AE$12="Muy Alta",'Mapa final'!$AG$12="Leve"),CONCATENATE("R2C",'Mapa final'!$S$12),"")</f>
        <v/>
      </c>
      <c r="W8" s="167" t="str">
        <f>IF(AND('Mapa final'!$AE$13="Muy Alta",'Mapa final'!$AG$13="Leve"),CONCATENATE("R2C",'Mapa final'!$S$13),"")</f>
        <v/>
      </c>
      <c r="X8" s="167" t="str">
        <f>IF(AND('Mapa final'!$AE$12="Muy Alta",'Mapa final'!$AG$12="Leve"),CONCATENATE("R2C",'Mapa final'!$S$12),"")</f>
        <v/>
      </c>
      <c r="Y8" s="167" t="str">
        <f>IF(AND('Mapa final'!$AE$13="Muy Alta",'Mapa final'!$AG$13="Leve"),CONCATENATE("R2C",'Mapa final'!$S$13),"")</f>
        <v/>
      </c>
      <c r="Z8" s="167" t="str">
        <f>IF(AND('Mapa final'!$AE$12="Muy Alta",'Mapa final'!$AG$12="Leve"),CONCATENATE("R2C",'Mapa final'!$S$12),"")</f>
        <v/>
      </c>
      <c r="AA8" s="45" t="str">
        <f>IF(AND('Mapa final'!$AE$13="Muy Alta",'Mapa final'!$AG$13="Leve"),CONCATENATE("R2C",'Mapa final'!$S$13),"")</f>
        <v/>
      </c>
      <c r="AB8" s="44" t="str">
        <f>IF(AND('Mapa final'!$AE$12="Muy Alta",'Mapa final'!$AG$12="Leve"),CONCATENATE("R2C",'Mapa final'!$S$12),"")</f>
        <v/>
      </c>
      <c r="AC8" s="167" t="str">
        <f>IF(AND('Mapa final'!$AE$13="Muy Alta",'Mapa final'!$AG$13="Leve"),CONCATENATE("R2C",'Mapa final'!$S$13),"")</f>
        <v/>
      </c>
      <c r="AD8" s="167" t="str">
        <f>IF(AND('Mapa final'!$AE$12="Muy Alta",'Mapa final'!$AG$12="Leve"),CONCATENATE("R2C",'Mapa final'!$S$12),"")</f>
        <v/>
      </c>
      <c r="AE8" s="167" t="str">
        <f>IF(AND('Mapa final'!$AE$13="Muy Alta",'Mapa final'!$AG$13="Leve"),CONCATENATE("R2C",'Mapa final'!$S$13),"")</f>
        <v/>
      </c>
      <c r="AF8" s="167" t="str">
        <f>IF(AND('Mapa final'!$AE$12="Muy Alta",'Mapa final'!$AG$12="Leve"),CONCATENATE("R2C",'Mapa final'!$S$12),"")</f>
        <v/>
      </c>
      <c r="AG8" s="167" t="str">
        <f>IF(AND('Mapa final'!$AE$13="Muy Alta",'Mapa final'!$AG$13="Leve"),CONCATENATE("R2C",'Mapa final'!$S$13),"")</f>
        <v/>
      </c>
      <c r="AH8" s="46" t="str">
        <f>IF(AND('Mapa final'!$AE$12="Muy Alta",'Mapa final'!$AG$12="Catastrófico"),CONCATENATE("R2C",'Mapa final'!$S$12),"")</f>
        <v/>
      </c>
      <c r="AI8" s="170" t="str">
        <f>IF(AND('Mapa final'!$AE$13="Muy Alta",'Mapa final'!$AG$13="Catastrófico"),CONCATENATE("R2C",'Mapa final'!$S$13),"")</f>
        <v/>
      </c>
      <c r="AJ8" s="170" t="str">
        <f>IF(AND('Mapa final'!$AE$12="Muy Alta",'Mapa final'!$AG$12="Catastrófico"),CONCATENATE("R2C",'Mapa final'!$S$12),"")</f>
        <v/>
      </c>
      <c r="AK8" s="170" t="str">
        <f>IF(AND('Mapa final'!$AE$13="Muy Alta",'Mapa final'!$AG$13="Catastrófico"),CONCATENATE("R2C",'Mapa final'!$S$13),"")</f>
        <v/>
      </c>
      <c r="AL8" s="170" t="str">
        <f>IF(AND('Mapa final'!$AE$12="Muy Alta",'Mapa final'!$AG$12="Catastrófico"),CONCATENATE("R2C",'Mapa final'!$S$12),"")</f>
        <v/>
      </c>
      <c r="AM8" s="47" t="str">
        <f>IF(AND('Mapa final'!$AE$13="Muy Alta",'Mapa final'!$AG$13="Catastrófico"),CONCATENATE("R2C",'Mapa final'!$S$13),"")</f>
        <v/>
      </c>
      <c r="AN8" s="70"/>
      <c r="AO8" s="370"/>
      <c r="AP8" s="371"/>
      <c r="AQ8" s="371"/>
      <c r="AR8" s="371"/>
      <c r="AS8" s="371"/>
      <c r="AT8" s="372"/>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08"/>
      <c r="C9" s="308"/>
      <c r="D9" s="309"/>
      <c r="E9" s="350"/>
      <c r="F9" s="351"/>
      <c r="G9" s="351"/>
      <c r="H9" s="351"/>
      <c r="I9" s="351"/>
      <c r="J9" s="44" t="str">
        <f>IF(AND('Mapa final'!$AE$12="Muy Alta",'Mapa final'!$AG$12="Leve"),CONCATENATE("R2C",'Mapa final'!$S$12),"")</f>
        <v/>
      </c>
      <c r="K9" s="167" t="str">
        <f>IF(AND('Mapa final'!$AE$13="Muy Alta",'Mapa final'!$AG$13="Leve"),CONCATENATE("R2C",'Mapa final'!$S$13),"")</f>
        <v/>
      </c>
      <c r="L9" s="167" t="str">
        <f>IF(AND('Mapa final'!$AE$12="Muy Alta",'Mapa final'!$AG$12="Leve"),CONCATENATE("R2C",'Mapa final'!$S$12),"")</f>
        <v/>
      </c>
      <c r="M9" s="167" t="str">
        <f>IF(AND('Mapa final'!$AE$13="Muy Alta",'Mapa final'!$AG$13="Leve"),CONCATENATE("R2C",'Mapa final'!$S$13),"")</f>
        <v/>
      </c>
      <c r="N9" s="167" t="str">
        <f>IF(AND('Mapa final'!$AE$12="Muy Alta",'Mapa final'!$AG$12="Leve"),CONCATENATE("R2C",'Mapa final'!$S$12),"")</f>
        <v/>
      </c>
      <c r="O9" s="45" t="str">
        <f>IF(AND('Mapa final'!$AE$13="Muy Alta",'Mapa final'!$AG$13="Leve"),CONCATENATE("R2C",'Mapa final'!$S$13),"")</f>
        <v/>
      </c>
      <c r="P9" s="44" t="str">
        <f>IF(AND('Mapa final'!$AE$12="Muy Alta",'Mapa final'!$AG$12="Leve"),CONCATENATE("R2C",'Mapa final'!$S$12),"")</f>
        <v/>
      </c>
      <c r="Q9" s="167" t="str">
        <f>IF(AND('Mapa final'!$AE$13="Muy Alta",'Mapa final'!$AG$13="Leve"),CONCATENATE("R2C",'Mapa final'!$S$13),"")</f>
        <v/>
      </c>
      <c r="R9" s="167" t="str">
        <f>IF(AND('Mapa final'!$AE$12="Muy Alta",'Mapa final'!$AG$12="Leve"),CONCATENATE("R2C",'Mapa final'!$S$12),"")</f>
        <v/>
      </c>
      <c r="S9" s="167" t="str">
        <f>IF(AND('Mapa final'!$AE$13="Muy Alta",'Mapa final'!$AG$13="Leve"),CONCATENATE("R2C",'Mapa final'!$S$13),"")</f>
        <v/>
      </c>
      <c r="T9" s="167" t="str">
        <f>IF(AND('Mapa final'!$AE$12="Muy Alta",'Mapa final'!$AG$12="Leve"),CONCATENATE("R2C",'Mapa final'!$S$12),"")</f>
        <v/>
      </c>
      <c r="U9" s="45" t="str">
        <f>IF(AND('Mapa final'!$AE$13="Muy Alta",'Mapa final'!$AG$13="Leve"),CONCATENATE("R2C",'Mapa final'!$S$13),"")</f>
        <v/>
      </c>
      <c r="V9" s="44" t="str">
        <f>IF(AND('Mapa final'!$AE$12="Muy Alta",'Mapa final'!$AG$12="Leve"),CONCATENATE("R2C",'Mapa final'!$S$12),"")</f>
        <v/>
      </c>
      <c r="W9" s="167" t="str">
        <f>IF(AND('Mapa final'!$AE$13="Muy Alta",'Mapa final'!$AG$13="Leve"),CONCATENATE("R2C",'Mapa final'!$S$13),"")</f>
        <v/>
      </c>
      <c r="X9" s="167" t="str">
        <f>IF(AND('Mapa final'!$AE$12="Muy Alta",'Mapa final'!$AG$12="Leve"),CONCATENATE("R2C",'Mapa final'!$S$12),"")</f>
        <v/>
      </c>
      <c r="Y9" s="167" t="str">
        <f>IF(AND('Mapa final'!$AE$13="Muy Alta",'Mapa final'!$AG$13="Leve"),CONCATENATE("R2C",'Mapa final'!$S$13),"")</f>
        <v/>
      </c>
      <c r="Z9" s="167" t="str">
        <f>IF(AND('Mapa final'!$AE$12="Muy Alta",'Mapa final'!$AG$12="Leve"),CONCATENATE("R2C",'Mapa final'!$S$12),"")</f>
        <v/>
      </c>
      <c r="AA9" s="45" t="str">
        <f>IF(AND('Mapa final'!$AE$13="Muy Alta",'Mapa final'!$AG$13="Leve"),CONCATENATE("R2C",'Mapa final'!$S$13),"")</f>
        <v/>
      </c>
      <c r="AB9" s="44" t="str">
        <f>IF(AND('Mapa final'!$AE$12="Muy Alta",'Mapa final'!$AG$12="Leve"),CONCATENATE("R2C",'Mapa final'!$S$12),"")</f>
        <v/>
      </c>
      <c r="AC9" s="167" t="str">
        <f>IF(AND('Mapa final'!$AE$13="Muy Alta",'Mapa final'!$AG$13="Leve"),CONCATENATE("R2C",'Mapa final'!$S$13),"")</f>
        <v/>
      </c>
      <c r="AD9" s="167" t="str">
        <f>IF(AND('Mapa final'!$AE$12="Muy Alta",'Mapa final'!$AG$12="Leve"),CONCATENATE("R2C",'Mapa final'!$S$12),"")</f>
        <v/>
      </c>
      <c r="AE9" s="167" t="str">
        <f>IF(AND('Mapa final'!$AE$13="Muy Alta",'Mapa final'!$AG$13="Leve"),CONCATENATE("R2C",'Mapa final'!$S$13),"")</f>
        <v/>
      </c>
      <c r="AF9" s="167" t="str">
        <f>IF(AND('Mapa final'!$AE$12="Muy Alta",'Mapa final'!$AG$12="Leve"),CONCATENATE("R2C",'Mapa final'!$S$12),"")</f>
        <v/>
      </c>
      <c r="AG9" s="167" t="str">
        <f>IF(AND('Mapa final'!$AE$13="Muy Alta",'Mapa final'!$AG$13="Leve"),CONCATENATE("R2C",'Mapa final'!$S$13),"")</f>
        <v/>
      </c>
      <c r="AH9" s="46" t="str">
        <f>IF(AND('Mapa final'!$AE$12="Muy Alta",'Mapa final'!$AG$12="Catastrófico"),CONCATENATE("R2C",'Mapa final'!$S$12),"")</f>
        <v/>
      </c>
      <c r="AI9" s="170" t="str">
        <f>IF(AND('Mapa final'!$AE$13="Muy Alta",'Mapa final'!$AG$13="Catastrófico"),CONCATENATE("R2C",'Mapa final'!$S$13),"")</f>
        <v/>
      </c>
      <c r="AJ9" s="170" t="str">
        <f>IF(AND('Mapa final'!$AE$12="Muy Alta",'Mapa final'!$AG$12="Catastrófico"),CONCATENATE("R2C",'Mapa final'!$S$12),"")</f>
        <v/>
      </c>
      <c r="AK9" s="170" t="str">
        <f>IF(AND('Mapa final'!$AE$13="Muy Alta",'Mapa final'!$AG$13="Catastrófico"),CONCATENATE("R2C",'Mapa final'!$S$13),"")</f>
        <v/>
      </c>
      <c r="AL9" s="170" t="str">
        <f>IF(AND('Mapa final'!$AE$12="Muy Alta",'Mapa final'!$AG$12="Catastrófico"),CONCATENATE("R2C",'Mapa final'!$S$12),"")</f>
        <v/>
      </c>
      <c r="AM9" s="47" t="str">
        <f>IF(AND('Mapa final'!$AE$13="Muy Alta",'Mapa final'!$AG$13="Catastrófico"),CONCATENATE("R2C",'Mapa final'!$S$13),"")</f>
        <v/>
      </c>
      <c r="AN9" s="70"/>
      <c r="AO9" s="370"/>
      <c r="AP9" s="371"/>
      <c r="AQ9" s="371"/>
      <c r="AR9" s="371"/>
      <c r="AS9" s="371"/>
      <c r="AT9" s="372"/>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08"/>
      <c r="C10" s="308"/>
      <c r="D10" s="309"/>
      <c r="E10" s="350"/>
      <c r="F10" s="351"/>
      <c r="G10" s="351"/>
      <c r="H10" s="351"/>
      <c r="I10" s="351"/>
      <c r="J10" s="44" t="str">
        <f>IF(AND('Mapa final'!$AE$12="Muy Alta",'Mapa final'!$AG$12="Leve"),CONCATENATE("R2C",'Mapa final'!$S$12),"")</f>
        <v/>
      </c>
      <c r="K10" s="167" t="str">
        <f>IF(AND('Mapa final'!$AE$13="Muy Alta",'Mapa final'!$AG$13="Leve"),CONCATENATE("R2C",'Mapa final'!$S$13),"")</f>
        <v/>
      </c>
      <c r="L10" s="167" t="str">
        <f>IF(AND('Mapa final'!$AE$12="Muy Alta",'Mapa final'!$AG$12="Leve"),CONCATENATE("R2C",'Mapa final'!$S$12),"")</f>
        <v/>
      </c>
      <c r="M10" s="167" t="str">
        <f>IF(AND('Mapa final'!$AE$13="Muy Alta",'Mapa final'!$AG$13="Leve"),CONCATENATE("R2C",'Mapa final'!$S$13),"")</f>
        <v/>
      </c>
      <c r="N10" s="167" t="str">
        <f>IF(AND('Mapa final'!$AE$12="Muy Alta",'Mapa final'!$AG$12="Leve"),CONCATENATE("R2C",'Mapa final'!$S$12),"")</f>
        <v/>
      </c>
      <c r="O10" s="45" t="str">
        <f>IF(AND('Mapa final'!$AE$13="Muy Alta",'Mapa final'!$AG$13="Leve"),CONCATENATE("R2C",'Mapa final'!$S$13),"")</f>
        <v/>
      </c>
      <c r="P10" s="44" t="str">
        <f>IF(AND('Mapa final'!$AE$12="Muy Alta",'Mapa final'!$AG$12="Leve"),CONCATENATE("R2C",'Mapa final'!$S$12),"")</f>
        <v/>
      </c>
      <c r="Q10" s="167" t="str">
        <f>IF(AND('Mapa final'!$AE$13="Muy Alta",'Mapa final'!$AG$13="Leve"),CONCATENATE("R2C",'Mapa final'!$S$13),"")</f>
        <v/>
      </c>
      <c r="R10" s="167" t="str">
        <f>IF(AND('Mapa final'!$AE$12="Muy Alta",'Mapa final'!$AG$12="Leve"),CONCATENATE("R2C",'Mapa final'!$S$12),"")</f>
        <v/>
      </c>
      <c r="S10" s="167" t="str">
        <f>IF(AND('Mapa final'!$AE$13="Muy Alta",'Mapa final'!$AG$13="Leve"),CONCATENATE("R2C",'Mapa final'!$S$13),"")</f>
        <v/>
      </c>
      <c r="T10" s="167" t="str">
        <f>IF(AND('Mapa final'!$AE$12="Muy Alta",'Mapa final'!$AG$12="Leve"),CONCATENATE("R2C",'Mapa final'!$S$12),"")</f>
        <v/>
      </c>
      <c r="U10" s="45" t="str">
        <f>IF(AND('Mapa final'!$AE$13="Muy Alta",'Mapa final'!$AG$13="Leve"),CONCATENATE("R2C",'Mapa final'!$S$13),"")</f>
        <v/>
      </c>
      <c r="V10" s="44" t="str">
        <f>IF(AND('Mapa final'!$AE$12="Muy Alta",'Mapa final'!$AG$12="Leve"),CONCATENATE("R2C",'Mapa final'!$S$12),"")</f>
        <v/>
      </c>
      <c r="W10" s="167" t="str">
        <f>IF(AND('Mapa final'!$AE$13="Muy Alta",'Mapa final'!$AG$13="Leve"),CONCATENATE("R2C",'Mapa final'!$S$13),"")</f>
        <v/>
      </c>
      <c r="X10" s="167" t="str">
        <f>IF(AND('Mapa final'!$AE$12="Muy Alta",'Mapa final'!$AG$12="Leve"),CONCATENATE("R2C",'Mapa final'!$S$12),"")</f>
        <v/>
      </c>
      <c r="Y10" s="167" t="str">
        <f>IF(AND('Mapa final'!$AE$13="Muy Alta",'Mapa final'!$AG$13="Leve"),CONCATENATE("R2C",'Mapa final'!$S$13),"")</f>
        <v/>
      </c>
      <c r="Z10" s="167" t="str">
        <f>IF(AND('Mapa final'!$AE$12="Muy Alta",'Mapa final'!$AG$12="Leve"),CONCATENATE("R2C",'Mapa final'!$S$12),"")</f>
        <v/>
      </c>
      <c r="AA10" s="45" t="str">
        <f>IF(AND('Mapa final'!$AE$13="Muy Alta",'Mapa final'!$AG$13="Leve"),CONCATENATE("R2C",'Mapa final'!$S$13),"")</f>
        <v/>
      </c>
      <c r="AB10" s="44" t="str">
        <f>IF(AND('Mapa final'!$AE$12="Muy Alta",'Mapa final'!$AG$12="Leve"),CONCATENATE("R2C",'Mapa final'!$S$12),"")</f>
        <v/>
      </c>
      <c r="AC10" s="167" t="str">
        <f>IF(AND('Mapa final'!$AE$13="Muy Alta",'Mapa final'!$AG$13="Leve"),CONCATENATE("R2C",'Mapa final'!$S$13),"")</f>
        <v/>
      </c>
      <c r="AD10" s="167" t="str">
        <f>IF(AND('Mapa final'!$AE$12="Muy Alta",'Mapa final'!$AG$12="Leve"),CONCATENATE("R2C",'Mapa final'!$S$12),"")</f>
        <v/>
      </c>
      <c r="AE10" s="167" t="str">
        <f>IF(AND('Mapa final'!$AE$13="Muy Alta",'Mapa final'!$AG$13="Leve"),CONCATENATE("R2C",'Mapa final'!$S$13),"")</f>
        <v/>
      </c>
      <c r="AF10" s="167" t="str">
        <f>IF(AND('Mapa final'!$AE$12="Muy Alta",'Mapa final'!$AG$12="Leve"),CONCATENATE("R2C",'Mapa final'!$S$12),"")</f>
        <v/>
      </c>
      <c r="AG10" s="167" t="str">
        <f>IF(AND('Mapa final'!$AE$13="Muy Alta",'Mapa final'!$AG$13="Leve"),CONCATENATE("R2C",'Mapa final'!$S$13),"")</f>
        <v/>
      </c>
      <c r="AH10" s="46" t="str">
        <f>IF(AND('Mapa final'!$AE$12="Muy Alta",'Mapa final'!$AG$12="Catastrófico"),CONCATENATE("R2C",'Mapa final'!$S$12),"")</f>
        <v/>
      </c>
      <c r="AI10" s="170" t="str">
        <f>IF(AND('Mapa final'!$AE$13="Muy Alta",'Mapa final'!$AG$13="Catastrófico"),CONCATENATE("R2C",'Mapa final'!$S$13),"")</f>
        <v/>
      </c>
      <c r="AJ10" s="170" t="str">
        <f>IF(AND('Mapa final'!$AE$12="Muy Alta",'Mapa final'!$AG$12="Catastrófico"),CONCATENATE("R2C",'Mapa final'!$S$12),"")</f>
        <v/>
      </c>
      <c r="AK10" s="170" t="str">
        <f>IF(AND('Mapa final'!$AE$13="Muy Alta",'Mapa final'!$AG$13="Catastrófico"),CONCATENATE("R2C",'Mapa final'!$S$13),"")</f>
        <v/>
      </c>
      <c r="AL10" s="170" t="str">
        <f>IF(AND('Mapa final'!$AE$12="Muy Alta",'Mapa final'!$AG$12="Catastrófico"),CONCATENATE("R2C",'Mapa final'!$S$12),"")</f>
        <v/>
      </c>
      <c r="AM10" s="47" t="str">
        <f>IF(AND('Mapa final'!$AE$13="Muy Alta",'Mapa final'!$AG$13="Catastrófico"),CONCATENATE("R2C",'Mapa final'!$S$13),"")</f>
        <v/>
      </c>
      <c r="AN10" s="70"/>
      <c r="AO10" s="370"/>
      <c r="AP10" s="371"/>
      <c r="AQ10" s="371"/>
      <c r="AR10" s="371"/>
      <c r="AS10" s="371"/>
      <c r="AT10" s="372"/>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08"/>
      <c r="C11" s="308"/>
      <c r="D11" s="309"/>
      <c r="E11" s="350"/>
      <c r="F11" s="351"/>
      <c r="G11" s="351"/>
      <c r="H11" s="351"/>
      <c r="I11" s="351"/>
      <c r="J11" s="44" t="str">
        <f>IF(AND('Mapa final'!$AE$12="Muy Alta",'Mapa final'!$AG$12="Leve"),CONCATENATE("R2C",'Mapa final'!$S$12),"")</f>
        <v/>
      </c>
      <c r="K11" s="167" t="str">
        <f>IF(AND('Mapa final'!$AE$13="Muy Alta",'Mapa final'!$AG$13="Leve"),CONCATENATE("R2C",'Mapa final'!$S$13),"")</f>
        <v/>
      </c>
      <c r="L11" s="167" t="str">
        <f>IF(AND('Mapa final'!$AE$12="Muy Alta",'Mapa final'!$AG$12="Leve"),CONCATENATE("R2C",'Mapa final'!$S$12),"")</f>
        <v/>
      </c>
      <c r="M11" s="167" t="str">
        <f>IF(AND('Mapa final'!$AE$13="Muy Alta",'Mapa final'!$AG$13="Leve"),CONCATENATE("R2C",'Mapa final'!$S$13),"")</f>
        <v/>
      </c>
      <c r="N11" s="167" t="str">
        <f>IF(AND('Mapa final'!$AE$12="Muy Alta",'Mapa final'!$AG$12="Leve"),CONCATENATE("R2C",'Mapa final'!$S$12),"")</f>
        <v/>
      </c>
      <c r="O11" s="45" t="str">
        <f>IF(AND('Mapa final'!$AE$13="Muy Alta",'Mapa final'!$AG$13="Leve"),CONCATENATE("R2C",'Mapa final'!$S$13),"")</f>
        <v/>
      </c>
      <c r="P11" s="44" t="str">
        <f>IF(AND('Mapa final'!$AE$12="Muy Alta",'Mapa final'!$AG$12="Leve"),CONCATENATE("R2C",'Mapa final'!$S$12),"")</f>
        <v/>
      </c>
      <c r="Q11" s="167" t="str">
        <f>IF(AND('Mapa final'!$AE$13="Muy Alta",'Mapa final'!$AG$13="Leve"),CONCATENATE("R2C",'Mapa final'!$S$13),"")</f>
        <v/>
      </c>
      <c r="R11" s="167" t="str">
        <f>IF(AND('Mapa final'!$AE$12="Muy Alta",'Mapa final'!$AG$12="Leve"),CONCATENATE("R2C",'Mapa final'!$S$12),"")</f>
        <v/>
      </c>
      <c r="S11" s="167" t="str">
        <f>IF(AND('Mapa final'!$AE$13="Muy Alta",'Mapa final'!$AG$13="Leve"),CONCATENATE("R2C",'Mapa final'!$S$13),"")</f>
        <v/>
      </c>
      <c r="T11" s="167" t="str">
        <f>IF(AND('Mapa final'!$AE$12="Muy Alta",'Mapa final'!$AG$12="Leve"),CONCATENATE("R2C",'Mapa final'!$S$12),"")</f>
        <v/>
      </c>
      <c r="U11" s="45" t="str">
        <f>IF(AND('Mapa final'!$AE$13="Muy Alta",'Mapa final'!$AG$13="Leve"),CONCATENATE("R2C",'Mapa final'!$S$13),"")</f>
        <v/>
      </c>
      <c r="V11" s="44" t="str">
        <f>IF(AND('Mapa final'!$AE$12="Muy Alta",'Mapa final'!$AG$12="Leve"),CONCATENATE("R2C",'Mapa final'!$S$12),"")</f>
        <v/>
      </c>
      <c r="W11" s="167" t="str">
        <f>IF(AND('Mapa final'!$AE$13="Muy Alta",'Mapa final'!$AG$13="Leve"),CONCATENATE("R2C",'Mapa final'!$S$13),"")</f>
        <v/>
      </c>
      <c r="X11" s="167" t="str">
        <f>IF(AND('Mapa final'!$AE$12="Muy Alta",'Mapa final'!$AG$12="Leve"),CONCATENATE("R2C",'Mapa final'!$S$12),"")</f>
        <v/>
      </c>
      <c r="Y11" s="167" t="str">
        <f>IF(AND('Mapa final'!$AE$13="Muy Alta",'Mapa final'!$AG$13="Leve"),CONCATENATE("R2C",'Mapa final'!$S$13),"")</f>
        <v/>
      </c>
      <c r="Z11" s="167" t="str">
        <f>IF(AND('Mapa final'!$AE$12="Muy Alta",'Mapa final'!$AG$12="Leve"),CONCATENATE("R2C",'Mapa final'!$S$12),"")</f>
        <v/>
      </c>
      <c r="AA11" s="45" t="str">
        <f>IF(AND('Mapa final'!$AE$13="Muy Alta",'Mapa final'!$AG$13="Leve"),CONCATENATE("R2C",'Mapa final'!$S$13),"")</f>
        <v/>
      </c>
      <c r="AB11" s="44" t="str">
        <f>IF(AND('Mapa final'!$AE$12="Muy Alta",'Mapa final'!$AG$12="Leve"),CONCATENATE("R2C",'Mapa final'!$S$12),"")</f>
        <v/>
      </c>
      <c r="AC11" s="167" t="str">
        <f>IF(AND('Mapa final'!$AE$13="Muy Alta",'Mapa final'!$AG$13="Leve"),CONCATENATE("R2C",'Mapa final'!$S$13),"")</f>
        <v/>
      </c>
      <c r="AD11" s="167" t="str">
        <f>IF(AND('Mapa final'!$AE$12="Muy Alta",'Mapa final'!$AG$12="Leve"),CONCATENATE("R2C",'Mapa final'!$S$12),"")</f>
        <v/>
      </c>
      <c r="AE11" s="167" t="str">
        <f>IF(AND('Mapa final'!$AE$13="Muy Alta",'Mapa final'!$AG$13="Leve"),CONCATENATE("R2C",'Mapa final'!$S$13),"")</f>
        <v/>
      </c>
      <c r="AF11" s="167" t="str">
        <f>IF(AND('Mapa final'!$AE$12="Muy Alta",'Mapa final'!$AG$12="Leve"),CONCATENATE("R2C",'Mapa final'!$S$12),"")</f>
        <v/>
      </c>
      <c r="AG11" s="167" t="str">
        <f>IF(AND('Mapa final'!$AE$13="Muy Alta",'Mapa final'!$AG$13="Leve"),CONCATENATE("R2C",'Mapa final'!$S$13),"")</f>
        <v/>
      </c>
      <c r="AH11" s="46" t="str">
        <f>IF(AND('Mapa final'!$AE$12="Muy Alta",'Mapa final'!$AG$12="Catastrófico"),CONCATENATE("R2C",'Mapa final'!$S$12),"")</f>
        <v/>
      </c>
      <c r="AI11" s="170" t="str">
        <f>IF(AND('Mapa final'!$AE$13="Muy Alta",'Mapa final'!$AG$13="Catastrófico"),CONCATENATE("R2C",'Mapa final'!$S$13),"")</f>
        <v/>
      </c>
      <c r="AJ11" s="170" t="str">
        <f>IF(AND('Mapa final'!$AE$12="Muy Alta",'Mapa final'!$AG$12="Catastrófico"),CONCATENATE("R2C",'Mapa final'!$S$12),"")</f>
        <v/>
      </c>
      <c r="AK11" s="170" t="str">
        <f>IF(AND('Mapa final'!$AE$13="Muy Alta",'Mapa final'!$AG$13="Catastrófico"),CONCATENATE("R2C",'Mapa final'!$S$13),"")</f>
        <v/>
      </c>
      <c r="AL11" s="170" t="str">
        <f>IF(AND('Mapa final'!$AE$12="Muy Alta",'Mapa final'!$AG$12="Catastrófico"),CONCATENATE("R2C",'Mapa final'!$S$12),"")</f>
        <v/>
      </c>
      <c r="AM11" s="47" t="str">
        <f>IF(AND('Mapa final'!$AE$13="Muy Alta",'Mapa final'!$AG$13="Catastrófico"),CONCATENATE("R2C",'Mapa final'!$S$13),"")</f>
        <v/>
      </c>
      <c r="AN11" s="70"/>
      <c r="AO11" s="370"/>
      <c r="AP11" s="371"/>
      <c r="AQ11" s="371"/>
      <c r="AR11" s="371"/>
      <c r="AS11" s="371"/>
      <c r="AT11" s="372"/>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08"/>
      <c r="C12" s="308"/>
      <c r="D12" s="309"/>
      <c r="E12" s="350"/>
      <c r="F12" s="351"/>
      <c r="G12" s="351"/>
      <c r="H12" s="351"/>
      <c r="I12" s="351"/>
      <c r="J12" s="44" t="str">
        <f>IF(AND('Mapa final'!$AE$12="Muy Alta",'Mapa final'!$AG$12="Leve"),CONCATENATE("R2C",'Mapa final'!$S$12),"")</f>
        <v/>
      </c>
      <c r="K12" s="167" t="str">
        <f>IF(AND('Mapa final'!$AE$13="Muy Alta",'Mapa final'!$AG$13="Leve"),CONCATENATE("R2C",'Mapa final'!$S$13),"")</f>
        <v/>
      </c>
      <c r="L12" s="167" t="str">
        <f>IF(AND('Mapa final'!$AE$12="Muy Alta",'Mapa final'!$AG$12="Leve"),CONCATENATE("R2C",'Mapa final'!$S$12),"")</f>
        <v/>
      </c>
      <c r="M12" s="167" t="str">
        <f>IF(AND('Mapa final'!$AE$13="Muy Alta",'Mapa final'!$AG$13="Leve"),CONCATENATE("R2C",'Mapa final'!$S$13),"")</f>
        <v/>
      </c>
      <c r="N12" s="167" t="str">
        <f>IF(AND('Mapa final'!$AE$12="Muy Alta",'Mapa final'!$AG$12="Leve"),CONCATENATE("R2C",'Mapa final'!$S$12),"")</f>
        <v/>
      </c>
      <c r="O12" s="45" t="str">
        <f>IF(AND('Mapa final'!$AE$13="Muy Alta",'Mapa final'!$AG$13="Leve"),CONCATENATE("R2C",'Mapa final'!$S$13),"")</f>
        <v/>
      </c>
      <c r="P12" s="44" t="str">
        <f>IF(AND('Mapa final'!$AE$12="Muy Alta",'Mapa final'!$AG$12="Leve"),CONCATENATE("R2C",'Mapa final'!$S$12),"")</f>
        <v/>
      </c>
      <c r="Q12" s="167" t="str">
        <f>IF(AND('Mapa final'!$AE$13="Muy Alta",'Mapa final'!$AG$13="Leve"),CONCATENATE("R2C",'Mapa final'!$S$13),"")</f>
        <v/>
      </c>
      <c r="R12" s="167" t="str">
        <f>IF(AND('Mapa final'!$AE$12="Muy Alta",'Mapa final'!$AG$12="Leve"),CONCATENATE("R2C",'Mapa final'!$S$12),"")</f>
        <v/>
      </c>
      <c r="S12" s="167" t="str">
        <f>IF(AND('Mapa final'!$AE$13="Muy Alta",'Mapa final'!$AG$13="Leve"),CONCATENATE("R2C",'Mapa final'!$S$13),"")</f>
        <v/>
      </c>
      <c r="T12" s="167" t="str">
        <f>IF(AND('Mapa final'!$AE$12="Muy Alta",'Mapa final'!$AG$12="Leve"),CONCATENATE("R2C",'Mapa final'!$S$12),"")</f>
        <v/>
      </c>
      <c r="U12" s="45" t="str">
        <f>IF(AND('Mapa final'!$AE$13="Muy Alta",'Mapa final'!$AG$13="Leve"),CONCATENATE("R2C",'Mapa final'!$S$13),"")</f>
        <v/>
      </c>
      <c r="V12" s="44" t="str">
        <f>IF(AND('Mapa final'!$AE$12="Muy Alta",'Mapa final'!$AG$12="Leve"),CONCATENATE("R2C",'Mapa final'!$S$12),"")</f>
        <v/>
      </c>
      <c r="W12" s="167" t="str">
        <f>IF(AND('Mapa final'!$AE$13="Muy Alta",'Mapa final'!$AG$13="Leve"),CONCATENATE("R2C",'Mapa final'!$S$13),"")</f>
        <v/>
      </c>
      <c r="X12" s="167" t="str">
        <f>IF(AND('Mapa final'!$AE$12="Muy Alta",'Mapa final'!$AG$12="Leve"),CONCATENATE("R2C",'Mapa final'!$S$12),"")</f>
        <v/>
      </c>
      <c r="Y12" s="167" t="str">
        <f>IF(AND('Mapa final'!$AE$13="Muy Alta",'Mapa final'!$AG$13="Leve"),CONCATENATE("R2C",'Mapa final'!$S$13),"")</f>
        <v/>
      </c>
      <c r="Z12" s="167" t="str">
        <f>IF(AND('Mapa final'!$AE$12="Muy Alta",'Mapa final'!$AG$12="Leve"),CONCATENATE("R2C",'Mapa final'!$S$12),"")</f>
        <v/>
      </c>
      <c r="AA12" s="45" t="str">
        <f>IF(AND('Mapa final'!$AE$13="Muy Alta",'Mapa final'!$AG$13="Leve"),CONCATENATE("R2C",'Mapa final'!$S$13),"")</f>
        <v/>
      </c>
      <c r="AB12" s="44" t="str">
        <f>IF(AND('Mapa final'!$AE$12="Muy Alta",'Mapa final'!$AG$12="Leve"),CONCATENATE("R2C",'Mapa final'!$S$12),"")</f>
        <v/>
      </c>
      <c r="AC12" s="167" t="str">
        <f>IF(AND('Mapa final'!$AE$13="Muy Alta",'Mapa final'!$AG$13="Leve"),CONCATENATE("R2C",'Mapa final'!$S$13),"")</f>
        <v/>
      </c>
      <c r="AD12" s="167" t="str">
        <f>IF(AND('Mapa final'!$AE$12="Muy Alta",'Mapa final'!$AG$12="Leve"),CONCATENATE("R2C",'Mapa final'!$S$12),"")</f>
        <v/>
      </c>
      <c r="AE12" s="167" t="str">
        <f>IF(AND('Mapa final'!$AE$13="Muy Alta",'Mapa final'!$AG$13="Leve"),CONCATENATE("R2C",'Mapa final'!$S$13),"")</f>
        <v/>
      </c>
      <c r="AF12" s="167" t="str">
        <f>IF(AND('Mapa final'!$AE$12="Muy Alta",'Mapa final'!$AG$12="Leve"),CONCATENATE("R2C",'Mapa final'!$S$12),"")</f>
        <v/>
      </c>
      <c r="AG12" s="167" t="str">
        <f>IF(AND('Mapa final'!$AE$13="Muy Alta",'Mapa final'!$AG$13="Leve"),CONCATENATE("R2C",'Mapa final'!$S$13),"")</f>
        <v/>
      </c>
      <c r="AH12" s="46" t="str">
        <f>IF(AND('Mapa final'!$AE$12="Muy Alta",'Mapa final'!$AG$12="Catastrófico"),CONCATENATE("R2C",'Mapa final'!$S$12),"")</f>
        <v/>
      </c>
      <c r="AI12" s="170" t="str">
        <f>IF(AND('Mapa final'!$AE$13="Muy Alta",'Mapa final'!$AG$13="Catastrófico"),CONCATENATE("R2C",'Mapa final'!$S$13),"")</f>
        <v/>
      </c>
      <c r="AJ12" s="170" t="str">
        <f>IF(AND('Mapa final'!$AE$12="Muy Alta",'Mapa final'!$AG$12="Catastrófico"),CONCATENATE("R2C",'Mapa final'!$S$12),"")</f>
        <v/>
      </c>
      <c r="AK12" s="170" t="str">
        <f>IF(AND('Mapa final'!$AE$13="Muy Alta",'Mapa final'!$AG$13="Catastrófico"),CONCATENATE("R2C",'Mapa final'!$S$13),"")</f>
        <v/>
      </c>
      <c r="AL12" s="170" t="str">
        <f>IF(AND('Mapa final'!$AE$12="Muy Alta",'Mapa final'!$AG$12="Catastrófico"),CONCATENATE("R2C",'Mapa final'!$S$12),"")</f>
        <v/>
      </c>
      <c r="AM12" s="47" t="str">
        <f>IF(AND('Mapa final'!$AE$13="Muy Alta",'Mapa final'!$AG$13="Catastrófico"),CONCATENATE("R2C",'Mapa final'!$S$13),"")</f>
        <v/>
      </c>
      <c r="AN12" s="70"/>
      <c r="AO12" s="370"/>
      <c r="AP12" s="371"/>
      <c r="AQ12" s="371"/>
      <c r="AR12" s="371"/>
      <c r="AS12" s="371"/>
      <c r="AT12" s="372"/>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08"/>
      <c r="C13" s="308"/>
      <c r="D13" s="309"/>
      <c r="E13" s="350"/>
      <c r="F13" s="351"/>
      <c r="G13" s="351"/>
      <c r="H13" s="351"/>
      <c r="I13" s="351"/>
      <c r="J13" s="44" t="str">
        <f>IF(AND('Mapa final'!$AE$12="Muy Alta",'Mapa final'!$AG$12="Leve"),CONCATENATE("R2C",'Mapa final'!$S$12),"")</f>
        <v/>
      </c>
      <c r="K13" s="167" t="str">
        <f>IF(AND('Mapa final'!$AE$13="Muy Alta",'Mapa final'!$AG$13="Leve"),CONCATENATE("R2C",'Mapa final'!$S$13),"")</f>
        <v/>
      </c>
      <c r="L13" s="167" t="str">
        <f>IF(AND('Mapa final'!$AE$12="Muy Alta",'Mapa final'!$AG$12="Leve"),CONCATENATE("R2C",'Mapa final'!$S$12),"")</f>
        <v/>
      </c>
      <c r="M13" s="167" t="str">
        <f>IF(AND('Mapa final'!$AE$13="Muy Alta",'Mapa final'!$AG$13="Leve"),CONCATENATE("R2C",'Mapa final'!$S$13),"")</f>
        <v/>
      </c>
      <c r="N13" s="167" t="str">
        <f>IF(AND('Mapa final'!$AE$12="Muy Alta",'Mapa final'!$AG$12="Leve"),CONCATENATE("R2C",'Mapa final'!$S$12),"")</f>
        <v/>
      </c>
      <c r="O13" s="45" t="str">
        <f>IF(AND('Mapa final'!$AE$13="Muy Alta",'Mapa final'!$AG$13="Leve"),CONCATENATE("R2C",'Mapa final'!$S$13),"")</f>
        <v/>
      </c>
      <c r="P13" s="44" t="str">
        <f>IF(AND('Mapa final'!$AE$12="Muy Alta",'Mapa final'!$AG$12="Leve"),CONCATENATE("R2C",'Mapa final'!$S$12),"")</f>
        <v/>
      </c>
      <c r="Q13" s="167" t="str">
        <f>IF(AND('Mapa final'!$AE$13="Muy Alta",'Mapa final'!$AG$13="Leve"),CONCATENATE("R2C",'Mapa final'!$S$13),"")</f>
        <v/>
      </c>
      <c r="R13" s="167" t="str">
        <f>IF(AND('Mapa final'!$AE$12="Muy Alta",'Mapa final'!$AG$12="Leve"),CONCATENATE("R2C",'Mapa final'!$S$12),"")</f>
        <v/>
      </c>
      <c r="S13" s="167" t="str">
        <f>IF(AND('Mapa final'!$AE$13="Muy Alta",'Mapa final'!$AG$13="Leve"),CONCATENATE("R2C",'Mapa final'!$S$13),"")</f>
        <v/>
      </c>
      <c r="T13" s="167" t="str">
        <f>IF(AND('Mapa final'!$AE$12="Muy Alta",'Mapa final'!$AG$12="Leve"),CONCATENATE("R2C",'Mapa final'!$S$12),"")</f>
        <v/>
      </c>
      <c r="U13" s="45" t="str">
        <f>IF(AND('Mapa final'!$AE$13="Muy Alta",'Mapa final'!$AG$13="Leve"),CONCATENATE("R2C",'Mapa final'!$S$13),"")</f>
        <v/>
      </c>
      <c r="V13" s="44" t="str">
        <f>IF(AND('Mapa final'!$AE$12="Muy Alta",'Mapa final'!$AG$12="Leve"),CONCATENATE("R2C",'Mapa final'!$S$12),"")</f>
        <v/>
      </c>
      <c r="W13" s="167" t="str">
        <f>IF(AND('Mapa final'!$AE$13="Muy Alta",'Mapa final'!$AG$13="Leve"),CONCATENATE("R2C",'Mapa final'!$S$13),"")</f>
        <v/>
      </c>
      <c r="X13" s="167" t="str">
        <f>IF(AND('Mapa final'!$AE$12="Muy Alta",'Mapa final'!$AG$12="Leve"),CONCATENATE("R2C",'Mapa final'!$S$12),"")</f>
        <v/>
      </c>
      <c r="Y13" s="167" t="str">
        <f>IF(AND('Mapa final'!$AE$13="Muy Alta",'Mapa final'!$AG$13="Leve"),CONCATENATE("R2C",'Mapa final'!$S$13),"")</f>
        <v/>
      </c>
      <c r="Z13" s="167" t="str">
        <f>IF(AND('Mapa final'!$AE$12="Muy Alta",'Mapa final'!$AG$12="Leve"),CONCATENATE("R2C",'Mapa final'!$S$12),"")</f>
        <v/>
      </c>
      <c r="AA13" s="45" t="str">
        <f>IF(AND('Mapa final'!$AE$13="Muy Alta",'Mapa final'!$AG$13="Leve"),CONCATENATE("R2C",'Mapa final'!$S$13),"")</f>
        <v/>
      </c>
      <c r="AB13" s="44" t="str">
        <f>IF(AND('Mapa final'!$AE$12="Muy Alta",'Mapa final'!$AG$12="Leve"),CONCATENATE("R2C",'Mapa final'!$S$12),"")</f>
        <v/>
      </c>
      <c r="AC13" s="167" t="str">
        <f>IF(AND('Mapa final'!$AE$13="Muy Alta",'Mapa final'!$AG$13="Leve"),CONCATENATE("R2C",'Mapa final'!$S$13),"")</f>
        <v/>
      </c>
      <c r="AD13" s="167" t="str">
        <f>IF(AND('Mapa final'!$AE$12="Muy Alta",'Mapa final'!$AG$12="Leve"),CONCATENATE("R2C",'Mapa final'!$S$12),"")</f>
        <v/>
      </c>
      <c r="AE13" s="167" t="str">
        <f>IF(AND('Mapa final'!$AE$13="Muy Alta",'Mapa final'!$AG$13="Leve"),CONCATENATE("R2C",'Mapa final'!$S$13),"")</f>
        <v/>
      </c>
      <c r="AF13" s="167" t="str">
        <f>IF(AND('Mapa final'!$AE$12="Muy Alta",'Mapa final'!$AG$12="Leve"),CONCATENATE("R2C",'Mapa final'!$S$12),"")</f>
        <v/>
      </c>
      <c r="AG13" s="167" t="str">
        <f>IF(AND('Mapa final'!$AE$13="Muy Alta",'Mapa final'!$AG$13="Leve"),CONCATENATE("R2C",'Mapa final'!$S$13),"")</f>
        <v/>
      </c>
      <c r="AH13" s="46" t="str">
        <f>IF(AND('Mapa final'!$AE$12="Muy Alta",'Mapa final'!$AG$12="Catastrófico"),CONCATENATE("R2C",'Mapa final'!$S$12),"")</f>
        <v/>
      </c>
      <c r="AI13" s="170" t="str">
        <f>IF(AND('Mapa final'!$AE$13="Muy Alta",'Mapa final'!$AG$13="Catastrófico"),CONCATENATE("R2C",'Mapa final'!$S$13),"")</f>
        <v/>
      </c>
      <c r="AJ13" s="170" t="str">
        <f>IF(AND('Mapa final'!$AE$12="Muy Alta",'Mapa final'!$AG$12="Catastrófico"),CONCATENATE("R2C",'Mapa final'!$S$12),"")</f>
        <v/>
      </c>
      <c r="AK13" s="170" t="str">
        <f>IF(AND('Mapa final'!$AE$13="Muy Alta",'Mapa final'!$AG$13="Catastrófico"),CONCATENATE("R2C",'Mapa final'!$S$13),"")</f>
        <v/>
      </c>
      <c r="AL13" s="170" t="str">
        <f>IF(AND('Mapa final'!$AE$12="Muy Alta",'Mapa final'!$AG$12="Catastrófico"),CONCATENATE("R2C",'Mapa final'!$S$12),"")</f>
        <v/>
      </c>
      <c r="AM13" s="47" t="str">
        <f>IF(AND('Mapa final'!$AE$13="Muy Alta",'Mapa final'!$AG$13="Catastrófico"),CONCATENATE("R2C",'Mapa final'!$S$13),"")</f>
        <v/>
      </c>
      <c r="AN13" s="70"/>
      <c r="AO13" s="370"/>
      <c r="AP13" s="371"/>
      <c r="AQ13" s="371"/>
      <c r="AR13" s="371"/>
      <c r="AS13" s="371"/>
      <c r="AT13" s="372"/>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08"/>
      <c r="C14" s="308"/>
      <c r="D14" s="309"/>
      <c r="E14" s="350"/>
      <c r="F14" s="351"/>
      <c r="G14" s="351"/>
      <c r="H14" s="351"/>
      <c r="I14" s="351"/>
      <c r="J14" s="44" t="str">
        <f>IF(AND('Mapa final'!$AE$12="Muy Alta",'Mapa final'!$AG$12="Leve"),CONCATENATE("R2C",'Mapa final'!$S$12),"")</f>
        <v/>
      </c>
      <c r="K14" s="167" t="str">
        <f>IF(AND('Mapa final'!$AE$13="Muy Alta",'Mapa final'!$AG$13="Leve"),CONCATENATE("R2C",'Mapa final'!$S$13),"")</f>
        <v/>
      </c>
      <c r="L14" s="167" t="str">
        <f>IF(AND('Mapa final'!$AE$12="Muy Alta",'Mapa final'!$AG$12="Leve"),CONCATENATE("R2C",'Mapa final'!$S$12),"")</f>
        <v/>
      </c>
      <c r="M14" s="167" t="str">
        <f>IF(AND('Mapa final'!$AE$13="Muy Alta",'Mapa final'!$AG$13="Leve"),CONCATENATE("R2C",'Mapa final'!$S$13),"")</f>
        <v/>
      </c>
      <c r="N14" s="167" t="str">
        <f>IF(AND('Mapa final'!$AE$12="Muy Alta",'Mapa final'!$AG$12="Leve"),CONCATENATE("R2C",'Mapa final'!$S$12),"")</f>
        <v/>
      </c>
      <c r="O14" s="45" t="str">
        <f>IF(AND('Mapa final'!$AE$13="Muy Alta",'Mapa final'!$AG$13="Leve"),CONCATENATE("R2C",'Mapa final'!$S$13),"")</f>
        <v/>
      </c>
      <c r="P14" s="44" t="str">
        <f>IF(AND('Mapa final'!$AE$12="Muy Alta",'Mapa final'!$AG$12="Leve"),CONCATENATE("R2C",'Mapa final'!$S$12),"")</f>
        <v/>
      </c>
      <c r="Q14" s="167" t="str">
        <f>IF(AND('Mapa final'!$AE$13="Muy Alta",'Mapa final'!$AG$13="Leve"),CONCATENATE("R2C",'Mapa final'!$S$13),"")</f>
        <v/>
      </c>
      <c r="R14" s="167" t="str">
        <f>IF(AND('Mapa final'!$AE$12="Muy Alta",'Mapa final'!$AG$12="Leve"),CONCATENATE("R2C",'Mapa final'!$S$12),"")</f>
        <v/>
      </c>
      <c r="S14" s="167" t="str">
        <f>IF(AND('Mapa final'!$AE$13="Muy Alta",'Mapa final'!$AG$13="Leve"),CONCATENATE("R2C",'Mapa final'!$S$13),"")</f>
        <v/>
      </c>
      <c r="T14" s="167" t="str">
        <f>IF(AND('Mapa final'!$AE$12="Muy Alta",'Mapa final'!$AG$12="Leve"),CONCATENATE("R2C",'Mapa final'!$S$12),"")</f>
        <v/>
      </c>
      <c r="U14" s="45" t="str">
        <f>IF(AND('Mapa final'!$AE$13="Muy Alta",'Mapa final'!$AG$13="Leve"),CONCATENATE("R2C",'Mapa final'!$S$13),"")</f>
        <v/>
      </c>
      <c r="V14" s="44" t="str">
        <f>IF(AND('Mapa final'!$AE$12="Muy Alta",'Mapa final'!$AG$12="Leve"),CONCATENATE("R2C",'Mapa final'!$S$12),"")</f>
        <v/>
      </c>
      <c r="W14" s="167" t="str">
        <f>IF(AND('Mapa final'!$AE$13="Muy Alta",'Mapa final'!$AG$13="Leve"),CONCATENATE("R2C",'Mapa final'!$S$13),"")</f>
        <v/>
      </c>
      <c r="X14" s="167" t="str">
        <f>IF(AND('Mapa final'!$AE$12="Muy Alta",'Mapa final'!$AG$12="Leve"),CONCATENATE("R2C",'Mapa final'!$S$12),"")</f>
        <v/>
      </c>
      <c r="Y14" s="167" t="str">
        <f>IF(AND('Mapa final'!$AE$13="Muy Alta",'Mapa final'!$AG$13="Leve"),CONCATENATE("R2C",'Mapa final'!$S$13),"")</f>
        <v/>
      </c>
      <c r="Z14" s="167" t="str">
        <f>IF(AND('Mapa final'!$AE$12="Muy Alta",'Mapa final'!$AG$12="Leve"),CONCATENATE("R2C",'Mapa final'!$S$12),"")</f>
        <v/>
      </c>
      <c r="AA14" s="45" t="str">
        <f>IF(AND('Mapa final'!$AE$13="Muy Alta",'Mapa final'!$AG$13="Leve"),CONCATENATE("R2C",'Mapa final'!$S$13),"")</f>
        <v/>
      </c>
      <c r="AB14" s="44" t="str">
        <f>IF(AND('Mapa final'!$AE$12="Muy Alta",'Mapa final'!$AG$12="Leve"),CONCATENATE("R2C",'Mapa final'!$S$12),"")</f>
        <v/>
      </c>
      <c r="AC14" s="167" t="str">
        <f>IF(AND('Mapa final'!$AE$13="Muy Alta",'Mapa final'!$AG$13="Leve"),CONCATENATE("R2C",'Mapa final'!$S$13),"")</f>
        <v/>
      </c>
      <c r="AD14" s="167" t="str">
        <f>IF(AND('Mapa final'!$AE$12="Muy Alta",'Mapa final'!$AG$12="Leve"),CONCATENATE("R2C",'Mapa final'!$S$12),"")</f>
        <v/>
      </c>
      <c r="AE14" s="167" t="str">
        <f>IF(AND('Mapa final'!$AE$13="Muy Alta",'Mapa final'!$AG$13="Leve"),CONCATENATE("R2C",'Mapa final'!$S$13),"")</f>
        <v/>
      </c>
      <c r="AF14" s="167" t="str">
        <f>IF(AND('Mapa final'!$AE$12="Muy Alta",'Mapa final'!$AG$12="Leve"),CONCATENATE("R2C",'Mapa final'!$S$12),"")</f>
        <v/>
      </c>
      <c r="AG14" s="167" t="str">
        <f>IF(AND('Mapa final'!$AE$13="Muy Alta",'Mapa final'!$AG$13="Leve"),CONCATENATE("R2C",'Mapa final'!$S$13),"")</f>
        <v/>
      </c>
      <c r="AH14" s="46" t="str">
        <f>IF(AND('Mapa final'!$AE$12="Muy Alta",'Mapa final'!$AG$12="Catastrófico"),CONCATENATE("R2C",'Mapa final'!$S$12),"")</f>
        <v/>
      </c>
      <c r="AI14" s="170" t="str">
        <f>IF(AND('Mapa final'!$AE$13="Muy Alta",'Mapa final'!$AG$13="Catastrófico"),CONCATENATE("R2C",'Mapa final'!$S$13),"")</f>
        <v/>
      </c>
      <c r="AJ14" s="170" t="str">
        <f>IF(AND('Mapa final'!$AE$12="Muy Alta",'Mapa final'!$AG$12="Catastrófico"),CONCATENATE("R2C",'Mapa final'!$S$12),"")</f>
        <v/>
      </c>
      <c r="AK14" s="170" t="str">
        <f>IF(AND('Mapa final'!$AE$13="Muy Alta",'Mapa final'!$AG$13="Catastrófico"),CONCATENATE("R2C",'Mapa final'!$S$13),"")</f>
        <v/>
      </c>
      <c r="AL14" s="170" t="str">
        <f>IF(AND('Mapa final'!$AE$12="Muy Alta",'Mapa final'!$AG$12="Catastrófico"),CONCATENATE("R2C",'Mapa final'!$S$12),"")</f>
        <v/>
      </c>
      <c r="AM14" s="47" t="str">
        <f>IF(AND('Mapa final'!$AE$13="Muy Alta",'Mapa final'!$AG$13="Catastrófico"),CONCATENATE("R2C",'Mapa final'!$S$13),"")</f>
        <v/>
      </c>
      <c r="AN14" s="70"/>
      <c r="AO14" s="370"/>
      <c r="AP14" s="371"/>
      <c r="AQ14" s="371"/>
      <c r="AR14" s="371"/>
      <c r="AS14" s="371"/>
      <c r="AT14" s="372"/>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08"/>
      <c r="C15" s="308"/>
      <c r="D15" s="309"/>
      <c r="E15" s="353"/>
      <c r="F15" s="354"/>
      <c r="G15" s="354"/>
      <c r="H15" s="354"/>
      <c r="I15" s="354"/>
      <c r="J15" s="44" t="str">
        <f>IF(AND('Mapa final'!$AE$12="Muy Alta",'Mapa final'!$AG$12="Leve"),CONCATENATE("R2C",'Mapa final'!$S$12),"")</f>
        <v/>
      </c>
      <c r="K15" s="167" t="str">
        <f>IF(AND('Mapa final'!$AE$13="Muy Alta",'Mapa final'!$AG$13="Leve"),CONCATENATE("R2C",'Mapa final'!$S$13),"")</f>
        <v/>
      </c>
      <c r="L15" s="167" t="str">
        <f>IF(AND('Mapa final'!$AE$12="Muy Alta",'Mapa final'!$AG$12="Leve"),CONCATENATE("R2C",'Mapa final'!$S$12),"")</f>
        <v/>
      </c>
      <c r="M15" s="167" t="str">
        <f>IF(AND('Mapa final'!$AE$13="Muy Alta",'Mapa final'!$AG$13="Leve"),CONCATENATE("R2C",'Mapa final'!$S$13),"")</f>
        <v/>
      </c>
      <c r="N15" s="167" t="str">
        <f>IF(AND('Mapa final'!$AE$12="Muy Alta",'Mapa final'!$AG$12="Leve"),CONCATENATE("R2C",'Mapa final'!$S$12),"")</f>
        <v/>
      </c>
      <c r="O15" s="45" t="str">
        <f>IF(AND('Mapa final'!$AE$13="Muy Alta",'Mapa final'!$AG$13="Leve"),CONCATENATE("R2C",'Mapa final'!$S$13),"")</f>
        <v/>
      </c>
      <c r="P15" s="48" t="str">
        <f>IF(AND('Mapa final'!$AE$12="Muy Alta",'Mapa final'!$AG$12="Leve"),CONCATENATE("R2C",'Mapa final'!$S$12),"")</f>
        <v/>
      </c>
      <c r="Q15" s="49" t="str">
        <f>IF(AND('Mapa final'!$AE$13="Muy Alta",'Mapa final'!$AG$13="Leve"),CONCATENATE("R2C",'Mapa final'!$S$13),"")</f>
        <v/>
      </c>
      <c r="R15" s="49" t="str">
        <f>IF(AND('Mapa final'!$AE$12="Muy Alta",'Mapa final'!$AG$12="Leve"),CONCATENATE("R2C",'Mapa final'!$S$12),"")</f>
        <v/>
      </c>
      <c r="S15" s="49" t="str">
        <f>IF(AND('Mapa final'!$AE$13="Muy Alta",'Mapa final'!$AG$13="Leve"),CONCATENATE("R2C",'Mapa final'!$S$13),"")</f>
        <v/>
      </c>
      <c r="T15" s="49" t="str">
        <f>IF(AND('Mapa final'!$AE$12="Muy Alta",'Mapa final'!$AG$12="Leve"),CONCATENATE("R2C",'Mapa final'!$S$12),"")</f>
        <v/>
      </c>
      <c r="U15" s="50" t="str">
        <f>IF(AND('Mapa final'!$AE$13="Muy Alta",'Mapa final'!$AG$13="Leve"),CONCATENATE("R2C",'Mapa final'!$S$13),"")</f>
        <v/>
      </c>
      <c r="V15" s="48" t="str">
        <f>IF(AND('Mapa final'!$AE$12="Muy Alta",'Mapa final'!$AG$12="Leve"),CONCATENATE("R2C",'Mapa final'!$S$12),"")</f>
        <v/>
      </c>
      <c r="W15" s="49" t="str">
        <f>IF(AND('Mapa final'!$AE$13="Muy Alta",'Mapa final'!$AG$13="Leve"),CONCATENATE("R2C",'Mapa final'!$S$13),"")</f>
        <v/>
      </c>
      <c r="X15" s="49" t="str">
        <f>IF(AND('Mapa final'!$AE$12="Muy Alta",'Mapa final'!$AG$12="Leve"),CONCATENATE("R2C",'Mapa final'!$S$12),"")</f>
        <v/>
      </c>
      <c r="Y15" s="49" t="str">
        <f>IF(AND('Mapa final'!$AE$13="Muy Alta",'Mapa final'!$AG$13="Leve"),CONCATENATE("R2C",'Mapa final'!$S$13),"")</f>
        <v/>
      </c>
      <c r="Z15" s="49" t="str">
        <f>IF(AND('Mapa final'!$AE$12="Muy Alta",'Mapa final'!$AG$12="Leve"),CONCATENATE("R2C",'Mapa final'!$S$12),"")</f>
        <v/>
      </c>
      <c r="AA15" s="50" t="str">
        <f>IF(AND('Mapa final'!$AE$13="Muy Alta",'Mapa final'!$AG$13="Leve"),CONCATENATE("R2C",'Mapa final'!$S$13),"")</f>
        <v/>
      </c>
      <c r="AB15" s="48" t="str">
        <f>IF(AND('Mapa final'!$AE$12="Muy Alta",'Mapa final'!$AG$12="Leve"),CONCATENATE("R2C",'Mapa final'!$S$12),"")</f>
        <v/>
      </c>
      <c r="AC15" s="49" t="str">
        <f>IF(AND('Mapa final'!$AE$13="Muy Alta",'Mapa final'!$AG$13="Leve"),CONCATENATE("R2C",'Mapa final'!$S$13),"")</f>
        <v/>
      </c>
      <c r="AD15" s="49" t="str">
        <f>IF(AND('Mapa final'!$AE$12="Muy Alta",'Mapa final'!$AG$12="Leve"),CONCATENATE("R2C",'Mapa final'!$S$12),"")</f>
        <v/>
      </c>
      <c r="AE15" s="49" t="str">
        <f>IF(AND('Mapa final'!$AE$13="Muy Alta",'Mapa final'!$AG$13="Leve"),CONCATENATE("R2C",'Mapa final'!$S$13),"")</f>
        <v/>
      </c>
      <c r="AF15" s="49" t="str">
        <f>IF(AND('Mapa final'!$AE$12="Muy Alta",'Mapa final'!$AG$12="Leve"),CONCATENATE("R2C",'Mapa final'!$S$12),"")</f>
        <v/>
      </c>
      <c r="AG15" s="49" t="str">
        <f>IF(AND('Mapa final'!$AE$13="Muy Alta",'Mapa final'!$AG$13="Leve"),CONCATENATE("R2C",'Mapa final'!$S$13),"")</f>
        <v/>
      </c>
      <c r="AH15" s="51" t="str">
        <f>IF(AND('Mapa final'!$AE$12="Muy Alta",'Mapa final'!$AG$12="Catastrófico"),CONCATENATE("R2C",'Mapa final'!$S$12),"")</f>
        <v/>
      </c>
      <c r="AI15" s="52" t="str">
        <f>IF(AND('Mapa final'!$AE$13="Muy Alta",'Mapa final'!$AG$13="Catastrófico"),CONCATENATE("R2C",'Mapa final'!$S$13),"")</f>
        <v/>
      </c>
      <c r="AJ15" s="52" t="str">
        <f>IF(AND('Mapa final'!$AE$12="Muy Alta",'Mapa final'!$AG$12="Catastrófico"),CONCATENATE("R2C",'Mapa final'!$S$12),"")</f>
        <v/>
      </c>
      <c r="AK15" s="52" t="str">
        <f>IF(AND('Mapa final'!$AE$13="Muy Alta",'Mapa final'!$AG$13="Catastrófico"),CONCATENATE("R2C",'Mapa final'!$S$13),"")</f>
        <v/>
      </c>
      <c r="AL15" s="52" t="str">
        <f>IF(AND('Mapa final'!$AE$12="Muy Alta",'Mapa final'!$AG$12="Catastrófico"),CONCATENATE("R2C",'Mapa final'!$S$12),"")</f>
        <v/>
      </c>
      <c r="AM15" s="53" t="str">
        <f>IF(AND('Mapa final'!$AE$13="Muy Alta",'Mapa final'!$AG$13="Catastrófico"),CONCATENATE("R2C",'Mapa final'!$S$13),"")</f>
        <v/>
      </c>
      <c r="AN15" s="70"/>
      <c r="AO15" s="373"/>
      <c r="AP15" s="374"/>
      <c r="AQ15" s="374"/>
      <c r="AR15" s="374"/>
      <c r="AS15" s="374"/>
      <c r="AT15" s="375"/>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08"/>
      <c r="C16" s="308"/>
      <c r="D16" s="309"/>
      <c r="E16" s="347" t="s">
        <v>166</v>
      </c>
      <c r="F16" s="348"/>
      <c r="G16" s="348"/>
      <c r="H16" s="348"/>
      <c r="I16" s="348"/>
      <c r="J16" s="54" t="str">
        <f>IF(AND('Mapa final'!$AE$12="Alta",'Mapa final'!$AG$12="Leve"),CONCATENATE("R2C",'Mapa final'!$S$12),"")</f>
        <v/>
      </c>
      <c r="K16" s="55" t="str">
        <f>IF(AND('Mapa final'!$AE$13="Alta",'Mapa final'!$AG$13="Leve"),CONCATENATE("R2C",'Mapa final'!$S$13),"")</f>
        <v/>
      </c>
      <c r="L16" s="55" t="str">
        <f>IF(AND('Mapa final'!$AE$12="Alta",'Mapa final'!$AG$12="Leve"),CONCATENATE("R2C",'Mapa final'!$S$12),"")</f>
        <v/>
      </c>
      <c r="M16" s="55" t="str">
        <f>IF(AND('Mapa final'!$AE$13="Alta",'Mapa final'!$AG$13="Leve"),CONCATENATE("R2C",'Mapa final'!$S$13),"")</f>
        <v/>
      </c>
      <c r="N16" s="55" t="str">
        <f>IF(AND('Mapa final'!$AE$12="Alta",'Mapa final'!$AG$12="Leve"),CONCATENATE("R2C",'Mapa final'!$S$12),"")</f>
        <v/>
      </c>
      <c r="O16" s="56" t="str">
        <f>IF(AND('Mapa final'!$AE$13="Alta",'Mapa final'!$AG$13="Leve"),CONCATENATE("R2C",'Mapa final'!$S$13),"")</f>
        <v/>
      </c>
      <c r="P16" s="54" t="str">
        <f>IF(AND('Mapa final'!$AE$12="Alta",'Mapa final'!$AG$12="Leve"),CONCATENATE("R2C",'Mapa final'!$S$12),"")</f>
        <v/>
      </c>
      <c r="Q16" s="55" t="str">
        <f>IF(AND('Mapa final'!$AE$13="Alta",'Mapa final'!$AG$13="Leve"),CONCATENATE("R2C",'Mapa final'!$S$13),"")</f>
        <v/>
      </c>
      <c r="R16" s="55" t="str">
        <f>IF(AND('Mapa final'!$AE$12="Alta",'Mapa final'!$AG$12="Leve"),CONCATENATE("R2C",'Mapa final'!$S$12),"")</f>
        <v/>
      </c>
      <c r="S16" s="55" t="str">
        <f>IF(AND('Mapa final'!$AE$13="Alta",'Mapa final'!$AG$13="Leve"),CONCATENATE("R2C",'Mapa final'!$S$13),"")</f>
        <v/>
      </c>
      <c r="T16" s="55" t="str">
        <f>IF(AND('Mapa final'!$AE$12="Alta",'Mapa final'!$AG$12="Leve"),CONCATENATE("R2C",'Mapa final'!$S$12),"")</f>
        <v/>
      </c>
      <c r="U16" s="56" t="str">
        <f>IF(AND('Mapa final'!$AE$13="Alta",'Mapa final'!$AG$13="Leve"),CONCATENATE("R2C",'Mapa final'!$S$13),"")</f>
        <v/>
      </c>
      <c r="V16" s="38" t="str">
        <f>IF(AND('Mapa final'!$AE$12="Muy Alta",'Mapa final'!$AG$12="Leve"),CONCATENATE("R2C",'Mapa final'!$S$12),"")</f>
        <v/>
      </c>
      <c r="W16" s="39" t="str">
        <f>IF(AND('Mapa final'!$AE$13="Muy Alta",'Mapa final'!$AG$13="Leve"),CONCATENATE("R2C",'Mapa final'!$S$13),"")</f>
        <v/>
      </c>
      <c r="X16" s="39" t="str">
        <f>IF(AND('Mapa final'!$AE$12="Muy Alta",'Mapa final'!$AG$12="Leve"),CONCATENATE("R2C",'Mapa final'!$S$12),"")</f>
        <v/>
      </c>
      <c r="Y16" s="39" t="str">
        <f>IF(AND('Mapa final'!$AE$13="Muy Alta",'Mapa final'!$AG$13="Leve"),CONCATENATE("R2C",'Mapa final'!$S$13),"")</f>
        <v/>
      </c>
      <c r="Z16" s="39" t="str">
        <f>IF(AND('Mapa final'!$AE$12="Muy Alta",'Mapa final'!$AG$12="Leve"),CONCATENATE("R2C",'Mapa final'!$S$12),"")</f>
        <v/>
      </c>
      <c r="AA16" s="40" t="str">
        <f>IF(AND('Mapa final'!$AE$13="Muy Alta",'Mapa final'!$AG$13="Leve"),CONCATENATE("R2C",'Mapa final'!$S$13),"")</f>
        <v/>
      </c>
      <c r="AB16" s="38" t="str">
        <f>IF(AND('Mapa final'!$AE$12="Muy Alta",'Mapa final'!$AG$12="Leve"),CONCATENATE("R2C",'Mapa final'!$S$12),"")</f>
        <v/>
      </c>
      <c r="AC16" s="39" t="str">
        <f>IF(AND('Mapa final'!$AE$13="Muy Alta",'Mapa final'!$AG$13="Leve"),CONCATENATE("R2C",'Mapa final'!$S$13),"")</f>
        <v/>
      </c>
      <c r="AD16" s="39" t="str">
        <f>IF(AND('Mapa final'!$AE$12="Muy Alta",'Mapa final'!$AG$12="Leve"),CONCATENATE("R2C",'Mapa final'!$S$12),"")</f>
        <v/>
      </c>
      <c r="AE16" s="39" t="str">
        <f>IF(AND('Mapa final'!$AE$13="Muy Alta",'Mapa final'!$AG$13="Leve"),CONCATENATE("R2C",'Mapa final'!$S$13),"")</f>
        <v/>
      </c>
      <c r="AF16" s="39" t="str">
        <f>IF(AND('Mapa final'!$AE$12="Muy Alta",'Mapa final'!$AG$12="Leve"),CONCATENATE("R2C",'Mapa final'!$S$12),"")</f>
        <v/>
      </c>
      <c r="AG16" s="40" t="str">
        <f>IF(AND('Mapa final'!$AE$13="Muy Alta",'Mapa final'!$AG$13="Leve"),CONCATENATE("R2C",'Mapa final'!$S$13),"")</f>
        <v/>
      </c>
      <c r="AH16" s="41" t="str">
        <f>IF(AND('Mapa final'!$AE$12="Muy Alta",'Mapa final'!$AG$12="Catastrófico"),CONCATENATE("R2C",'Mapa final'!$S$12),"")</f>
        <v/>
      </c>
      <c r="AI16" s="42" t="str">
        <f>IF(AND('Mapa final'!$AE$13="Muy Alta",'Mapa final'!$AG$13="Catastrófico"),CONCATENATE("R2C",'Mapa final'!$S$13),"")</f>
        <v/>
      </c>
      <c r="AJ16" s="42" t="str">
        <f>IF(AND('Mapa final'!$AE$12="Muy Alta",'Mapa final'!$AG$12="Catastrófico"),CONCATENATE("R2C",'Mapa final'!$S$12),"")</f>
        <v/>
      </c>
      <c r="AK16" s="42" t="str">
        <f>IF(AND('Mapa final'!$AE$13="Muy Alta",'Mapa final'!$AG$13="Catastrófico"),CONCATENATE("R2C",'Mapa final'!$S$13),"")</f>
        <v/>
      </c>
      <c r="AL16" s="42" t="str">
        <f>IF(AND('Mapa final'!$AE$12="Muy Alta",'Mapa final'!$AG$12="Catastrófico"),CONCATENATE("R2C",'Mapa final'!$S$12),"")</f>
        <v/>
      </c>
      <c r="AM16" s="43" t="str">
        <f>IF(AND('Mapa final'!$AE$13="Muy Alta",'Mapa final'!$AG$13="Catastrófico"),CONCATENATE("R2C",'Mapa final'!$S$13),"")</f>
        <v/>
      </c>
      <c r="AN16" s="70"/>
      <c r="AO16" s="357" t="s">
        <v>167</v>
      </c>
      <c r="AP16" s="358"/>
      <c r="AQ16" s="358"/>
      <c r="AR16" s="358"/>
      <c r="AS16" s="358"/>
      <c r="AT16" s="35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08"/>
      <c r="C17" s="308"/>
      <c r="D17" s="309"/>
      <c r="E17" s="366"/>
      <c r="F17" s="351"/>
      <c r="G17" s="351"/>
      <c r="H17" s="351"/>
      <c r="I17" s="351"/>
      <c r="J17" s="57" t="str">
        <f>IF(AND('Mapa final'!$AE$12="Alta",'Mapa final'!$AG$12="Leve"),CONCATENATE("R2C",'Mapa final'!$S$12),"")</f>
        <v/>
      </c>
      <c r="K17" s="168" t="str">
        <f>IF(AND('Mapa final'!$AE$13="Alta",'Mapa final'!$AG$13="Leve"),CONCATENATE("R2C",'Mapa final'!$S$13),"")</f>
        <v/>
      </c>
      <c r="L17" s="168" t="str">
        <f>IF(AND('Mapa final'!$AE$12="Alta",'Mapa final'!$AG$12="Leve"),CONCATENATE("R2C",'Mapa final'!$S$12),"")</f>
        <v/>
      </c>
      <c r="M17" s="168" t="str">
        <f>IF(AND('Mapa final'!$AE$13="Alta",'Mapa final'!$AG$13="Leve"),CONCATENATE("R2C",'Mapa final'!$S$13),"")</f>
        <v/>
      </c>
      <c r="N17" s="168" t="str">
        <f>IF(AND('Mapa final'!$AE$12="Alta",'Mapa final'!$AG$12="Leve"),CONCATENATE("R2C",'Mapa final'!$S$12),"")</f>
        <v/>
      </c>
      <c r="O17" s="58" t="str">
        <f>IF(AND('Mapa final'!$AE$13="Alta",'Mapa final'!$AG$13="Leve"),CONCATENATE("R2C",'Mapa final'!$S$13),"")</f>
        <v/>
      </c>
      <c r="P17" s="57" t="str">
        <f>IF(AND('Mapa final'!$AE$12="Alta",'Mapa final'!$AG$12="Leve"),CONCATENATE("R2C",'Mapa final'!$S$12),"")</f>
        <v/>
      </c>
      <c r="Q17" s="168" t="str">
        <f>IF(AND('Mapa final'!$AE$13="Alta",'Mapa final'!$AG$13="Leve"),CONCATENATE("R2C",'Mapa final'!$S$13),"")</f>
        <v/>
      </c>
      <c r="R17" s="168" t="str">
        <f>IF(AND('Mapa final'!$AE$12="Alta",'Mapa final'!$AG$12="Leve"),CONCATENATE("R2C",'Mapa final'!$S$12),"")</f>
        <v/>
      </c>
      <c r="S17" s="168" t="str">
        <f>IF(AND('Mapa final'!$AE$13="Alta",'Mapa final'!$AG$13="Leve"),CONCATENATE("R2C",'Mapa final'!$S$13),"")</f>
        <v/>
      </c>
      <c r="T17" s="168" t="str">
        <f>IF(AND('Mapa final'!$AE$12="Alta",'Mapa final'!$AG$12="Leve"),CONCATENATE("R2C",'Mapa final'!$S$12),"")</f>
        <v/>
      </c>
      <c r="U17" s="58" t="str">
        <f>IF(AND('Mapa final'!$AE$13="Alta",'Mapa final'!$AG$13="Leve"),CONCATENATE("R2C",'Mapa final'!$S$13),"")</f>
        <v/>
      </c>
      <c r="V17" s="44" t="str">
        <f>IF(AND('Mapa final'!$AE$12="Muy Alta",'Mapa final'!$AG$12="Leve"),CONCATENATE("R2C",'Mapa final'!$S$12),"")</f>
        <v/>
      </c>
      <c r="W17" s="167" t="str">
        <f>IF(AND('Mapa final'!$AE$13="Muy Alta",'Mapa final'!$AG$13="Leve"),CONCATENATE("R2C",'Mapa final'!$S$13),"")</f>
        <v/>
      </c>
      <c r="X17" s="167" t="str">
        <f>IF(AND('Mapa final'!$AE$12="Muy Alta",'Mapa final'!$AG$12="Leve"),CONCATENATE("R2C",'Mapa final'!$S$12),"")</f>
        <v/>
      </c>
      <c r="Y17" s="167" t="str">
        <f>IF(AND('Mapa final'!$AE$13="Muy Alta",'Mapa final'!$AG$13="Leve"),CONCATENATE("R2C",'Mapa final'!$S$13),"")</f>
        <v/>
      </c>
      <c r="Z17" s="167" t="str">
        <f>IF(AND('Mapa final'!$AE$12="Muy Alta",'Mapa final'!$AG$12="Leve"),CONCATENATE("R2C",'Mapa final'!$S$12),"")</f>
        <v/>
      </c>
      <c r="AA17" s="45" t="str">
        <f>IF(AND('Mapa final'!$AE$13="Muy Alta",'Mapa final'!$AG$13="Leve"),CONCATENATE("R2C",'Mapa final'!$S$13),"")</f>
        <v/>
      </c>
      <c r="AB17" s="44" t="str">
        <f>IF(AND('Mapa final'!$AE$12="Muy Alta",'Mapa final'!$AG$12="Leve"),CONCATENATE("R2C",'Mapa final'!$S$12),"")</f>
        <v/>
      </c>
      <c r="AC17" s="167" t="str">
        <f>IF(AND('Mapa final'!$AE$13="Muy Alta",'Mapa final'!$AG$13="Leve"),CONCATENATE("R2C",'Mapa final'!$S$13),"")</f>
        <v/>
      </c>
      <c r="AD17" s="167" t="str">
        <f>IF(AND('Mapa final'!$AE$12="Muy Alta",'Mapa final'!$AG$12="Leve"),CONCATENATE("R2C",'Mapa final'!$S$12),"")</f>
        <v/>
      </c>
      <c r="AE17" s="167" t="str">
        <f>IF(AND('Mapa final'!$AE$13="Muy Alta",'Mapa final'!$AG$13="Leve"),CONCATENATE("R2C",'Mapa final'!$S$13),"")</f>
        <v/>
      </c>
      <c r="AF17" s="167" t="str">
        <f>IF(AND('Mapa final'!$AE$12="Muy Alta",'Mapa final'!$AG$12="Leve"),CONCATENATE("R2C",'Mapa final'!$S$12),"")</f>
        <v/>
      </c>
      <c r="AG17" s="45" t="str">
        <f>IF(AND('Mapa final'!$AE$13="Muy Alta",'Mapa final'!$AG$13="Leve"),CONCATENATE("R2C",'Mapa final'!$S$13),"")</f>
        <v/>
      </c>
      <c r="AH17" s="46" t="str">
        <f>IF(AND('Mapa final'!$AE$12="Muy Alta",'Mapa final'!$AG$12="Catastrófico"),CONCATENATE("R2C",'Mapa final'!$S$12),"")</f>
        <v/>
      </c>
      <c r="AI17" s="170" t="str">
        <f>IF(AND('Mapa final'!$AE$13="Muy Alta",'Mapa final'!$AG$13="Catastrófico"),CONCATENATE("R2C",'Mapa final'!$S$13),"")</f>
        <v/>
      </c>
      <c r="AJ17" s="170" t="str">
        <f>IF(AND('Mapa final'!$AE$12="Muy Alta",'Mapa final'!$AG$12="Catastrófico"),CONCATENATE("R2C",'Mapa final'!$S$12),"")</f>
        <v/>
      </c>
      <c r="AK17" s="170" t="str">
        <f>IF(AND('Mapa final'!$AE$13="Muy Alta",'Mapa final'!$AG$13="Catastrófico"),CONCATENATE("R2C",'Mapa final'!$S$13),"")</f>
        <v/>
      </c>
      <c r="AL17" s="170" t="str">
        <f>IF(AND('Mapa final'!$AE$12="Muy Alta",'Mapa final'!$AG$12="Catastrófico"),CONCATENATE("R2C",'Mapa final'!$S$12),"")</f>
        <v/>
      </c>
      <c r="AM17" s="47" t="str">
        <f>IF(AND('Mapa final'!$AE$13="Muy Alta",'Mapa final'!$AG$13="Catastrófico"),CONCATENATE("R2C",'Mapa final'!$S$13),"")</f>
        <v/>
      </c>
      <c r="AN17" s="70"/>
      <c r="AO17" s="360"/>
      <c r="AP17" s="361"/>
      <c r="AQ17" s="361"/>
      <c r="AR17" s="361"/>
      <c r="AS17" s="361"/>
      <c r="AT17" s="362"/>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08"/>
      <c r="C18" s="308"/>
      <c r="D18" s="309"/>
      <c r="E18" s="350"/>
      <c r="F18" s="351"/>
      <c r="G18" s="351"/>
      <c r="H18" s="351"/>
      <c r="I18" s="351"/>
      <c r="J18" s="57" t="str">
        <f>IF(AND('Mapa final'!$AE$12="Alta",'Mapa final'!$AG$12="Leve"),CONCATENATE("R2C",'Mapa final'!$S$12),"")</f>
        <v/>
      </c>
      <c r="K18" s="168" t="str">
        <f>IF(AND('Mapa final'!$AE$13="Alta",'Mapa final'!$AG$13="Leve"),CONCATENATE("R2C",'Mapa final'!$S$13),"")</f>
        <v/>
      </c>
      <c r="L18" s="168" t="str">
        <f>IF(AND('Mapa final'!$AE$12="Alta",'Mapa final'!$AG$12="Leve"),CONCATENATE("R2C",'Mapa final'!$S$12),"")</f>
        <v/>
      </c>
      <c r="M18" s="168" t="str">
        <f>IF(AND('Mapa final'!$AE$13="Alta",'Mapa final'!$AG$13="Leve"),CONCATENATE("R2C",'Mapa final'!$S$13),"")</f>
        <v/>
      </c>
      <c r="N18" s="168" t="str">
        <f>IF(AND('Mapa final'!$AE$12="Alta",'Mapa final'!$AG$12="Leve"),CONCATENATE("R2C",'Mapa final'!$S$12),"")</f>
        <v/>
      </c>
      <c r="O18" s="58" t="str">
        <f>IF(AND('Mapa final'!$AE$13="Alta",'Mapa final'!$AG$13="Leve"),CONCATENATE("R2C",'Mapa final'!$S$13),"")</f>
        <v/>
      </c>
      <c r="P18" s="57" t="str">
        <f>IF(AND('Mapa final'!$AE$12="Alta",'Mapa final'!$AG$12="Leve"),CONCATENATE("R2C",'Mapa final'!$S$12),"")</f>
        <v/>
      </c>
      <c r="Q18" s="168" t="str">
        <f>IF(AND('Mapa final'!$AE$13="Alta",'Mapa final'!$AG$13="Leve"),CONCATENATE("R2C",'Mapa final'!$S$13),"")</f>
        <v/>
      </c>
      <c r="R18" s="168" t="str">
        <f>IF(AND('Mapa final'!$AE$12="Alta",'Mapa final'!$AG$12="Leve"),CONCATENATE("R2C",'Mapa final'!$S$12),"")</f>
        <v/>
      </c>
      <c r="S18" s="168" t="str">
        <f>IF(AND('Mapa final'!$AE$13="Alta",'Mapa final'!$AG$13="Leve"),CONCATENATE("R2C",'Mapa final'!$S$13),"")</f>
        <v/>
      </c>
      <c r="T18" s="168" t="str">
        <f>IF(AND('Mapa final'!$AE$12="Alta",'Mapa final'!$AG$12="Leve"),CONCATENATE("R2C",'Mapa final'!$S$12),"")</f>
        <v/>
      </c>
      <c r="U18" s="58" t="str">
        <f>IF(AND('Mapa final'!$AE$13="Alta",'Mapa final'!$AG$13="Leve"),CONCATENATE("R2C",'Mapa final'!$S$13),"")</f>
        <v/>
      </c>
      <c r="V18" s="44" t="str">
        <f>IF(AND('Mapa final'!$AE$12="Muy Alta",'Mapa final'!$AG$12="Leve"),CONCATENATE("R2C",'Mapa final'!$S$12),"")</f>
        <v/>
      </c>
      <c r="W18" s="167" t="str">
        <f>IF(AND('Mapa final'!$AE$13="Muy Alta",'Mapa final'!$AG$13="Leve"),CONCATENATE("R2C",'Mapa final'!$S$13),"")</f>
        <v/>
      </c>
      <c r="X18" s="167" t="str">
        <f>IF(AND('Mapa final'!$AE$12="Muy Alta",'Mapa final'!$AG$12="Leve"),CONCATENATE("R2C",'Mapa final'!$S$12),"")</f>
        <v/>
      </c>
      <c r="Y18" s="167" t="str">
        <f>IF(AND('Mapa final'!$AE$13="Muy Alta",'Mapa final'!$AG$13="Leve"),CONCATENATE("R2C",'Mapa final'!$S$13),"")</f>
        <v/>
      </c>
      <c r="Z18" s="167" t="str">
        <f>IF(AND('Mapa final'!$AE$12="Muy Alta",'Mapa final'!$AG$12="Leve"),CONCATENATE("R2C",'Mapa final'!$S$12),"")</f>
        <v/>
      </c>
      <c r="AA18" s="45" t="str">
        <f>IF(AND('Mapa final'!$AE$13="Muy Alta",'Mapa final'!$AG$13="Leve"),CONCATENATE("R2C",'Mapa final'!$S$13),"")</f>
        <v/>
      </c>
      <c r="AB18" s="44" t="str">
        <f>IF(AND('Mapa final'!$AE$12="Muy Alta",'Mapa final'!$AG$12="Leve"),CONCATENATE("R2C",'Mapa final'!$S$12),"")</f>
        <v/>
      </c>
      <c r="AC18" s="167" t="str">
        <f>IF(AND('Mapa final'!$AE$13="Muy Alta",'Mapa final'!$AG$13="Leve"),CONCATENATE("R2C",'Mapa final'!$S$13),"")</f>
        <v/>
      </c>
      <c r="AD18" s="167" t="str">
        <f>IF(AND('Mapa final'!$AE$12="Muy Alta",'Mapa final'!$AG$12="Leve"),CONCATENATE("R2C",'Mapa final'!$S$12),"")</f>
        <v/>
      </c>
      <c r="AE18" s="167" t="str">
        <f>IF(AND('Mapa final'!$AE$13="Muy Alta",'Mapa final'!$AG$13="Leve"),CONCATENATE("R2C",'Mapa final'!$S$13),"")</f>
        <v/>
      </c>
      <c r="AF18" s="167" t="str">
        <f>IF(AND('Mapa final'!$AE$12="Muy Alta",'Mapa final'!$AG$12="Leve"),CONCATENATE("R2C",'Mapa final'!$S$12),"")</f>
        <v/>
      </c>
      <c r="AG18" s="45" t="str">
        <f>IF(AND('Mapa final'!$AE$13="Muy Alta",'Mapa final'!$AG$13="Leve"),CONCATENATE("R2C",'Mapa final'!$S$13),"")</f>
        <v/>
      </c>
      <c r="AH18" s="46" t="str">
        <f>IF(AND('Mapa final'!$AE$12="Muy Alta",'Mapa final'!$AG$12="Catastrófico"),CONCATENATE("R2C",'Mapa final'!$S$12),"")</f>
        <v/>
      </c>
      <c r="AI18" s="170" t="str">
        <f>IF(AND('Mapa final'!$AE$13="Muy Alta",'Mapa final'!$AG$13="Catastrófico"),CONCATENATE("R2C",'Mapa final'!$S$13),"")</f>
        <v/>
      </c>
      <c r="AJ18" s="170" t="str">
        <f>IF(AND('Mapa final'!$AE$12="Muy Alta",'Mapa final'!$AG$12="Catastrófico"),CONCATENATE("R2C",'Mapa final'!$S$12),"")</f>
        <v/>
      </c>
      <c r="AK18" s="170" t="str">
        <f>IF(AND('Mapa final'!$AE$13="Muy Alta",'Mapa final'!$AG$13="Catastrófico"),CONCATENATE("R2C",'Mapa final'!$S$13),"")</f>
        <v/>
      </c>
      <c r="AL18" s="170" t="str">
        <f>IF(AND('Mapa final'!$AE$12="Muy Alta",'Mapa final'!$AG$12="Catastrófico"),CONCATENATE("R2C",'Mapa final'!$S$12),"")</f>
        <v/>
      </c>
      <c r="AM18" s="47" t="str">
        <f>IF(AND('Mapa final'!$AE$13="Muy Alta",'Mapa final'!$AG$13="Catastrófico"),CONCATENATE("R2C",'Mapa final'!$S$13),"")</f>
        <v/>
      </c>
      <c r="AN18" s="70"/>
      <c r="AO18" s="360"/>
      <c r="AP18" s="361"/>
      <c r="AQ18" s="361"/>
      <c r="AR18" s="361"/>
      <c r="AS18" s="361"/>
      <c r="AT18" s="362"/>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08"/>
      <c r="C19" s="308"/>
      <c r="D19" s="309"/>
      <c r="E19" s="350"/>
      <c r="F19" s="351"/>
      <c r="G19" s="351"/>
      <c r="H19" s="351"/>
      <c r="I19" s="351"/>
      <c r="J19" s="57" t="str">
        <f>IF(AND('Mapa final'!$AE$12="Alta",'Mapa final'!$AG$12="Leve"),CONCATENATE("R2C",'Mapa final'!$S$12),"")</f>
        <v/>
      </c>
      <c r="K19" s="168" t="str">
        <f>IF(AND('Mapa final'!$AE$13="Alta",'Mapa final'!$AG$13="Leve"),CONCATENATE("R2C",'Mapa final'!$S$13),"")</f>
        <v/>
      </c>
      <c r="L19" s="168" t="str">
        <f>IF(AND('Mapa final'!$AE$12="Alta",'Mapa final'!$AG$12="Leve"),CONCATENATE("R2C",'Mapa final'!$S$12),"")</f>
        <v/>
      </c>
      <c r="M19" s="168" t="str">
        <f>IF(AND('Mapa final'!$AE$13="Alta",'Mapa final'!$AG$13="Leve"),CONCATENATE("R2C",'Mapa final'!$S$13),"")</f>
        <v/>
      </c>
      <c r="N19" s="168" t="str">
        <f>IF(AND('Mapa final'!$AE$12="Alta",'Mapa final'!$AG$12="Leve"),CONCATENATE("R2C",'Mapa final'!$S$12),"")</f>
        <v/>
      </c>
      <c r="O19" s="58" t="str">
        <f>IF(AND('Mapa final'!$AE$13="Alta",'Mapa final'!$AG$13="Leve"),CONCATENATE("R2C",'Mapa final'!$S$13),"")</f>
        <v/>
      </c>
      <c r="P19" s="57" t="str">
        <f>IF(AND('Mapa final'!$AE$12="Alta",'Mapa final'!$AG$12="Leve"),CONCATENATE("R2C",'Mapa final'!$S$12),"")</f>
        <v/>
      </c>
      <c r="Q19" s="168" t="str">
        <f>IF(AND('Mapa final'!$AE$13="Alta",'Mapa final'!$AG$13="Leve"),CONCATENATE("R2C",'Mapa final'!$S$13),"")</f>
        <v/>
      </c>
      <c r="R19" s="168" t="str">
        <f>IF(AND('Mapa final'!$AE$12="Alta",'Mapa final'!$AG$12="Leve"),CONCATENATE("R2C",'Mapa final'!$S$12),"")</f>
        <v/>
      </c>
      <c r="S19" s="168" t="str">
        <f>IF(AND('Mapa final'!$AE$13="Alta",'Mapa final'!$AG$13="Leve"),CONCATENATE("R2C",'Mapa final'!$S$13),"")</f>
        <v/>
      </c>
      <c r="T19" s="168" t="str">
        <f>IF(AND('Mapa final'!$AE$12="Alta",'Mapa final'!$AG$12="Leve"),CONCATENATE("R2C",'Mapa final'!$S$12),"")</f>
        <v/>
      </c>
      <c r="U19" s="58" t="str">
        <f>IF(AND('Mapa final'!$AE$13="Alta",'Mapa final'!$AG$13="Leve"),CONCATENATE("R2C",'Mapa final'!$S$13),"")</f>
        <v/>
      </c>
      <c r="V19" s="44" t="str">
        <f>IF(AND('Mapa final'!$AE$12="Muy Alta",'Mapa final'!$AG$12="Leve"),CONCATENATE("R2C",'Mapa final'!$S$12),"")</f>
        <v/>
      </c>
      <c r="W19" s="167" t="str">
        <f>IF(AND('Mapa final'!$AE$13="Muy Alta",'Mapa final'!$AG$13="Leve"),CONCATENATE("R2C",'Mapa final'!$S$13),"")</f>
        <v/>
      </c>
      <c r="X19" s="167" t="str">
        <f>IF(AND('Mapa final'!$AE$12="Muy Alta",'Mapa final'!$AG$12="Leve"),CONCATENATE("R2C",'Mapa final'!$S$12),"")</f>
        <v/>
      </c>
      <c r="Y19" s="167" t="str">
        <f>IF(AND('Mapa final'!$AE$13="Muy Alta",'Mapa final'!$AG$13="Leve"),CONCATENATE("R2C",'Mapa final'!$S$13),"")</f>
        <v/>
      </c>
      <c r="Z19" s="167" t="str">
        <f>IF(AND('Mapa final'!$AE$12="Muy Alta",'Mapa final'!$AG$12="Leve"),CONCATENATE("R2C",'Mapa final'!$S$12),"")</f>
        <v/>
      </c>
      <c r="AA19" s="45" t="str">
        <f>IF(AND('Mapa final'!$AE$13="Muy Alta",'Mapa final'!$AG$13="Leve"),CONCATENATE("R2C",'Mapa final'!$S$13),"")</f>
        <v/>
      </c>
      <c r="AB19" s="44" t="str">
        <f>IF(AND('Mapa final'!$AE$12="Muy Alta",'Mapa final'!$AG$12="Leve"),CONCATENATE("R2C",'Mapa final'!$S$12),"")</f>
        <v/>
      </c>
      <c r="AC19" s="167" t="str">
        <f>IF(AND('Mapa final'!$AE$13="Muy Alta",'Mapa final'!$AG$13="Leve"),CONCATENATE("R2C",'Mapa final'!$S$13),"")</f>
        <v/>
      </c>
      <c r="AD19" s="167" t="str">
        <f>IF(AND('Mapa final'!$AE$12="Muy Alta",'Mapa final'!$AG$12="Leve"),CONCATENATE("R2C",'Mapa final'!$S$12),"")</f>
        <v/>
      </c>
      <c r="AE19" s="167" t="str">
        <f>IF(AND('Mapa final'!$AE$13="Muy Alta",'Mapa final'!$AG$13="Leve"),CONCATENATE("R2C",'Mapa final'!$S$13),"")</f>
        <v/>
      </c>
      <c r="AF19" s="167" t="str">
        <f>IF(AND('Mapa final'!$AE$12="Muy Alta",'Mapa final'!$AG$12="Leve"),CONCATENATE("R2C",'Mapa final'!$S$12),"")</f>
        <v/>
      </c>
      <c r="AG19" s="45" t="str">
        <f>IF(AND('Mapa final'!$AE$13="Muy Alta",'Mapa final'!$AG$13="Leve"),CONCATENATE("R2C",'Mapa final'!$S$13),"")</f>
        <v/>
      </c>
      <c r="AH19" s="46" t="str">
        <f>IF(AND('Mapa final'!$AE$12="Muy Alta",'Mapa final'!$AG$12="Catastrófico"),CONCATENATE("R2C",'Mapa final'!$S$12),"")</f>
        <v/>
      </c>
      <c r="AI19" s="170" t="str">
        <f>IF(AND('Mapa final'!$AE$13="Muy Alta",'Mapa final'!$AG$13="Catastrófico"),CONCATENATE("R2C",'Mapa final'!$S$13),"")</f>
        <v/>
      </c>
      <c r="AJ19" s="170" t="str">
        <f>IF(AND('Mapa final'!$AE$12="Muy Alta",'Mapa final'!$AG$12="Catastrófico"),CONCATENATE("R2C",'Mapa final'!$S$12),"")</f>
        <v/>
      </c>
      <c r="AK19" s="170" t="str">
        <f>IF(AND('Mapa final'!$AE$13="Muy Alta",'Mapa final'!$AG$13="Catastrófico"),CONCATENATE("R2C",'Mapa final'!$S$13),"")</f>
        <v/>
      </c>
      <c r="AL19" s="170" t="str">
        <f>IF(AND('Mapa final'!$AE$12="Muy Alta",'Mapa final'!$AG$12="Catastrófico"),CONCATENATE("R2C",'Mapa final'!$S$12),"")</f>
        <v/>
      </c>
      <c r="AM19" s="47" t="str">
        <f>IF(AND('Mapa final'!$AE$13="Muy Alta",'Mapa final'!$AG$13="Catastrófico"),CONCATENATE("R2C",'Mapa final'!$S$13),"")</f>
        <v/>
      </c>
      <c r="AN19" s="70"/>
      <c r="AO19" s="360"/>
      <c r="AP19" s="361"/>
      <c r="AQ19" s="361"/>
      <c r="AR19" s="361"/>
      <c r="AS19" s="361"/>
      <c r="AT19" s="362"/>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08"/>
      <c r="C20" s="308"/>
      <c r="D20" s="309"/>
      <c r="E20" s="350"/>
      <c r="F20" s="351"/>
      <c r="G20" s="351"/>
      <c r="H20" s="351"/>
      <c r="I20" s="351"/>
      <c r="J20" s="57" t="str">
        <f>IF(AND('Mapa final'!$AE$12="Alta",'Mapa final'!$AG$12="Leve"),CONCATENATE("R2C",'Mapa final'!$S$12),"")</f>
        <v/>
      </c>
      <c r="K20" s="168" t="str">
        <f>IF(AND('Mapa final'!$AE$13="Alta",'Mapa final'!$AG$13="Leve"),CONCATENATE("R2C",'Mapa final'!$S$13),"")</f>
        <v/>
      </c>
      <c r="L20" s="168" t="str">
        <f>IF(AND('Mapa final'!$AE$12="Alta",'Mapa final'!$AG$12="Leve"),CONCATENATE("R2C",'Mapa final'!$S$12),"")</f>
        <v/>
      </c>
      <c r="M20" s="168" t="str">
        <f>IF(AND('Mapa final'!$AE$13="Alta",'Mapa final'!$AG$13="Leve"),CONCATENATE("R2C",'Mapa final'!$S$13),"")</f>
        <v/>
      </c>
      <c r="N20" s="168" t="str">
        <f>IF(AND('Mapa final'!$AE$12="Alta",'Mapa final'!$AG$12="Leve"),CONCATENATE("R2C",'Mapa final'!$S$12),"")</f>
        <v/>
      </c>
      <c r="O20" s="58" t="str">
        <f>IF(AND('Mapa final'!$AE$13="Alta",'Mapa final'!$AG$13="Leve"),CONCATENATE("R2C",'Mapa final'!$S$13),"")</f>
        <v/>
      </c>
      <c r="P20" s="57" t="str">
        <f>IF(AND('Mapa final'!$AE$12="Alta",'Mapa final'!$AG$12="Leve"),CONCATENATE("R2C",'Mapa final'!$S$12),"")</f>
        <v/>
      </c>
      <c r="Q20" s="168" t="str">
        <f>IF(AND('Mapa final'!$AE$13="Alta",'Mapa final'!$AG$13="Leve"),CONCATENATE("R2C",'Mapa final'!$S$13),"")</f>
        <v/>
      </c>
      <c r="R20" s="168" t="str">
        <f>IF(AND('Mapa final'!$AE$12="Alta",'Mapa final'!$AG$12="Leve"),CONCATENATE("R2C",'Mapa final'!$S$12),"")</f>
        <v/>
      </c>
      <c r="S20" s="168" t="str">
        <f>IF(AND('Mapa final'!$AE$13="Alta",'Mapa final'!$AG$13="Leve"),CONCATENATE("R2C",'Mapa final'!$S$13),"")</f>
        <v/>
      </c>
      <c r="T20" s="168" t="str">
        <f>IF(AND('Mapa final'!$AE$12="Alta",'Mapa final'!$AG$12="Leve"),CONCATENATE("R2C",'Mapa final'!$S$12),"")</f>
        <v/>
      </c>
      <c r="U20" s="58" t="str">
        <f>IF(AND('Mapa final'!$AE$13="Alta",'Mapa final'!$AG$13="Leve"),CONCATENATE("R2C",'Mapa final'!$S$13),"")</f>
        <v/>
      </c>
      <c r="V20" s="44" t="str">
        <f>IF(AND('Mapa final'!$AE$12="Muy Alta",'Mapa final'!$AG$12="Leve"),CONCATENATE("R2C",'Mapa final'!$S$12),"")</f>
        <v/>
      </c>
      <c r="W20" s="167" t="str">
        <f>IF(AND('Mapa final'!$AE$13="Muy Alta",'Mapa final'!$AG$13="Leve"),CONCATENATE("R2C",'Mapa final'!$S$13),"")</f>
        <v/>
      </c>
      <c r="X20" s="167" t="str">
        <f>IF(AND('Mapa final'!$AE$12="Muy Alta",'Mapa final'!$AG$12="Leve"),CONCATENATE("R2C",'Mapa final'!$S$12),"")</f>
        <v/>
      </c>
      <c r="Y20" s="167" t="str">
        <f>IF(AND('Mapa final'!$AE$13="Muy Alta",'Mapa final'!$AG$13="Leve"),CONCATENATE("R2C",'Mapa final'!$S$13),"")</f>
        <v/>
      </c>
      <c r="Z20" s="167" t="str">
        <f>IF(AND('Mapa final'!$AE$12="Muy Alta",'Mapa final'!$AG$12="Leve"),CONCATENATE("R2C",'Mapa final'!$S$12),"")</f>
        <v/>
      </c>
      <c r="AA20" s="45" t="str">
        <f>IF(AND('Mapa final'!$AE$13="Muy Alta",'Mapa final'!$AG$13="Leve"),CONCATENATE("R2C",'Mapa final'!$S$13),"")</f>
        <v/>
      </c>
      <c r="AB20" s="44" t="str">
        <f>IF(AND('Mapa final'!$AE$12="Muy Alta",'Mapa final'!$AG$12="Leve"),CONCATENATE("R2C",'Mapa final'!$S$12),"")</f>
        <v/>
      </c>
      <c r="AC20" s="167" t="str">
        <f>IF(AND('Mapa final'!$AE$13="Muy Alta",'Mapa final'!$AG$13="Leve"),CONCATENATE("R2C",'Mapa final'!$S$13),"")</f>
        <v/>
      </c>
      <c r="AD20" s="167" t="str">
        <f>IF(AND('Mapa final'!$AE$12="Muy Alta",'Mapa final'!$AG$12="Leve"),CONCATENATE("R2C",'Mapa final'!$S$12),"")</f>
        <v/>
      </c>
      <c r="AE20" s="167" t="str">
        <f>IF(AND('Mapa final'!$AE$13="Muy Alta",'Mapa final'!$AG$13="Leve"),CONCATENATE("R2C",'Mapa final'!$S$13),"")</f>
        <v/>
      </c>
      <c r="AF20" s="167" t="str">
        <f>IF(AND('Mapa final'!$AE$12="Muy Alta",'Mapa final'!$AG$12="Leve"),CONCATENATE("R2C",'Mapa final'!$S$12),"")</f>
        <v/>
      </c>
      <c r="AG20" s="45" t="str">
        <f>IF(AND('Mapa final'!$AE$13="Muy Alta",'Mapa final'!$AG$13="Leve"),CONCATENATE("R2C",'Mapa final'!$S$13),"")</f>
        <v/>
      </c>
      <c r="AH20" s="46" t="str">
        <f>IF(AND('Mapa final'!$AE$12="Muy Alta",'Mapa final'!$AG$12="Catastrófico"),CONCATENATE("R2C",'Mapa final'!$S$12),"")</f>
        <v/>
      </c>
      <c r="AI20" s="170" t="str">
        <f>IF(AND('Mapa final'!$AE$13="Muy Alta",'Mapa final'!$AG$13="Catastrófico"),CONCATENATE("R2C",'Mapa final'!$S$13),"")</f>
        <v/>
      </c>
      <c r="AJ20" s="170" t="str">
        <f>IF(AND('Mapa final'!$AE$12="Muy Alta",'Mapa final'!$AG$12="Catastrófico"),CONCATENATE("R2C",'Mapa final'!$S$12),"")</f>
        <v/>
      </c>
      <c r="AK20" s="170" t="str">
        <f>IF(AND('Mapa final'!$AE$13="Muy Alta",'Mapa final'!$AG$13="Catastrófico"),CONCATENATE("R2C",'Mapa final'!$S$13),"")</f>
        <v/>
      </c>
      <c r="AL20" s="170" t="str">
        <f>IF(AND('Mapa final'!$AE$12="Muy Alta",'Mapa final'!$AG$12="Catastrófico"),CONCATENATE("R2C",'Mapa final'!$S$12),"")</f>
        <v/>
      </c>
      <c r="AM20" s="47" t="str">
        <f>IF(AND('Mapa final'!$AE$13="Muy Alta",'Mapa final'!$AG$13="Catastrófico"),CONCATENATE("R2C",'Mapa final'!$S$13),"")</f>
        <v/>
      </c>
      <c r="AN20" s="70"/>
      <c r="AO20" s="360"/>
      <c r="AP20" s="361"/>
      <c r="AQ20" s="361"/>
      <c r="AR20" s="361"/>
      <c r="AS20" s="361"/>
      <c r="AT20" s="362"/>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08"/>
      <c r="C21" s="308"/>
      <c r="D21" s="309"/>
      <c r="E21" s="350"/>
      <c r="F21" s="351"/>
      <c r="G21" s="351"/>
      <c r="H21" s="351"/>
      <c r="I21" s="351"/>
      <c r="J21" s="57" t="str">
        <f>IF(AND('Mapa final'!$AE$12="Alta",'Mapa final'!$AG$12="Leve"),CONCATENATE("R2C",'Mapa final'!$S$12),"")</f>
        <v/>
      </c>
      <c r="K21" s="168" t="str">
        <f>IF(AND('Mapa final'!$AE$13="Alta",'Mapa final'!$AG$13="Leve"),CONCATENATE("R2C",'Mapa final'!$S$13),"")</f>
        <v/>
      </c>
      <c r="L21" s="168" t="str">
        <f>IF(AND('Mapa final'!$AE$12="Alta",'Mapa final'!$AG$12="Leve"),CONCATENATE("R2C",'Mapa final'!$S$12),"")</f>
        <v/>
      </c>
      <c r="M21" s="168" t="str">
        <f>IF(AND('Mapa final'!$AE$13="Alta",'Mapa final'!$AG$13="Leve"),CONCATENATE("R2C",'Mapa final'!$S$13),"")</f>
        <v/>
      </c>
      <c r="N21" s="168" t="str">
        <f>IF(AND('Mapa final'!$AE$12="Alta",'Mapa final'!$AG$12="Leve"),CONCATENATE("R2C",'Mapa final'!$S$12),"")</f>
        <v/>
      </c>
      <c r="O21" s="58" t="str">
        <f>IF(AND('Mapa final'!$AE$13="Alta",'Mapa final'!$AG$13="Leve"),CONCATENATE("R2C",'Mapa final'!$S$13),"")</f>
        <v/>
      </c>
      <c r="P21" s="57" t="str">
        <f>IF(AND('Mapa final'!$AE$12="Alta",'Mapa final'!$AG$12="Leve"),CONCATENATE("R2C",'Mapa final'!$S$12),"")</f>
        <v/>
      </c>
      <c r="Q21" s="168" t="str">
        <f>IF(AND('Mapa final'!$AE$13="Alta",'Mapa final'!$AG$13="Leve"),CONCATENATE("R2C",'Mapa final'!$S$13),"")</f>
        <v/>
      </c>
      <c r="R21" s="168" t="str">
        <f>IF(AND('Mapa final'!$AE$12="Alta",'Mapa final'!$AG$12="Leve"),CONCATENATE("R2C",'Mapa final'!$S$12),"")</f>
        <v/>
      </c>
      <c r="S21" s="168" t="str">
        <f>IF(AND('Mapa final'!$AE$13="Alta",'Mapa final'!$AG$13="Leve"),CONCATENATE("R2C",'Mapa final'!$S$13),"")</f>
        <v/>
      </c>
      <c r="T21" s="168" t="str">
        <f>IF(AND('Mapa final'!$AE$12="Alta",'Mapa final'!$AG$12="Leve"),CONCATENATE("R2C",'Mapa final'!$S$12),"")</f>
        <v/>
      </c>
      <c r="U21" s="58" t="str">
        <f>IF(AND('Mapa final'!$AE$13="Alta",'Mapa final'!$AG$13="Leve"),CONCATENATE("R2C",'Mapa final'!$S$13),"")</f>
        <v/>
      </c>
      <c r="V21" s="44" t="str">
        <f>IF(AND('Mapa final'!$AE$12="Muy Alta",'Mapa final'!$AG$12="Leve"),CONCATENATE("R2C",'Mapa final'!$S$12),"")</f>
        <v/>
      </c>
      <c r="W21" s="167" t="str">
        <f>IF(AND('Mapa final'!$AE$13="Muy Alta",'Mapa final'!$AG$13="Leve"),CONCATENATE("R2C",'Mapa final'!$S$13),"")</f>
        <v/>
      </c>
      <c r="X21" s="167" t="str">
        <f>IF(AND('Mapa final'!$AE$12="Muy Alta",'Mapa final'!$AG$12="Leve"),CONCATENATE("R2C",'Mapa final'!$S$12),"")</f>
        <v/>
      </c>
      <c r="Y21" s="167" t="str">
        <f>IF(AND('Mapa final'!$AE$13="Muy Alta",'Mapa final'!$AG$13="Leve"),CONCATENATE("R2C",'Mapa final'!$S$13),"")</f>
        <v/>
      </c>
      <c r="Z21" s="167" t="str">
        <f>IF(AND('Mapa final'!$AE$12="Muy Alta",'Mapa final'!$AG$12="Leve"),CONCATENATE("R2C",'Mapa final'!$S$12),"")</f>
        <v/>
      </c>
      <c r="AA21" s="45" t="str">
        <f>IF(AND('Mapa final'!$AE$13="Muy Alta",'Mapa final'!$AG$13="Leve"),CONCATENATE("R2C",'Mapa final'!$S$13),"")</f>
        <v/>
      </c>
      <c r="AB21" s="44" t="str">
        <f>IF(AND('Mapa final'!$AE$12="Muy Alta",'Mapa final'!$AG$12="Leve"),CONCATENATE("R2C",'Mapa final'!$S$12),"")</f>
        <v/>
      </c>
      <c r="AC21" s="167" t="str">
        <f>IF(AND('Mapa final'!$AE$13="Muy Alta",'Mapa final'!$AG$13="Leve"),CONCATENATE("R2C",'Mapa final'!$S$13),"")</f>
        <v/>
      </c>
      <c r="AD21" s="167" t="str">
        <f>IF(AND('Mapa final'!$AE$12="Muy Alta",'Mapa final'!$AG$12="Leve"),CONCATENATE("R2C",'Mapa final'!$S$12),"")</f>
        <v/>
      </c>
      <c r="AE21" s="167" t="str">
        <f>IF(AND('Mapa final'!$AE$13="Muy Alta",'Mapa final'!$AG$13="Leve"),CONCATENATE("R2C",'Mapa final'!$S$13),"")</f>
        <v/>
      </c>
      <c r="AF21" s="167" t="str">
        <f>IF(AND('Mapa final'!$AE$12="Muy Alta",'Mapa final'!$AG$12="Leve"),CONCATENATE("R2C",'Mapa final'!$S$12),"")</f>
        <v/>
      </c>
      <c r="AG21" s="45" t="str">
        <f>IF(AND('Mapa final'!$AE$13="Muy Alta",'Mapa final'!$AG$13="Leve"),CONCATENATE("R2C",'Mapa final'!$S$13),"")</f>
        <v/>
      </c>
      <c r="AH21" s="46" t="str">
        <f>IF(AND('Mapa final'!$AE$12="Muy Alta",'Mapa final'!$AG$12="Catastrófico"),CONCATENATE("R2C",'Mapa final'!$S$12),"")</f>
        <v/>
      </c>
      <c r="AI21" s="170" t="str">
        <f>IF(AND('Mapa final'!$AE$13="Muy Alta",'Mapa final'!$AG$13="Catastrófico"),CONCATENATE("R2C",'Mapa final'!$S$13),"")</f>
        <v/>
      </c>
      <c r="AJ21" s="170" t="str">
        <f>IF(AND('Mapa final'!$AE$12="Muy Alta",'Mapa final'!$AG$12="Catastrófico"),CONCATENATE("R2C",'Mapa final'!$S$12),"")</f>
        <v/>
      </c>
      <c r="AK21" s="170" t="str">
        <f>IF(AND('Mapa final'!$AE$13="Muy Alta",'Mapa final'!$AG$13="Catastrófico"),CONCATENATE("R2C",'Mapa final'!$S$13),"")</f>
        <v/>
      </c>
      <c r="AL21" s="170" t="str">
        <f>IF(AND('Mapa final'!$AE$12="Muy Alta",'Mapa final'!$AG$12="Catastrófico"),CONCATENATE("R2C",'Mapa final'!$S$12),"")</f>
        <v/>
      </c>
      <c r="AM21" s="47" t="str">
        <f>IF(AND('Mapa final'!$AE$13="Muy Alta",'Mapa final'!$AG$13="Catastrófico"),CONCATENATE("R2C",'Mapa final'!$S$13),"")</f>
        <v/>
      </c>
      <c r="AN21" s="70"/>
      <c r="AO21" s="360"/>
      <c r="AP21" s="361"/>
      <c r="AQ21" s="361"/>
      <c r="AR21" s="361"/>
      <c r="AS21" s="361"/>
      <c r="AT21" s="36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08"/>
      <c r="C22" s="308"/>
      <c r="D22" s="309"/>
      <c r="E22" s="350"/>
      <c r="F22" s="351"/>
      <c r="G22" s="351"/>
      <c r="H22" s="351"/>
      <c r="I22" s="351"/>
      <c r="J22" s="57" t="str">
        <f>IF(AND('Mapa final'!$AE$12="Alta",'Mapa final'!$AG$12="Leve"),CONCATENATE("R2C",'Mapa final'!$S$12),"")</f>
        <v/>
      </c>
      <c r="K22" s="168" t="str">
        <f>IF(AND('Mapa final'!$AE$13="Alta",'Mapa final'!$AG$13="Leve"),CONCATENATE("R2C",'Mapa final'!$S$13),"")</f>
        <v/>
      </c>
      <c r="L22" s="168" t="str">
        <f>IF(AND('Mapa final'!$AE$12="Alta",'Mapa final'!$AG$12="Leve"),CONCATENATE("R2C",'Mapa final'!$S$12),"")</f>
        <v/>
      </c>
      <c r="M22" s="168" t="str">
        <f>IF(AND('Mapa final'!$AE$13="Alta",'Mapa final'!$AG$13="Leve"),CONCATENATE("R2C",'Mapa final'!$S$13),"")</f>
        <v/>
      </c>
      <c r="N22" s="168" t="str">
        <f>IF(AND('Mapa final'!$AE$12="Alta",'Mapa final'!$AG$12="Leve"),CONCATENATE("R2C",'Mapa final'!$S$12),"")</f>
        <v/>
      </c>
      <c r="O22" s="58" t="str">
        <f>IF(AND('Mapa final'!$AE$13="Alta",'Mapa final'!$AG$13="Leve"),CONCATENATE("R2C",'Mapa final'!$S$13),"")</f>
        <v/>
      </c>
      <c r="P22" s="57" t="str">
        <f>IF(AND('Mapa final'!$AE$12="Alta",'Mapa final'!$AG$12="Leve"),CONCATENATE("R2C",'Mapa final'!$S$12),"")</f>
        <v/>
      </c>
      <c r="Q22" s="168" t="str">
        <f>IF(AND('Mapa final'!$AE$13="Alta",'Mapa final'!$AG$13="Leve"),CONCATENATE("R2C",'Mapa final'!$S$13),"")</f>
        <v/>
      </c>
      <c r="R22" s="168" t="str">
        <f>IF(AND('Mapa final'!$AE$12="Alta",'Mapa final'!$AG$12="Leve"),CONCATENATE("R2C",'Mapa final'!$S$12),"")</f>
        <v/>
      </c>
      <c r="S22" s="168" t="str">
        <f>IF(AND('Mapa final'!$AE$13="Alta",'Mapa final'!$AG$13="Leve"),CONCATENATE("R2C",'Mapa final'!$S$13),"")</f>
        <v/>
      </c>
      <c r="T22" s="168" t="str">
        <f>IF(AND('Mapa final'!$AE$12="Alta",'Mapa final'!$AG$12="Leve"),CONCATENATE("R2C",'Mapa final'!$S$12),"")</f>
        <v/>
      </c>
      <c r="U22" s="58" t="str">
        <f>IF(AND('Mapa final'!$AE$13="Alta",'Mapa final'!$AG$13="Leve"),CONCATENATE("R2C",'Mapa final'!$S$13),"")</f>
        <v/>
      </c>
      <c r="V22" s="44" t="str">
        <f>IF(AND('Mapa final'!$AE$12="Muy Alta",'Mapa final'!$AG$12="Leve"),CONCATENATE("R2C",'Mapa final'!$S$12),"")</f>
        <v/>
      </c>
      <c r="W22" s="167" t="str">
        <f>IF(AND('Mapa final'!$AE$13="Muy Alta",'Mapa final'!$AG$13="Leve"),CONCATENATE("R2C",'Mapa final'!$S$13),"")</f>
        <v/>
      </c>
      <c r="X22" s="167" t="str">
        <f>IF(AND('Mapa final'!$AE$12="Muy Alta",'Mapa final'!$AG$12="Leve"),CONCATENATE("R2C",'Mapa final'!$S$12),"")</f>
        <v/>
      </c>
      <c r="Y22" s="167" t="str">
        <f>IF(AND('Mapa final'!$AE$13="Muy Alta",'Mapa final'!$AG$13="Leve"),CONCATENATE("R2C",'Mapa final'!$S$13),"")</f>
        <v/>
      </c>
      <c r="Z22" s="167" t="str">
        <f>IF(AND('Mapa final'!$AE$12="Muy Alta",'Mapa final'!$AG$12="Leve"),CONCATENATE("R2C",'Mapa final'!$S$12),"")</f>
        <v/>
      </c>
      <c r="AA22" s="45" t="str">
        <f>IF(AND('Mapa final'!$AE$13="Muy Alta",'Mapa final'!$AG$13="Leve"),CONCATENATE("R2C",'Mapa final'!$S$13),"")</f>
        <v/>
      </c>
      <c r="AB22" s="44" t="str">
        <f>IF(AND('Mapa final'!$AE$12="Muy Alta",'Mapa final'!$AG$12="Leve"),CONCATENATE("R2C",'Mapa final'!$S$12),"")</f>
        <v/>
      </c>
      <c r="AC22" s="167" t="str">
        <f>IF(AND('Mapa final'!$AE$13="Muy Alta",'Mapa final'!$AG$13="Leve"),CONCATENATE("R2C",'Mapa final'!$S$13),"")</f>
        <v/>
      </c>
      <c r="AD22" s="167" t="str">
        <f>IF(AND('Mapa final'!$AE$12="Muy Alta",'Mapa final'!$AG$12="Leve"),CONCATENATE("R2C",'Mapa final'!$S$12),"")</f>
        <v/>
      </c>
      <c r="AE22" s="167" t="str">
        <f>IF(AND('Mapa final'!$AE$13="Muy Alta",'Mapa final'!$AG$13="Leve"),CONCATENATE("R2C",'Mapa final'!$S$13),"")</f>
        <v/>
      </c>
      <c r="AF22" s="167" t="str">
        <f>IF(AND('Mapa final'!$AE$12="Muy Alta",'Mapa final'!$AG$12="Leve"),CONCATENATE("R2C",'Mapa final'!$S$12),"")</f>
        <v/>
      </c>
      <c r="AG22" s="45" t="str">
        <f>IF(AND('Mapa final'!$AE$13="Muy Alta",'Mapa final'!$AG$13="Leve"),CONCATENATE("R2C",'Mapa final'!$S$13),"")</f>
        <v/>
      </c>
      <c r="AH22" s="46" t="str">
        <f>IF(AND('Mapa final'!$AE$12="Muy Alta",'Mapa final'!$AG$12="Catastrófico"),CONCATENATE("R2C",'Mapa final'!$S$12),"")</f>
        <v/>
      </c>
      <c r="AI22" s="170" t="str">
        <f>IF(AND('Mapa final'!$AE$13="Muy Alta",'Mapa final'!$AG$13="Catastrófico"),CONCATENATE("R2C",'Mapa final'!$S$13),"")</f>
        <v/>
      </c>
      <c r="AJ22" s="170" t="str">
        <f>IF(AND('Mapa final'!$AE$12="Muy Alta",'Mapa final'!$AG$12="Catastrófico"),CONCATENATE("R2C",'Mapa final'!$S$12),"")</f>
        <v/>
      </c>
      <c r="AK22" s="170" t="str">
        <f>IF(AND('Mapa final'!$AE$13="Muy Alta",'Mapa final'!$AG$13="Catastrófico"),CONCATENATE("R2C",'Mapa final'!$S$13),"")</f>
        <v/>
      </c>
      <c r="AL22" s="170" t="str">
        <f>IF(AND('Mapa final'!$AE$12="Muy Alta",'Mapa final'!$AG$12="Catastrófico"),CONCATENATE("R2C",'Mapa final'!$S$12),"")</f>
        <v/>
      </c>
      <c r="AM22" s="47" t="str">
        <f>IF(AND('Mapa final'!$AE$13="Muy Alta",'Mapa final'!$AG$13="Catastrófico"),CONCATENATE("R2C",'Mapa final'!$S$13),"")</f>
        <v/>
      </c>
      <c r="AN22" s="70"/>
      <c r="AO22" s="360"/>
      <c r="AP22" s="361"/>
      <c r="AQ22" s="361"/>
      <c r="AR22" s="361"/>
      <c r="AS22" s="361"/>
      <c r="AT22" s="362"/>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08"/>
      <c r="C23" s="308"/>
      <c r="D23" s="309"/>
      <c r="E23" s="350"/>
      <c r="F23" s="351"/>
      <c r="G23" s="351"/>
      <c r="H23" s="351"/>
      <c r="I23" s="351"/>
      <c r="J23" s="57" t="str">
        <f>IF(AND('Mapa final'!$AE$12="Alta",'Mapa final'!$AG$12="Leve"),CONCATENATE("R2C",'Mapa final'!$S$12),"")</f>
        <v/>
      </c>
      <c r="K23" s="168" t="str">
        <f>IF(AND('Mapa final'!$AE$13="Alta",'Mapa final'!$AG$13="Leve"),CONCATENATE("R2C",'Mapa final'!$S$13),"")</f>
        <v/>
      </c>
      <c r="L23" s="168" t="str">
        <f>IF(AND('Mapa final'!$AE$12="Alta",'Mapa final'!$AG$12="Leve"),CONCATENATE("R2C",'Mapa final'!$S$12),"")</f>
        <v/>
      </c>
      <c r="M23" s="168" t="str">
        <f>IF(AND('Mapa final'!$AE$13="Alta",'Mapa final'!$AG$13="Leve"),CONCATENATE("R2C",'Mapa final'!$S$13),"")</f>
        <v/>
      </c>
      <c r="N23" s="168" t="str">
        <f>IF(AND('Mapa final'!$AE$12="Alta",'Mapa final'!$AG$12="Leve"),CONCATENATE("R2C",'Mapa final'!$S$12),"")</f>
        <v/>
      </c>
      <c r="O23" s="58" t="str">
        <f>IF(AND('Mapa final'!$AE$13="Alta",'Mapa final'!$AG$13="Leve"),CONCATENATE("R2C",'Mapa final'!$S$13),"")</f>
        <v/>
      </c>
      <c r="P23" s="57" t="str">
        <f>IF(AND('Mapa final'!$AE$12="Alta",'Mapa final'!$AG$12="Leve"),CONCATENATE("R2C",'Mapa final'!$S$12),"")</f>
        <v/>
      </c>
      <c r="Q23" s="168" t="str">
        <f>IF(AND('Mapa final'!$AE$13="Alta",'Mapa final'!$AG$13="Leve"),CONCATENATE("R2C",'Mapa final'!$S$13),"")</f>
        <v/>
      </c>
      <c r="R23" s="168" t="str">
        <f>IF(AND('Mapa final'!$AE$12="Alta",'Mapa final'!$AG$12="Leve"),CONCATENATE("R2C",'Mapa final'!$S$12),"")</f>
        <v/>
      </c>
      <c r="S23" s="168" t="str">
        <f>IF(AND('Mapa final'!$AE$13="Alta",'Mapa final'!$AG$13="Leve"),CONCATENATE("R2C",'Mapa final'!$S$13),"")</f>
        <v/>
      </c>
      <c r="T23" s="168" t="str">
        <f>IF(AND('Mapa final'!$AE$12="Alta",'Mapa final'!$AG$12="Leve"),CONCATENATE("R2C",'Mapa final'!$S$12),"")</f>
        <v/>
      </c>
      <c r="U23" s="58" t="str">
        <f>IF(AND('Mapa final'!$AE$13="Alta",'Mapa final'!$AG$13="Leve"),CONCATENATE("R2C",'Mapa final'!$S$13),"")</f>
        <v/>
      </c>
      <c r="V23" s="44" t="str">
        <f>IF(AND('Mapa final'!$AE$12="Muy Alta",'Mapa final'!$AG$12="Leve"),CONCATENATE("R2C",'Mapa final'!$S$12),"")</f>
        <v/>
      </c>
      <c r="W23" s="167" t="str">
        <f>IF(AND('Mapa final'!$AE$13="Muy Alta",'Mapa final'!$AG$13="Leve"),CONCATENATE("R2C",'Mapa final'!$S$13),"")</f>
        <v/>
      </c>
      <c r="X23" s="167" t="str">
        <f>IF(AND('Mapa final'!$AE$12="Muy Alta",'Mapa final'!$AG$12="Leve"),CONCATENATE("R2C",'Mapa final'!$S$12),"")</f>
        <v/>
      </c>
      <c r="Y23" s="167" t="str">
        <f>IF(AND('Mapa final'!$AE$13="Muy Alta",'Mapa final'!$AG$13="Leve"),CONCATENATE("R2C",'Mapa final'!$S$13),"")</f>
        <v/>
      </c>
      <c r="Z23" s="167" t="str">
        <f>IF(AND('Mapa final'!$AE$12="Muy Alta",'Mapa final'!$AG$12="Leve"),CONCATENATE("R2C",'Mapa final'!$S$12),"")</f>
        <v/>
      </c>
      <c r="AA23" s="45" t="str">
        <f>IF(AND('Mapa final'!$AE$13="Muy Alta",'Mapa final'!$AG$13="Leve"),CONCATENATE("R2C",'Mapa final'!$S$13),"")</f>
        <v/>
      </c>
      <c r="AB23" s="44" t="str">
        <f>IF(AND('Mapa final'!$AE$12="Muy Alta",'Mapa final'!$AG$12="Leve"),CONCATENATE("R2C",'Mapa final'!$S$12),"")</f>
        <v/>
      </c>
      <c r="AC23" s="167" t="str">
        <f>IF(AND('Mapa final'!$AE$13="Muy Alta",'Mapa final'!$AG$13="Leve"),CONCATENATE("R2C",'Mapa final'!$S$13),"")</f>
        <v/>
      </c>
      <c r="AD23" s="167" t="str">
        <f>IF(AND('Mapa final'!$AE$12="Muy Alta",'Mapa final'!$AG$12="Leve"),CONCATENATE("R2C",'Mapa final'!$S$12),"")</f>
        <v/>
      </c>
      <c r="AE23" s="167" t="str">
        <f>IF(AND('Mapa final'!$AE$13="Muy Alta",'Mapa final'!$AG$13="Leve"),CONCATENATE("R2C",'Mapa final'!$S$13),"")</f>
        <v/>
      </c>
      <c r="AF23" s="167" t="str">
        <f>IF(AND('Mapa final'!$AE$12="Muy Alta",'Mapa final'!$AG$12="Leve"),CONCATENATE("R2C",'Mapa final'!$S$12),"")</f>
        <v/>
      </c>
      <c r="AG23" s="45" t="str">
        <f>IF(AND('Mapa final'!$AE$13="Muy Alta",'Mapa final'!$AG$13="Leve"),CONCATENATE("R2C",'Mapa final'!$S$13),"")</f>
        <v/>
      </c>
      <c r="AH23" s="46" t="str">
        <f>IF(AND('Mapa final'!$AE$12="Muy Alta",'Mapa final'!$AG$12="Catastrófico"),CONCATENATE("R2C",'Mapa final'!$S$12),"")</f>
        <v/>
      </c>
      <c r="AI23" s="170" t="str">
        <f>IF(AND('Mapa final'!$AE$13="Muy Alta",'Mapa final'!$AG$13="Catastrófico"),CONCATENATE("R2C",'Mapa final'!$S$13),"")</f>
        <v/>
      </c>
      <c r="AJ23" s="170" t="str">
        <f>IF(AND('Mapa final'!$AE$12="Muy Alta",'Mapa final'!$AG$12="Catastrófico"),CONCATENATE("R2C",'Mapa final'!$S$12),"")</f>
        <v/>
      </c>
      <c r="AK23" s="170" t="str">
        <f>IF(AND('Mapa final'!$AE$13="Muy Alta",'Mapa final'!$AG$13="Catastrófico"),CONCATENATE("R2C",'Mapa final'!$S$13),"")</f>
        <v/>
      </c>
      <c r="AL23" s="170" t="str">
        <f>IF(AND('Mapa final'!$AE$12="Muy Alta",'Mapa final'!$AG$12="Catastrófico"),CONCATENATE("R2C",'Mapa final'!$S$12),"")</f>
        <v/>
      </c>
      <c r="AM23" s="47" t="str">
        <f>IF(AND('Mapa final'!$AE$13="Muy Alta",'Mapa final'!$AG$13="Catastrófico"),CONCATENATE("R2C",'Mapa final'!$S$13),"")</f>
        <v/>
      </c>
      <c r="AN23" s="70"/>
      <c r="AO23" s="360"/>
      <c r="AP23" s="361"/>
      <c r="AQ23" s="361"/>
      <c r="AR23" s="361"/>
      <c r="AS23" s="361"/>
      <c r="AT23" s="362"/>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08"/>
      <c r="C24" s="308"/>
      <c r="D24" s="309"/>
      <c r="E24" s="350"/>
      <c r="F24" s="351"/>
      <c r="G24" s="351"/>
      <c r="H24" s="351"/>
      <c r="I24" s="351"/>
      <c r="J24" s="57" t="str">
        <f>IF(AND('Mapa final'!$AE$12="Alta",'Mapa final'!$AG$12="Leve"),CONCATENATE("R2C",'Mapa final'!$S$12),"")</f>
        <v/>
      </c>
      <c r="K24" s="168" t="str">
        <f>IF(AND('Mapa final'!$AE$13="Alta",'Mapa final'!$AG$13="Leve"),CONCATENATE("R2C",'Mapa final'!$S$13),"")</f>
        <v/>
      </c>
      <c r="L24" s="168" t="str">
        <f>IF(AND('Mapa final'!$AE$12="Alta",'Mapa final'!$AG$12="Leve"),CONCATENATE("R2C",'Mapa final'!$S$12),"")</f>
        <v/>
      </c>
      <c r="M24" s="168" t="str">
        <f>IF(AND('Mapa final'!$AE$13="Alta",'Mapa final'!$AG$13="Leve"),CONCATENATE("R2C",'Mapa final'!$S$13),"")</f>
        <v/>
      </c>
      <c r="N24" s="168" t="str">
        <f>IF(AND('Mapa final'!$AE$12="Alta",'Mapa final'!$AG$12="Leve"),CONCATENATE("R2C",'Mapa final'!$S$12),"")</f>
        <v/>
      </c>
      <c r="O24" s="58" t="str">
        <f>IF(AND('Mapa final'!$AE$13="Alta",'Mapa final'!$AG$13="Leve"),CONCATENATE("R2C",'Mapa final'!$S$13),"")</f>
        <v/>
      </c>
      <c r="P24" s="57" t="str">
        <f>IF(AND('Mapa final'!$AE$12="Alta",'Mapa final'!$AG$12="Leve"),CONCATENATE("R2C",'Mapa final'!$S$12),"")</f>
        <v/>
      </c>
      <c r="Q24" s="168" t="str">
        <f>IF(AND('Mapa final'!$AE$13="Alta",'Mapa final'!$AG$13="Leve"),CONCATENATE("R2C",'Mapa final'!$S$13),"")</f>
        <v/>
      </c>
      <c r="R24" s="168" t="str">
        <f>IF(AND('Mapa final'!$AE$12="Alta",'Mapa final'!$AG$12="Leve"),CONCATENATE("R2C",'Mapa final'!$S$12),"")</f>
        <v/>
      </c>
      <c r="S24" s="168" t="str">
        <f>IF(AND('Mapa final'!$AE$13="Alta",'Mapa final'!$AG$13="Leve"),CONCATENATE("R2C",'Mapa final'!$S$13),"")</f>
        <v/>
      </c>
      <c r="T24" s="168" t="str">
        <f>IF(AND('Mapa final'!$AE$12="Alta",'Mapa final'!$AG$12="Leve"),CONCATENATE("R2C",'Mapa final'!$S$12),"")</f>
        <v/>
      </c>
      <c r="U24" s="58" t="str">
        <f>IF(AND('Mapa final'!$AE$13="Alta",'Mapa final'!$AG$13="Leve"),CONCATENATE("R2C",'Mapa final'!$S$13),"")</f>
        <v/>
      </c>
      <c r="V24" s="44" t="str">
        <f>IF(AND('Mapa final'!$AE$12="Muy Alta",'Mapa final'!$AG$12="Leve"),CONCATENATE("R2C",'Mapa final'!$S$12),"")</f>
        <v/>
      </c>
      <c r="W24" s="167" t="str">
        <f>IF(AND('Mapa final'!$AE$13="Muy Alta",'Mapa final'!$AG$13="Leve"),CONCATENATE("R2C",'Mapa final'!$S$13),"")</f>
        <v/>
      </c>
      <c r="X24" s="167" t="str">
        <f>IF(AND('Mapa final'!$AE$12="Muy Alta",'Mapa final'!$AG$12="Leve"),CONCATENATE("R2C",'Mapa final'!$S$12),"")</f>
        <v/>
      </c>
      <c r="Y24" s="167" t="str">
        <f>IF(AND('Mapa final'!$AE$13="Muy Alta",'Mapa final'!$AG$13="Leve"),CONCATENATE("R2C",'Mapa final'!$S$13),"")</f>
        <v/>
      </c>
      <c r="Z24" s="167" t="str">
        <f>IF(AND('Mapa final'!$AE$12="Muy Alta",'Mapa final'!$AG$12="Leve"),CONCATENATE("R2C",'Mapa final'!$S$12),"")</f>
        <v/>
      </c>
      <c r="AA24" s="45" t="str">
        <f>IF(AND('Mapa final'!$AE$13="Muy Alta",'Mapa final'!$AG$13="Leve"),CONCATENATE("R2C",'Mapa final'!$S$13),"")</f>
        <v/>
      </c>
      <c r="AB24" s="44" t="str">
        <f>IF(AND('Mapa final'!$AE$12="Muy Alta",'Mapa final'!$AG$12="Leve"),CONCATENATE("R2C",'Mapa final'!$S$12),"")</f>
        <v/>
      </c>
      <c r="AC24" s="167" t="str">
        <f>IF(AND('Mapa final'!$AE$13="Muy Alta",'Mapa final'!$AG$13="Leve"),CONCATENATE("R2C",'Mapa final'!$S$13),"")</f>
        <v/>
      </c>
      <c r="AD24" s="167" t="str">
        <f>IF(AND('Mapa final'!$AE$12="Muy Alta",'Mapa final'!$AG$12="Leve"),CONCATENATE("R2C",'Mapa final'!$S$12),"")</f>
        <v/>
      </c>
      <c r="AE24" s="167" t="str">
        <f>IF(AND('Mapa final'!$AE$13="Muy Alta",'Mapa final'!$AG$13="Leve"),CONCATENATE("R2C",'Mapa final'!$S$13),"")</f>
        <v/>
      </c>
      <c r="AF24" s="167" t="str">
        <f>IF(AND('Mapa final'!$AE$12="Muy Alta",'Mapa final'!$AG$12="Leve"),CONCATENATE("R2C",'Mapa final'!$S$12),"")</f>
        <v/>
      </c>
      <c r="AG24" s="45" t="str">
        <f>IF(AND('Mapa final'!$AE$13="Muy Alta",'Mapa final'!$AG$13="Leve"),CONCATENATE("R2C",'Mapa final'!$S$13),"")</f>
        <v/>
      </c>
      <c r="AH24" s="46" t="str">
        <f>IF(AND('Mapa final'!$AE$12="Muy Alta",'Mapa final'!$AG$12="Catastrófico"),CONCATENATE("R2C",'Mapa final'!$S$12),"")</f>
        <v/>
      </c>
      <c r="AI24" s="170" t="str">
        <f>IF(AND('Mapa final'!$AE$13="Muy Alta",'Mapa final'!$AG$13="Catastrófico"),CONCATENATE("R2C",'Mapa final'!$S$13),"")</f>
        <v/>
      </c>
      <c r="AJ24" s="170" t="str">
        <f>IF(AND('Mapa final'!$AE$12="Muy Alta",'Mapa final'!$AG$12="Catastrófico"),CONCATENATE("R2C",'Mapa final'!$S$12),"")</f>
        <v/>
      </c>
      <c r="AK24" s="170" t="str">
        <f>IF(AND('Mapa final'!$AE$13="Muy Alta",'Mapa final'!$AG$13="Catastrófico"),CONCATENATE("R2C",'Mapa final'!$S$13),"")</f>
        <v/>
      </c>
      <c r="AL24" s="170" t="str">
        <f>IF(AND('Mapa final'!$AE$12="Muy Alta",'Mapa final'!$AG$12="Catastrófico"),CONCATENATE("R2C",'Mapa final'!$S$12),"")</f>
        <v/>
      </c>
      <c r="AM24" s="47" t="str">
        <f>IF(AND('Mapa final'!$AE$13="Muy Alta",'Mapa final'!$AG$13="Catastrófico"),CONCATENATE("R2C",'Mapa final'!$S$13),"")</f>
        <v/>
      </c>
      <c r="AN24" s="70"/>
      <c r="AO24" s="360"/>
      <c r="AP24" s="361"/>
      <c r="AQ24" s="361"/>
      <c r="AR24" s="361"/>
      <c r="AS24" s="361"/>
      <c r="AT24" s="362"/>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08"/>
      <c r="C25" s="308"/>
      <c r="D25" s="309"/>
      <c r="E25" s="353"/>
      <c r="F25" s="354"/>
      <c r="G25" s="354"/>
      <c r="H25" s="354"/>
      <c r="I25" s="354"/>
      <c r="J25" s="59" t="str">
        <f>IF(AND('Mapa final'!$AE$12="Alta",'Mapa final'!$AG$12="Leve"),CONCATENATE("R2C",'Mapa final'!$S$12),"")</f>
        <v/>
      </c>
      <c r="K25" s="60" t="str">
        <f>IF(AND('Mapa final'!$AE$13="Alta",'Mapa final'!$AG$13="Leve"),CONCATENATE("R2C",'Mapa final'!$S$13),"")</f>
        <v/>
      </c>
      <c r="L25" s="60" t="str">
        <f>IF(AND('Mapa final'!$AE$12="Alta",'Mapa final'!$AG$12="Leve"),CONCATENATE("R2C",'Mapa final'!$S$12),"")</f>
        <v/>
      </c>
      <c r="M25" s="60" t="str">
        <f>IF(AND('Mapa final'!$AE$13="Alta",'Mapa final'!$AG$13="Leve"),CONCATENATE("R2C",'Mapa final'!$S$13),"")</f>
        <v/>
      </c>
      <c r="N25" s="60" t="str">
        <f>IF(AND('Mapa final'!$AE$12="Alta",'Mapa final'!$AG$12="Leve"),CONCATENATE("R2C",'Mapa final'!$S$12),"")</f>
        <v/>
      </c>
      <c r="O25" s="61" t="str">
        <f>IF(AND('Mapa final'!$AE$13="Alta",'Mapa final'!$AG$13="Leve"),CONCATENATE("R2C",'Mapa final'!$S$13),"")</f>
        <v/>
      </c>
      <c r="P25" s="59" t="str">
        <f>IF(AND('Mapa final'!$AE$12="Alta",'Mapa final'!$AG$12="Leve"),CONCATENATE("R2C",'Mapa final'!$S$12),"")</f>
        <v/>
      </c>
      <c r="Q25" s="60" t="str">
        <f>IF(AND('Mapa final'!$AE$13="Alta",'Mapa final'!$AG$13="Leve"),CONCATENATE("R2C",'Mapa final'!$S$13),"")</f>
        <v/>
      </c>
      <c r="R25" s="60" t="str">
        <f>IF(AND('Mapa final'!$AE$12="Alta",'Mapa final'!$AG$12="Leve"),CONCATENATE("R2C",'Mapa final'!$S$12),"")</f>
        <v/>
      </c>
      <c r="S25" s="60" t="str">
        <f>IF(AND('Mapa final'!$AE$13="Alta",'Mapa final'!$AG$13="Leve"),CONCATENATE("R2C",'Mapa final'!$S$13),"")</f>
        <v/>
      </c>
      <c r="T25" s="60" t="str">
        <f>IF(AND('Mapa final'!$AE$12="Alta",'Mapa final'!$AG$12="Leve"),CONCATENATE("R2C",'Mapa final'!$S$12),"")</f>
        <v/>
      </c>
      <c r="U25" s="61" t="str">
        <f>IF(AND('Mapa final'!$AE$13="Alta",'Mapa final'!$AG$13="Leve"),CONCATENATE("R2C",'Mapa final'!$S$13),"")</f>
        <v/>
      </c>
      <c r="V25" s="48" t="str">
        <f>IF(AND('Mapa final'!$AE$12="Muy Alta",'Mapa final'!$AG$12="Leve"),CONCATENATE("R2C",'Mapa final'!$S$12),"")</f>
        <v/>
      </c>
      <c r="W25" s="49" t="str">
        <f>IF(AND('Mapa final'!$AE$13="Muy Alta",'Mapa final'!$AG$13="Leve"),CONCATENATE("R2C",'Mapa final'!$S$13),"")</f>
        <v/>
      </c>
      <c r="X25" s="49" t="str">
        <f>IF(AND('Mapa final'!$AE$12="Muy Alta",'Mapa final'!$AG$12="Leve"),CONCATENATE("R2C",'Mapa final'!$S$12),"")</f>
        <v/>
      </c>
      <c r="Y25" s="49" t="str">
        <f>IF(AND('Mapa final'!$AE$13="Muy Alta",'Mapa final'!$AG$13="Leve"),CONCATENATE("R2C",'Mapa final'!$S$13),"")</f>
        <v/>
      </c>
      <c r="Z25" s="49" t="str">
        <f>IF(AND('Mapa final'!$AE$12="Muy Alta",'Mapa final'!$AG$12="Leve"),CONCATENATE("R2C",'Mapa final'!$S$12),"")</f>
        <v/>
      </c>
      <c r="AA25" s="50" t="str">
        <f>IF(AND('Mapa final'!$AE$13="Muy Alta",'Mapa final'!$AG$13="Leve"),CONCATENATE("R2C",'Mapa final'!$S$13),"")</f>
        <v/>
      </c>
      <c r="AB25" s="48" t="str">
        <f>IF(AND('Mapa final'!$AE$12="Muy Alta",'Mapa final'!$AG$12="Leve"),CONCATENATE("R2C",'Mapa final'!$S$12),"")</f>
        <v/>
      </c>
      <c r="AC25" s="49" t="str">
        <f>IF(AND('Mapa final'!$AE$13="Muy Alta",'Mapa final'!$AG$13="Leve"),CONCATENATE("R2C",'Mapa final'!$S$13),"")</f>
        <v/>
      </c>
      <c r="AD25" s="49" t="str">
        <f>IF(AND('Mapa final'!$AE$12="Muy Alta",'Mapa final'!$AG$12="Leve"),CONCATENATE("R2C",'Mapa final'!$S$12),"")</f>
        <v/>
      </c>
      <c r="AE25" s="49" t="str">
        <f>IF(AND('Mapa final'!$AE$13="Muy Alta",'Mapa final'!$AG$13="Leve"),CONCATENATE("R2C",'Mapa final'!$S$13),"")</f>
        <v/>
      </c>
      <c r="AF25" s="49" t="str">
        <f>IF(AND('Mapa final'!$AE$12="Muy Alta",'Mapa final'!$AG$12="Leve"),CONCATENATE("R2C",'Mapa final'!$S$12),"")</f>
        <v/>
      </c>
      <c r="AG25" s="50" t="str">
        <f>IF(AND('Mapa final'!$AE$13="Muy Alta",'Mapa final'!$AG$13="Leve"),CONCATENATE("R2C",'Mapa final'!$S$13),"")</f>
        <v/>
      </c>
      <c r="AH25" s="51" t="str">
        <f>IF(AND('Mapa final'!$AE$12="Muy Alta",'Mapa final'!$AG$12="Catastrófico"),CONCATENATE("R2C",'Mapa final'!$S$12),"")</f>
        <v/>
      </c>
      <c r="AI25" s="52" t="str">
        <f>IF(AND('Mapa final'!$AE$13="Muy Alta",'Mapa final'!$AG$13="Catastrófico"),CONCATENATE("R2C",'Mapa final'!$S$13),"")</f>
        <v/>
      </c>
      <c r="AJ25" s="52" t="str">
        <f>IF(AND('Mapa final'!$AE$12="Muy Alta",'Mapa final'!$AG$12="Catastrófico"),CONCATENATE("R2C",'Mapa final'!$S$12),"")</f>
        <v/>
      </c>
      <c r="AK25" s="52" t="str">
        <f>IF(AND('Mapa final'!$AE$13="Muy Alta",'Mapa final'!$AG$13="Catastrófico"),CONCATENATE("R2C",'Mapa final'!$S$13),"")</f>
        <v/>
      </c>
      <c r="AL25" s="52" t="str">
        <f>IF(AND('Mapa final'!$AE$12="Muy Alta",'Mapa final'!$AG$12="Catastrófico"),CONCATENATE("R2C",'Mapa final'!$S$12),"")</f>
        <v/>
      </c>
      <c r="AM25" s="53" t="str">
        <f>IF(AND('Mapa final'!$AE$13="Muy Alta",'Mapa final'!$AG$13="Catastrófico"),CONCATENATE("R2C",'Mapa final'!$S$13),"")</f>
        <v/>
      </c>
      <c r="AN25" s="70"/>
      <c r="AO25" s="363"/>
      <c r="AP25" s="364"/>
      <c r="AQ25" s="364"/>
      <c r="AR25" s="364"/>
      <c r="AS25" s="364"/>
      <c r="AT25" s="365"/>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08"/>
      <c r="C26" s="308"/>
      <c r="D26" s="309"/>
      <c r="E26" s="347" t="s">
        <v>168</v>
      </c>
      <c r="F26" s="348"/>
      <c r="G26" s="348"/>
      <c r="H26" s="348"/>
      <c r="I26" s="349"/>
      <c r="J26" s="54" t="str">
        <f>IF(AND('Mapa final'!$AE$12="Alta",'Mapa final'!$AG$12="Leve"),CONCATENATE("R2C",'Mapa final'!$S$12),"")</f>
        <v/>
      </c>
      <c r="K26" s="55" t="str">
        <f>IF(AND('Mapa final'!$AE$13="Alta",'Mapa final'!$AG$13="Leve"),CONCATENATE("R2C",'Mapa final'!$S$13),"")</f>
        <v/>
      </c>
      <c r="L26" s="55" t="str">
        <f>IF(AND('Mapa final'!$AE$12="Alta",'Mapa final'!$AG$12="Leve"),CONCATENATE("R2C",'Mapa final'!$S$12),"")</f>
        <v/>
      </c>
      <c r="M26" s="55" t="str">
        <f>IF(AND('Mapa final'!$AE$13="Alta",'Mapa final'!$AG$13="Leve"),CONCATENATE("R2C",'Mapa final'!$S$13),"")</f>
        <v/>
      </c>
      <c r="N26" s="55" t="str">
        <f>IF(AND('Mapa final'!$AE$12="Alta",'Mapa final'!$AG$12="Leve"),CONCATENATE("R2C",'Mapa final'!$S$12),"")</f>
        <v/>
      </c>
      <c r="O26" s="56" t="str">
        <f>IF(AND('Mapa final'!$AE$13="Alta",'Mapa final'!$AG$13="Leve"),CONCATENATE("R2C",'Mapa final'!$S$13),"")</f>
        <v/>
      </c>
      <c r="P26" s="54" t="str">
        <f>IF(AND('Mapa final'!$AE$12="Alta",'Mapa final'!$AG$12="Leve"),CONCATENATE("R2C",'Mapa final'!$S$12),"")</f>
        <v/>
      </c>
      <c r="Q26" s="55" t="str">
        <f>IF(AND('Mapa final'!$AE$13="Alta",'Mapa final'!$AG$13="Leve"),CONCATENATE("R2C",'Mapa final'!$S$13),"")</f>
        <v/>
      </c>
      <c r="R26" s="55" t="str">
        <f>IF(AND('Mapa final'!$AE$12="Alta",'Mapa final'!$AG$12="Leve"),CONCATENATE("R2C",'Mapa final'!$S$12),"")</f>
        <v/>
      </c>
      <c r="S26" s="55" t="str">
        <f>IF(AND('Mapa final'!$AE$13="Alta",'Mapa final'!$AG$13="Leve"),CONCATENATE("R2C",'Mapa final'!$S$13),"")</f>
        <v/>
      </c>
      <c r="T26" s="55" t="str">
        <f>IF(AND('Mapa final'!$AE$12="Alta",'Mapa final'!$AG$12="Leve"),CONCATENATE("R2C",'Mapa final'!$S$12),"")</f>
        <v/>
      </c>
      <c r="U26" s="56" t="str">
        <f>IF(AND('Mapa final'!$AE$13="Alta",'Mapa final'!$AG$13="Leve"),CONCATENATE("R2C",'Mapa final'!$S$13),"")</f>
        <v/>
      </c>
      <c r="V26" s="54" t="str">
        <f>IF(AND('Mapa final'!$AE$12="Alta",'Mapa final'!$AG$12="Leve"),CONCATENATE("R2C",'Mapa final'!$S$12),"")</f>
        <v/>
      </c>
      <c r="W26" s="55" t="str">
        <f>IF(AND('Mapa final'!$AE$13="Alta",'Mapa final'!$AG$13="Leve"),CONCATENATE("R2C",'Mapa final'!$S$13),"")</f>
        <v/>
      </c>
      <c r="X26" s="55" t="str">
        <f>IF(AND('Mapa final'!$AE$12="Alta",'Mapa final'!$AG$12="Leve"),CONCATENATE("R2C",'Mapa final'!$S$12),"")</f>
        <v/>
      </c>
      <c r="Y26" s="55" t="str">
        <f>IF(AND('Mapa final'!$AE$13="Alta",'Mapa final'!$AG$13="Leve"),CONCATENATE("R2C",'Mapa final'!$S$13),"")</f>
        <v/>
      </c>
      <c r="Z26" s="55" t="str">
        <f>IF(AND('Mapa final'!$AE$12="Alta",'Mapa final'!$AG$12="Leve"),CONCATENATE("R2C",'Mapa final'!$S$12),"")</f>
        <v/>
      </c>
      <c r="AA26" s="56" t="str">
        <f>IF(AND('Mapa final'!$AE$13="Alta",'Mapa final'!$AG$13="Leve"),CONCATENATE("R2C",'Mapa final'!$S$13),"")</f>
        <v/>
      </c>
      <c r="AB26" s="38" t="str">
        <f>IF(AND('Mapa final'!$AE$12="Muy Alta",'Mapa final'!$AG$12="Leve"),CONCATENATE("R2C",'Mapa final'!$S$12),"")</f>
        <v/>
      </c>
      <c r="AC26" s="39" t="str">
        <f>IF(AND('Mapa final'!$AE$13="Muy Alta",'Mapa final'!$AG$13="Leve"),CONCATENATE("R2C",'Mapa final'!$S$13),"")</f>
        <v/>
      </c>
      <c r="AD26" s="39" t="str">
        <f>IF(AND('Mapa final'!$AE$12="Muy Alta",'Mapa final'!$AG$12="Leve"),CONCATENATE("R2C",'Mapa final'!$S$12),"")</f>
        <v/>
      </c>
      <c r="AE26" s="39" t="str">
        <f>IF(AND('Mapa final'!$AE$13="Muy Alta",'Mapa final'!$AG$13="Leve"),CONCATENATE("R2C",'Mapa final'!$S$13),"")</f>
        <v/>
      </c>
      <c r="AF26" s="39" t="str">
        <f>IF(AND('Mapa final'!$AE$12="Muy Alta",'Mapa final'!$AG$12="Leve"),CONCATENATE("R2C",'Mapa final'!$S$12),"")</f>
        <v/>
      </c>
      <c r="AG26" s="40" t="str">
        <f>IF(AND('Mapa final'!$AE$13="Muy Alta",'Mapa final'!$AG$13="Leve"),CONCATENATE("R2C",'Mapa final'!$S$13),"")</f>
        <v/>
      </c>
      <c r="AH26" s="41" t="str">
        <f>IF(AND('Mapa final'!$AE$12="Muy Alta",'Mapa final'!$AG$12="Catastrófico"),CONCATENATE("R2C",'Mapa final'!$S$12),"")</f>
        <v/>
      </c>
      <c r="AI26" s="42" t="str">
        <f>IF(AND('Mapa final'!$AE$13="Muy Alta",'Mapa final'!$AG$13="Catastrófico"),CONCATENATE("R2C",'Mapa final'!$S$13),"")</f>
        <v/>
      </c>
      <c r="AJ26" s="42" t="str">
        <f>IF(AND('Mapa final'!$AE$12="Muy Alta",'Mapa final'!$AG$12="Catastrófico"),CONCATENATE("R2C",'Mapa final'!$S$12),"")</f>
        <v/>
      </c>
      <c r="AK26" s="42" t="str">
        <f>IF(AND('Mapa final'!$AE$13="Muy Alta",'Mapa final'!$AG$13="Catastrófico"),CONCATENATE("R2C",'Mapa final'!$S$13),"")</f>
        <v/>
      </c>
      <c r="AL26" s="42" t="str">
        <f>IF(AND('Mapa final'!$AE$12="Muy Alta",'Mapa final'!$AG$12="Catastrófico"),CONCATENATE("R2C",'Mapa final'!$S$12),"")</f>
        <v/>
      </c>
      <c r="AM26" s="43" t="str">
        <f>IF(AND('Mapa final'!$AE$13="Muy Alta",'Mapa final'!$AG$13="Catastrófico"),CONCATENATE("R2C",'Mapa final'!$S$13),"")</f>
        <v/>
      </c>
      <c r="AN26" s="70"/>
      <c r="AO26" s="387" t="s">
        <v>169</v>
      </c>
      <c r="AP26" s="388"/>
      <c r="AQ26" s="388"/>
      <c r="AR26" s="388"/>
      <c r="AS26" s="388"/>
      <c r="AT26" s="389"/>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08"/>
      <c r="C27" s="308"/>
      <c r="D27" s="309"/>
      <c r="E27" s="366"/>
      <c r="F27" s="351"/>
      <c r="G27" s="351"/>
      <c r="H27" s="351"/>
      <c r="I27" s="352"/>
      <c r="J27" s="57" t="str">
        <f>IF(AND('Mapa final'!$AE$12="Alta",'Mapa final'!$AG$12="Leve"),CONCATENATE("R2C",'Mapa final'!$S$12),"")</f>
        <v/>
      </c>
      <c r="K27" s="168" t="str">
        <f>IF(AND('Mapa final'!$AE$13="Alta",'Mapa final'!$AG$13="Leve"),CONCATENATE("R2C",'Mapa final'!$S$13),"")</f>
        <v/>
      </c>
      <c r="L27" s="168" t="str">
        <f>IF(AND('Mapa final'!$AE$12="Alta",'Mapa final'!$AG$12="Leve"),CONCATENATE("R2C",'Mapa final'!$S$12),"")</f>
        <v/>
      </c>
      <c r="M27" s="168" t="str">
        <f>IF(AND('Mapa final'!$AE$13="Alta",'Mapa final'!$AG$13="Leve"),CONCATENATE("R2C",'Mapa final'!$S$13),"")</f>
        <v/>
      </c>
      <c r="N27" s="168" t="str">
        <f>IF(AND('Mapa final'!$AE$12="Alta",'Mapa final'!$AG$12="Leve"),CONCATENATE("R2C",'Mapa final'!$S$12),"")</f>
        <v/>
      </c>
      <c r="O27" s="58" t="str">
        <f>IF(AND('Mapa final'!$AE$13="Alta",'Mapa final'!$AG$13="Leve"),CONCATENATE("R2C",'Mapa final'!$S$13),"")</f>
        <v/>
      </c>
      <c r="P27" s="57" t="str">
        <f>IF(AND('Mapa final'!$AE$12="Alta",'Mapa final'!$AG$12="Leve"),CONCATENATE("R2C",'Mapa final'!$S$12),"")</f>
        <v/>
      </c>
      <c r="Q27" s="168" t="str">
        <f>IF(AND('Mapa final'!$AE$13="Alta",'Mapa final'!$AG$13="Leve"),CONCATENATE("R2C",'Mapa final'!$S$13),"")</f>
        <v/>
      </c>
      <c r="R27" s="168" t="str">
        <f>IF(AND('Mapa final'!$AE$12="Alta",'Mapa final'!$AG$12="Leve"),CONCATENATE("R2C",'Mapa final'!$S$12),"")</f>
        <v/>
      </c>
      <c r="S27" s="168" t="str">
        <f>IF(AND('Mapa final'!$AE$13="Alta",'Mapa final'!$AG$13="Leve"),CONCATENATE("R2C",'Mapa final'!$S$13),"")</f>
        <v/>
      </c>
      <c r="T27" s="168" t="str">
        <f>IF(AND('Mapa final'!$AE$12="Alta",'Mapa final'!$AG$12="Leve"),CONCATENATE("R2C",'Mapa final'!$S$12),"")</f>
        <v/>
      </c>
      <c r="U27" s="58" t="str">
        <f>IF(AND('Mapa final'!$AE$13="Alta",'Mapa final'!$AG$13="Leve"),CONCATENATE("R2C",'Mapa final'!$S$13),"")</f>
        <v/>
      </c>
      <c r="V27" s="57" t="str">
        <f>IF(AND('Mapa final'!$AE$12="Alta",'Mapa final'!$AG$12="Leve"),CONCATENATE("R2C",'Mapa final'!$S$12),"")</f>
        <v/>
      </c>
      <c r="W27" s="168" t="str">
        <f>IF(AND('Mapa final'!$AE$13="Alta",'Mapa final'!$AG$13="Leve"),CONCATENATE("R2C",'Mapa final'!$S$13),"")</f>
        <v/>
      </c>
      <c r="X27" s="168" t="str">
        <f>IF(AND('Mapa final'!$AE$12="Alta",'Mapa final'!$AG$12="Leve"),CONCATENATE("R2C",'Mapa final'!$S$12),"")</f>
        <v/>
      </c>
      <c r="Y27" s="168" t="str">
        <f>IF(AND('Mapa final'!$AE$13="Alta",'Mapa final'!$AG$13="Leve"),CONCATENATE("R2C",'Mapa final'!$S$13),"")</f>
        <v/>
      </c>
      <c r="Z27" s="168" t="str">
        <f>IF(AND('Mapa final'!$AE$12="Alta",'Mapa final'!$AG$12="Leve"),CONCATENATE("R2C",'Mapa final'!$S$12),"")</f>
        <v/>
      </c>
      <c r="AA27" s="58" t="str">
        <f>IF(AND('Mapa final'!$AE$13="Alta",'Mapa final'!$AG$13="Leve"),CONCATENATE("R2C",'Mapa final'!$S$13),"")</f>
        <v/>
      </c>
      <c r="AB27" s="44" t="str">
        <f>IF(AND('Mapa final'!$AE$12="Muy Alta",'Mapa final'!$AG$12="Leve"),CONCATENATE("R2C",'Mapa final'!$S$12),"")</f>
        <v/>
      </c>
      <c r="AC27" s="167" t="str">
        <f>IF(AND('Mapa final'!$AE$13="Muy Alta",'Mapa final'!$AG$13="Leve"),CONCATENATE("R2C",'Mapa final'!$S$13),"")</f>
        <v/>
      </c>
      <c r="AD27" s="167" t="str">
        <f>IF(AND('Mapa final'!$AE$12="Muy Alta",'Mapa final'!$AG$12="Leve"),CONCATENATE("R2C",'Mapa final'!$S$12),"")</f>
        <v/>
      </c>
      <c r="AE27" s="167" t="str">
        <f>IF(AND('Mapa final'!$AE$13="Muy Alta",'Mapa final'!$AG$13="Leve"),CONCATENATE("R2C",'Mapa final'!$S$13),"")</f>
        <v/>
      </c>
      <c r="AF27" s="167" t="str">
        <f>IF(AND('Mapa final'!$AE$12="Muy Alta",'Mapa final'!$AG$12="Leve"),CONCATENATE("R2C",'Mapa final'!$S$12),"")</f>
        <v/>
      </c>
      <c r="AG27" s="45" t="str">
        <f>IF(AND('Mapa final'!$AE$13="Muy Alta",'Mapa final'!$AG$13="Leve"),CONCATENATE("R2C",'Mapa final'!$S$13),"")</f>
        <v/>
      </c>
      <c r="AH27" s="46" t="str">
        <f>IF(AND('Mapa final'!$AE$12="Muy Alta",'Mapa final'!$AG$12="Catastrófico"),CONCATENATE("R2C",'Mapa final'!$S$12),"")</f>
        <v/>
      </c>
      <c r="AI27" s="170" t="str">
        <f>IF(AND('Mapa final'!$AE$13="Muy Alta",'Mapa final'!$AG$13="Catastrófico"),CONCATENATE("R2C",'Mapa final'!$S$13),"")</f>
        <v/>
      </c>
      <c r="AJ27" s="170" t="str">
        <f>IF(AND('Mapa final'!$AE$12="Muy Alta",'Mapa final'!$AG$12="Catastrófico"),CONCATENATE("R2C",'Mapa final'!$S$12),"")</f>
        <v/>
      </c>
      <c r="AK27" s="170" t="str">
        <f>IF(AND('Mapa final'!$AE$13="Muy Alta",'Mapa final'!$AG$13="Catastrófico"),CONCATENATE("R2C",'Mapa final'!$S$13),"")</f>
        <v/>
      </c>
      <c r="AL27" s="170" t="str">
        <f>IF(AND('Mapa final'!$AE$12="Muy Alta",'Mapa final'!$AG$12="Catastrófico"),CONCATENATE("R2C",'Mapa final'!$S$12),"")</f>
        <v/>
      </c>
      <c r="AM27" s="47" t="str">
        <f>IF(AND('Mapa final'!$AE$13="Muy Alta",'Mapa final'!$AG$13="Catastrófico"),CONCATENATE("R2C",'Mapa final'!$S$13),"")</f>
        <v/>
      </c>
      <c r="AN27" s="70"/>
      <c r="AO27" s="390"/>
      <c r="AP27" s="391"/>
      <c r="AQ27" s="391"/>
      <c r="AR27" s="391"/>
      <c r="AS27" s="391"/>
      <c r="AT27" s="392"/>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08"/>
      <c r="C28" s="308"/>
      <c r="D28" s="309"/>
      <c r="E28" s="350"/>
      <c r="F28" s="351"/>
      <c r="G28" s="351"/>
      <c r="H28" s="351"/>
      <c r="I28" s="352"/>
      <c r="J28" s="57" t="str">
        <f>IF(AND('Mapa final'!$AE$12="Alta",'Mapa final'!$AG$12="Leve"),CONCATENATE("R2C",'Mapa final'!$S$12),"")</f>
        <v/>
      </c>
      <c r="K28" s="168" t="str">
        <f>IF(AND('Mapa final'!$AE$13="Alta",'Mapa final'!$AG$13="Leve"),CONCATENATE("R2C",'Mapa final'!$S$13),"")</f>
        <v/>
      </c>
      <c r="L28" s="168" t="str">
        <f>IF(AND('Mapa final'!$AE$12="Alta",'Mapa final'!$AG$12="Leve"),CONCATENATE("R2C",'Mapa final'!$S$12),"")</f>
        <v/>
      </c>
      <c r="M28" s="168" t="str">
        <f>IF(AND('Mapa final'!$AE$13="Alta",'Mapa final'!$AG$13="Leve"),CONCATENATE("R2C",'Mapa final'!$S$13),"")</f>
        <v/>
      </c>
      <c r="N28" s="168" t="str">
        <f>IF(AND('Mapa final'!$AE$12="Alta",'Mapa final'!$AG$12="Leve"),CONCATENATE("R2C",'Mapa final'!$S$12),"")</f>
        <v/>
      </c>
      <c r="O28" s="58" t="str">
        <f>IF(AND('Mapa final'!$AE$13="Alta",'Mapa final'!$AG$13="Leve"),CONCATENATE("R2C",'Mapa final'!$S$13),"")</f>
        <v/>
      </c>
      <c r="P28" s="57" t="str">
        <f>IF(AND('Mapa final'!$AE$12="Alta",'Mapa final'!$AG$12="Leve"),CONCATENATE("R2C",'Mapa final'!$S$12),"")</f>
        <v/>
      </c>
      <c r="Q28" s="168" t="str">
        <f>IF(AND('Mapa final'!$AE$13="Alta",'Mapa final'!$AG$13="Leve"),CONCATENATE("R2C",'Mapa final'!$S$13),"")</f>
        <v/>
      </c>
      <c r="R28" s="168" t="str">
        <f>IF(AND('Mapa final'!$AE$12="Alta",'Mapa final'!$AG$12="Leve"),CONCATENATE("R2C",'Mapa final'!$S$12),"")</f>
        <v/>
      </c>
      <c r="S28" s="168" t="str">
        <f>IF(AND('Mapa final'!$AE$13="Alta",'Mapa final'!$AG$13="Leve"),CONCATENATE("R2C",'Mapa final'!$S$13),"")</f>
        <v/>
      </c>
      <c r="T28" s="168" t="str">
        <f>IF(AND('Mapa final'!$AE$12="Alta",'Mapa final'!$AG$12="Leve"),CONCATENATE("R2C",'Mapa final'!$S$12),"")</f>
        <v/>
      </c>
      <c r="U28" s="58" t="str">
        <f>IF(AND('Mapa final'!$AE$13="Alta",'Mapa final'!$AG$13="Leve"),CONCATENATE("R2C",'Mapa final'!$S$13),"")</f>
        <v/>
      </c>
      <c r="V28" s="57" t="str">
        <f>IF(AND('Mapa final'!$AE$12="Alta",'Mapa final'!$AG$12="Leve"),CONCATENATE("R2C",'Mapa final'!$S$12),"")</f>
        <v/>
      </c>
      <c r="W28" s="168" t="str">
        <f>IF(AND('Mapa final'!$AE$13="Alta",'Mapa final'!$AG$13="Leve"),CONCATENATE("R2C",'Mapa final'!$S$13),"")</f>
        <v/>
      </c>
      <c r="X28" s="168" t="str">
        <f>IF(AND('Mapa final'!$AE$12="Alta",'Mapa final'!$AG$12="Leve"),CONCATENATE("R2C",'Mapa final'!$S$12),"")</f>
        <v/>
      </c>
      <c r="Y28" s="168" t="str">
        <f>IF(AND('Mapa final'!$AE$13="Alta",'Mapa final'!$AG$13="Leve"),CONCATENATE("R2C",'Mapa final'!$S$13),"")</f>
        <v/>
      </c>
      <c r="Z28" s="168" t="str">
        <f>IF(AND('Mapa final'!$AE$12="Alta",'Mapa final'!$AG$12="Leve"),CONCATENATE("R2C",'Mapa final'!$S$12),"")</f>
        <v/>
      </c>
      <c r="AA28" s="58" t="str">
        <f>IF(AND('Mapa final'!$AE$13="Alta",'Mapa final'!$AG$13="Leve"),CONCATENATE("R2C",'Mapa final'!$S$13),"")</f>
        <v/>
      </c>
      <c r="AB28" s="44" t="str">
        <f>IF(AND('Mapa final'!$AE$12="Muy Alta",'Mapa final'!$AG$12="Leve"),CONCATENATE("R2C",'Mapa final'!$S$12),"")</f>
        <v/>
      </c>
      <c r="AC28" s="167" t="str">
        <f>IF(AND('Mapa final'!$AE$13="Muy Alta",'Mapa final'!$AG$13="Leve"),CONCATENATE("R2C",'Mapa final'!$S$13),"")</f>
        <v/>
      </c>
      <c r="AD28" s="167" t="str">
        <f>IF(AND('Mapa final'!$AE$12="Muy Alta",'Mapa final'!$AG$12="Leve"),CONCATENATE("R2C",'Mapa final'!$S$12),"")</f>
        <v/>
      </c>
      <c r="AE28" s="167" t="str">
        <f>IF(AND('Mapa final'!$AE$13="Muy Alta",'Mapa final'!$AG$13="Leve"),CONCATENATE("R2C",'Mapa final'!$S$13),"")</f>
        <v/>
      </c>
      <c r="AF28" s="167" t="str">
        <f>IF(AND('Mapa final'!$AE$12="Muy Alta",'Mapa final'!$AG$12="Leve"),CONCATENATE("R2C",'Mapa final'!$S$12),"")</f>
        <v/>
      </c>
      <c r="AG28" s="45" t="str">
        <f>IF(AND('Mapa final'!$AE$13="Muy Alta",'Mapa final'!$AG$13="Leve"),CONCATENATE("R2C",'Mapa final'!$S$13),"")</f>
        <v/>
      </c>
      <c r="AH28" s="46" t="str">
        <f>IF(AND('Mapa final'!$AE$12="Muy Alta",'Mapa final'!$AG$12="Catastrófico"),CONCATENATE("R2C",'Mapa final'!$S$12),"")</f>
        <v/>
      </c>
      <c r="AI28" s="170" t="str">
        <f>IF(AND('Mapa final'!$AE$13="Muy Alta",'Mapa final'!$AG$13="Catastrófico"),CONCATENATE("R2C",'Mapa final'!$S$13),"")</f>
        <v/>
      </c>
      <c r="AJ28" s="170" t="str">
        <f>IF(AND('Mapa final'!$AE$12="Muy Alta",'Mapa final'!$AG$12="Catastrófico"),CONCATENATE("R2C",'Mapa final'!$S$12),"")</f>
        <v/>
      </c>
      <c r="AK28" s="170" t="str">
        <f>IF(AND('Mapa final'!$AE$13="Muy Alta",'Mapa final'!$AG$13="Catastrófico"),CONCATENATE("R2C",'Mapa final'!$S$13),"")</f>
        <v/>
      </c>
      <c r="AL28" s="170" t="str">
        <f>IF(AND('Mapa final'!$AE$12="Muy Alta",'Mapa final'!$AG$12="Catastrófico"),CONCATENATE("R2C",'Mapa final'!$S$12),"")</f>
        <v/>
      </c>
      <c r="AM28" s="47" t="str">
        <f>IF(AND('Mapa final'!$AE$13="Muy Alta",'Mapa final'!$AG$13="Catastrófico"),CONCATENATE("R2C",'Mapa final'!$S$13),"")</f>
        <v/>
      </c>
      <c r="AN28" s="70"/>
      <c r="AO28" s="390"/>
      <c r="AP28" s="391"/>
      <c r="AQ28" s="391"/>
      <c r="AR28" s="391"/>
      <c r="AS28" s="391"/>
      <c r="AT28" s="392"/>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08"/>
      <c r="C29" s="308"/>
      <c r="D29" s="309"/>
      <c r="E29" s="350"/>
      <c r="F29" s="351"/>
      <c r="G29" s="351"/>
      <c r="H29" s="351"/>
      <c r="I29" s="352"/>
      <c r="J29" s="57" t="str">
        <f>IF(AND('Mapa final'!$AE$12="Alta",'Mapa final'!$AG$12="Leve"),CONCATENATE("R2C",'Mapa final'!$S$12),"")</f>
        <v/>
      </c>
      <c r="K29" s="168" t="str">
        <f>IF(AND('Mapa final'!$AE$13="Alta",'Mapa final'!$AG$13="Leve"),CONCATENATE("R2C",'Mapa final'!$S$13),"")</f>
        <v/>
      </c>
      <c r="L29" s="168" t="str">
        <f>IF(AND('Mapa final'!$AE$12="Alta",'Mapa final'!$AG$12="Leve"),CONCATENATE("R2C",'Mapa final'!$S$12),"")</f>
        <v/>
      </c>
      <c r="M29" s="168" t="str">
        <f>IF(AND('Mapa final'!$AE$13="Alta",'Mapa final'!$AG$13="Leve"),CONCATENATE("R2C",'Mapa final'!$S$13),"")</f>
        <v/>
      </c>
      <c r="N29" s="168" t="str">
        <f>IF(AND('Mapa final'!$AE$12="Alta",'Mapa final'!$AG$12="Leve"),CONCATENATE("R2C",'Mapa final'!$S$12),"")</f>
        <v/>
      </c>
      <c r="O29" s="58" t="str">
        <f>IF(AND('Mapa final'!$AE$13="Alta",'Mapa final'!$AG$13="Leve"),CONCATENATE("R2C",'Mapa final'!$S$13),"")</f>
        <v/>
      </c>
      <c r="P29" s="57" t="str">
        <f>IF(AND('Mapa final'!$AE$12="Alta",'Mapa final'!$AG$12="Leve"),CONCATENATE("R2C",'Mapa final'!$S$12),"")</f>
        <v/>
      </c>
      <c r="Q29" s="168" t="str">
        <f>IF(AND('Mapa final'!$AE$13="Alta",'Mapa final'!$AG$13="Leve"),CONCATENATE("R2C",'Mapa final'!$S$13),"")</f>
        <v/>
      </c>
      <c r="R29" s="168" t="str">
        <f>IF(AND('Mapa final'!$AE$12="Alta",'Mapa final'!$AG$12="Leve"),CONCATENATE("R2C",'Mapa final'!$S$12),"")</f>
        <v/>
      </c>
      <c r="S29" s="168" t="str">
        <f>IF(AND('Mapa final'!$AE$13="Alta",'Mapa final'!$AG$13="Leve"),CONCATENATE("R2C",'Mapa final'!$S$13),"")</f>
        <v/>
      </c>
      <c r="T29" s="168" t="str">
        <f>IF(AND('Mapa final'!$AE$12="Alta",'Mapa final'!$AG$12="Leve"),CONCATENATE("R2C",'Mapa final'!$S$12),"")</f>
        <v/>
      </c>
      <c r="U29" s="58" t="str">
        <f>IF(AND('Mapa final'!$AE$13="Alta",'Mapa final'!$AG$13="Leve"),CONCATENATE("R2C",'Mapa final'!$S$13),"")</f>
        <v/>
      </c>
      <c r="V29" s="57" t="str">
        <f>IF(AND('Mapa final'!$AE$12="Alta",'Mapa final'!$AG$12="Leve"),CONCATENATE("R2C",'Mapa final'!$S$12),"")</f>
        <v/>
      </c>
      <c r="W29" s="168" t="str">
        <f>IF(AND('Mapa final'!$AE$13="Alta",'Mapa final'!$AG$13="Leve"),CONCATENATE("R2C",'Mapa final'!$S$13),"")</f>
        <v/>
      </c>
      <c r="X29" s="168" t="str">
        <f>IF(AND('Mapa final'!$AE$12="Alta",'Mapa final'!$AG$12="Leve"),CONCATENATE("R2C",'Mapa final'!$S$12),"")</f>
        <v/>
      </c>
      <c r="Y29" s="168" t="str">
        <f>IF(AND('Mapa final'!$AE$13="Alta",'Mapa final'!$AG$13="Leve"),CONCATENATE("R2C",'Mapa final'!$S$13),"")</f>
        <v/>
      </c>
      <c r="Z29" s="168" t="str">
        <f>IF(AND('Mapa final'!$AE$12="Alta",'Mapa final'!$AG$12="Leve"),CONCATENATE("R2C",'Mapa final'!$S$12),"")</f>
        <v/>
      </c>
      <c r="AA29" s="58" t="str">
        <f>IF(AND('Mapa final'!$AE$13="Alta",'Mapa final'!$AG$13="Leve"),CONCATENATE("R2C",'Mapa final'!$S$13),"")</f>
        <v/>
      </c>
      <c r="AB29" s="44" t="str">
        <f>IF(AND('Mapa final'!$AE$12="Muy Alta",'Mapa final'!$AG$12="Leve"),CONCATENATE("R2C",'Mapa final'!$S$12),"")</f>
        <v/>
      </c>
      <c r="AC29" s="167" t="str">
        <f>IF(AND('Mapa final'!$AE$13="Muy Alta",'Mapa final'!$AG$13="Leve"),CONCATENATE("R2C",'Mapa final'!$S$13),"")</f>
        <v/>
      </c>
      <c r="AD29" s="167" t="str">
        <f>IF(AND('Mapa final'!$AE$12="Muy Alta",'Mapa final'!$AG$12="Leve"),CONCATENATE("R2C",'Mapa final'!$S$12),"")</f>
        <v/>
      </c>
      <c r="AE29" s="167" t="str">
        <f>IF(AND('Mapa final'!$AE$13="Muy Alta",'Mapa final'!$AG$13="Leve"),CONCATENATE("R2C",'Mapa final'!$S$13),"")</f>
        <v/>
      </c>
      <c r="AF29" s="167" t="str">
        <f>IF(AND('Mapa final'!$AE$12="Muy Alta",'Mapa final'!$AG$12="Leve"),CONCATENATE("R2C",'Mapa final'!$S$12),"")</f>
        <v/>
      </c>
      <c r="AG29" s="45" t="str">
        <f>IF(AND('Mapa final'!$AE$13="Muy Alta",'Mapa final'!$AG$13="Leve"),CONCATENATE("R2C",'Mapa final'!$S$13),"")</f>
        <v/>
      </c>
      <c r="AH29" s="46" t="str">
        <f>IF(AND('Mapa final'!$AE$12="Muy Alta",'Mapa final'!$AG$12="Catastrófico"),CONCATENATE("R2C",'Mapa final'!$S$12),"")</f>
        <v/>
      </c>
      <c r="AI29" s="170" t="str">
        <f>IF(AND('Mapa final'!$AE$13="Muy Alta",'Mapa final'!$AG$13="Catastrófico"),CONCATENATE("R2C",'Mapa final'!$S$13),"")</f>
        <v/>
      </c>
      <c r="AJ29" s="170" t="str">
        <f>IF(AND('Mapa final'!$AE$12="Muy Alta",'Mapa final'!$AG$12="Catastrófico"),CONCATENATE("R2C",'Mapa final'!$S$12),"")</f>
        <v/>
      </c>
      <c r="AK29" s="170" t="str">
        <f>IF(AND('Mapa final'!$AE$13="Muy Alta",'Mapa final'!$AG$13="Catastrófico"),CONCATENATE("R2C",'Mapa final'!$S$13),"")</f>
        <v/>
      </c>
      <c r="AL29" s="170" t="str">
        <f>IF(AND('Mapa final'!$AE$12="Muy Alta",'Mapa final'!$AG$12="Catastrófico"),CONCATENATE("R2C",'Mapa final'!$S$12),"")</f>
        <v/>
      </c>
      <c r="AM29" s="47" t="str">
        <f>IF(AND('Mapa final'!$AE$13="Muy Alta",'Mapa final'!$AG$13="Catastrófico"),CONCATENATE("R2C",'Mapa final'!$S$13),"")</f>
        <v/>
      </c>
      <c r="AN29" s="70"/>
      <c r="AO29" s="390"/>
      <c r="AP29" s="391"/>
      <c r="AQ29" s="391"/>
      <c r="AR29" s="391"/>
      <c r="AS29" s="391"/>
      <c r="AT29" s="392"/>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08"/>
      <c r="C30" s="308"/>
      <c r="D30" s="309"/>
      <c r="E30" s="350"/>
      <c r="F30" s="351"/>
      <c r="G30" s="351"/>
      <c r="H30" s="351"/>
      <c r="I30" s="352"/>
      <c r="J30" s="57" t="str">
        <f>IF(AND('Mapa final'!$AE$12="Alta",'Mapa final'!$AG$12="Leve"),CONCATENATE("R2C",'Mapa final'!$S$12),"")</f>
        <v/>
      </c>
      <c r="K30" s="168" t="str">
        <f>IF(AND('Mapa final'!$AE$13="Alta",'Mapa final'!$AG$13="Leve"),CONCATENATE("R2C",'Mapa final'!$S$13),"")</f>
        <v/>
      </c>
      <c r="L30" s="168" t="str">
        <f>IF(AND('Mapa final'!$AE$12="Alta",'Mapa final'!$AG$12="Leve"),CONCATENATE("R2C",'Mapa final'!$S$12),"")</f>
        <v/>
      </c>
      <c r="M30" s="168" t="str">
        <f>IF(AND('Mapa final'!$AE$13="Alta",'Mapa final'!$AG$13="Leve"),CONCATENATE("R2C",'Mapa final'!$S$13),"")</f>
        <v/>
      </c>
      <c r="N30" s="168" t="str">
        <f>IF(AND('Mapa final'!$AE$12="Alta",'Mapa final'!$AG$12="Leve"),CONCATENATE("R2C",'Mapa final'!$S$12),"")</f>
        <v/>
      </c>
      <c r="O30" s="58" t="str">
        <f>IF(AND('Mapa final'!$AE$13="Alta",'Mapa final'!$AG$13="Leve"),CONCATENATE("R2C",'Mapa final'!$S$13),"")</f>
        <v/>
      </c>
      <c r="P30" s="57" t="str">
        <f>IF(AND('Mapa final'!$AE$12="Alta",'Mapa final'!$AG$12="Leve"),CONCATENATE("R2C",'Mapa final'!$S$12),"")</f>
        <v/>
      </c>
      <c r="Q30" s="168" t="str">
        <f>IF(AND('Mapa final'!$AE$13="Alta",'Mapa final'!$AG$13="Leve"),CONCATENATE("R2C",'Mapa final'!$S$13),"")</f>
        <v/>
      </c>
      <c r="R30" s="168" t="str">
        <f>IF(AND('Mapa final'!$AE$12="Alta",'Mapa final'!$AG$12="Leve"),CONCATENATE("R2C",'Mapa final'!$S$12),"")</f>
        <v/>
      </c>
      <c r="S30" s="168" t="str">
        <f>IF(AND('Mapa final'!$AE$13="Alta",'Mapa final'!$AG$13="Leve"),CONCATENATE("R2C",'Mapa final'!$S$13),"")</f>
        <v/>
      </c>
      <c r="T30" s="168" t="str">
        <f>IF(AND('Mapa final'!$AE$12="Alta",'Mapa final'!$AG$12="Leve"),CONCATENATE("R2C",'Mapa final'!$S$12),"")</f>
        <v/>
      </c>
      <c r="U30" s="58" t="str">
        <f>IF(AND('Mapa final'!$AE$13="Alta",'Mapa final'!$AG$13="Leve"),CONCATENATE("R2C",'Mapa final'!$S$13),"")</f>
        <v/>
      </c>
      <c r="V30" s="57" t="str">
        <f>IF(AND('Mapa final'!$AE$12="Alta",'Mapa final'!$AG$12="Leve"),CONCATENATE("R2C",'Mapa final'!$S$12),"")</f>
        <v/>
      </c>
      <c r="W30" s="168" t="str">
        <f>IF(AND('Mapa final'!$AE$13="Alta",'Mapa final'!$AG$13="Leve"),CONCATENATE("R2C",'Mapa final'!$S$13),"")</f>
        <v/>
      </c>
      <c r="X30" s="168" t="str">
        <f>IF(AND('Mapa final'!$AE$12="Alta",'Mapa final'!$AG$12="Leve"),CONCATENATE("R2C",'Mapa final'!$S$12),"")</f>
        <v/>
      </c>
      <c r="Y30" s="168" t="str">
        <f>IF(AND('Mapa final'!$AE$13="Alta",'Mapa final'!$AG$13="Leve"),CONCATENATE("R2C",'Mapa final'!$S$13),"")</f>
        <v/>
      </c>
      <c r="Z30" s="168" t="str">
        <f>IF(AND('Mapa final'!$AE$12="Alta",'Mapa final'!$AG$12="Leve"),CONCATENATE("R2C",'Mapa final'!$S$12),"")</f>
        <v/>
      </c>
      <c r="AA30" s="58" t="str">
        <f>IF(AND('Mapa final'!$AE$13="Alta",'Mapa final'!$AG$13="Leve"),CONCATENATE("R2C",'Mapa final'!$S$13),"")</f>
        <v/>
      </c>
      <c r="AB30" s="44" t="str">
        <f>IF(AND('Mapa final'!$AE$12="Muy Alta",'Mapa final'!$AG$12="Leve"),CONCATENATE("R2C",'Mapa final'!$S$12),"")</f>
        <v/>
      </c>
      <c r="AC30" s="167" t="str">
        <f>IF(AND('Mapa final'!$AE$13="Muy Alta",'Mapa final'!$AG$13="Leve"),CONCATENATE("R2C",'Mapa final'!$S$13),"")</f>
        <v/>
      </c>
      <c r="AD30" s="167" t="str">
        <f>IF(AND('Mapa final'!$AE$12="Muy Alta",'Mapa final'!$AG$12="Leve"),CONCATENATE("R2C",'Mapa final'!$S$12),"")</f>
        <v/>
      </c>
      <c r="AE30" s="167" t="str">
        <f>IF(AND('Mapa final'!$AE$13="Muy Alta",'Mapa final'!$AG$13="Leve"),CONCATENATE("R2C",'Mapa final'!$S$13),"")</f>
        <v/>
      </c>
      <c r="AF30" s="167" t="str">
        <f>IF(AND('Mapa final'!$AE$12="Muy Alta",'Mapa final'!$AG$12="Leve"),CONCATENATE("R2C",'Mapa final'!$S$12),"")</f>
        <v/>
      </c>
      <c r="AG30" s="45" t="str">
        <f>IF(AND('Mapa final'!$AE$13="Muy Alta",'Mapa final'!$AG$13="Leve"),CONCATENATE("R2C",'Mapa final'!$S$13),"")</f>
        <v/>
      </c>
      <c r="AH30" s="46" t="str">
        <f>IF(AND('Mapa final'!$AE$12="Muy Alta",'Mapa final'!$AG$12="Catastrófico"),CONCATENATE("R2C",'Mapa final'!$S$12),"")</f>
        <v/>
      </c>
      <c r="AI30" s="170" t="str">
        <f>IF(AND('Mapa final'!$AE$13="Muy Alta",'Mapa final'!$AG$13="Catastrófico"),CONCATENATE("R2C",'Mapa final'!$S$13),"")</f>
        <v/>
      </c>
      <c r="AJ30" s="170" t="str">
        <f>IF(AND('Mapa final'!$AE$12="Muy Alta",'Mapa final'!$AG$12="Catastrófico"),CONCATENATE("R2C",'Mapa final'!$S$12),"")</f>
        <v/>
      </c>
      <c r="AK30" s="170" t="str">
        <f>IF(AND('Mapa final'!$AE$13="Muy Alta",'Mapa final'!$AG$13="Catastrófico"),CONCATENATE("R2C",'Mapa final'!$S$13),"")</f>
        <v/>
      </c>
      <c r="AL30" s="170" t="str">
        <f>IF(AND('Mapa final'!$AE$12="Muy Alta",'Mapa final'!$AG$12="Catastrófico"),CONCATENATE("R2C",'Mapa final'!$S$12),"")</f>
        <v/>
      </c>
      <c r="AM30" s="47" t="str">
        <f>IF(AND('Mapa final'!$AE$13="Muy Alta",'Mapa final'!$AG$13="Catastrófico"),CONCATENATE("R2C",'Mapa final'!$S$13),"")</f>
        <v/>
      </c>
      <c r="AN30" s="70"/>
      <c r="AO30" s="390"/>
      <c r="AP30" s="391"/>
      <c r="AQ30" s="391"/>
      <c r="AR30" s="391"/>
      <c r="AS30" s="391"/>
      <c r="AT30" s="39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08"/>
      <c r="C31" s="308"/>
      <c r="D31" s="309"/>
      <c r="E31" s="350"/>
      <c r="F31" s="351"/>
      <c r="G31" s="351"/>
      <c r="H31" s="351"/>
      <c r="I31" s="352"/>
      <c r="J31" s="57" t="str">
        <f>IF(AND('Mapa final'!$AE$12="Alta",'Mapa final'!$AG$12="Leve"),CONCATENATE("R2C",'Mapa final'!$S$12),"")</f>
        <v/>
      </c>
      <c r="K31" s="168" t="str">
        <f>IF(AND('Mapa final'!$AE$13="Alta",'Mapa final'!$AG$13="Leve"),CONCATENATE("R2C",'Mapa final'!$S$13),"")</f>
        <v/>
      </c>
      <c r="L31" s="168" t="str">
        <f>IF(AND('Mapa final'!$AE$12="Alta",'Mapa final'!$AG$12="Leve"),CONCATENATE("R2C",'Mapa final'!$S$12),"")</f>
        <v/>
      </c>
      <c r="M31" s="168" t="str">
        <f>IF(AND('Mapa final'!$AE$13="Alta",'Mapa final'!$AG$13="Leve"),CONCATENATE("R2C",'Mapa final'!$S$13),"")</f>
        <v/>
      </c>
      <c r="N31" s="168" t="str">
        <f>IF(AND('Mapa final'!$AE$12="Alta",'Mapa final'!$AG$12="Leve"),CONCATENATE("R2C",'Mapa final'!$S$12),"")</f>
        <v/>
      </c>
      <c r="O31" s="58" t="str">
        <f>IF(AND('Mapa final'!$AE$13="Alta",'Mapa final'!$AG$13="Leve"),CONCATENATE("R2C",'Mapa final'!$S$13),"")</f>
        <v/>
      </c>
      <c r="P31" s="57" t="str">
        <f>IF(AND('Mapa final'!$AE$12="Alta",'Mapa final'!$AG$12="Leve"),CONCATENATE("R2C",'Mapa final'!$S$12),"")</f>
        <v/>
      </c>
      <c r="Q31" s="168" t="str">
        <f>IF(AND('Mapa final'!$AE$13="Alta",'Mapa final'!$AG$13="Leve"),CONCATENATE("R2C",'Mapa final'!$S$13),"")</f>
        <v/>
      </c>
      <c r="R31" s="168" t="str">
        <f>IF(AND('Mapa final'!$AE$12="Alta",'Mapa final'!$AG$12="Leve"),CONCATENATE("R2C",'Mapa final'!$S$12),"")</f>
        <v/>
      </c>
      <c r="S31" s="168" t="str">
        <f>IF(AND('Mapa final'!$AE$13="Alta",'Mapa final'!$AG$13="Leve"),CONCATENATE("R2C",'Mapa final'!$S$13),"")</f>
        <v/>
      </c>
      <c r="T31" s="168" t="str">
        <f>IF(AND('Mapa final'!$AE$12="Alta",'Mapa final'!$AG$12="Leve"),CONCATENATE("R2C",'Mapa final'!$S$12),"")</f>
        <v/>
      </c>
      <c r="U31" s="58" t="str">
        <f>IF(AND('Mapa final'!$AE$13="Alta",'Mapa final'!$AG$13="Leve"),CONCATENATE("R2C",'Mapa final'!$S$13),"")</f>
        <v/>
      </c>
      <c r="V31" s="57" t="str">
        <f>IF(AND('Mapa final'!$AE$12="Alta",'Mapa final'!$AG$12="Leve"),CONCATENATE("R2C",'Mapa final'!$S$12),"")</f>
        <v/>
      </c>
      <c r="W31" s="168" t="str">
        <f>IF(AND('Mapa final'!$AE$13="Alta",'Mapa final'!$AG$13="Leve"),CONCATENATE("R2C",'Mapa final'!$S$13),"")</f>
        <v/>
      </c>
      <c r="X31" s="168" t="str">
        <f>IF(AND('Mapa final'!$AE$12="Alta",'Mapa final'!$AG$12="Leve"),CONCATENATE("R2C",'Mapa final'!$S$12),"")</f>
        <v/>
      </c>
      <c r="Y31" s="168" t="str">
        <f>IF(AND('Mapa final'!$AE$13="Alta",'Mapa final'!$AG$13="Leve"),CONCATENATE("R2C",'Mapa final'!$S$13),"")</f>
        <v/>
      </c>
      <c r="Z31" s="168" t="str">
        <f>IF(AND('Mapa final'!$AE$12="Alta",'Mapa final'!$AG$12="Leve"),CONCATENATE("R2C",'Mapa final'!$S$12),"")</f>
        <v/>
      </c>
      <c r="AA31" s="58" t="str">
        <f>IF(AND('Mapa final'!$AE$13="Alta",'Mapa final'!$AG$13="Leve"),CONCATENATE("R2C",'Mapa final'!$S$13),"")</f>
        <v/>
      </c>
      <c r="AB31" s="44" t="str">
        <f>IF(AND('Mapa final'!$AE$12="Muy Alta",'Mapa final'!$AG$12="Leve"),CONCATENATE("R2C",'Mapa final'!$S$12),"")</f>
        <v/>
      </c>
      <c r="AC31" s="167" t="str">
        <f>IF(AND('Mapa final'!$AE$13="Muy Alta",'Mapa final'!$AG$13="Leve"),CONCATENATE("R2C",'Mapa final'!$S$13),"")</f>
        <v/>
      </c>
      <c r="AD31" s="167" t="str">
        <f>IF(AND('Mapa final'!$AE$12="Muy Alta",'Mapa final'!$AG$12="Leve"),CONCATENATE("R2C",'Mapa final'!$S$12),"")</f>
        <v/>
      </c>
      <c r="AE31" s="167" t="str">
        <f>IF(AND('Mapa final'!$AE$13="Muy Alta",'Mapa final'!$AG$13="Leve"),CONCATENATE("R2C",'Mapa final'!$S$13),"")</f>
        <v/>
      </c>
      <c r="AF31" s="167" t="str">
        <f>IF(AND('Mapa final'!$AE$12="Muy Alta",'Mapa final'!$AG$12="Leve"),CONCATENATE("R2C",'Mapa final'!$S$12),"")</f>
        <v/>
      </c>
      <c r="AG31" s="45" t="str">
        <f>IF(AND('Mapa final'!$AE$13="Muy Alta",'Mapa final'!$AG$13="Leve"),CONCATENATE("R2C",'Mapa final'!$S$13),"")</f>
        <v/>
      </c>
      <c r="AH31" s="46" t="str">
        <f>IF(AND('Mapa final'!$AE$12="Muy Alta",'Mapa final'!$AG$12="Catastrófico"),CONCATENATE("R2C",'Mapa final'!$S$12),"")</f>
        <v/>
      </c>
      <c r="AI31" s="170" t="str">
        <f>IF(AND('Mapa final'!$AE$13="Muy Alta",'Mapa final'!$AG$13="Catastrófico"),CONCATENATE("R2C",'Mapa final'!$S$13),"")</f>
        <v/>
      </c>
      <c r="AJ31" s="170" t="str">
        <f>IF(AND('Mapa final'!$AE$12="Muy Alta",'Mapa final'!$AG$12="Catastrófico"),CONCATENATE("R2C",'Mapa final'!$S$12),"")</f>
        <v/>
      </c>
      <c r="AK31" s="170" t="str">
        <f>IF(AND('Mapa final'!$AE$13="Muy Alta",'Mapa final'!$AG$13="Catastrófico"),CONCATENATE("R2C",'Mapa final'!$S$13),"")</f>
        <v/>
      </c>
      <c r="AL31" s="170" t="str">
        <f>IF(AND('Mapa final'!$AE$12="Muy Alta",'Mapa final'!$AG$12="Catastrófico"),CONCATENATE("R2C",'Mapa final'!$S$12),"")</f>
        <v/>
      </c>
      <c r="AM31" s="47" t="str">
        <f>IF(AND('Mapa final'!$AE$13="Muy Alta",'Mapa final'!$AG$13="Catastrófico"),CONCATENATE("R2C",'Mapa final'!$S$13),"")</f>
        <v/>
      </c>
      <c r="AN31" s="70"/>
      <c r="AO31" s="390"/>
      <c r="AP31" s="391"/>
      <c r="AQ31" s="391"/>
      <c r="AR31" s="391"/>
      <c r="AS31" s="391"/>
      <c r="AT31" s="392"/>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08"/>
      <c r="C32" s="308"/>
      <c r="D32" s="309"/>
      <c r="E32" s="350"/>
      <c r="F32" s="351"/>
      <c r="G32" s="351"/>
      <c r="H32" s="351"/>
      <c r="I32" s="352"/>
      <c r="J32" s="57" t="str">
        <f>IF(AND('Mapa final'!$AE$12="Alta",'Mapa final'!$AG$12="Leve"),CONCATENATE("R2C",'Mapa final'!$S$12),"")</f>
        <v/>
      </c>
      <c r="K32" s="168" t="str">
        <f>IF(AND('Mapa final'!$AE$13="Alta",'Mapa final'!$AG$13="Leve"),CONCATENATE("R2C",'Mapa final'!$S$13),"")</f>
        <v/>
      </c>
      <c r="L32" s="168" t="str">
        <f>IF(AND('Mapa final'!$AE$12="Alta",'Mapa final'!$AG$12="Leve"),CONCATENATE("R2C",'Mapa final'!$S$12),"")</f>
        <v/>
      </c>
      <c r="M32" s="168" t="str">
        <f>IF(AND('Mapa final'!$AE$13="Alta",'Mapa final'!$AG$13="Leve"),CONCATENATE("R2C",'Mapa final'!$S$13),"")</f>
        <v/>
      </c>
      <c r="N32" s="168" t="str">
        <f>IF(AND('Mapa final'!$AE$12="Alta",'Mapa final'!$AG$12="Leve"),CONCATENATE("R2C",'Mapa final'!$S$12),"")</f>
        <v/>
      </c>
      <c r="O32" s="58" t="str">
        <f>IF(AND('Mapa final'!$AE$13="Alta",'Mapa final'!$AG$13="Leve"),CONCATENATE("R2C",'Mapa final'!$S$13),"")</f>
        <v/>
      </c>
      <c r="P32" s="57" t="str">
        <f>IF(AND('Mapa final'!$AE$12="Alta",'Mapa final'!$AG$12="Leve"),CONCATENATE("R2C",'Mapa final'!$S$12),"")</f>
        <v/>
      </c>
      <c r="Q32" s="168" t="str">
        <f>IF(AND('Mapa final'!$AE$13="Alta",'Mapa final'!$AG$13="Leve"),CONCATENATE("R2C",'Mapa final'!$S$13),"")</f>
        <v/>
      </c>
      <c r="R32" s="168" t="str">
        <f>IF(AND('Mapa final'!$AE$12="Alta",'Mapa final'!$AG$12="Leve"),CONCATENATE("R2C",'Mapa final'!$S$12),"")</f>
        <v/>
      </c>
      <c r="S32" s="168" t="str">
        <f>IF(AND('Mapa final'!$AE$13="Alta",'Mapa final'!$AG$13="Leve"),CONCATENATE("R2C",'Mapa final'!$S$13),"")</f>
        <v/>
      </c>
      <c r="T32" s="168" t="str">
        <f>IF(AND('Mapa final'!$AE$12="Alta",'Mapa final'!$AG$12="Leve"),CONCATENATE("R2C",'Mapa final'!$S$12),"")</f>
        <v/>
      </c>
      <c r="U32" s="58" t="str">
        <f>IF(AND('Mapa final'!$AE$13="Alta",'Mapa final'!$AG$13="Leve"),CONCATENATE("R2C",'Mapa final'!$S$13),"")</f>
        <v/>
      </c>
      <c r="V32" s="57" t="str">
        <f>IF(AND('Mapa final'!$AE$12="Alta",'Mapa final'!$AG$12="Leve"),CONCATENATE("R2C",'Mapa final'!$S$12),"")</f>
        <v/>
      </c>
      <c r="W32" s="168" t="str">
        <f>IF(AND('Mapa final'!$AE$13="Alta",'Mapa final'!$AG$13="Leve"),CONCATENATE("R2C",'Mapa final'!$S$13),"")</f>
        <v/>
      </c>
      <c r="X32" s="168" t="str">
        <f>IF(AND('Mapa final'!$AE$12="Alta",'Mapa final'!$AG$12="Leve"),CONCATENATE("R2C",'Mapa final'!$S$12),"")</f>
        <v/>
      </c>
      <c r="Y32" s="168" t="str">
        <f>IF(AND('Mapa final'!$AE$13="Alta",'Mapa final'!$AG$13="Leve"),CONCATENATE("R2C",'Mapa final'!$S$13),"")</f>
        <v/>
      </c>
      <c r="Z32" s="168" t="str">
        <f>IF(AND('Mapa final'!$AE$12="Alta",'Mapa final'!$AG$12="Leve"),CONCATENATE("R2C",'Mapa final'!$S$12),"")</f>
        <v/>
      </c>
      <c r="AA32" s="58" t="str">
        <f>IF(AND('Mapa final'!$AE$13="Alta",'Mapa final'!$AG$13="Leve"),CONCATENATE("R2C",'Mapa final'!$S$13),"")</f>
        <v/>
      </c>
      <c r="AB32" s="44" t="str">
        <f>IF(AND('Mapa final'!$AE$12="Muy Alta",'Mapa final'!$AG$12="Leve"),CONCATENATE("R2C",'Mapa final'!$S$12),"")</f>
        <v/>
      </c>
      <c r="AC32" s="167" t="str">
        <f>IF(AND('Mapa final'!$AE$13="Muy Alta",'Mapa final'!$AG$13="Leve"),CONCATENATE("R2C",'Mapa final'!$S$13),"")</f>
        <v/>
      </c>
      <c r="AD32" s="167" t="str">
        <f>IF(AND('Mapa final'!$AE$12="Muy Alta",'Mapa final'!$AG$12="Leve"),CONCATENATE("R2C",'Mapa final'!$S$12),"")</f>
        <v/>
      </c>
      <c r="AE32" s="167" t="str">
        <f>IF(AND('Mapa final'!$AE$13="Muy Alta",'Mapa final'!$AG$13="Leve"),CONCATENATE("R2C",'Mapa final'!$S$13),"")</f>
        <v/>
      </c>
      <c r="AF32" s="167" t="str">
        <f>IF(AND('Mapa final'!$AE$12="Muy Alta",'Mapa final'!$AG$12="Leve"),CONCATENATE("R2C",'Mapa final'!$S$12),"")</f>
        <v/>
      </c>
      <c r="AG32" s="45" t="str">
        <f>IF(AND('Mapa final'!$AE$13="Muy Alta",'Mapa final'!$AG$13="Leve"),CONCATENATE("R2C",'Mapa final'!$S$13),"")</f>
        <v/>
      </c>
      <c r="AH32" s="46" t="str">
        <f>IF(AND('Mapa final'!$AE$12="Muy Alta",'Mapa final'!$AG$12="Catastrófico"),CONCATENATE("R2C",'Mapa final'!$S$12),"")</f>
        <v/>
      </c>
      <c r="AI32" s="170" t="str">
        <f>IF(AND('Mapa final'!$AE$13="Muy Alta",'Mapa final'!$AG$13="Catastrófico"),CONCATENATE("R2C",'Mapa final'!$S$13),"")</f>
        <v/>
      </c>
      <c r="AJ32" s="170" t="str">
        <f>IF(AND('Mapa final'!$AE$12="Muy Alta",'Mapa final'!$AG$12="Catastrófico"),CONCATENATE("R2C",'Mapa final'!$S$12),"")</f>
        <v/>
      </c>
      <c r="AK32" s="170" t="str">
        <f>IF(AND('Mapa final'!$AE$13="Muy Alta",'Mapa final'!$AG$13="Catastrófico"),CONCATENATE("R2C",'Mapa final'!$S$13),"")</f>
        <v/>
      </c>
      <c r="AL32" s="170" t="str">
        <f>IF(AND('Mapa final'!$AE$12="Muy Alta",'Mapa final'!$AG$12="Catastrófico"),CONCATENATE("R2C",'Mapa final'!$S$12),"")</f>
        <v/>
      </c>
      <c r="AM32" s="47" t="str">
        <f>IF(AND('Mapa final'!$AE$13="Muy Alta",'Mapa final'!$AG$13="Catastrófico"),CONCATENATE("R2C",'Mapa final'!$S$13),"")</f>
        <v/>
      </c>
      <c r="AN32" s="70"/>
      <c r="AO32" s="390"/>
      <c r="AP32" s="391"/>
      <c r="AQ32" s="391"/>
      <c r="AR32" s="391"/>
      <c r="AS32" s="391"/>
      <c r="AT32" s="392"/>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08"/>
      <c r="C33" s="308"/>
      <c r="D33" s="309"/>
      <c r="E33" s="350"/>
      <c r="F33" s="351"/>
      <c r="G33" s="351"/>
      <c r="H33" s="351"/>
      <c r="I33" s="352"/>
      <c r="J33" s="57" t="str">
        <f>IF(AND('Mapa final'!$AE$12="Alta",'Mapa final'!$AG$12="Leve"),CONCATENATE("R2C",'Mapa final'!$S$12),"")</f>
        <v/>
      </c>
      <c r="K33" s="168" t="str">
        <f>IF(AND('Mapa final'!$AE$13="Alta",'Mapa final'!$AG$13="Leve"),CONCATENATE("R2C",'Mapa final'!$S$13),"")</f>
        <v/>
      </c>
      <c r="L33" s="168" t="str">
        <f>IF(AND('Mapa final'!$AE$12="Alta",'Mapa final'!$AG$12="Leve"),CONCATENATE("R2C",'Mapa final'!$S$12),"")</f>
        <v/>
      </c>
      <c r="M33" s="168" t="str">
        <f>IF(AND('Mapa final'!$AE$13="Alta",'Mapa final'!$AG$13="Leve"),CONCATENATE("R2C",'Mapa final'!$S$13),"")</f>
        <v/>
      </c>
      <c r="N33" s="168" t="str">
        <f>IF(AND('Mapa final'!$AE$12="Alta",'Mapa final'!$AG$12="Leve"),CONCATENATE("R2C",'Mapa final'!$S$12),"")</f>
        <v/>
      </c>
      <c r="O33" s="58" t="str">
        <f>IF(AND('Mapa final'!$AE$13="Alta",'Mapa final'!$AG$13="Leve"),CONCATENATE("R2C",'Mapa final'!$S$13),"")</f>
        <v/>
      </c>
      <c r="P33" s="57" t="str">
        <f>IF(AND('Mapa final'!$AE$12="Alta",'Mapa final'!$AG$12="Leve"),CONCATENATE("R2C",'Mapa final'!$S$12),"")</f>
        <v/>
      </c>
      <c r="Q33" s="168" t="str">
        <f>IF(AND('Mapa final'!$AE$13="Alta",'Mapa final'!$AG$13="Leve"),CONCATENATE("R2C",'Mapa final'!$S$13),"")</f>
        <v/>
      </c>
      <c r="R33" s="168" t="str">
        <f>IF(AND('Mapa final'!$AE$12="Alta",'Mapa final'!$AG$12="Leve"),CONCATENATE("R2C",'Mapa final'!$S$12),"")</f>
        <v/>
      </c>
      <c r="S33" s="168" t="str">
        <f>IF(AND('Mapa final'!$AE$13="Alta",'Mapa final'!$AG$13="Leve"),CONCATENATE("R2C",'Mapa final'!$S$13),"")</f>
        <v/>
      </c>
      <c r="T33" s="168" t="str">
        <f>IF(AND('Mapa final'!$AE$12="Alta",'Mapa final'!$AG$12="Leve"),CONCATENATE("R2C",'Mapa final'!$S$12),"")</f>
        <v/>
      </c>
      <c r="U33" s="58" t="str">
        <f>IF(AND('Mapa final'!$AE$13="Alta",'Mapa final'!$AG$13="Leve"),CONCATENATE("R2C",'Mapa final'!$S$13),"")</f>
        <v/>
      </c>
      <c r="V33" s="57" t="str">
        <f>IF(AND('Mapa final'!$AE$12="Alta",'Mapa final'!$AG$12="Leve"),CONCATENATE("R2C",'Mapa final'!$S$12),"")</f>
        <v/>
      </c>
      <c r="W33" s="168" t="str">
        <f>IF(AND('Mapa final'!$AE$13="Alta",'Mapa final'!$AG$13="Leve"),CONCATENATE("R2C",'Mapa final'!$S$13),"")</f>
        <v/>
      </c>
      <c r="X33" s="168" t="str">
        <f>IF(AND('Mapa final'!$AE$12="Alta",'Mapa final'!$AG$12="Leve"),CONCATENATE("R2C",'Mapa final'!$S$12),"")</f>
        <v/>
      </c>
      <c r="Y33" s="168" t="str">
        <f>IF(AND('Mapa final'!$AE$13="Alta",'Mapa final'!$AG$13="Leve"),CONCATENATE("R2C",'Mapa final'!$S$13),"")</f>
        <v/>
      </c>
      <c r="Z33" s="168" t="str">
        <f>IF(AND('Mapa final'!$AE$12="Alta",'Mapa final'!$AG$12="Leve"),CONCATENATE("R2C",'Mapa final'!$S$12),"")</f>
        <v/>
      </c>
      <c r="AA33" s="58" t="str">
        <f>IF(AND('Mapa final'!$AE$13="Alta",'Mapa final'!$AG$13="Leve"),CONCATENATE("R2C",'Mapa final'!$S$13),"")</f>
        <v/>
      </c>
      <c r="AB33" s="44" t="str">
        <f>IF(AND('Mapa final'!$AE$12="Muy Alta",'Mapa final'!$AG$12="Leve"),CONCATENATE("R2C",'Mapa final'!$S$12),"")</f>
        <v/>
      </c>
      <c r="AC33" s="167" t="str">
        <f>IF(AND('Mapa final'!$AE$13="Muy Alta",'Mapa final'!$AG$13="Leve"),CONCATENATE("R2C",'Mapa final'!$S$13),"")</f>
        <v/>
      </c>
      <c r="AD33" s="167" t="str">
        <f>IF(AND('Mapa final'!$AE$12="Muy Alta",'Mapa final'!$AG$12="Leve"),CONCATENATE("R2C",'Mapa final'!$S$12),"")</f>
        <v/>
      </c>
      <c r="AE33" s="167" t="str">
        <f>IF(AND('Mapa final'!$AE$13="Muy Alta",'Mapa final'!$AG$13="Leve"),CONCATENATE("R2C",'Mapa final'!$S$13),"")</f>
        <v/>
      </c>
      <c r="AF33" s="167" t="str">
        <f>IF(AND('Mapa final'!$AE$12="Muy Alta",'Mapa final'!$AG$12="Leve"),CONCATENATE("R2C",'Mapa final'!$S$12),"")</f>
        <v/>
      </c>
      <c r="AG33" s="45" t="str">
        <f>IF(AND('Mapa final'!$AE$13="Muy Alta",'Mapa final'!$AG$13="Leve"),CONCATENATE("R2C",'Mapa final'!$S$13),"")</f>
        <v/>
      </c>
      <c r="AH33" s="46" t="str">
        <f>IF(AND('Mapa final'!$AE$12="Muy Alta",'Mapa final'!$AG$12="Catastrófico"),CONCATENATE("R2C",'Mapa final'!$S$12),"")</f>
        <v/>
      </c>
      <c r="AI33" s="170" t="str">
        <f>IF(AND('Mapa final'!$AE$13="Muy Alta",'Mapa final'!$AG$13="Catastrófico"),CONCATENATE("R2C",'Mapa final'!$S$13),"")</f>
        <v/>
      </c>
      <c r="AJ33" s="170" t="str">
        <f>IF(AND('Mapa final'!$AE$12="Muy Alta",'Mapa final'!$AG$12="Catastrófico"),CONCATENATE("R2C",'Mapa final'!$S$12),"")</f>
        <v/>
      </c>
      <c r="AK33" s="170" t="str">
        <f>IF(AND('Mapa final'!$AE$13="Muy Alta",'Mapa final'!$AG$13="Catastrófico"),CONCATENATE("R2C",'Mapa final'!$S$13),"")</f>
        <v/>
      </c>
      <c r="AL33" s="170" t="str">
        <f>IF(AND('Mapa final'!$AE$12="Muy Alta",'Mapa final'!$AG$12="Catastrófico"),CONCATENATE("R2C",'Mapa final'!$S$12),"")</f>
        <v/>
      </c>
      <c r="AM33" s="47" t="str">
        <f>IF(AND('Mapa final'!$AE$13="Muy Alta",'Mapa final'!$AG$13="Catastrófico"),CONCATENATE("R2C",'Mapa final'!$S$13),"")</f>
        <v/>
      </c>
      <c r="AN33" s="70"/>
      <c r="AO33" s="390"/>
      <c r="AP33" s="391"/>
      <c r="AQ33" s="391"/>
      <c r="AR33" s="391"/>
      <c r="AS33" s="391"/>
      <c r="AT33" s="392"/>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08"/>
      <c r="C34" s="308"/>
      <c r="D34" s="309"/>
      <c r="E34" s="350"/>
      <c r="F34" s="351"/>
      <c r="G34" s="351"/>
      <c r="H34" s="351"/>
      <c r="I34" s="352"/>
      <c r="J34" s="57" t="str">
        <f>IF(AND('Mapa final'!$AE$12="Alta",'Mapa final'!$AG$12="Leve"),CONCATENATE("R2C",'Mapa final'!$S$12),"")</f>
        <v/>
      </c>
      <c r="K34" s="168" t="str">
        <f>IF(AND('Mapa final'!$AE$13="Alta",'Mapa final'!$AG$13="Leve"),CONCATENATE("R2C",'Mapa final'!$S$13),"")</f>
        <v/>
      </c>
      <c r="L34" s="168" t="str">
        <f>IF(AND('Mapa final'!$AE$12="Alta",'Mapa final'!$AG$12="Leve"),CONCATENATE("R2C",'Mapa final'!$S$12),"")</f>
        <v/>
      </c>
      <c r="M34" s="168" t="str">
        <f>IF(AND('Mapa final'!$AE$13="Alta",'Mapa final'!$AG$13="Leve"),CONCATENATE("R2C",'Mapa final'!$S$13),"")</f>
        <v/>
      </c>
      <c r="N34" s="168" t="str">
        <f>IF(AND('Mapa final'!$AE$12="Alta",'Mapa final'!$AG$12="Leve"),CONCATENATE("R2C",'Mapa final'!$S$12),"")</f>
        <v/>
      </c>
      <c r="O34" s="58" t="str">
        <f>IF(AND('Mapa final'!$AE$13="Alta",'Mapa final'!$AG$13="Leve"),CONCATENATE("R2C",'Mapa final'!$S$13),"")</f>
        <v/>
      </c>
      <c r="P34" s="57" t="str">
        <f>IF(AND('Mapa final'!$AE$12="Alta",'Mapa final'!$AG$12="Leve"),CONCATENATE("R2C",'Mapa final'!$S$12),"")</f>
        <v/>
      </c>
      <c r="Q34" s="168" t="str">
        <f>IF(AND('Mapa final'!$AE$13="Alta",'Mapa final'!$AG$13="Leve"),CONCATENATE("R2C",'Mapa final'!$S$13),"")</f>
        <v/>
      </c>
      <c r="R34" s="168" t="str">
        <f>IF(AND('Mapa final'!$AE$12="Alta",'Mapa final'!$AG$12="Leve"),CONCATENATE("R2C",'Mapa final'!$S$12),"")</f>
        <v/>
      </c>
      <c r="S34" s="168" t="str">
        <f>IF(AND('Mapa final'!$AE$13="Alta",'Mapa final'!$AG$13="Leve"),CONCATENATE("R2C",'Mapa final'!$S$13),"")</f>
        <v/>
      </c>
      <c r="T34" s="168" t="str">
        <f>IF(AND('Mapa final'!$AE$12="Alta",'Mapa final'!$AG$12="Leve"),CONCATENATE("R2C",'Mapa final'!$S$12),"")</f>
        <v/>
      </c>
      <c r="U34" s="58" t="str">
        <f>IF(AND('Mapa final'!$AE$13="Alta",'Mapa final'!$AG$13="Leve"),CONCATENATE("R2C",'Mapa final'!$S$13),"")</f>
        <v/>
      </c>
      <c r="V34" s="57" t="str">
        <f>IF(AND('Mapa final'!$AE$12="Alta",'Mapa final'!$AG$12="Leve"),CONCATENATE("R2C",'Mapa final'!$S$12),"")</f>
        <v/>
      </c>
      <c r="W34" s="168" t="str">
        <f>IF(AND('Mapa final'!$AE$13="Alta",'Mapa final'!$AG$13="Leve"),CONCATENATE("R2C",'Mapa final'!$S$13),"")</f>
        <v/>
      </c>
      <c r="X34" s="168" t="str">
        <f>IF(AND('Mapa final'!$AE$12="Alta",'Mapa final'!$AG$12="Leve"),CONCATENATE("R2C",'Mapa final'!$S$12),"")</f>
        <v/>
      </c>
      <c r="Y34" s="168" t="str">
        <f>IF(AND('Mapa final'!$AE$13="Alta",'Mapa final'!$AG$13="Leve"),CONCATENATE("R2C",'Mapa final'!$S$13),"")</f>
        <v/>
      </c>
      <c r="Z34" s="168" t="str">
        <f>IF(AND('Mapa final'!$AE$12="Alta",'Mapa final'!$AG$12="Leve"),CONCATENATE("R2C",'Mapa final'!$S$12),"")</f>
        <v/>
      </c>
      <c r="AA34" s="58" t="str">
        <f>IF(AND('Mapa final'!$AE$13="Alta",'Mapa final'!$AG$13="Leve"),CONCATENATE("R2C",'Mapa final'!$S$13),"")</f>
        <v/>
      </c>
      <c r="AB34" s="44" t="str">
        <f>IF(AND('Mapa final'!$AE$12="Muy Alta",'Mapa final'!$AG$12="Leve"),CONCATENATE("R2C",'Mapa final'!$S$12),"")</f>
        <v/>
      </c>
      <c r="AC34" s="167" t="str">
        <f>IF(AND('Mapa final'!$AE$13="Muy Alta",'Mapa final'!$AG$13="Leve"),CONCATENATE("R2C",'Mapa final'!$S$13),"")</f>
        <v/>
      </c>
      <c r="AD34" s="167" t="str">
        <f>IF(AND('Mapa final'!$AE$12="Muy Alta",'Mapa final'!$AG$12="Leve"),CONCATENATE("R2C",'Mapa final'!$S$12),"")</f>
        <v/>
      </c>
      <c r="AE34" s="167" t="str">
        <f>IF(AND('Mapa final'!$AE$13="Muy Alta",'Mapa final'!$AG$13="Leve"),CONCATENATE("R2C",'Mapa final'!$S$13),"")</f>
        <v/>
      </c>
      <c r="AF34" s="167" t="str">
        <f>IF(AND('Mapa final'!$AE$12="Muy Alta",'Mapa final'!$AG$12="Leve"),CONCATENATE("R2C",'Mapa final'!$S$12),"")</f>
        <v/>
      </c>
      <c r="AG34" s="45" t="str">
        <f>IF(AND('Mapa final'!$AE$13="Muy Alta",'Mapa final'!$AG$13="Leve"),CONCATENATE("R2C",'Mapa final'!$S$13),"")</f>
        <v/>
      </c>
      <c r="AH34" s="46" t="str">
        <f>IF(AND('Mapa final'!$AE$12="Muy Alta",'Mapa final'!$AG$12="Catastrófico"),CONCATENATE("R2C",'Mapa final'!$S$12),"")</f>
        <v/>
      </c>
      <c r="AI34" s="170" t="str">
        <f>IF(AND('Mapa final'!$AE$13="Muy Alta",'Mapa final'!$AG$13="Catastrófico"),CONCATENATE("R2C",'Mapa final'!$S$13),"")</f>
        <v/>
      </c>
      <c r="AJ34" s="170" t="str">
        <f>IF(AND('Mapa final'!$AE$12="Muy Alta",'Mapa final'!$AG$12="Catastrófico"),CONCATENATE("R2C",'Mapa final'!$S$12),"")</f>
        <v/>
      </c>
      <c r="AK34" s="170" t="str">
        <f>IF(AND('Mapa final'!$AE$13="Muy Alta",'Mapa final'!$AG$13="Catastrófico"),CONCATENATE("R2C",'Mapa final'!$S$13),"")</f>
        <v/>
      </c>
      <c r="AL34" s="170" t="str">
        <f>IF(AND('Mapa final'!$AE$12="Muy Alta",'Mapa final'!$AG$12="Catastrófico"),CONCATENATE("R2C",'Mapa final'!$S$12),"")</f>
        <v/>
      </c>
      <c r="AM34" s="47" t="str">
        <f>IF(AND('Mapa final'!$AE$13="Muy Alta",'Mapa final'!$AG$13="Catastrófico"),CONCATENATE("R2C",'Mapa final'!$S$13),"")</f>
        <v/>
      </c>
      <c r="AN34" s="70"/>
      <c r="AO34" s="390"/>
      <c r="AP34" s="391"/>
      <c r="AQ34" s="391"/>
      <c r="AR34" s="391"/>
      <c r="AS34" s="391"/>
      <c r="AT34" s="392"/>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08"/>
      <c r="C35" s="308"/>
      <c r="D35" s="309"/>
      <c r="E35" s="353"/>
      <c r="F35" s="354"/>
      <c r="G35" s="354"/>
      <c r="H35" s="354"/>
      <c r="I35" s="355"/>
      <c r="J35" s="57" t="str">
        <f>IF(AND('Mapa final'!$AE$12="Alta",'Mapa final'!$AG$12="Leve"),CONCATENATE("R2C",'Mapa final'!$S$12),"")</f>
        <v/>
      </c>
      <c r="K35" s="168" t="str">
        <f>IF(AND('Mapa final'!$AE$13="Alta",'Mapa final'!$AG$13="Leve"),CONCATENATE("R2C",'Mapa final'!$S$13),"")</f>
        <v/>
      </c>
      <c r="L35" s="168" t="str">
        <f>IF(AND('Mapa final'!$AE$12="Alta",'Mapa final'!$AG$12="Leve"),CONCATENATE("R2C",'Mapa final'!$S$12),"")</f>
        <v/>
      </c>
      <c r="M35" s="168" t="str">
        <f>IF(AND('Mapa final'!$AE$13="Alta",'Mapa final'!$AG$13="Leve"),CONCATENATE("R2C",'Mapa final'!$S$13),"")</f>
        <v/>
      </c>
      <c r="N35" s="168" t="str">
        <f>IF(AND('Mapa final'!$AE$12="Alta",'Mapa final'!$AG$12="Leve"),CONCATENATE("R2C",'Mapa final'!$S$12),"")</f>
        <v/>
      </c>
      <c r="O35" s="58" t="str">
        <f>IF(AND('Mapa final'!$AE$13="Alta",'Mapa final'!$AG$13="Leve"),CONCATENATE("R2C",'Mapa final'!$S$13),"")</f>
        <v/>
      </c>
      <c r="P35" s="59" t="str">
        <f>IF(AND('Mapa final'!$AE$12="Alta",'Mapa final'!$AG$12="Leve"),CONCATENATE("R2C",'Mapa final'!$S$12),"")</f>
        <v/>
      </c>
      <c r="Q35" s="60" t="str">
        <f>IF(AND('Mapa final'!$AE$13="Alta",'Mapa final'!$AG$13="Leve"),CONCATENATE("R2C",'Mapa final'!$S$13),"")</f>
        <v/>
      </c>
      <c r="R35" s="60" t="str">
        <f>IF(AND('Mapa final'!$AE$12="Alta",'Mapa final'!$AG$12="Leve"),CONCATENATE("R2C",'Mapa final'!$S$12),"")</f>
        <v/>
      </c>
      <c r="S35" s="60" t="str">
        <f>IF(AND('Mapa final'!$AE$13="Alta",'Mapa final'!$AG$13="Leve"),CONCATENATE("R2C",'Mapa final'!$S$13),"")</f>
        <v/>
      </c>
      <c r="T35" s="60" t="str">
        <f>IF(AND('Mapa final'!$AE$12="Alta",'Mapa final'!$AG$12="Leve"),CONCATENATE("R2C",'Mapa final'!$S$12),"")</f>
        <v/>
      </c>
      <c r="U35" s="61" t="str">
        <f>IF(AND('Mapa final'!$AE$13="Alta",'Mapa final'!$AG$13="Leve"),CONCATENATE("R2C",'Mapa final'!$S$13),"")</f>
        <v/>
      </c>
      <c r="V35" s="59" t="str">
        <f>IF(AND('Mapa final'!$AE$12="Alta",'Mapa final'!$AG$12="Leve"),CONCATENATE("R2C",'Mapa final'!$S$12),"")</f>
        <v/>
      </c>
      <c r="W35" s="60" t="str">
        <f>IF(AND('Mapa final'!$AE$13="Alta",'Mapa final'!$AG$13="Leve"),CONCATENATE("R2C",'Mapa final'!$S$13),"")</f>
        <v/>
      </c>
      <c r="X35" s="60" t="str">
        <f>IF(AND('Mapa final'!$AE$12="Alta",'Mapa final'!$AG$12="Leve"),CONCATENATE("R2C",'Mapa final'!$S$12),"")</f>
        <v/>
      </c>
      <c r="Y35" s="60" t="str">
        <f>IF(AND('Mapa final'!$AE$13="Alta",'Mapa final'!$AG$13="Leve"),CONCATENATE("R2C",'Mapa final'!$S$13),"")</f>
        <v/>
      </c>
      <c r="Z35" s="60" t="str">
        <f>IF(AND('Mapa final'!$AE$12="Alta",'Mapa final'!$AG$12="Leve"),CONCATENATE("R2C",'Mapa final'!$S$12),"")</f>
        <v/>
      </c>
      <c r="AA35" s="61" t="str">
        <f>IF(AND('Mapa final'!$AE$13="Alta",'Mapa final'!$AG$13="Leve"),CONCATENATE("R2C",'Mapa final'!$S$13),"")</f>
        <v/>
      </c>
      <c r="AB35" s="48" t="str">
        <f>IF(AND('Mapa final'!$AE$12="Muy Alta",'Mapa final'!$AG$12="Leve"),CONCATENATE("R2C",'Mapa final'!$S$12),"")</f>
        <v/>
      </c>
      <c r="AC35" s="49" t="str">
        <f>IF(AND('Mapa final'!$AE$13="Muy Alta",'Mapa final'!$AG$13="Leve"),CONCATENATE("R2C",'Mapa final'!$S$13),"")</f>
        <v/>
      </c>
      <c r="AD35" s="49" t="str">
        <f>IF(AND('Mapa final'!$AE$12="Muy Alta",'Mapa final'!$AG$12="Leve"),CONCATENATE("R2C",'Mapa final'!$S$12),"")</f>
        <v/>
      </c>
      <c r="AE35" s="49" t="str">
        <f>IF(AND('Mapa final'!$AE$13="Muy Alta",'Mapa final'!$AG$13="Leve"),CONCATENATE("R2C",'Mapa final'!$S$13),"")</f>
        <v/>
      </c>
      <c r="AF35" s="49" t="str">
        <f>IF(AND('Mapa final'!$AE$12="Muy Alta",'Mapa final'!$AG$12="Leve"),CONCATENATE("R2C",'Mapa final'!$S$12),"")</f>
        <v/>
      </c>
      <c r="AG35" s="50" t="str">
        <f>IF(AND('Mapa final'!$AE$13="Muy Alta",'Mapa final'!$AG$13="Leve"),CONCATENATE("R2C",'Mapa final'!$S$13),"")</f>
        <v/>
      </c>
      <c r="AH35" s="51" t="str">
        <f>IF(AND('Mapa final'!$AE$12="Muy Alta",'Mapa final'!$AG$12="Catastrófico"),CONCATENATE("R2C",'Mapa final'!$S$12),"")</f>
        <v/>
      </c>
      <c r="AI35" s="52" t="str">
        <f>IF(AND('Mapa final'!$AE$13="Muy Alta",'Mapa final'!$AG$13="Catastrófico"),CONCATENATE("R2C",'Mapa final'!$S$13),"")</f>
        <v/>
      </c>
      <c r="AJ35" s="52" t="str">
        <f>IF(AND('Mapa final'!$AE$12="Muy Alta",'Mapa final'!$AG$12="Catastrófico"),CONCATENATE("R2C",'Mapa final'!$S$12),"")</f>
        <v/>
      </c>
      <c r="AK35" s="52" t="str">
        <f>IF(AND('Mapa final'!$AE$13="Muy Alta",'Mapa final'!$AG$13="Catastrófico"),CONCATENATE("R2C",'Mapa final'!$S$13),"")</f>
        <v/>
      </c>
      <c r="AL35" s="52" t="str">
        <f>IF(AND('Mapa final'!$AE$12="Muy Alta",'Mapa final'!$AG$12="Catastrófico"),CONCATENATE("R2C",'Mapa final'!$S$12),"")</f>
        <v/>
      </c>
      <c r="AM35" s="53" t="str">
        <f>IF(AND('Mapa final'!$AE$13="Muy Alta",'Mapa final'!$AG$13="Catastrófico"),CONCATENATE("R2C",'Mapa final'!$S$13),"")</f>
        <v/>
      </c>
      <c r="AN35" s="70"/>
      <c r="AO35" s="393"/>
      <c r="AP35" s="394"/>
      <c r="AQ35" s="394"/>
      <c r="AR35" s="394"/>
      <c r="AS35" s="394"/>
      <c r="AT35" s="39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08"/>
      <c r="C36" s="308"/>
      <c r="D36" s="309"/>
      <c r="E36" s="347" t="s">
        <v>170</v>
      </c>
      <c r="F36" s="348"/>
      <c r="G36" s="348"/>
      <c r="H36" s="348"/>
      <c r="I36" s="348"/>
      <c r="J36" s="62" t="str">
        <f>IF(AND('Mapa final'!$AE$12="Baja",'Mapa final'!$AG$12="Leve"),CONCATENATE("R2C",'Mapa final'!$S$12),"")</f>
        <v/>
      </c>
      <c r="K36" s="63" t="str">
        <f>IF(AND('Mapa final'!$AE$13="Baja",'Mapa final'!$AG$13="Leve"),CONCATENATE("R2C",'Mapa final'!$S$13),"")</f>
        <v/>
      </c>
      <c r="L36" s="63" t="str">
        <f>IF(AND('Mapa final'!$AE$12="Baja",'Mapa final'!$AG$12="Leve"),CONCATENATE("R2C",'Mapa final'!$S$12),"")</f>
        <v/>
      </c>
      <c r="M36" s="63" t="str">
        <f>IF(AND('Mapa final'!$AE$13="Baja",'Mapa final'!$AG$13="Leve"),CONCATENATE("R2C",'Mapa final'!$S$13),"")</f>
        <v/>
      </c>
      <c r="N36" s="63" t="str">
        <f>IF(AND('Mapa final'!$AE$12="Baja",'Mapa final'!$AG$12="Leve"),CONCATENATE("R2C",'Mapa final'!$S$12),"")</f>
        <v/>
      </c>
      <c r="O36" s="64" t="str">
        <f>IF(AND('Mapa final'!$AE$13="Baja",'Mapa final'!$AG$13="Leve"),CONCATENATE("R2C",'Mapa final'!$S$13),"")</f>
        <v/>
      </c>
      <c r="P36" s="55" t="str">
        <f>IF(AND('Mapa final'!$AE$12="Alta",'Mapa final'!$AG$12="Leve"),CONCATENATE("R2C",'Mapa final'!$S$12),"")</f>
        <v/>
      </c>
      <c r="Q36" s="55" t="str">
        <f>IF(AND('Mapa final'!$AE$13="Alta",'Mapa final'!$AG$13="Leve"),CONCATENATE("R2C",'Mapa final'!$S$13),"")</f>
        <v/>
      </c>
      <c r="R36" s="55" t="str">
        <f>IF(AND('Mapa final'!$AE$12="Alta",'Mapa final'!$AG$12="Leve"),CONCATENATE("R2C",'Mapa final'!$S$12),"")</f>
        <v/>
      </c>
      <c r="S36" s="55" t="str">
        <f>IF(AND('Mapa final'!$AE$13="Alta",'Mapa final'!$AG$13="Leve"),CONCATENATE("R2C",'Mapa final'!$S$13),"")</f>
        <v/>
      </c>
      <c r="T36" s="55" t="str">
        <f>IF(AND('Mapa final'!$AE$12="Alta",'Mapa final'!$AG$12="Leve"),CONCATENATE("R2C",'Mapa final'!$S$12),"")</f>
        <v/>
      </c>
      <c r="U36" s="56" t="str">
        <f>IF(AND('Mapa final'!$AE$13="Alta",'Mapa final'!$AG$13="Leve"),CONCATENATE("R2C",'Mapa final'!$S$13),"")</f>
        <v/>
      </c>
      <c r="V36" s="54" t="str">
        <f>IF(AND('Mapa final'!$AE$12="Alta",'Mapa final'!$AG$12="Leve"),CONCATENATE("R2C",'Mapa final'!$S$12),"")</f>
        <v/>
      </c>
      <c r="W36" s="55" t="str">
        <f>IF(AND('Mapa final'!$AE$13="Alta",'Mapa final'!$AG$13="Leve"),CONCATENATE("R2C",'Mapa final'!$S$13),"")</f>
        <v/>
      </c>
      <c r="X36" s="55" t="str">
        <f>IF(AND('Mapa final'!$AE$12="Alta",'Mapa final'!$AG$12="Leve"),CONCATENATE("R2C",'Mapa final'!$S$12),"")</f>
        <v/>
      </c>
      <c r="Y36" s="55" t="str">
        <f>IF(AND('Mapa final'!$AE$13="Alta",'Mapa final'!$AG$13="Leve"),CONCATENATE("R2C",'Mapa final'!$S$13),"")</f>
        <v/>
      </c>
      <c r="Z36" s="55" t="str">
        <f>IF(AND('Mapa final'!$AE$12="Alta",'Mapa final'!$AG$12="Leve"),CONCATENATE("R2C",'Mapa final'!$S$12),"")</f>
        <v/>
      </c>
      <c r="AA36" s="56" t="str">
        <f>IF(AND('Mapa final'!$AE$13="Alta",'Mapa final'!$AG$13="Leve"),CONCATENATE("R2C",'Mapa final'!$S$13),"")</f>
        <v/>
      </c>
      <c r="AB36" s="38" t="str">
        <f>IF(AND('Mapa final'!$AE$12="Muy Alta",'Mapa final'!$AG$12="Leve"),CONCATENATE("R2C",'Mapa final'!$S$12),"")</f>
        <v/>
      </c>
      <c r="AC36" s="39" t="str">
        <f>IF(AND('Mapa final'!$AE$13="Muy Alta",'Mapa final'!$AG$13="Leve"),CONCATENATE("R2C",'Mapa final'!$S$13),"")</f>
        <v/>
      </c>
      <c r="AD36" s="39" t="str">
        <f>IF(AND('Mapa final'!$AE$12="Muy Alta",'Mapa final'!$AG$12="Leve"),CONCATENATE("R2C",'Mapa final'!$S$12),"")</f>
        <v/>
      </c>
      <c r="AE36" s="39" t="str">
        <f>IF(AND('Mapa final'!$AE$13="Muy Alta",'Mapa final'!$AG$13="Leve"),CONCATENATE("R2C",'Mapa final'!$S$13),"")</f>
        <v/>
      </c>
      <c r="AF36" s="39" t="str">
        <f>IF(AND('Mapa final'!$AE$12="Muy Alta",'Mapa final'!$AG$12="Leve"),CONCATENATE("R2C",'Mapa final'!$S$12),"")</f>
        <v/>
      </c>
      <c r="AG36" s="40" t="str">
        <f>IF(AND('Mapa final'!$AE$13="Muy Alta",'Mapa final'!$AG$13="Leve"),CONCATENATE("R2C",'Mapa final'!$S$13),"")</f>
        <v/>
      </c>
      <c r="AH36" s="41" t="str">
        <f>IF(AND('Mapa final'!$AE$12="Muy Alta",'Mapa final'!$AG$12="Catastrófico"),CONCATENATE("R2C",'Mapa final'!$S$12),"")</f>
        <v/>
      </c>
      <c r="AI36" s="42" t="str">
        <f>IF(AND('Mapa final'!$AE$13="Muy Alta",'Mapa final'!$AG$13="Catastrófico"),CONCATENATE("R2C",'Mapa final'!$S$13),"")</f>
        <v/>
      </c>
      <c r="AJ36" s="42" t="str">
        <f>IF(AND('Mapa final'!$AE$12="Muy Alta",'Mapa final'!$AG$12="Catastrófico"),CONCATENATE("R2C",'Mapa final'!$S$12),"")</f>
        <v/>
      </c>
      <c r="AK36" s="42" t="str">
        <f>IF(AND('Mapa final'!$AE$13="Muy Alta",'Mapa final'!$AG$13="Catastrófico"),CONCATENATE("R2C",'Mapa final'!$S$13),"")</f>
        <v/>
      </c>
      <c r="AL36" s="42" t="str">
        <f>IF(AND('Mapa final'!$AE$12="Muy Alta",'Mapa final'!$AG$12="Catastrófico"),CONCATENATE("R2C",'Mapa final'!$S$12),"")</f>
        <v/>
      </c>
      <c r="AM36" s="43" t="str">
        <f>IF(AND('Mapa final'!$AE$13="Muy Alta",'Mapa final'!$AG$13="Catastrófico"),CONCATENATE("R2C",'Mapa final'!$S$13),"")</f>
        <v/>
      </c>
      <c r="AN36" s="70"/>
      <c r="AO36" s="378" t="s">
        <v>171</v>
      </c>
      <c r="AP36" s="379"/>
      <c r="AQ36" s="379"/>
      <c r="AR36" s="379"/>
      <c r="AS36" s="379"/>
      <c r="AT36" s="38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08"/>
      <c r="C37" s="308"/>
      <c r="D37" s="309"/>
      <c r="E37" s="366"/>
      <c r="F37" s="351"/>
      <c r="G37" s="351"/>
      <c r="H37" s="351"/>
      <c r="I37" s="351"/>
      <c r="J37" s="65" t="str">
        <f>IF(AND('Mapa final'!$AE$12="Baja",'Mapa final'!$AG$12="Leve"),CONCATENATE("R2C",'Mapa final'!$S$12),"")</f>
        <v/>
      </c>
      <c r="K37" s="169" t="str">
        <f>IF(AND('Mapa final'!$AE$13="Baja",'Mapa final'!$AG$13="Leve"),CONCATENATE("R2C",'Mapa final'!$S$13),"")</f>
        <v/>
      </c>
      <c r="L37" s="169" t="str">
        <f>IF(AND('Mapa final'!$AE$12="Baja",'Mapa final'!$AG$12="Leve"),CONCATENATE("R2C",'Mapa final'!$S$12),"")</f>
        <v/>
      </c>
      <c r="M37" s="169" t="str">
        <f>IF(AND('Mapa final'!$AE$13="Baja",'Mapa final'!$AG$13="Leve"),CONCATENATE("R2C",'Mapa final'!$S$13),"")</f>
        <v/>
      </c>
      <c r="N37" s="169" t="str">
        <f>IF(AND('Mapa final'!$AE$12="Baja",'Mapa final'!$AG$12="Leve"),CONCATENATE("R2C",'Mapa final'!$S$12),"")</f>
        <v/>
      </c>
      <c r="O37" s="66" t="str">
        <f>IF(AND('Mapa final'!$AE$13="Baja",'Mapa final'!$AG$13="Leve"),CONCATENATE("R2C",'Mapa final'!$S$13),"")</f>
        <v/>
      </c>
      <c r="P37" s="168" t="str">
        <f>IF(AND('Mapa final'!$AE$12="Alta",'Mapa final'!$AG$12="Leve"),CONCATENATE("R2C",'Mapa final'!$S$12),"")</f>
        <v/>
      </c>
      <c r="Q37" s="168" t="str">
        <f>IF(AND('Mapa final'!$AE$13="baja",'Mapa final'!$AG$13="menor"),CONCATENATE("R1C",'Mapa final'!$S$13),"")</f>
        <v>R1C2</v>
      </c>
      <c r="R37" s="168" t="str">
        <f>IF(AND('Mapa final'!$AE$12="Alta",'Mapa final'!$AG$12="Leve"),CONCATENATE("R2C",'Mapa final'!$S$12),"")</f>
        <v/>
      </c>
      <c r="S37" s="168" t="str">
        <f>IF(AND('Mapa final'!$AE$13="Alta",'Mapa final'!$AG$13="Leve"),CONCATENATE("R2C",'Mapa final'!$S$13),"")</f>
        <v/>
      </c>
      <c r="T37" s="168" t="str">
        <f>IF(AND('Mapa final'!$AE$12="Alta",'Mapa final'!$AG$12="Leve"),CONCATENATE("R2C",'Mapa final'!$S$12),"")</f>
        <v/>
      </c>
      <c r="U37" s="58" t="str">
        <f>IF(AND('Mapa final'!$AE$13="Alta",'Mapa final'!$AG$13="Leve"),CONCATENATE("R2C",'Mapa final'!$S$13),"")</f>
        <v/>
      </c>
      <c r="V37" s="57" t="str">
        <f>IF(AND('Mapa final'!$AE$12="Alta",'Mapa final'!$AG$12="Leve"),CONCATENATE("R2C",'Mapa final'!$S$12),"")</f>
        <v/>
      </c>
      <c r="W37" s="168" t="str">
        <f>IF(AND('Mapa final'!$AE$13="Alta",'Mapa final'!$AG$13="Leve"),CONCATENATE("R2C",'Mapa final'!$S$13),"")</f>
        <v/>
      </c>
      <c r="X37" s="168" t="str">
        <f>IF(AND('Mapa final'!$AE$12="Alta",'Mapa final'!$AG$12="Leve"),CONCATENATE("R2C",'Mapa final'!$S$12),"")</f>
        <v/>
      </c>
      <c r="Y37" s="168" t="str">
        <f>IF(AND('Mapa final'!$AE$13="Alta",'Mapa final'!$AG$13="Leve"),CONCATENATE("R2C",'Mapa final'!$S$13),"")</f>
        <v/>
      </c>
      <c r="Z37" s="168" t="str">
        <f>IF(AND('Mapa final'!$AE$12="Alta",'Mapa final'!$AG$12="Leve"),CONCATENATE("R2C",'Mapa final'!$S$12),"")</f>
        <v/>
      </c>
      <c r="AA37" s="58" t="str">
        <f>IF(AND('Mapa final'!$AE$13="Alta",'Mapa final'!$AG$13="Leve"),CONCATENATE("R2C",'Mapa final'!$S$13),"")</f>
        <v/>
      </c>
      <c r="AB37" s="44" t="str">
        <f>IF(AND('Mapa final'!$AE$12="Muy Alta",'Mapa final'!$AG$12="Leve"),CONCATENATE("R2C",'Mapa final'!$S$12),"")</f>
        <v/>
      </c>
      <c r="AC37" s="167" t="str">
        <f>IF(AND('Mapa final'!$AE$13="Muy Alta",'Mapa final'!$AG$13="Leve"),CONCATENATE("R2C",'Mapa final'!$S$13),"")</f>
        <v/>
      </c>
      <c r="AD37" s="167" t="str">
        <f>IF(AND('Mapa final'!$AE$12="Muy Alta",'Mapa final'!$AG$12="Leve"),CONCATENATE("R2C",'Mapa final'!$S$12),"")</f>
        <v/>
      </c>
      <c r="AE37" s="167" t="str">
        <f>IF(AND('Mapa final'!$AE$13="Muy Alta",'Mapa final'!$AG$13="Leve"),CONCATENATE("R2C",'Mapa final'!$S$13),"")</f>
        <v/>
      </c>
      <c r="AF37" s="167" t="str">
        <f>IF(AND('Mapa final'!$AE$12="Muy Alta",'Mapa final'!$AG$12="Leve"),CONCATENATE("R2C",'Mapa final'!$S$12),"")</f>
        <v/>
      </c>
      <c r="AG37" s="45" t="str">
        <f>IF(AND('Mapa final'!$AE$13="Muy Alta",'Mapa final'!$AG$13="Leve"),CONCATENATE("R2C",'Mapa final'!$S$13),"")</f>
        <v/>
      </c>
      <c r="AH37" s="46" t="str">
        <f>IF(AND('Mapa final'!$AE$12="Muy Alta",'Mapa final'!$AG$12="Catastrófico"),CONCATENATE("R2C",'Mapa final'!$S$12),"")</f>
        <v/>
      </c>
      <c r="AI37" s="170" t="str">
        <f>IF(AND('Mapa final'!$AE$13="Muy Alta",'Mapa final'!$AG$13="Catastrófico"),CONCATENATE("R2C",'Mapa final'!$S$13),"")</f>
        <v/>
      </c>
      <c r="AJ37" s="170" t="str">
        <f>IF(AND('Mapa final'!$AE$12="Muy Alta",'Mapa final'!$AG$12="Catastrófico"),CONCATENATE("R2C",'Mapa final'!$S$12),"")</f>
        <v/>
      </c>
      <c r="AK37" s="170" t="str">
        <f>IF(AND('Mapa final'!$AE$13="Muy Alta",'Mapa final'!$AG$13="Catastrófico"),CONCATENATE("R2C",'Mapa final'!$S$13),"")</f>
        <v/>
      </c>
      <c r="AL37" s="170" t="str">
        <f>IF(AND('Mapa final'!$AE$12="Muy Alta",'Mapa final'!$AG$12="Catastrófico"),CONCATENATE("R2C",'Mapa final'!$S$12),"")</f>
        <v/>
      </c>
      <c r="AM37" s="47" t="str">
        <f>IF(AND('Mapa final'!$AE$13="Muy Alta",'Mapa final'!$AG$13="Catastrófico"),CONCATENATE("R2C",'Mapa final'!$S$13),"")</f>
        <v/>
      </c>
      <c r="AN37" s="70"/>
      <c r="AO37" s="381"/>
      <c r="AP37" s="382"/>
      <c r="AQ37" s="382"/>
      <c r="AR37" s="382"/>
      <c r="AS37" s="382"/>
      <c r="AT37" s="383"/>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08"/>
      <c r="C38" s="308"/>
      <c r="D38" s="309"/>
      <c r="E38" s="350"/>
      <c r="F38" s="351"/>
      <c r="G38" s="351"/>
      <c r="H38" s="351"/>
      <c r="I38" s="351"/>
      <c r="J38" s="65" t="str">
        <f>IF(AND('Mapa final'!$AE$12="Baja",'Mapa final'!$AG$12="Leve"),CONCATENATE("R2C",'Mapa final'!$S$12),"")</f>
        <v/>
      </c>
      <c r="K38" s="169" t="str">
        <f>IF(AND('Mapa final'!$AE$13="Baja",'Mapa final'!$AG$13="Leve"),CONCATENATE("R2C",'Mapa final'!$S$13),"")</f>
        <v/>
      </c>
      <c r="L38" s="169" t="str">
        <f>IF(AND('Mapa final'!$AE$12="Baja",'Mapa final'!$AG$12="Leve"),CONCATENATE("R2C",'Mapa final'!$S$12),"")</f>
        <v/>
      </c>
      <c r="M38" s="169" t="str">
        <f>IF(AND('Mapa final'!$AE$13="Baja",'Mapa final'!$AG$13="Leve"),CONCATENATE("R2C",'Mapa final'!$S$13),"")</f>
        <v/>
      </c>
      <c r="N38" s="169" t="str">
        <f>IF(AND('Mapa final'!$AE$12="Baja",'Mapa final'!$AG$12="Leve"),CONCATENATE("R2C",'Mapa final'!$S$12),"")</f>
        <v/>
      </c>
      <c r="O38" s="66" t="str">
        <f>IF(AND('Mapa final'!$AE$13="Baja",'Mapa final'!$AG$13="Leve"),CONCATENATE("R2C",'Mapa final'!$S$13),"")</f>
        <v/>
      </c>
      <c r="P38" s="168" t="str">
        <f>IF(AND('Mapa final'!$AE$12="Alta",'Mapa final'!$AG$12="Leve"),CONCATENATE("R2C",'Mapa final'!$S$12),"")</f>
        <v/>
      </c>
      <c r="Q38" s="168" t="str">
        <f>IF(AND('Mapa final'!$AE$13="Alta",'Mapa final'!$AG$13="Leve"),CONCATENATE("R2C",'Mapa final'!$S$13),"")</f>
        <v/>
      </c>
      <c r="R38" s="168" t="str">
        <f>IF(AND('Mapa final'!$AE$12="Alta",'Mapa final'!$AG$12="Leve"),CONCATENATE("R2C",'Mapa final'!$S$12),"")</f>
        <v/>
      </c>
      <c r="S38" s="168" t="str">
        <f>IF(AND('Mapa final'!$AE$13="Alta",'Mapa final'!$AG$13="Leve"),CONCATENATE("R2C",'Mapa final'!$S$13),"")</f>
        <v/>
      </c>
      <c r="T38" s="168" t="str">
        <f>IF(AND('Mapa final'!$AE$12="Alta",'Mapa final'!$AG$12="Leve"),CONCATENATE("R2C",'Mapa final'!$S$12),"")</f>
        <v/>
      </c>
      <c r="U38" s="58" t="str">
        <f>IF(AND('Mapa final'!$AE$13="Alta",'Mapa final'!$AG$13="Leve"),CONCATENATE("R2C",'Mapa final'!$S$13),"")</f>
        <v/>
      </c>
      <c r="V38" s="57" t="str">
        <f>IF(AND('Mapa final'!$AE$12="Alta",'Mapa final'!$AG$12="Leve"),CONCATENATE("R2C",'Mapa final'!$S$12),"")</f>
        <v/>
      </c>
      <c r="W38" s="168" t="str">
        <f>IF(AND('Mapa final'!$AE$13="Alta",'Mapa final'!$AG$13="Leve"),CONCATENATE("R2C",'Mapa final'!$S$13),"")</f>
        <v/>
      </c>
      <c r="X38" s="168" t="str">
        <f>IF(AND('Mapa final'!$AE$12="Alta",'Mapa final'!$AG$12="Leve"),CONCATENATE("R2C",'Mapa final'!$S$12),"")</f>
        <v/>
      </c>
      <c r="Y38" s="168" t="str">
        <f>IF(AND('Mapa final'!$AE$13="Alta",'Mapa final'!$AG$13="Leve"),CONCATENATE("R2C",'Mapa final'!$S$13),"")</f>
        <v/>
      </c>
      <c r="Z38" s="168" t="str">
        <f>IF(AND('Mapa final'!$AE$12="Alta",'Mapa final'!$AG$12="Leve"),CONCATENATE("R2C",'Mapa final'!$S$12),"")</f>
        <v/>
      </c>
      <c r="AA38" s="58" t="str">
        <f>IF(AND('Mapa final'!$AE$13="Alta",'Mapa final'!$AG$13="Leve"),CONCATENATE("R2C",'Mapa final'!$S$13),"")</f>
        <v/>
      </c>
      <c r="AB38" s="44" t="str">
        <f>IF(AND('Mapa final'!$AE$12="Muy Alta",'Mapa final'!$AG$12="Leve"),CONCATENATE("R2C",'Mapa final'!$S$12),"")</f>
        <v/>
      </c>
      <c r="AC38" s="167" t="str">
        <f>IF(AND('Mapa final'!$AE$13="Muy Alta",'Mapa final'!$AG$13="Leve"),CONCATENATE("R2C",'Mapa final'!$S$13),"")</f>
        <v/>
      </c>
      <c r="AD38" s="167" t="str">
        <f>IF(AND('Mapa final'!$AE$12="Muy Alta",'Mapa final'!$AG$12="Leve"),CONCATENATE("R2C",'Mapa final'!$S$12),"")</f>
        <v/>
      </c>
      <c r="AE38" s="167" t="str">
        <f>IF(AND('Mapa final'!$AE$13="Muy Alta",'Mapa final'!$AG$13="Leve"),CONCATENATE("R2C",'Mapa final'!$S$13),"")</f>
        <v/>
      </c>
      <c r="AF38" s="167" t="str">
        <f>IF(AND('Mapa final'!$AE$12="Muy Alta",'Mapa final'!$AG$12="Leve"),CONCATENATE("R2C",'Mapa final'!$S$12),"")</f>
        <v/>
      </c>
      <c r="AG38" s="45" t="str">
        <f>IF(AND('Mapa final'!$AE$13="Muy Alta",'Mapa final'!$AG$13="Leve"),CONCATENATE("R2C",'Mapa final'!$S$13),"")</f>
        <v/>
      </c>
      <c r="AH38" s="46" t="str">
        <f>IF(AND('Mapa final'!$AE$12="Muy Alta",'Mapa final'!$AG$12="Catastrófico"),CONCATENATE("R2C",'Mapa final'!$S$12),"")</f>
        <v/>
      </c>
      <c r="AI38" s="170" t="str">
        <f>IF(AND('Mapa final'!$AE$13="Muy Alta",'Mapa final'!$AG$13="Catastrófico"),CONCATENATE("R2C",'Mapa final'!$S$13),"")</f>
        <v/>
      </c>
      <c r="AJ38" s="170" t="str">
        <f>IF(AND('Mapa final'!$AE$12="Muy Alta",'Mapa final'!$AG$12="Catastrófico"),CONCATENATE("R2C",'Mapa final'!$S$12),"")</f>
        <v/>
      </c>
      <c r="AK38" s="170" t="str">
        <f>IF(AND('Mapa final'!$AE$13="Muy Alta",'Mapa final'!$AG$13="Catastrófico"),CONCATENATE("R2C",'Mapa final'!$S$13),"")</f>
        <v/>
      </c>
      <c r="AL38" s="170" t="str">
        <f>IF(AND('Mapa final'!$AE$12="Muy Alta",'Mapa final'!$AG$12="Catastrófico"),CONCATENATE("R2C",'Mapa final'!$S$12),"")</f>
        <v/>
      </c>
      <c r="AM38" s="47" t="str">
        <f>IF(AND('Mapa final'!$AE$13="Muy Alta",'Mapa final'!$AG$13="Catastrófico"),CONCATENATE("R2C",'Mapa final'!$S$13),"")</f>
        <v/>
      </c>
      <c r="AN38" s="70"/>
      <c r="AO38" s="381"/>
      <c r="AP38" s="382"/>
      <c r="AQ38" s="382"/>
      <c r="AR38" s="382"/>
      <c r="AS38" s="382"/>
      <c r="AT38" s="383"/>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08"/>
      <c r="C39" s="308"/>
      <c r="D39" s="309"/>
      <c r="E39" s="350"/>
      <c r="F39" s="351"/>
      <c r="G39" s="351"/>
      <c r="H39" s="351"/>
      <c r="I39" s="351"/>
      <c r="J39" s="65" t="str">
        <f>IF(AND('Mapa final'!$AE$12="Baja",'Mapa final'!$AG$12="Leve"),CONCATENATE("R2C",'Mapa final'!$S$12),"")</f>
        <v/>
      </c>
      <c r="K39" s="169" t="str">
        <f>IF(AND('Mapa final'!$AE$13="Baja",'Mapa final'!$AG$13="Leve"),CONCATENATE("R2C",'Mapa final'!$S$13),"")</f>
        <v/>
      </c>
      <c r="L39" s="169" t="str">
        <f>IF(AND('Mapa final'!$AE$12="Baja",'Mapa final'!$AG$12="Leve"),CONCATENATE("R2C",'Mapa final'!$S$12),"")</f>
        <v/>
      </c>
      <c r="M39" s="169" t="str">
        <f>IF(AND('Mapa final'!$AE$13="Baja",'Mapa final'!$AG$13="Leve"),CONCATENATE("R2C",'Mapa final'!$S$13),"")</f>
        <v/>
      </c>
      <c r="N39" s="169" t="str">
        <f>IF(AND('Mapa final'!$AE$12="Baja",'Mapa final'!$AG$12="Leve"),CONCATENATE("R2C",'Mapa final'!$S$12),"")</f>
        <v/>
      </c>
      <c r="O39" s="66" t="str">
        <f>IF(AND('Mapa final'!$AE$13="Baja",'Mapa final'!$AG$13="Leve"),CONCATENATE("R2C",'Mapa final'!$S$13),"")</f>
        <v/>
      </c>
      <c r="P39" s="168" t="str">
        <f>IF(AND('Mapa final'!$AE$12="Alta",'Mapa final'!$AG$12="Leve"),CONCATENATE("R2C",'Mapa final'!$S$12),"")</f>
        <v/>
      </c>
      <c r="Q39" s="168" t="str">
        <f>IF(AND('Mapa final'!$AE$13="Alta",'Mapa final'!$AG$13="Leve"),CONCATENATE("R2C",'Mapa final'!$S$13),"")</f>
        <v/>
      </c>
      <c r="R39" s="168" t="str">
        <f>IF(AND('Mapa final'!$AE$12="Alta",'Mapa final'!$AG$12="Leve"),CONCATENATE("R2C",'Mapa final'!$S$12),"")</f>
        <v/>
      </c>
      <c r="S39" s="168" t="str">
        <f>IF(AND('Mapa final'!$AE$13="Alta",'Mapa final'!$AG$13="Leve"),CONCATENATE("R2C",'Mapa final'!$S$13),"")</f>
        <v/>
      </c>
      <c r="T39" s="168" t="str">
        <f>IF(AND('Mapa final'!$AE$12="Alta",'Mapa final'!$AG$12="Leve"),CONCATENATE("R2C",'Mapa final'!$S$12),"")</f>
        <v/>
      </c>
      <c r="U39" s="58" t="str">
        <f>IF(AND('Mapa final'!$AE$13="Alta",'Mapa final'!$AG$13="Leve"),CONCATENATE("R2C",'Mapa final'!$S$13),"")</f>
        <v/>
      </c>
      <c r="V39" s="57" t="str">
        <f>IF(AND('Mapa final'!$AE$12="Alta",'Mapa final'!$AG$12="Leve"),CONCATENATE("R2C",'Mapa final'!$S$12),"")</f>
        <v/>
      </c>
      <c r="W39" s="168" t="str">
        <f>IF(AND('Mapa final'!$AE$13="Alta",'Mapa final'!$AG$13="Leve"),CONCATENATE("R2C",'Mapa final'!$S$13),"")</f>
        <v/>
      </c>
      <c r="X39" s="168" t="str">
        <f>IF(AND('Mapa final'!$AE$12="Alta",'Mapa final'!$AG$12="Leve"),CONCATENATE("R2C",'Mapa final'!$S$12),"")</f>
        <v/>
      </c>
      <c r="Y39" s="168" t="str">
        <f>IF(AND('Mapa final'!$AE$13="Alta",'Mapa final'!$AG$13="Leve"),CONCATENATE("R2C",'Mapa final'!$S$13),"")</f>
        <v/>
      </c>
      <c r="Z39" s="168" t="str">
        <f>IF(AND('Mapa final'!$AE$12="Alta",'Mapa final'!$AG$12="Leve"),CONCATENATE("R2C",'Mapa final'!$S$12),"")</f>
        <v/>
      </c>
      <c r="AA39" s="58" t="str">
        <f>IF(AND('Mapa final'!$AE$13="Alta",'Mapa final'!$AG$13="Leve"),CONCATENATE("R2C",'Mapa final'!$S$13),"")</f>
        <v/>
      </c>
      <c r="AB39" s="44" t="str">
        <f>IF(AND('Mapa final'!$AE$12="Muy Alta",'Mapa final'!$AG$12="Leve"),CONCATENATE("R2C",'Mapa final'!$S$12),"")</f>
        <v/>
      </c>
      <c r="AC39" s="167" t="str">
        <f>IF(AND('Mapa final'!$AE$13="Muy Alta",'Mapa final'!$AG$13="Leve"),CONCATENATE("R2C",'Mapa final'!$S$13),"")</f>
        <v/>
      </c>
      <c r="AD39" s="167" t="str">
        <f>IF(AND('Mapa final'!$AE$12="Muy Alta",'Mapa final'!$AG$12="Leve"),CONCATENATE("R2C",'Mapa final'!$S$12),"")</f>
        <v/>
      </c>
      <c r="AE39" s="167" t="str">
        <f>IF(AND('Mapa final'!$AE$13="Muy Alta",'Mapa final'!$AG$13="Leve"),CONCATENATE("R2C",'Mapa final'!$S$13),"")</f>
        <v/>
      </c>
      <c r="AF39" s="167" t="str">
        <f>IF(AND('Mapa final'!$AE$12="Muy Alta",'Mapa final'!$AG$12="Leve"),CONCATENATE("R2C",'Mapa final'!$S$12),"")</f>
        <v/>
      </c>
      <c r="AG39" s="45" t="str">
        <f>IF(AND('Mapa final'!$AE$13="Muy Alta",'Mapa final'!$AG$13="Leve"),CONCATENATE("R2C",'Mapa final'!$S$13),"")</f>
        <v/>
      </c>
      <c r="AH39" s="46" t="str">
        <f>IF(AND('Mapa final'!$AE$12="Muy Alta",'Mapa final'!$AG$12="Catastrófico"),CONCATENATE("R2C",'Mapa final'!$S$12),"")</f>
        <v/>
      </c>
      <c r="AI39" s="170" t="str">
        <f>IF(AND('Mapa final'!$AE$13="Muy Alta",'Mapa final'!$AG$13="Catastrófico"),CONCATENATE("R2C",'Mapa final'!$S$13),"")</f>
        <v/>
      </c>
      <c r="AJ39" s="170" t="str">
        <f>IF(AND('Mapa final'!$AE$12="Muy Alta",'Mapa final'!$AG$12="Catastrófico"),CONCATENATE("R2C",'Mapa final'!$S$12),"")</f>
        <v/>
      </c>
      <c r="AK39" s="170" t="str">
        <f>IF(AND('Mapa final'!$AE$13="Muy Alta",'Mapa final'!$AG$13="Catastrófico"),CONCATENATE("R2C",'Mapa final'!$S$13),"")</f>
        <v/>
      </c>
      <c r="AL39" s="170" t="str">
        <f>IF(AND('Mapa final'!$AE$12="Muy Alta",'Mapa final'!$AG$12="Catastrófico"),CONCATENATE("R2C",'Mapa final'!$S$12),"")</f>
        <v/>
      </c>
      <c r="AM39" s="47" t="str">
        <f>IF(AND('Mapa final'!$AE$13="Muy Alta",'Mapa final'!$AG$13="Catastrófico"),CONCATENATE("R2C",'Mapa final'!$S$13),"")</f>
        <v/>
      </c>
      <c r="AN39" s="70"/>
      <c r="AO39" s="381"/>
      <c r="AP39" s="382"/>
      <c r="AQ39" s="382"/>
      <c r="AR39" s="382"/>
      <c r="AS39" s="382"/>
      <c r="AT39" s="383"/>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08"/>
      <c r="C40" s="308"/>
      <c r="D40" s="309"/>
      <c r="E40" s="350"/>
      <c r="F40" s="351"/>
      <c r="G40" s="351"/>
      <c r="H40" s="351"/>
      <c r="I40" s="351"/>
      <c r="J40" s="65" t="str">
        <f>IF(AND('Mapa final'!$AE$12="Baja",'Mapa final'!$AG$12="Leve"),CONCATENATE("R2C",'Mapa final'!$S$12),"")</f>
        <v/>
      </c>
      <c r="K40" s="169" t="str">
        <f>IF(AND('Mapa final'!$AE$13="Baja",'Mapa final'!$AG$13="Leve"),CONCATENATE("R2C",'Mapa final'!$S$13),"")</f>
        <v/>
      </c>
      <c r="L40" s="169" t="str">
        <f>IF(AND('Mapa final'!$AE$12="Baja",'Mapa final'!$AG$12="Leve"),CONCATENATE("R2C",'Mapa final'!$S$12),"")</f>
        <v/>
      </c>
      <c r="M40" s="169" t="str">
        <f>IF(AND('Mapa final'!$AE$13="Baja",'Mapa final'!$AG$13="Leve"),CONCATENATE("R2C",'Mapa final'!$S$13),"")</f>
        <v/>
      </c>
      <c r="N40" s="169" t="str">
        <f>IF(AND('Mapa final'!$AE$12="Baja",'Mapa final'!$AG$12="Leve"),CONCATENATE("R2C",'Mapa final'!$S$12),"")</f>
        <v/>
      </c>
      <c r="O40" s="66" t="str">
        <f>IF(AND('Mapa final'!$AE$13="Baja",'Mapa final'!$AG$13="Leve"),CONCATENATE("R2C",'Mapa final'!$S$13),"")</f>
        <v/>
      </c>
      <c r="P40" s="168" t="str">
        <f>IF(AND('Mapa final'!$AE$12="Alta",'Mapa final'!$AG$12="Leve"),CONCATENATE("R2C",'Mapa final'!$S$12),"")</f>
        <v/>
      </c>
      <c r="Q40" s="168" t="str">
        <f>IF(AND('Mapa final'!$AE$13="Alta",'Mapa final'!$AG$13="Leve"),CONCATENATE("R2C",'Mapa final'!$S$13),"")</f>
        <v/>
      </c>
      <c r="R40" s="168" t="str">
        <f>IF(AND('Mapa final'!$AE$12="Alta",'Mapa final'!$AG$12="Leve"),CONCATENATE("R2C",'Mapa final'!$S$12),"")</f>
        <v/>
      </c>
      <c r="S40" s="168" t="str">
        <f>IF(AND('Mapa final'!$AE$13="Alta",'Mapa final'!$AG$13="Leve"),CONCATENATE("R2C",'Mapa final'!$S$13),"")</f>
        <v/>
      </c>
      <c r="T40" s="168" t="str">
        <f>IF(AND('Mapa final'!$AE$12="Alta",'Mapa final'!$AG$12="Leve"),CONCATENATE("R2C",'Mapa final'!$S$12),"")</f>
        <v/>
      </c>
      <c r="U40" s="58" t="str">
        <f>IF(AND('Mapa final'!$AE$13="Alta",'Mapa final'!$AG$13="Leve"),CONCATENATE("R2C",'Mapa final'!$S$13),"")</f>
        <v/>
      </c>
      <c r="V40" s="57" t="str">
        <f>IF(AND('Mapa final'!$AE$12="Alta",'Mapa final'!$AG$12="Leve"),CONCATENATE("R2C",'Mapa final'!$S$12),"")</f>
        <v/>
      </c>
      <c r="W40" s="168" t="str">
        <f>IF(AND('Mapa final'!$AE$13="Alta",'Mapa final'!$AG$13="Leve"),CONCATENATE("R2C",'Mapa final'!$S$13),"")</f>
        <v/>
      </c>
      <c r="X40" s="168" t="str">
        <f>IF(AND('Mapa final'!$AE$12="Alta",'Mapa final'!$AG$12="Leve"),CONCATENATE("R2C",'Mapa final'!$S$12),"")</f>
        <v/>
      </c>
      <c r="Y40" s="168" t="str">
        <f>IF(AND('Mapa final'!$AE$13="Alta",'Mapa final'!$AG$13="Leve"),CONCATENATE("R2C",'Mapa final'!$S$13),"")</f>
        <v/>
      </c>
      <c r="Z40" s="168" t="str">
        <f>IF(AND('Mapa final'!$AE$12="Alta",'Mapa final'!$AG$12="Leve"),CONCATENATE("R2C",'Mapa final'!$S$12),"")</f>
        <v/>
      </c>
      <c r="AA40" s="58" t="str">
        <f>IF(AND('Mapa final'!$AE$13="Alta",'Mapa final'!$AG$13="Leve"),CONCATENATE("R2C",'Mapa final'!$S$13),"")</f>
        <v/>
      </c>
      <c r="AB40" s="44" t="str">
        <f>IF(AND('Mapa final'!$AE$12="Muy Alta",'Mapa final'!$AG$12="Leve"),CONCATENATE("R2C",'Mapa final'!$S$12),"")</f>
        <v/>
      </c>
      <c r="AC40" s="167" t="str">
        <f>IF(AND('Mapa final'!$AE$13="Muy Alta",'Mapa final'!$AG$13="Leve"),CONCATENATE("R2C",'Mapa final'!$S$13),"")</f>
        <v/>
      </c>
      <c r="AD40" s="167" t="str">
        <f>IF(AND('Mapa final'!$AE$12="Muy Alta",'Mapa final'!$AG$12="Leve"),CONCATENATE("R2C",'Mapa final'!$S$12),"")</f>
        <v/>
      </c>
      <c r="AE40" s="167" t="str">
        <f>IF(AND('Mapa final'!$AE$13="Muy Alta",'Mapa final'!$AG$13="Leve"),CONCATENATE("R2C",'Mapa final'!$S$13),"")</f>
        <v/>
      </c>
      <c r="AF40" s="167" t="str">
        <f>IF(AND('Mapa final'!$AE$12="Muy Alta",'Mapa final'!$AG$12="Leve"),CONCATENATE("R2C",'Mapa final'!$S$12),"")</f>
        <v/>
      </c>
      <c r="AG40" s="45" t="str">
        <f>IF(AND('Mapa final'!$AE$13="Muy Alta",'Mapa final'!$AG$13="Leve"),CONCATENATE("R2C",'Mapa final'!$S$13),"")</f>
        <v/>
      </c>
      <c r="AH40" s="46" t="str">
        <f>IF(AND('Mapa final'!$AE$12="Muy Alta",'Mapa final'!$AG$12="Catastrófico"),CONCATENATE("R2C",'Mapa final'!$S$12),"")</f>
        <v/>
      </c>
      <c r="AI40" s="170" t="str">
        <f>IF(AND('Mapa final'!$AE$13="Muy Alta",'Mapa final'!$AG$13="Catastrófico"),CONCATENATE("R2C",'Mapa final'!$S$13),"")</f>
        <v/>
      </c>
      <c r="AJ40" s="170" t="str">
        <f>IF(AND('Mapa final'!$AE$12="Muy Alta",'Mapa final'!$AG$12="Catastrófico"),CONCATENATE("R2C",'Mapa final'!$S$12),"")</f>
        <v/>
      </c>
      <c r="AK40" s="170" t="str">
        <f>IF(AND('Mapa final'!$AE$13="Muy Alta",'Mapa final'!$AG$13="Catastrófico"),CONCATENATE("R2C",'Mapa final'!$S$13),"")</f>
        <v/>
      </c>
      <c r="AL40" s="170" t="str">
        <f>IF(AND('Mapa final'!$AE$12="Muy Alta",'Mapa final'!$AG$12="Catastrófico"),CONCATENATE("R2C",'Mapa final'!$S$12),"")</f>
        <v/>
      </c>
      <c r="AM40" s="47" t="str">
        <f>IF(AND('Mapa final'!$AE$13="Muy Alta",'Mapa final'!$AG$13="Catastrófico"),CONCATENATE("R2C",'Mapa final'!$S$13),"")</f>
        <v/>
      </c>
      <c r="AN40" s="70"/>
      <c r="AO40" s="381"/>
      <c r="AP40" s="382"/>
      <c r="AQ40" s="382"/>
      <c r="AR40" s="382"/>
      <c r="AS40" s="382"/>
      <c r="AT40" s="383"/>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08"/>
      <c r="C41" s="308"/>
      <c r="D41" s="309"/>
      <c r="E41" s="350"/>
      <c r="F41" s="351"/>
      <c r="G41" s="351"/>
      <c r="H41" s="351"/>
      <c r="I41" s="351"/>
      <c r="J41" s="65" t="str">
        <f>IF(AND('Mapa final'!$AE$12="Baja",'Mapa final'!$AG$12="Leve"),CONCATENATE("R2C",'Mapa final'!$S$12),"")</f>
        <v/>
      </c>
      <c r="K41" s="169" t="str">
        <f>IF(AND('Mapa final'!$AE$13="Baja",'Mapa final'!$AG$13="Leve"),CONCATENATE("R2C",'Mapa final'!$S$13),"")</f>
        <v/>
      </c>
      <c r="L41" s="169" t="str">
        <f>IF(AND('Mapa final'!$AE$12="Baja",'Mapa final'!$AG$12="Leve"),CONCATENATE("R2C",'Mapa final'!$S$12),"")</f>
        <v/>
      </c>
      <c r="M41" s="169" t="str">
        <f>IF(AND('Mapa final'!$AE$13="Baja",'Mapa final'!$AG$13="Leve"),CONCATENATE("R2C",'Mapa final'!$S$13),"")</f>
        <v/>
      </c>
      <c r="N41" s="169" t="str">
        <f>IF(AND('Mapa final'!$AE$12="Baja",'Mapa final'!$AG$12="Leve"),CONCATENATE("R2C",'Mapa final'!$S$12),"")</f>
        <v/>
      </c>
      <c r="O41" s="66" t="str">
        <f>IF(AND('Mapa final'!$AE$13="Baja",'Mapa final'!$AG$13="Leve"),CONCATENATE("R2C",'Mapa final'!$S$13),"")</f>
        <v/>
      </c>
      <c r="P41" s="168" t="str">
        <f>IF(AND('Mapa final'!$AE$12="Alta",'Mapa final'!$AG$12="Leve"),CONCATENATE("R2C",'Mapa final'!$S$12),"")</f>
        <v/>
      </c>
      <c r="Q41" s="168" t="str">
        <f>IF(AND('Mapa final'!$AE$13="Alta",'Mapa final'!$AG$13="Leve"),CONCATENATE("R2C",'Mapa final'!$S$13),"")</f>
        <v/>
      </c>
      <c r="R41" s="168" t="str">
        <f>IF(AND('Mapa final'!$AE$12="Alta",'Mapa final'!$AG$12="Leve"),CONCATENATE("R2C",'Mapa final'!$S$12),"")</f>
        <v/>
      </c>
      <c r="S41" s="168" t="str">
        <f>IF(AND('Mapa final'!$AE$13="Alta",'Mapa final'!$AG$13="Leve"),CONCATENATE("R2C",'Mapa final'!$S$13),"")</f>
        <v/>
      </c>
      <c r="T41" s="168" t="str">
        <f>IF(AND('Mapa final'!$AE$12="Alta",'Mapa final'!$AG$12="Leve"),CONCATENATE("R2C",'Mapa final'!$S$12),"")</f>
        <v/>
      </c>
      <c r="U41" s="58" t="str">
        <f>IF(AND('Mapa final'!$AE$13="Alta",'Mapa final'!$AG$13="Leve"),CONCATENATE("R2C",'Mapa final'!$S$13),"")</f>
        <v/>
      </c>
      <c r="V41" s="57" t="str">
        <f>IF(AND('Mapa final'!$AE$12="Alta",'Mapa final'!$AG$12="Leve"),CONCATENATE("R2C",'Mapa final'!$S$12),"")</f>
        <v/>
      </c>
      <c r="W41" s="168" t="str">
        <f>IF(AND('Mapa final'!$AE$13="Alta",'Mapa final'!$AG$13="Leve"),CONCATENATE("R2C",'Mapa final'!$S$13),"")</f>
        <v/>
      </c>
      <c r="X41" s="168" t="str">
        <f>IF(AND('Mapa final'!$AE$12="Alta",'Mapa final'!$AG$12="Leve"),CONCATENATE("R2C",'Mapa final'!$S$12),"")</f>
        <v/>
      </c>
      <c r="Y41" s="168" t="str">
        <f>IF(AND('Mapa final'!$AE$13="Alta",'Mapa final'!$AG$13="Leve"),CONCATENATE("R2C",'Mapa final'!$S$13),"")</f>
        <v/>
      </c>
      <c r="Z41" s="168" t="str">
        <f>IF(AND('Mapa final'!$AE$12="Alta",'Mapa final'!$AG$12="Leve"),CONCATENATE("R2C",'Mapa final'!$S$12),"")</f>
        <v/>
      </c>
      <c r="AA41" s="58" t="str">
        <f>IF(AND('Mapa final'!$AE$13="Alta",'Mapa final'!$AG$13="Leve"),CONCATENATE("R2C",'Mapa final'!$S$13),"")</f>
        <v/>
      </c>
      <c r="AB41" s="44" t="str">
        <f>IF(AND('Mapa final'!$AE$12="Muy Alta",'Mapa final'!$AG$12="Leve"),CONCATENATE("R2C",'Mapa final'!$S$12),"")</f>
        <v/>
      </c>
      <c r="AC41" s="167" t="str">
        <f>IF(AND('Mapa final'!$AE$13="Muy Alta",'Mapa final'!$AG$13="Leve"),CONCATENATE("R2C",'Mapa final'!$S$13),"")</f>
        <v/>
      </c>
      <c r="AD41" s="167" t="str">
        <f>IF(AND('Mapa final'!$AE$12="Muy Alta",'Mapa final'!$AG$12="Leve"),CONCATENATE("R2C",'Mapa final'!$S$12),"")</f>
        <v/>
      </c>
      <c r="AE41" s="167" t="str">
        <f>IF(AND('Mapa final'!$AE$13="Muy Alta",'Mapa final'!$AG$13="Leve"),CONCATENATE("R2C",'Mapa final'!$S$13),"")</f>
        <v/>
      </c>
      <c r="AF41" s="167" t="str">
        <f>IF(AND('Mapa final'!$AE$12="Muy Alta",'Mapa final'!$AG$12="Leve"),CONCATENATE("R2C",'Mapa final'!$S$12),"")</f>
        <v/>
      </c>
      <c r="AG41" s="45" t="str">
        <f>IF(AND('Mapa final'!$AE$13="Muy Alta",'Mapa final'!$AG$13="Leve"),CONCATENATE("R2C",'Mapa final'!$S$13),"")</f>
        <v/>
      </c>
      <c r="AH41" s="46" t="str">
        <f>IF(AND('Mapa final'!$AE$12="Muy Alta",'Mapa final'!$AG$12="Catastrófico"),CONCATENATE("R2C",'Mapa final'!$S$12),"")</f>
        <v/>
      </c>
      <c r="AI41" s="170" t="str">
        <f>IF(AND('Mapa final'!$AE$13="Muy Alta",'Mapa final'!$AG$13="Catastrófico"),CONCATENATE("R2C",'Mapa final'!$S$13),"")</f>
        <v/>
      </c>
      <c r="AJ41" s="170" t="str">
        <f>IF(AND('Mapa final'!$AE$12="Muy Alta",'Mapa final'!$AG$12="Catastrófico"),CONCATENATE("R2C",'Mapa final'!$S$12),"")</f>
        <v/>
      </c>
      <c r="AK41" s="170" t="str">
        <f>IF(AND('Mapa final'!$AE$13="Muy Alta",'Mapa final'!$AG$13="Catastrófico"),CONCATENATE("R2C",'Mapa final'!$S$13),"")</f>
        <v/>
      </c>
      <c r="AL41" s="170" t="str">
        <f>IF(AND('Mapa final'!$AE$12="Muy Alta",'Mapa final'!$AG$12="Catastrófico"),CONCATENATE("R2C",'Mapa final'!$S$12),"")</f>
        <v/>
      </c>
      <c r="AM41" s="47" t="str">
        <f>IF(AND('Mapa final'!$AE$13="Muy Alta",'Mapa final'!$AG$13="Catastrófico"),CONCATENATE("R2C",'Mapa final'!$S$13),"")</f>
        <v/>
      </c>
      <c r="AN41" s="70"/>
      <c r="AO41" s="381"/>
      <c r="AP41" s="382"/>
      <c r="AQ41" s="382"/>
      <c r="AR41" s="382"/>
      <c r="AS41" s="382"/>
      <c r="AT41" s="383"/>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08"/>
      <c r="C42" s="308"/>
      <c r="D42" s="309"/>
      <c r="E42" s="350"/>
      <c r="F42" s="351"/>
      <c r="G42" s="351"/>
      <c r="H42" s="351"/>
      <c r="I42" s="351"/>
      <c r="J42" s="65" t="str">
        <f>IF(AND('Mapa final'!$AE$12="Baja",'Mapa final'!$AG$12="Leve"),CONCATENATE("R2C",'Mapa final'!$S$12),"")</f>
        <v/>
      </c>
      <c r="K42" s="169" t="str">
        <f>IF(AND('Mapa final'!$AE$13="Baja",'Mapa final'!$AG$13="Leve"),CONCATENATE("R2C",'Mapa final'!$S$13),"")</f>
        <v/>
      </c>
      <c r="L42" s="169" t="str">
        <f>IF(AND('Mapa final'!$AE$12="Baja",'Mapa final'!$AG$12="Leve"),CONCATENATE("R2C",'Mapa final'!$S$12),"")</f>
        <v/>
      </c>
      <c r="M42" s="169" t="str">
        <f>IF(AND('Mapa final'!$AE$13="Baja",'Mapa final'!$AG$13="Leve"),CONCATENATE("R2C",'Mapa final'!$S$13),"")</f>
        <v/>
      </c>
      <c r="N42" s="169" t="str">
        <f>IF(AND('Mapa final'!$AE$12="Baja",'Mapa final'!$AG$12="Leve"),CONCATENATE("R2C",'Mapa final'!$S$12),"")</f>
        <v/>
      </c>
      <c r="O42" s="66" t="str">
        <f>IF(AND('Mapa final'!$AE$13="Baja",'Mapa final'!$AG$13="Leve"),CONCATENATE("R2C",'Mapa final'!$S$13),"")</f>
        <v/>
      </c>
      <c r="P42" s="168" t="str">
        <f>IF(AND('Mapa final'!$AE$12="Alta",'Mapa final'!$AG$12="Leve"),CONCATENATE("R2C",'Mapa final'!$S$12),"")</f>
        <v/>
      </c>
      <c r="Q42" s="168" t="str">
        <f>IF(AND('Mapa final'!$AE$13="Alta",'Mapa final'!$AG$13="Leve"),CONCATENATE("R2C",'Mapa final'!$S$13),"")</f>
        <v/>
      </c>
      <c r="R42" s="168" t="str">
        <f>IF(AND('Mapa final'!$AE$12="Alta",'Mapa final'!$AG$12="Leve"),CONCATENATE("R2C",'Mapa final'!$S$12),"")</f>
        <v/>
      </c>
      <c r="S42" s="168" t="str">
        <f>IF(AND('Mapa final'!$AE$13="Alta",'Mapa final'!$AG$13="Leve"),CONCATENATE("R2C",'Mapa final'!$S$13),"")</f>
        <v/>
      </c>
      <c r="T42" s="168" t="str">
        <f>IF(AND('Mapa final'!$AE$12="Alta",'Mapa final'!$AG$12="Leve"),CONCATENATE("R2C",'Mapa final'!$S$12),"")</f>
        <v/>
      </c>
      <c r="U42" s="58" t="str">
        <f>IF(AND('Mapa final'!$AE$13="Alta",'Mapa final'!$AG$13="Leve"),CONCATENATE("R2C",'Mapa final'!$S$13),"")</f>
        <v/>
      </c>
      <c r="V42" s="57" t="str">
        <f>IF(AND('Mapa final'!$AE$12="Alta",'Mapa final'!$AG$12="Leve"),CONCATENATE("R2C",'Mapa final'!$S$12),"")</f>
        <v/>
      </c>
      <c r="W42" s="168" t="str">
        <f>IF(AND('Mapa final'!$AE$13="Alta",'Mapa final'!$AG$13="Leve"),CONCATENATE("R2C",'Mapa final'!$S$13),"")</f>
        <v/>
      </c>
      <c r="X42" s="168" t="str">
        <f>IF(AND('Mapa final'!$AE$12="Alta",'Mapa final'!$AG$12="Leve"),CONCATENATE("R2C",'Mapa final'!$S$12),"")</f>
        <v/>
      </c>
      <c r="Y42" s="168" t="str">
        <f>IF(AND('Mapa final'!$AE$13="Alta",'Mapa final'!$AG$13="Leve"),CONCATENATE("R2C",'Mapa final'!$S$13),"")</f>
        <v/>
      </c>
      <c r="Z42" s="168" t="str">
        <f>IF(AND('Mapa final'!$AE$12="Alta",'Mapa final'!$AG$12="Leve"),CONCATENATE("R2C",'Mapa final'!$S$12),"")</f>
        <v/>
      </c>
      <c r="AA42" s="58" t="str">
        <f>IF(AND('Mapa final'!$AE$13="Alta",'Mapa final'!$AG$13="Leve"),CONCATENATE("R2C",'Mapa final'!$S$13),"")</f>
        <v/>
      </c>
      <c r="AB42" s="44" t="str">
        <f>IF(AND('Mapa final'!$AE$12="Muy Alta",'Mapa final'!$AG$12="Leve"),CONCATENATE("R2C",'Mapa final'!$S$12),"")</f>
        <v/>
      </c>
      <c r="AC42" s="167" t="str">
        <f>IF(AND('Mapa final'!$AE$13="Muy Alta",'Mapa final'!$AG$13="Leve"),CONCATENATE("R2C",'Mapa final'!$S$13),"")</f>
        <v/>
      </c>
      <c r="AD42" s="167" t="str">
        <f>IF(AND('Mapa final'!$AE$12="Muy Alta",'Mapa final'!$AG$12="Leve"),CONCATENATE("R2C",'Mapa final'!$S$12),"")</f>
        <v/>
      </c>
      <c r="AE42" s="167" t="str">
        <f>IF(AND('Mapa final'!$AE$13="Muy Alta",'Mapa final'!$AG$13="Leve"),CONCATENATE("R2C",'Mapa final'!$S$13),"")</f>
        <v/>
      </c>
      <c r="AF42" s="167" t="str">
        <f>IF(AND('Mapa final'!$AE$12="Muy Alta",'Mapa final'!$AG$12="Leve"),CONCATENATE("R2C",'Mapa final'!$S$12),"")</f>
        <v/>
      </c>
      <c r="AG42" s="45" t="str">
        <f>IF(AND('Mapa final'!$AE$13="Muy Alta",'Mapa final'!$AG$13="Leve"),CONCATENATE("R2C",'Mapa final'!$S$13),"")</f>
        <v/>
      </c>
      <c r="AH42" s="46" t="str">
        <f>IF(AND('Mapa final'!$AE$12="Muy Alta",'Mapa final'!$AG$12="Catastrófico"),CONCATENATE("R2C",'Mapa final'!$S$12),"")</f>
        <v/>
      </c>
      <c r="AI42" s="170" t="str">
        <f>IF(AND('Mapa final'!$AE$13="Muy Alta",'Mapa final'!$AG$13="Catastrófico"),CONCATENATE("R2C",'Mapa final'!$S$13),"")</f>
        <v/>
      </c>
      <c r="AJ42" s="170" t="str">
        <f>IF(AND('Mapa final'!$AE$12="Muy Alta",'Mapa final'!$AG$12="Catastrófico"),CONCATENATE("R2C",'Mapa final'!$S$12),"")</f>
        <v/>
      </c>
      <c r="AK42" s="170" t="str">
        <f>IF(AND('Mapa final'!$AE$13="Muy Alta",'Mapa final'!$AG$13="Catastrófico"),CONCATENATE("R2C",'Mapa final'!$S$13),"")</f>
        <v/>
      </c>
      <c r="AL42" s="170" t="str">
        <f>IF(AND('Mapa final'!$AE$12="Muy Alta",'Mapa final'!$AG$12="Catastrófico"),CONCATENATE("R2C",'Mapa final'!$S$12),"")</f>
        <v/>
      </c>
      <c r="AM42" s="47" t="str">
        <f>IF(AND('Mapa final'!$AE$13="Muy Alta",'Mapa final'!$AG$13="Catastrófico"),CONCATENATE("R2C",'Mapa final'!$S$13),"")</f>
        <v/>
      </c>
      <c r="AN42" s="70"/>
      <c r="AO42" s="381"/>
      <c r="AP42" s="382"/>
      <c r="AQ42" s="382"/>
      <c r="AR42" s="382"/>
      <c r="AS42" s="382"/>
      <c r="AT42" s="383"/>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08"/>
      <c r="C43" s="308"/>
      <c r="D43" s="309"/>
      <c r="E43" s="350"/>
      <c r="F43" s="351"/>
      <c r="G43" s="351"/>
      <c r="H43" s="351"/>
      <c r="I43" s="351"/>
      <c r="J43" s="65" t="str">
        <f>IF(AND('Mapa final'!$AE$12="Baja",'Mapa final'!$AG$12="Leve"),CONCATENATE("R2C",'Mapa final'!$S$12),"")</f>
        <v/>
      </c>
      <c r="K43" s="169" t="str">
        <f>IF(AND('Mapa final'!$AE$13="Baja",'Mapa final'!$AG$13="Leve"),CONCATENATE("R2C",'Mapa final'!$S$13),"")</f>
        <v/>
      </c>
      <c r="L43" s="169" t="str">
        <f>IF(AND('Mapa final'!$AE$12="Baja",'Mapa final'!$AG$12="Leve"),CONCATENATE("R2C",'Mapa final'!$S$12),"")</f>
        <v/>
      </c>
      <c r="M43" s="169" t="str">
        <f>IF(AND('Mapa final'!$AE$13="Baja",'Mapa final'!$AG$13="Leve"),CONCATENATE("R2C",'Mapa final'!$S$13),"")</f>
        <v/>
      </c>
      <c r="N43" s="169" t="str">
        <f>IF(AND('Mapa final'!$AE$12="Baja",'Mapa final'!$AG$12="Leve"),CONCATENATE("R2C",'Mapa final'!$S$12),"")</f>
        <v/>
      </c>
      <c r="O43" s="66" t="str">
        <f>IF(AND('Mapa final'!$AE$13="Baja",'Mapa final'!$AG$13="Leve"),CONCATENATE("R2C",'Mapa final'!$S$13),"")</f>
        <v/>
      </c>
      <c r="P43" s="168" t="str">
        <f>IF(AND('Mapa final'!$AE$12="Alta",'Mapa final'!$AG$12="Leve"),CONCATENATE("R2C",'Mapa final'!$S$12),"")</f>
        <v/>
      </c>
      <c r="Q43" s="168" t="str">
        <f>IF(AND('Mapa final'!$AE$13="Alta",'Mapa final'!$AG$13="Leve"),CONCATENATE("R2C",'Mapa final'!$S$13),"")</f>
        <v/>
      </c>
      <c r="R43" s="168" t="str">
        <f>IF(AND('Mapa final'!$AE$12="Alta",'Mapa final'!$AG$12="Leve"),CONCATENATE("R2C",'Mapa final'!$S$12),"")</f>
        <v/>
      </c>
      <c r="S43" s="168" t="str">
        <f>IF(AND('Mapa final'!$AE$13="Alta",'Mapa final'!$AG$13="Leve"),CONCATENATE("R2C",'Mapa final'!$S$13),"")</f>
        <v/>
      </c>
      <c r="T43" s="168" t="str">
        <f>IF(AND('Mapa final'!$AE$12="Alta",'Mapa final'!$AG$12="Leve"),CONCATENATE("R2C",'Mapa final'!$S$12),"")</f>
        <v/>
      </c>
      <c r="U43" s="58" t="str">
        <f>IF(AND('Mapa final'!$AE$13="Alta",'Mapa final'!$AG$13="Leve"),CONCATENATE("R2C",'Mapa final'!$S$13),"")</f>
        <v/>
      </c>
      <c r="V43" s="57" t="str">
        <f>IF(AND('Mapa final'!$AE$12="Alta",'Mapa final'!$AG$12="Leve"),CONCATENATE("R2C",'Mapa final'!$S$12),"")</f>
        <v/>
      </c>
      <c r="W43" s="168" t="str">
        <f>IF(AND('Mapa final'!$AE$13="Alta",'Mapa final'!$AG$13="Leve"),CONCATENATE("R2C",'Mapa final'!$S$13),"")</f>
        <v/>
      </c>
      <c r="X43" s="168" t="str">
        <f>IF(AND('Mapa final'!$AE$12="Alta",'Mapa final'!$AG$12="Leve"),CONCATENATE("R2C",'Mapa final'!$S$12),"")</f>
        <v/>
      </c>
      <c r="Y43" s="168" t="str">
        <f>IF(AND('Mapa final'!$AE$13="Alta",'Mapa final'!$AG$13="Leve"),CONCATENATE("R2C",'Mapa final'!$S$13),"")</f>
        <v/>
      </c>
      <c r="Z43" s="168" t="str">
        <f>IF(AND('Mapa final'!$AE$12="Alta",'Mapa final'!$AG$12="Leve"),CONCATENATE("R2C",'Mapa final'!$S$12),"")</f>
        <v/>
      </c>
      <c r="AA43" s="58" t="str">
        <f>IF(AND('Mapa final'!$AE$13="Alta",'Mapa final'!$AG$13="Leve"),CONCATENATE("R2C",'Mapa final'!$S$13),"")</f>
        <v/>
      </c>
      <c r="AB43" s="44" t="str">
        <f>IF(AND('Mapa final'!$AE$12="Muy Alta",'Mapa final'!$AG$12="Leve"),CONCATENATE("R2C",'Mapa final'!$S$12),"")</f>
        <v/>
      </c>
      <c r="AC43" s="167" t="str">
        <f>IF(AND('Mapa final'!$AE$13="Muy Alta",'Mapa final'!$AG$13="Leve"),CONCATENATE("R2C",'Mapa final'!$S$13),"")</f>
        <v/>
      </c>
      <c r="AD43" s="167" t="str">
        <f>IF(AND('Mapa final'!$AE$12="Muy Alta",'Mapa final'!$AG$12="Leve"),CONCATENATE("R2C",'Mapa final'!$S$12),"")</f>
        <v/>
      </c>
      <c r="AE43" s="167" t="str">
        <f>IF(AND('Mapa final'!$AE$13="Muy Alta",'Mapa final'!$AG$13="Leve"),CONCATENATE("R2C",'Mapa final'!$S$13),"")</f>
        <v/>
      </c>
      <c r="AF43" s="167" t="str">
        <f>IF(AND('Mapa final'!$AE$12="Muy Alta",'Mapa final'!$AG$12="Leve"),CONCATENATE("R2C",'Mapa final'!$S$12),"")</f>
        <v/>
      </c>
      <c r="AG43" s="45" t="str">
        <f>IF(AND('Mapa final'!$AE$13="Muy Alta",'Mapa final'!$AG$13="Leve"),CONCATENATE("R2C",'Mapa final'!$S$13),"")</f>
        <v/>
      </c>
      <c r="AH43" s="46" t="str">
        <f>IF(AND('Mapa final'!$AE$12="Muy Alta",'Mapa final'!$AG$12="Catastrófico"),CONCATENATE("R2C",'Mapa final'!$S$12),"")</f>
        <v/>
      </c>
      <c r="AI43" s="170" t="str">
        <f>IF(AND('Mapa final'!$AE$13="Muy Alta",'Mapa final'!$AG$13="Catastrófico"),CONCATENATE("R2C",'Mapa final'!$S$13),"")</f>
        <v/>
      </c>
      <c r="AJ43" s="170" t="str">
        <f>IF(AND('Mapa final'!$AE$12="Muy Alta",'Mapa final'!$AG$12="Catastrófico"),CONCATENATE("R2C",'Mapa final'!$S$12),"")</f>
        <v/>
      </c>
      <c r="AK43" s="170" t="str">
        <f>IF(AND('Mapa final'!$AE$13="Muy Alta",'Mapa final'!$AG$13="Catastrófico"),CONCATENATE("R2C",'Mapa final'!$S$13),"")</f>
        <v/>
      </c>
      <c r="AL43" s="170" t="str">
        <f>IF(AND('Mapa final'!$AE$12="Muy Alta",'Mapa final'!$AG$12="Catastrófico"),CONCATENATE("R2C",'Mapa final'!$S$12),"")</f>
        <v/>
      </c>
      <c r="AM43" s="47" t="str">
        <f>IF(AND('Mapa final'!$AE$13="Muy Alta",'Mapa final'!$AG$13="Catastrófico"),CONCATENATE("R2C",'Mapa final'!$S$13),"")</f>
        <v/>
      </c>
      <c r="AN43" s="70"/>
      <c r="AO43" s="381"/>
      <c r="AP43" s="382"/>
      <c r="AQ43" s="382"/>
      <c r="AR43" s="382"/>
      <c r="AS43" s="382"/>
      <c r="AT43" s="383"/>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08"/>
      <c r="C44" s="308"/>
      <c r="D44" s="309"/>
      <c r="E44" s="350"/>
      <c r="F44" s="351"/>
      <c r="G44" s="351"/>
      <c r="H44" s="351"/>
      <c r="I44" s="351"/>
      <c r="J44" s="65" t="str">
        <f>IF(AND('Mapa final'!$AE$12="Baja",'Mapa final'!$AG$12="Leve"),CONCATENATE("R2C",'Mapa final'!$S$12),"")</f>
        <v/>
      </c>
      <c r="K44" s="169" t="str">
        <f>IF(AND('Mapa final'!$AE$13="Baja",'Mapa final'!$AG$13="Leve"),CONCATENATE("R2C",'Mapa final'!$S$13),"")</f>
        <v/>
      </c>
      <c r="L44" s="169" t="str">
        <f>IF(AND('Mapa final'!$AE$12="Baja",'Mapa final'!$AG$12="Leve"),CONCATENATE("R2C",'Mapa final'!$S$12),"")</f>
        <v/>
      </c>
      <c r="M44" s="169" t="str">
        <f>IF(AND('Mapa final'!$AE$13="Baja",'Mapa final'!$AG$13="Leve"),CONCATENATE("R2C",'Mapa final'!$S$13),"")</f>
        <v/>
      </c>
      <c r="N44" s="169" t="str">
        <f>IF(AND('Mapa final'!$AE$12="Baja",'Mapa final'!$AG$12="Leve"),CONCATENATE("R2C",'Mapa final'!$S$12),"")</f>
        <v/>
      </c>
      <c r="O44" s="66" t="str">
        <f>IF(AND('Mapa final'!$AE$13="Baja",'Mapa final'!$AG$13="Leve"),CONCATENATE("R2C",'Mapa final'!$S$13),"")</f>
        <v/>
      </c>
      <c r="P44" s="168" t="str">
        <f>IF(AND('Mapa final'!$AE$12="Alta",'Mapa final'!$AG$12="Leve"),CONCATENATE("R2C",'Mapa final'!$S$12),"")</f>
        <v/>
      </c>
      <c r="Q44" s="168" t="str">
        <f>IF(AND('Mapa final'!$AE$13="Alta",'Mapa final'!$AG$13="Leve"),CONCATENATE("R2C",'Mapa final'!$S$13),"")</f>
        <v/>
      </c>
      <c r="R44" s="168" t="str">
        <f>IF(AND('Mapa final'!$AE$12="Alta",'Mapa final'!$AG$12="Leve"),CONCATENATE("R2C",'Mapa final'!$S$12),"")</f>
        <v/>
      </c>
      <c r="S44" s="168" t="str">
        <f>IF(AND('Mapa final'!$AE$13="Alta",'Mapa final'!$AG$13="Leve"),CONCATENATE("R2C",'Mapa final'!$S$13),"")</f>
        <v/>
      </c>
      <c r="T44" s="168" t="str">
        <f>IF(AND('Mapa final'!$AE$12="Alta",'Mapa final'!$AG$12="Leve"),CONCATENATE("R2C",'Mapa final'!$S$12),"")</f>
        <v/>
      </c>
      <c r="U44" s="58" t="str">
        <f>IF(AND('Mapa final'!$AE$13="Alta",'Mapa final'!$AG$13="Leve"),CONCATENATE("R2C",'Mapa final'!$S$13),"")</f>
        <v/>
      </c>
      <c r="V44" s="57" t="str">
        <f>IF(AND('Mapa final'!$AE$12="Alta",'Mapa final'!$AG$12="Leve"),CONCATENATE("R2C",'Mapa final'!$S$12),"")</f>
        <v/>
      </c>
      <c r="W44" s="168" t="str">
        <f>IF(AND('Mapa final'!$AE$13="Alta",'Mapa final'!$AG$13="Leve"),CONCATENATE("R2C",'Mapa final'!$S$13),"")</f>
        <v/>
      </c>
      <c r="X44" s="168" t="str">
        <f>IF(AND('Mapa final'!$AE$12="Alta",'Mapa final'!$AG$12="Leve"),CONCATENATE("R2C",'Mapa final'!$S$12),"")</f>
        <v/>
      </c>
      <c r="Y44" s="168" t="str">
        <f>IF(AND('Mapa final'!$AE$13="Alta",'Mapa final'!$AG$13="Leve"),CONCATENATE("R2C",'Mapa final'!$S$13),"")</f>
        <v/>
      </c>
      <c r="Z44" s="168" t="str">
        <f>IF(AND('Mapa final'!$AE$12="Alta",'Mapa final'!$AG$12="Leve"),CONCATENATE("R2C",'Mapa final'!$S$12),"")</f>
        <v/>
      </c>
      <c r="AA44" s="58" t="str">
        <f>IF(AND('Mapa final'!$AE$13="Alta",'Mapa final'!$AG$13="Leve"),CONCATENATE("R2C",'Mapa final'!$S$13),"")</f>
        <v/>
      </c>
      <c r="AB44" s="44" t="str">
        <f>IF(AND('Mapa final'!$AE$12="Muy Alta",'Mapa final'!$AG$12="Leve"),CONCATENATE("R2C",'Mapa final'!$S$12),"")</f>
        <v/>
      </c>
      <c r="AC44" s="167" t="str">
        <f>IF(AND('Mapa final'!$AE$13="Muy Alta",'Mapa final'!$AG$13="Leve"),CONCATENATE("R2C",'Mapa final'!$S$13),"")</f>
        <v/>
      </c>
      <c r="AD44" s="167" t="str">
        <f>IF(AND('Mapa final'!$AE$12="Muy Alta",'Mapa final'!$AG$12="Leve"),CONCATENATE("R2C",'Mapa final'!$S$12),"")</f>
        <v/>
      </c>
      <c r="AE44" s="167" t="str">
        <f>IF(AND('Mapa final'!$AE$13="Muy Alta",'Mapa final'!$AG$13="Leve"),CONCATENATE("R2C",'Mapa final'!$S$13),"")</f>
        <v/>
      </c>
      <c r="AF44" s="167" t="str">
        <f>IF(AND('Mapa final'!$AE$12="Muy Alta",'Mapa final'!$AG$12="Leve"),CONCATENATE("R2C",'Mapa final'!$S$12),"")</f>
        <v/>
      </c>
      <c r="AG44" s="45" t="str">
        <f>IF(AND('Mapa final'!$AE$13="Muy Alta",'Mapa final'!$AG$13="Leve"),CONCATENATE("R2C",'Mapa final'!$S$13),"")</f>
        <v/>
      </c>
      <c r="AH44" s="46" t="str">
        <f>IF(AND('Mapa final'!$AE$12="Muy Alta",'Mapa final'!$AG$12="Catastrófico"),CONCATENATE("R2C",'Mapa final'!$S$12),"")</f>
        <v/>
      </c>
      <c r="AI44" s="170" t="str">
        <f>IF(AND('Mapa final'!$AE$13="Muy Alta",'Mapa final'!$AG$13="Catastrófico"),CONCATENATE("R2C",'Mapa final'!$S$13),"")</f>
        <v/>
      </c>
      <c r="AJ44" s="170" t="str">
        <f>IF(AND('Mapa final'!$AE$12="Muy Alta",'Mapa final'!$AG$12="Catastrófico"),CONCATENATE("R2C",'Mapa final'!$S$12),"")</f>
        <v/>
      </c>
      <c r="AK44" s="170" t="str">
        <f>IF(AND('Mapa final'!$AE$13="Muy Alta",'Mapa final'!$AG$13="Catastrófico"),CONCATENATE("R2C",'Mapa final'!$S$13),"")</f>
        <v/>
      </c>
      <c r="AL44" s="170" t="str">
        <f>IF(AND('Mapa final'!$AE$12="Muy Alta",'Mapa final'!$AG$12="Catastrófico"),CONCATENATE("R2C",'Mapa final'!$S$12),"")</f>
        <v/>
      </c>
      <c r="AM44" s="47" t="str">
        <f>IF(AND('Mapa final'!$AE$13="Muy Alta",'Mapa final'!$AG$13="Catastrófico"),CONCATENATE("R2C",'Mapa final'!$S$13),"")</f>
        <v/>
      </c>
      <c r="AN44" s="70"/>
      <c r="AO44" s="381"/>
      <c r="AP44" s="382"/>
      <c r="AQ44" s="382"/>
      <c r="AR44" s="382"/>
      <c r="AS44" s="382"/>
      <c r="AT44" s="383"/>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08"/>
      <c r="C45" s="308"/>
      <c r="D45" s="309"/>
      <c r="E45" s="353"/>
      <c r="F45" s="354"/>
      <c r="G45" s="354"/>
      <c r="H45" s="354"/>
      <c r="I45" s="354"/>
      <c r="J45" s="67" t="str">
        <f>IF(AND('Mapa final'!$AE$12="Baja",'Mapa final'!$AG$12="Leve"),CONCATENATE("R2C",'Mapa final'!$S$12),"")</f>
        <v/>
      </c>
      <c r="K45" s="68" t="str">
        <f>IF(AND('Mapa final'!$AE$13="Baja",'Mapa final'!$AG$13="Leve"),CONCATENATE("R2C",'Mapa final'!$S$13),"")</f>
        <v/>
      </c>
      <c r="L45" s="68" t="str">
        <f>IF(AND('Mapa final'!$AE$12="Baja",'Mapa final'!$AG$12="Leve"),CONCATENATE("R2C",'Mapa final'!$S$12),"")</f>
        <v/>
      </c>
      <c r="M45" s="68" t="str">
        <f>IF(AND('Mapa final'!$AE$13="Baja",'Mapa final'!$AG$13="Leve"),CONCATENATE("R2C",'Mapa final'!$S$13),"")</f>
        <v/>
      </c>
      <c r="N45" s="68" t="str">
        <f>IF(AND('Mapa final'!$AE$12="Baja",'Mapa final'!$AG$12="Leve"),CONCATENATE("R2C",'Mapa final'!$S$12),"")</f>
        <v/>
      </c>
      <c r="O45" s="69" t="str">
        <f>IF(AND('Mapa final'!$AE$13="Baja",'Mapa final'!$AG$13="Leve"),CONCATENATE("R2C",'Mapa final'!$S$13),"")</f>
        <v/>
      </c>
      <c r="P45" s="60" t="str">
        <f>IF(AND('Mapa final'!$AE$12="Alta",'Mapa final'!$AG$12="Leve"),CONCATENATE("R2C",'Mapa final'!$S$12),"")</f>
        <v/>
      </c>
      <c r="Q45" s="60" t="str">
        <f>IF(AND('Mapa final'!$AE$13="Alta",'Mapa final'!$AG$13="Leve"),CONCATENATE("R2C",'Mapa final'!$S$13),"")</f>
        <v/>
      </c>
      <c r="R45" s="60" t="str">
        <f>IF(AND('Mapa final'!$AE$12="Alta",'Mapa final'!$AG$12="Leve"),CONCATENATE("R2C",'Mapa final'!$S$12),"")</f>
        <v/>
      </c>
      <c r="S45" s="60" t="str">
        <f>IF(AND('Mapa final'!$AE$13="Alta",'Mapa final'!$AG$13="Leve"),CONCATENATE("R2C",'Mapa final'!$S$13),"")</f>
        <v/>
      </c>
      <c r="T45" s="60" t="str">
        <f>IF(AND('Mapa final'!$AE$12="Alta",'Mapa final'!$AG$12="Leve"),CONCATENATE("R2C",'Mapa final'!$S$12),"")</f>
        <v/>
      </c>
      <c r="U45" s="61" t="str">
        <f>IF(AND('Mapa final'!$AE$13="Alta",'Mapa final'!$AG$13="Leve"),CONCATENATE("R2C",'Mapa final'!$S$13),"")</f>
        <v/>
      </c>
      <c r="V45" s="59" t="str">
        <f>IF(AND('Mapa final'!$AE$12="Alta",'Mapa final'!$AG$12="Leve"),CONCATENATE("R2C",'Mapa final'!$S$12),"")</f>
        <v/>
      </c>
      <c r="W45" s="60" t="str">
        <f>IF(AND('Mapa final'!$AE$13="Alta",'Mapa final'!$AG$13="Leve"),CONCATENATE("R2C",'Mapa final'!$S$13),"")</f>
        <v/>
      </c>
      <c r="X45" s="60" t="str">
        <f>IF(AND('Mapa final'!$AE$12="Alta",'Mapa final'!$AG$12="Leve"),CONCATENATE("R2C",'Mapa final'!$S$12),"")</f>
        <v/>
      </c>
      <c r="Y45" s="60" t="str">
        <f>IF(AND('Mapa final'!$AE$13="Alta",'Mapa final'!$AG$13="Leve"),CONCATENATE("R2C",'Mapa final'!$S$13),"")</f>
        <v/>
      </c>
      <c r="Z45" s="60" t="str">
        <f>IF(AND('Mapa final'!$AE$12="Alta",'Mapa final'!$AG$12="Leve"),CONCATENATE("R2C",'Mapa final'!$S$12),"")</f>
        <v/>
      </c>
      <c r="AA45" s="61" t="str">
        <f>IF(AND('Mapa final'!$AE$13="Alta",'Mapa final'!$AG$13="Leve"),CONCATENATE("R2C",'Mapa final'!$S$13),"")</f>
        <v/>
      </c>
      <c r="AB45" s="48" t="str">
        <f>IF(AND('Mapa final'!$AE$12="Muy Alta",'Mapa final'!$AG$12="Leve"),CONCATENATE("R2C",'Mapa final'!$S$12),"")</f>
        <v/>
      </c>
      <c r="AC45" s="49" t="str">
        <f>IF(AND('Mapa final'!$AE$13="Muy Alta",'Mapa final'!$AG$13="Leve"),CONCATENATE("R2C",'Mapa final'!$S$13),"")</f>
        <v/>
      </c>
      <c r="AD45" s="49" t="str">
        <f>IF(AND('Mapa final'!$AE$12="Muy Alta",'Mapa final'!$AG$12="Leve"),CONCATENATE("R2C",'Mapa final'!$S$12),"")</f>
        <v/>
      </c>
      <c r="AE45" s="49" t="str">
        <f>IF(AND('Mapa final'!$AE$13="Muy Alta",'Mapa final'!$AG$13="Leve"),CONCATENATE("R2C",'Mapa final'!$S$13),"")</f>
        <v/>
      </c>
      <c r="AF45" s="49" t="str">
        <f>IF(AND('Mapa final'!$AE$12="Muy Alta",'Mapa final'!$AG$12="Leve"),CONCATENATE("R2C",'Mapa final'!$S$12),"")</f>
        <v/>
      </c>
      <c r="AG45" s="50" t="str">
        <f>IF(AND('Mapa final'!$AE$13="Muy Alta",'Mapa final'!$AG$13="Leve"),CONCATENATE("R2C",'Mapa final'!$S$13),"")</f>
        <v/>
      </c>
      <c r="AH45" s="51" t="str">
        <f>IF(AND('Mapa final'!$AE$12="Muy Alta",'Mapa final'!$AG$12="Catastrófico"),CONCATENATE("R2C",'Mapa final'!$S$12),"")</f>
        <v/>
      </c>
      <c r="AI45" s="52" t="str">
        <f>IF(AND('Mapa final'!$AE$13="Muy Alta",'Mapa final'!$AG$13="Catastrófico"),CONCATENATE("R2C",'Mapa final'!$S$13),"")</f>
        <v/>
      </c>
      <c r="AJ45" s="52" t="str">
        <f>IF(AND('Mapa final'!$AE$12="Muy Alta",'Mapa final'!$AG$12="Catastrófico"),CONCATENATE("R2C",'Mapa final'!$S$12),"")</f>
        <v/>
      </c>
      <c r="AK45" s="52" t="str">
        <f>IF(AND('Mapa final'!$AE$13="Muy Alta",'Mapa final'!$AG$13="Catastrófico"),CONCATENATE("R2C",'Mapa final'!$S$13),"")</f>
        <v/>
      </c>
      <c r="AL45" s="52" t="str">
        <f>IF(AND('Mapa final'!$AE$12="Muy Alta",'Mapa final'!$AG$12="Catastrófico"),CONCATENATE("R2C",'Mapa final'!$S$12),"")</f>
        <v/>
      </c>
      <c r="AM45" s="53" t="str">
        <f>IF(AND('Mapa final'!$AE$13="Muy Alta",'Mapa final'!$AG$13="Catastrófico"),CONCATENATE("R2C",'Mapa final'!$S$13),"")</f>
        <v/>
      </c>
      <c r="AN45" s="70"/>
      <c r="AO45" s="384"/>
      <c r="AP45" s="385"/>
      <c r="AQ45" s="385"/>
      <c r="AR45" s="385"/>
      <c r="AS45" s="385"/>
      <c r="AT45" s="386"/>
    </row>
    <row r="46" spans="1:80" ht="27" customHeight="1" x14ac:dyDescent="0.25">
      <c r="A46" s="70"/>
      <c r="B46" s="308"/>
      <c r="C46" s="308"/>
      <c r="D46" s="309"/>
      <c r="E46" s="347" t="s">
        <v>172</v>
      </c>
      <c r="F46" s="348"/>
      <c r="G46" s="348"/>
      <c r="H46" s="348"/>
      <c r="I46" s="349"/>
      <c r="J46" s="62" t="str">
        <f>IF(AND('Mapa final'!$AE$12="Baja",'Mapa final'!$AG$12="Leve"),CONCATENATE("R2C",'Mapa final'!$S$12),"")</f>
        <v/>
      </c>
      <c r="K46" s="63" t="str">
        <f>IF(AND('Mapa final'!$AE$13="Baja",'Mapa final'!$AG$13="Leve"),CONCATENATE("R2C",'Mapa final'!$S$13),"")</f>
        <v/>
      </c>
      <c r="L46" s="63" t="str">
        <f>IF(AND('Mapa final'!$AE$12="Baja",'Mapa final'!$AG$12="Leve"),CONCATENATE("R2C",'Mapa final'!$S$12),"")</f>
        <v/>
      </c>
      <c r="M46" s="63" t="str">
        <f>IF(AND('Mapa final'!$AE$13="Baja",'Mapa final'!$AG$13="Leve"),CONCATENATE("R2C",'Mapa final'!$S$13),"")</f>
        <v/>
      </c>
      <c r="N46" s="63" t="str">
        <f>IF(AND('Mapa final'!$AE$12="Baja",'Mapa final'!$AG$12="Leve"),CONCATENATE("R2C",'Mapa final'!$S$12),"")</f>
        <v/>
      </c>
      <c r="O46" s="64" t="str">
        <f>IF(AND('Mapa final'!$AE$13="Baja",'Mapa final'!$AG$13="Leve"),CONCATENATE("R2C",'Mapa final'!$S$13),"")</f>
        <v/>
      </c>
      <c r="P46" s="62" t="str">
        <f>IF(AND('Mapa final'!$AE$12="Baja",'Mapa final'!$AG$12="Leve"),CONCATENATE("R2C",'Mapa final'!$S$12),"")</f>
        <v/>
      </c>
      <c r="Q46" s="63" t="str">
        <f>IF(AND('Mapa final'!$AE$13="Baja",'Mapa final'!$AG$13="Leve"),CONCATENATE("R2C",'Mapa final'!$S$13),"")</f>
        <v/>
      </c>
      <c r="R46" s="63" t="str">
        <f>IF(AND('Mapa final'!$AE$12="Baja",'Mapa final'!$AG$12="Leve"),CONCATENATE("R2C",'Mapa final'!$S$12),"")</f>
        <v/>
      </c>
      <c r="S46" s="63" t="str">
        <f>IF(AND('Mapa final'!$AE$13="Baja",'Mapa final'!$AG$13="Leve"),CONCATENATE("R2C",'Mapa final'!$S$13),"")</f>
        <v/>
      </c>
      <c r="T46" s="63" t="str">
        <f>IF(AND('Mapa final'!$AE$12="Baja",'Mapa final'!$AG$12="Leve"),CONCATENATE("R2C",'Mapa final'!$S$12),"")</f>
        <v/>
      </c>
      <c r="U46" s="64" t="str">
        <f>IF(AND('Mapa final'!$AE$13="Baja",'Mapa final'!$AG$13="Leve"),CONCATENATE("R2C",'Mapa final'!$S$13),"")</f>
        <v/>
      </c>
      <c r="V46" s="54" t="str">
        <f>IF(AND('Mapa final'!$AE$12="Alta",'Mapa final'!$AG$12="Leve"),CONCATENATE("R2C",'Mapa final'!$S$12),"")</f>
        <v/>
      </c>
      <c r="W46" s="55" t="str">
        <f>IF(AND('Mapa final'!$AE$13="Alta",'Mapa final'!$AG$13="Leve"),CONCATENATE("R2C",'Mapa final'!$S$13),"")</f>
        <v/>
      </c>
      <c r="X46" s="55" t="str">
        <f>IF(AND('Mapa final'!$AE$12="Alta",'Mapa final'!$AG$12="Leve"),CONCATENATE("R2C",'Mapa final'!$S$12),"")</f>
        <v/>
      </c>
      <c r="Y46" s="55" t="str">
        <f>IF(AND('Mapa final'!$AE$13="Alta",'Mapa final'!$AG$13="Leve"),CONCATENATE("R2C",'Mapa final'!$S$13),"")</f>
        <v/>
      </c>
      <c r="Z46" s="55" t="str">
        <f>IF(AND('Mapa final'!$AE$12="Alta",'Mapa final'!$AG$12="Leve"),CONCATENATE("R2C",'Mapa final'!$S$12),"")</f>
        <v/>
      </c>
      <c r="AA46" s="56" t="str">
        <f>IF(AND('Mapa final'!$AE$13="Alta",'Mapa final'!$AG$13="Leve"),CONCATENATE("R2C",'Mapa final'!$S$13),"")</f>
        <v/>
      </c>
      <c r="AB46" s="38" t="str">
        <f>IF(AND('Mapa final'!$AE$12="Muy Alta",'Mapa final'!$AG$12="Leve"),CONCATENATE("R2C",'Mapa final'!$S$12),"")</f>
        <v/>
      </c>
      <c r="AC46" s="39" t="str">
        <f>IF(AND('Mapa final'!$AE$13="Muy Alta",'Mapa final'!$AG$13="Leve"),CONCATENATE("R2C",'Mapa final'!$S$13),"")</f>
        <v/>
      </c>
      <c r="AD46" s="39" t="str">
        <f>IF(AND('Mapa final'!$AE$12="Muy Alta",'Mapa final'!$AG$12="Leve"),CONCATENATE("R2C",'Mapa final'!$S$12),"")</f>
        <v/>
      </c>
      <c r="AE46" s="39" t="str">
        <f>IF(AND('Mapa final'!$AE$13="Muy Alta",'Mapa final'!$AG$13="Leve"),CONCATENATE("R2C",'Mapa final'!$S$13),"")</f>
        <v/>
      </c>
      <c r="AF46" s="39" t="str">
        <f>IF(AND('Mapa final'!$AE$12="Muy Alta",'Mapa final'!$AG$12="Leve"),CONCATENATE("R2C",'Mapa final'!$S$12),"")</f>
        <v/>
      </c>
      <c r="AG46" s="40" t="str">
        <f>IF(AND('Mapa final'!$AE$13="Muy Alta",'Mapa final'!$AG$13="Leve"),CONCATENATE("R2C",'Mapa final'!$S$13),"")</f>
        <v/>
      </c>
      <c r="AH46" s="41" t="str">
        <f>IF(AND('Mapa final'!$AE$12="Muy Alta",'Mapa final'!$AG$12="Catastrófico"),CONCATENATE("R2C",'Mapa final'!$S$12),"")</f>
        <v/>
      </c>
      <c r="AI46" s="42" t="str">
        <f>IF(AND('Mapa final'!$AE$13="Muy Alta",'Mapa final'!$AG$13="Catastrófico"),CONCATENATE("R2C",'Mapa final'!$S$13),"")</f>
        <v/>
      </c>
      <c r="AJ46" s="42" t="str">
        <f>IF(AND('Mapa final'!$AE$12="Muy Alta",'Mapa final'!$AG$12="Catastrófico"),CONCATENATE("R2C",'Mapa final'!$S$12),"")</f>
        <v/>
      </c>
      <c r="AK46" s="42" t="str">
        <f>IF(AND('Mapa final'!$AE$13="Muy Alta",'Mapa final'!$AG$13="Catastrófico"),CONCATENATE("R2C",'Mapa final'!$S$13),"")</f>
        <v/>
      </c>
      <c r="AL46" s="42" t="str">
        <f>IF(AND('Mapa final'!$AE$12="Muy Alta",'Mapa final'!$AG$12="Catastrófico"),CONCATENATE("R2C",'Mapa final'!$S$12),"")</f>
        <v/>
      </c>
      <c r="AM46" s="43" t="str">
        <f>IF(AND('Mapa final'!$AE$13="Muy Alta",'Mapa final'!$AG$13="Catastrófico"),CONCATENATE("R2C",'Mapa final'!$S$13),"")</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7" customHeight="1" x14ac:dyDescent="0.25">
      <c r="A47" s="70"/>
      <c r="B47" s="308"/>
      <c r="C47" s="308"/>
      <c r="D47" s="309"/>
      <c r="E47" s="366"/>
      <c r="F47" s="351"/>
      <c r="G47" s="351"/>
      <c r="H47" s="351"/>
      <c r="I47" s="352"/>
      <c r="J47" s="65" t="str">
        <f>IF(AND('Mapa final'!$AE$12="Baja",'Mapa final'!$AG$12="Leve"),CONCATENATE("R2C",'Mapa final'!$S$12),"")</f>
        <v/>
      </c>
      <c r="K47" s="169" t="str">
        <f>IF(AND('Mapa final'!$AE$13="Baja",'Mapa final'!$AG$13="Leve"),CONCATENATE("R2C",'Mapa final'!$S$13),"")</f>
        <v/>
      </c>
      <c r="L47" s="169" t="str">
        <f>IF(AND('Mapa final'!$AE$12="Baja",'Mapa final'!$AG$12="Leve"),CONCATENATE("R2C",'Mapa final'!$S$12),"")</f>
        <v/>
      </c>
      <c r="M47" s="169" t="str">
        <f>IF(AND('Mapa final'!$AE$13="Baja",'Mapa final'!$AG$13="Leve"),CONCATENATE("R2C",'Mapa final'!$S$13),"")</f>
        <v/>
      </c>
      <c r="N47" s="169" t="str">
        <f>IF(AND('Mapa final'!$AE$12="Baja",'Mapa final'!$AG$12="Leve"),CONCATENATE("R2C",'Mapa final'!$S$12),"")</f>
        <v/>
      </c>
      <c r="O47" s="66" t="str">
        <f>IF(AND('Mapa final'!$AE$13="Baja",'Mapa final'!$AG$13="Leve"),CONCATENATE("R2C",'Mapa final'!$S$13),"")</f>
        <v/>
      </c>
      <c r="P47" s="65" t="str">
        <f>IF(AND('Mapa final'!$AE$12="Baja",'Mapa final'!$AG$12="Leve"),CONCATENATE("R2C",'Mapa final'!$S$12),"")</f>
        <v/>
      </c>
      <c r="Q47" s="169" t="str">
        <f>IF(AND('Mapa final'!$AE$14="muy Baja",'Mapa final'!$AG$14="menor"),CONCATENATE("R2C",'Mapa final'!$S$14),"")</f>
        <v>R2C1</v>
      </c>
      <c r="R47" s="169" t="str">
        <f>IF(AND('Mapa final'!$AE$12="Baja",'Mapa final'!$AG$12="Leve"),CONCATENATE("R2C",'Mapa final'!$S$12),"")</f>
        <v/>
      </c>
      <c r="S47" s="169" t="str">
        <f>IF(AND('Mapa final'!$AE$13="Baja",'Mapa final'!$AG$13="Leve"),CONCATENATE("R2C",'Mapa final'!$S$13),"")</f>
        <v/>
      </c>
      <c r="T47" s="169" t="str">
        <f>IF(AND('Mapa final'!$AE$12="Baja",'Mapa final'!$AG$12="Leve"),CONCATENATE("R2C",'Mapa final'!$S$12),"")</f>
        <v/>
      </c>
      <c r="U47" s="66" t="str">
        <f>IF(AND('Mapa final'!$AE$13="Baja",'Mapa final'!$AG$13="Leve"),CONCATENATE("R2C",'Mapa final'!$S$13),"")</f>
        <v/>
      </c>
      <c r="V47" s="57" t="str">
        <f>IF(AND('Mapa final'!$AE$12="Alta",'Mapa final'!$AG$12="Leve"),CONCATENATE("R2C",'Mapa final'!$S$12),"")</f>
        <v/>
      </c>
      <c r="W47" s="168" t="str">
        <f>IF(AND('Mapa final'!$AE$13="Alta",'Mapa final'!$AG$13="Leve"),CONCATENATE("R2C",'Mapa final'!$S$13),"")</f>
        <v/>
      </c>
      <c r="X47" s="168" t="str">
        <f>IF(AND('Mapa final'!$AE$12="Alta",'Mapa final'!$AG$12="Leve"),CONCATENATE("R2C",'Mapa final'!$S$12),"")</f>
        <v/>
      </c>
      <c r="Y47" s="168" t="str">
        <f>IF(AND('Mapa final'!$AE$13="Alta",'Mapa final'!$AG$13="Leve"),CONCATENATE("R2C",'Mapa final'!$S$13),"")</f>
        <v/>
      </c>
      <c r="Z47" s="168" t="str">
        <f>IF(AND('Mapa final'!$AE$12="Alta",'Mapa final'!$AG$12="Leve"),CONCATENATE("R2C",'Mapa final'!$S$12),"")</f>
        <v/>
      </c>
      <c r="AA47" s="58" t="str">
        <f>IF(AND('Mapa final'!$AE$13="Alta",'Mapa final'!$AG$13="Leve"),CONCATENATE("R2C",'Mapa final'!$S$13),"")</f>
        <v/>
      </c>
      <c r="AB47" s="44" t="str">
        <f>IF(AND('Mapa final'!$AE$12="Muy Alta",'Mapa final'!$AG$12="Leve"),CONCATENATE("R2C",'Mapa final'!$S$12),"")</f>
        <v/>
      </c>
      <c r="AC47" s="167" t="str">
        <f>IF(AND('Mapa final'!$AE$13="Muy Alta",'Mapa final'!$AG$13="Leve"),CONCATENATE("R2C",'Mapa final'!$S$13),"")</f>
        <v/>
      </c>
      <c r="AD47" s="167" t="str">
        <f>IF(AND('Mapa final'!$AE$12="Muy Alta",'Mapa final'!$AG$12="Leve"),CONCATENATE("R2C",'Mapa final'!$S$12),"")</f>
        <v/>
      </c>
      <c r="AE47" s="167" t="str">
        <f>IF(AND('Mapa final'!$AE$13="Muy Alta",'Mapa final'!$AG$13="Leve"),CONCATENATE("R2C",'Mapa final'!$S$13),"")</f>
        <v/>
      </c>
      <c r="AF47" s="167" t="str">
        <f>IF(AND('Mapa final'!$AE$12="Muy Alta",'Mapa final'!$AG$12="Leve"),CONCATENATE("R2C",'Mapa final'!$S$12),"")</f>
        <v/>
      </c>
      <c r="AG47" s="45" t="str">
        <f>IF(AND('Mapa final'!$AE$13="Muy Alta",'Mapa final'!$AG$13="Leve"),CONCATENATE("R2C",'Mapa final'!$S$13),"")</f>
        <v/>
      </c>
      <c r="AH47" s="46" t="str">
        <f>IF(AND('Mapa final'!$AE$12="Muy Alta",'Mapa final'!$AG$12="Catastrófico"),CONCATENATE("R2C",'Mapa final'!$S$12),"")</f>
        <v/>
      </c>
      <c r="AI47" s="170" t="str">
        <f>IF(AND('Mapa final'!$AE$13="Muy Alta",'Mapa final'!$AG$13="Catastrófico"),CONCATENATE("R2C",'Mapa final'!$S$13),"")</f>
        <v/>
      </c>
      <c r="AJ47" s="170" t="str">
        <f>IF(AND('Mapa final'!$AE$12="Muy Alta",'Mapa final'!$AG$12="Catastrófico"),CONCATENATE("R2C",'Mapa final'!$S$12),"")</f>
        <v/>
      </c>
      <c r="AK47" s="170" t="str">
        <f>IF(AND('Mapa final'!$AE$13="Muy Alta",'Mapa final'!$AG$13="Catastrófico"),CONCATENATE("R2C",'Mapa final'!$S$13),"")</f>
        <v/>
      </c>
      <c r="AL47" s="170" t="str">
        <f>IF(AND('Mapa final'!$AE$12="Muy Alta",'Mapa final'!$AG$12="Catastrófico"),CONCATENATE("R2C",'Mapa final'!$S$12),"")</f>
        <v/>
      </c>
      <c r="AM47" s="47" t="str">
        <f>IF(AND('Mapa final'!$AE$13="Muy Alta",'Mapa final'!$AG$13="Catastrófico"),CONCATENATE("R2C",'Mapa final'!$S$13),"")</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08"/>
      <c r="C48" s="308"/>
      <c r="D48" s="309"/>
      <c r="E48" s="366"/>
      <c r="F48" s="351"/>
      <c r="G48" s="351"/>
      <c r="H48" s="351"/>
      <c r="I48" s="352"/>
      <c r="J48" s="65" t="str">
        <f>IF(AND('Mapa final'!$AE$12="Baja",'Mapa final'!$AG$12="Leve"),CONCATENATE("R2C",'Mapa final'!$S$12),"")</f>
        <v/>
      </c>
      <c r="K48" s="169" t="str">
        <f>IF(AND('Mapa final'!$AE$13="Baja",'Mapa final'!$AG$13="Leve"),CONCATENATE("R2C",'Mapa final'!$S$13),"")</f>
        <v/>
      </c>
      <c r="L48" s="169" t="str">
        <f>IF(AND('Mapa final'!$AE$12="Baja",'Mapa final'!$AG$12="Leve"),CONCATENATE("R2C",'Mapa final'!$S$12),"")</f>
        <v/>
      </c>
      <c r="M48" s="169" t="str">
        <f>IF(AND('Mapa final'!$AE$13="Baja",'Mapa final'!$AG$13="Leve"),CONCATENATE("R2C",'Mapa final'!$S$13),"")</f>
        <v/>
      </c>
      <c r="N48" s="169" t="str">
        <f>IF(AND('Mapa final'!$AE$12="Baja",'Mapa final'!$AG$12="Leve"),CONCATENATE("R2C",'Mapa final'!$S$12),"")</f>
        <v/>
      </c>
      <c r="O48" s="66" t="str">
        <f>IF(AND('Mapa final'!$AE$13="Baja",'Mapa final'!$AG$13="Leve"),CONCATENATE("R2C",'Mapa final'!$S$13),"")</f>
        <v/>
      </c>
      <c r="P48" s="65" t="str">
        <f>IF(AND('Mapa final'!$AE$12="Baja",'Mapa final'!$AG$12="Leve"),CONCATENATE("R2C",'Mapa final'!$S$12),"")</f>
        <v/>
      </c>
      <c r="Q48" s="169" t="str">
        <f>IF(AND('Mapa final'!$AE$13="Baja",'Mapa final'!$AG$13="Leve"),CONCATENATE("R2C",'Mapa final'!$S$13),"")</f>
        <v/>
      </c>
      <c r="R48" s="169" t="str">
        <f>IF(AND('Mapa final'!$AE$12="Baja",'Mapa final'!$AG$12="Leve"),CONCATENATE("R2C",'Mapa final'!$S$12),"")</f>
        <v/>
      </c>
      <c r="S48" s="169" t="str">
        <f>IF(AND('Mapa final'!$AE$13="Baja",'Mapa final'!$AG$13="Leve"),CONCATENATE("R2C",'Mapa final'!$S$13),"")</f>
        <v/>
      </c>
      <c r="T48" s="169" t="str">
        <f>IF(AND('Mapa final'!$AE$12="Baja",'Mapa final'!$AG$12="Leve"),CONCATENATE("R2C",'Mapa final'!$S$12),"")</f>
        <v/>
      </c>
      <c r="U48" s="66" t="str">
        <f>IF(AND('Mapa final'!$AE$13="Baja",'Mapa final'!$AG$13="Leve"),CONCATENATE("R2C",'Mapa final'!$S$13),"")</f>
        <v/>
      </c>
      <c r="V48" s="57" t="str">
        <f>IF(AND('Mapa final'!$AE$12="Alta",'Mapa final'!$AG$12="Leve"),CONCATENATE("R2C",'Mapa final'!$S$12),"")</f>
        <v/>
      </c>
      <c r="W48" s="168" t="str">
        <f>IF(AND('Mapa final'!$AE$13="Alta",'Mapa final'!$AG$13="Leve"),CONCATENATE("R2C",'Mapa final'!$S$13),"")</f>
        <v/>
      </c>
      <c r="X48" s="168" t="str">
        <f>IF(AND('Mapa final'!$AE$12="Alta",'Mapa final'!$AG$12="Leve"),CONCATENATE("R2C",'Mapa final'!$S$12),"")</f>
        <v/>
      </c>
      <c r="Y48" s="168" t="str">
        <f>IF(AND('Mapa final'!$AE$13="Alta",'Mapa final'!$AG$13="Leve"),CONCATENATE("R2C",'Mapa final'!$S$13),"")</f>
        <v/>
      </c>
      <c r="Z48" s="168" t="str">
        <f>IF(AND('Mapa final'!$AE$12="Alta",'Mapa final'!$AG$12="Leve"),CONCATENATE("R2C",'Mapa final'!$S$12),"")</f>
        <v/>
      </c>
      <c r="AA48" s="58" t="str">
        <f>IF(AND('Mapa final'!$AE$13="Alta",'Mapa final'!$AG$13="Leve"),CONCATENATE("R2C",'Mapa final'!$S$13),"")</f>
        <v/>
      </c>
      <c r="AB48" s="44" t="str">
        <f>IF(AND('Mapa final'!$AE$12="Muy Alta",'Mapa final'!$AG$12="Leve"),CONCATENATE("R2C",'Mapa final'!$S$12),"")</f>
        <v/>
      </c>
      <c r="AC48" s="167" t="str">
        <f>IF(AND('Mapa final'!$AE$13="Muy Alta",'Mapa final'!$AG$13="Leve"),CONCATENATE("R2C",'Mapa final'!$S$13),"")</f>
        <v/>
      </c>
      <c r="AD48" s="167" t="str">
        <f>IF(AND('Mapa final'!$AE$12="Muy Alta",'Mapa final'!$AG$12="Leve"),CONCATENATE("R2C",'Mapa final'!$S$12),"")</f>
        <v/>
      </c>
      <c r="AE48" s="167" t="str">
        <f>IF(AND('Mapa final'!$AE$13="Muy Alta",'Mapa final'!$AG$13="Leve"),CONCATENATE("R2C",'Mapa final'!$S$13),"")</f>
        <v/>
      </c>
      <c r="AF48" s="167" t="str">
        <f>IF(AND('Mapa final'!$AE$12="Muy Alta",'Mapa final'!$AG$12="Leve"),CONCATENATE("R2C",'Mapa final'!$S$12),"")</f>
        <v/>
      </c>
      <c r="AG48" s="45" t="str">
        <f>IF(AND('Mapa final'!$AE$13="Muy Alta",'Mapa final'!$AG$13="Leve"),CONCATENATE("R2C",'Mapa final'!$S$13),"")</f>
        <v/>
      </c>
      <c r="AH48" s="46" t="str">
        <f>IF(AND('Mapa final'!$AE$12="Muy Alta",'Mapa final'!$AG$12="Catastrófico"),CONCATENATE("R2C",'Mapa final'!$S$12),"")</f>
        <v/>
      </c>
      <c r="AI48" s="170" t="str">
        <f>IF(AND('Mapa final'!$AE$13="Muy Alta",'Mapa final'!$AG$13="Catastrófico"),CONCATENATE("R2C",'Mapa final'!$S$13),"")</f>
        <v/>
      </c>
      <c r="AJ48" s="170" t="str">
        <f>IF(AND('Mapa final'!$AE$12="Muy Alta",'Mapa final'!$AG$12="Catastrófico"),CONCATENATE("R2C",'Mapa final'!$S$12),"")</f>
        <v/>
      </c>
      <c r="AK48" s="170" t="str">
        <f>IF(AND('Mapa final'!$AE$13="Muy Alta",'Mapa final'!$AG$13="Catastrófico"),CONCATENATE("R2C",'Mapa final'!$S$13),"")</f>
        <v/>
      </c>
      <c r="AL48" s="170" t="str">
        <f>IF(AND('Mapa final'!$AE$12="Muy Alta",'Mapa final'!$AG$12="Catastrófico"),CONCATENATE("R2C",'Mapa final'!$S$12),"")</f>
        <v/>
      </c>
      <c r="AM48" s="47" t="str">
        <f>IF(AND('Mapa final'!$AE$13="Muy Alta",'Mapa final'!$AG$13="Catastrófico"),CONCATENATE("R2C",'Mapa final'!$S$13),"")</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08"/>
      <c r="C49" s="308"/>
      <c r="D49" s="309"/>
      <c r="E49" s="350"/>
      <c r="F49" s="351"/>
      <c r="G49" s="351"/>
      <c r="H49" s="351"/>
      <c r="I49" s="352"/>
      <c r="J49" s="65" t="str">
        <f>IF(AND('Mapa final'!$AE$12="Baja",'Mapa final'!$AG$12="Leve"),CONCATENATE("R2C",'Mapa final'!$S$12),"")</f>
        <v/>
      </c>
      <c r="K49" s="169" t="str">
        <f>IF(AND('Mapa final'!$AE$13="Baja",'Mapa final'!$AG$13="Leve"),CONCATENATE("R2C",'Mapa final'!$S$13),"")</f>
        <v/>
      </c>
      <c r="L49" s="169" t="str">
        <f>IF(AND('Mapa final'!$AE$12="Baja",'Mapa final'!$AG$12="Leve"),CONCATENATE("R2C",'Mapa final'!$S$12),"")</f>
        <v/>
      </c>
      <c r="M49" s="169" t="str">
        <f>IF(AND('Mapa final'!$AE$13="Baja",'Mapa final'!$AG$13="Leve"),CONCATENATE("R2C",'Mapa final'!$S$13),"")</f>
        <v/>
      </c>
      <c r="N49" s="169" t="str">
        <f>IF(AND('Mapa final'!$AE$12="Baja",'Mapa final'!$AG$12="Leve"),CONCATENATE("R2C",'Mapa final'!$S$12),"")</f>
        <v/>
      </c>
      <c r="O49" s="66" t="str">
        <f>IF(AND('Mapa final'!$AE$13="Baja",'Mapa final'!$AG$13="Leve"),CONCATENATE("R2C",'Mapa final'!$S$13),"")</f>
        <v/>
      </c>
      <c r="P49" s="65" t="str">
        <f>IF(AND('Mapa final'!$AE$12="Baja",'Mapa final'!$AG$12="Leve"),CONCATENATE("R2C",'Mapa final'!$S$12),"")</f>
        <v/>
      </c>
      <c r="Q49" s="169" t="str">
        <f>IF(AND('Mapa final'!$AE$13="Baja",'Mapa final'!$AG$13="Leve"),CONCATENATE("R2C",'Mapa final'!$S$13),"")</f>
        <v/>
      </c>
      <c r="R49" s="169" t="str">
        <f>IF(AND('Mapa final'!$AE$12="Baja",'Mapa final'!$AG$12="Leve"),CONCATENATE("R2C",'Mapa final'!$S$12),"")</f>
        <v/>
      </c>
      <c r="S49" s="169" t="str">
        <f>IF(AND('Mapa final'!$AE$13="Baja",'Mapa final'!$AG$13="Leve"),CONCATENATE("R2C",'Mapa final'!$S$13),"")</f>
        <v/>
      </c>
      <c r="T49" s="169" t="str">
        <f>IF(AND('Mapa final'!$AE$12="Baja",'Mapa final'!$AG$12="Leve"),CONCATENATE("R2C",'Mapa final'!$S$12),"")</f>
        <v/>
      </c>
      <c r="U49" s="66" t="str">
        <f>IF(AND('Mapa final'!$AE$13="Baja",'Mapa final'!$AG$13="Leve"),CONCATENATE("R2C",'Mapa final'!$S$13),"")</f>
        <v/>
      </c>
      <c r="V49" s="57" t="str">
        <f>IF(AND('Mapa final'!$AE$12="Alta",'Mapa final'!$AG$12="Leve"),CONCATENATE("R2C",'Mapa final'!$S$12),"")</f>
        <v/>
      </c>
      <c r="W49" s="168" t="str">
        <f>IF(AND('Mapa final'!$AE$13="Alta",'Mapa final'!$AG$13="Leve"),CONCATENATE("R2C",'Mapa final'!$S$13),"")</f>
        <v/>
      </c>
      <c r="X49" s="168" t="str">
        <f>IF(AND('Mapa final'!$AE$12="Alta",'Mapa final'!$AG$12="Leve"),CONCATENATE("R2C",'Mapa final'!$S$12),"")</f>
        <v/>
      </c>
      <c r="Y49" s="168" t="str">
        <f>IF(AND('Mapa final'!$AE$13="Alta",'Mapa final'!$AG$13="Leve"),CONCATENATE("R2C",'Mapa final'!$S$13),"")</f>
        <v/>
      </c>
      <c r="Z49" s="168" t="str">
        <f>IF(AND('Mapa final'!$AE$12="Alta",'Mapa final'!$AG$12="Leve"),CONCATENATE("R2C",'Mapa final'!$S$12),"")</f>
        <v/>
      </c>
      <c r="AA49" s="58" t="str">
        <f>IF(AND('Mapa final'!$AE$13="Alta",'Mapa final'!$AG$13="Leve"),CONCATENATE("R2C",'Mapa final'!$S$13),"")</f>
        <v/>
      </c>
      <c r="AB49" s="44" t="str">
        <f>IF(AND('Mapa final'!$AE$12="Muy Alta",'Mapa final'!$AG$12="Leve"),CONCATENATE("R2C",'Mapa final'!$S$12),"")</f>
        <v/>
      </c>
      <c r="AC49" s="167" t="str">
        <f>IF(AND('Mapa final'!$AE$13="Muy Alta",'Mapa final'!$AG$13="Leve"),CONCATENATE("R2C",'Mapa final'!$S$13),"")</f>
        <v/>
      </c>
      <c r="AD49" s="167" t="str">
        <f>IF(AND('Mapa final'!$AE$12="Muy Alta",'Mapa final'!$AG$12="Leve"),CONCATENATE("R2C",'Mapa final'!$S$12),"")</f>
        <v/>
      </c>
      <c r="AE49" s="167" t="str">
        <f>IF(AND('Mapa final'!$AE$13="Muy Alta",'Mapa final'!$AG$13="Leve"),CONCATENATE("R2C",'Mapa final'!$S$13),"")</f>
        <v/>
      </c>
      <c r="AF49" s="167" t="str">
        <f>IF(AND('Mapa final'!$AE$12="Muy Alta",'Mapa final'!$AG$12="Leve"),CONCATENATE("R2C",'Mapa final'!$S$12),"")</f>
        <v/>
      </c>
      <c r="AG49" s="45" t="str">
        <f>IF(AND('Mapa final'!$AE$13="Muy Alta",'Mapa final'!$AG$13="Leve"),CONCATENATE("R2C",'Mapa final'!$S$13),"")</f>
        <v/>
      </c>
      <c r="AH49" s="46" t="str">
        <f>IF(AND('Mapa final'!$AE$12="Muy Alta",'Mapa final'!$AG$12="Catastrófico"),CONCATENATE("R2C",'Mapa final'!$S$12),"")</f>
        <v/>
      </c>
      <c r="AI49" s="170" t="str">
        <f>IF(AND('Mapa final'!$AE$13="Muy Alta",'Mapa final'!$AG$13="Catastrófico"),CONCATENATE("R2C",'Mapa final'!$S$13),"")</f>
        <v/>
      </c>
      <c r="AJ49" s="170" t="str">
        <f>IF(AND('Mapa final'!$AE$12="Muy Alta",'Mapa final'!$AG$12="Catastrófico"),CONCATENATE("R2C",'Mapa final'!$S$12),"")</f>
        <v/>
      </c>
      <c r="AK49" s="170" t="str">
        <f>IF(AND('Mapa final'!$AE$13="Muy Alta",'Mapa final'!$AG$13="Catastrófico"),CONCATENATE("R2C",'Mapa final'!$S$13),"")</f>
        <v/>
      </c>
      <c r="AL49" s="170" t="str">
        <f>IF(AND('Mapa final'!$AE$12="Muy Alta",'Mapa final'!$AG$12="Catastrófico"),CONCATENATE("R2C",'Mapa final'!$S$12),"")</f>
        <v/>
      </c>
      <c r="AM49" s="47" t="str">
        <f>IF(AND('Mapa final'!$AE$13="Muy Alta",'Mapa final'!$AG$13="Catastrófico"),CONCATENATE("R2C",'Mapa final'!$S$13),"")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08"/>
      <c r="C50" s="308"/>
      <c r="D50" s="309"/>
      <c r="E50" s="350"/>
      <c r="F50" s="351"/>
      <c r="G50" s="351"/>
      <c r="H50" s="351"/>
      <c r="I50" s="352"/>
      <c r="J50" s="65" t="str">
        <f>IF(AND('Mapa final'!$AE$12="Baja",'Mapa final'!$AG$12="Leve"),CONCATENATE("R2C",'Mapa final'!$S$12),"")</f>
        <v/>
      </c>
      <c r="K50" s="169" t="str">
        <f>IF(AND('Mapa final'!$AE$13="Baja",'Mapa final'!$AG$13="Leve"),CONCATENATE("R2C",'Mapa final'!$S$13),"")</f>
        <v/>
      </c>
      <c r="L50" s="169" t="str">
        <f>IF(AND('Mapa final'!$AE$12="Baja",'Mapa final'!$AG$12="Leve"),CONCATENATE("R2C",'Mapa final'!$S$12),"")</f>
        <v/>
      </c>
      <c r="M50" s="169" t="str">
        <f>IF(AND('Mapa final'!$AE$13="Baja",'Mapa final'!$AG$13="Leve"),CONCATENATE("R2C",'Mapa final'!$S$13),"")</f>
        <v/>
      </c>
      <c r="N50" s="169" t="str">
        <f>IF(AND('Mapa final'!$AE$12="Baja",'Mapa final'!$AG$12="Leve"),CONCATENATE("R2C",'Mapa final'!$S$12),"")</f>
        <v/>
      </c>
      <c r="O50" s="66" t="str">
        <f>IF(AND('Mapa final'!$AE$13="Baja",'Mapa final'!$AG$13="Leve"),CONCATENATE("R2C",'Mapa final'!$S$13),"")</f>
        <v/>
      </c>
      <c r="P50" s="65" t="str">
        <f>IF(AND('Mapa final'!$AE$12="Baja",'Mapa final'!$AG$12="Leve"),CONCATENATE("R2C",'Mapa final'!$S$12),"")</f>
        <v/>
      </c>
      <c r="Q50" s="169" t="str">
        <f>IF(AND('Mapa final'!$AE$13="Baja",'Mapa final'!$AG$13="Leve"),CONCATENATE("R2C",'Mapa final'!$S$13),"")</f>
        <v/>
      </c>
      <c r="R50" s="169" t="str">
        <f>IF(AND('Mapa final'!$AE$12="Baja",'Mapa final'!$AG$12="Leve"),CONCATENATE("R2C",'Mapa final'!$S$12),"")</f>
        <v/>
      </c>
      <c r="S50" s="169" t="str">
        <f>IF(AND('Mapa final'!$AE$15="muy Baja",'Mapa final'!$AG$15="menor"),CONCATENATE("R3C",'Mapa final'!$S$15),"")</f>
        <v>R3C1</v>
      </c>
      <c r="T50" s="169" t="str">
        <f>IF(AND('Mapa final'!$AE$12="Baja",'Mapa final'!$AG$12="Leve"),CONCATENATE("R2C",'Mapa final'!$S$12),"")</f>
        <v/>
      </c>
      <c r="U50" s="66" t="str">
        <f>IF(AND('Mapa final'!$AE$13="Baja",'Mapa final'!$AG$13="Leve"),CONCATENATE("R2C",'Mapa final'!$S$13),"")</f>
        <v/>
      </c>
      <c r="V50" s="57" t="str">
        <f>IF(AND('Mapa final'!$AE$12="Alta",'Mapa final'!$AG$12="Leve"),CONCATENATE("R2C",'Mapa final'!$S$12),"")</f>
        <v/>
      </c>
      <c r="W50" s="168" t="str">
        <f>IF(AND('Mapa final'!$AE$13="Alta",'Mapa final'!$AG$13="Leve"),CONCATENATE("R2C",'Mapa final'!$S$13),"")</f>
        <v/>
      </c>
      <c r="X50" s="168" t="str">
        <f>IF(AND('Mapa final'!$AE$12="Alta",'Mapa final'!$AG$12="Leve"),CONCATENATE("R2C",'Mapa final'!$S$12),"")</f>
        <v/>
      </c>
      <c r="Y50" s="168" t="str">
        <f>IF(AND('Mapa final'!$AE$13="Alta",'Mapa final'!$AG$13="Leve"),CONCATENATE("R2C",'Mapa final'!$S$13),"")</f>
        <v/>
      </c>
      <c r="Z50" s="168" t="str">
        <f>IF(AND('Mapa final'!$AE$12="Alta",'Mapa final'!$AG$12="Leve"),CONCATENATE("R2C",'Mapa final'!$S$12),"")</f>
        <v/>
      </c>
      <c r="AA50" s="58" t="str">
        <f>IF(AND('Mapa final'!$AE$13="Alta",'Mapa final'!$AG$13="Leve"),CONCATENATE("R2C",'Mapa final'!$S$13),"")</f>
        <v/>
      </c>
      <c r="AB50" s="44" t="str">
        <f>IF(AND('Mapa final'!$AE$12="Muy Alta",'Mapa final'!$AG$12="Leve"),CONCATENATE("R2C",'Mapa final'!$S$12),"")</f>
        <v/>
      </c>
      <c r="AC50" s="167" t="str">
        <f>IF(AND('Mapa final'!$AE$13="Muy Alta",'Mapa final'!$AG$13="Leve"),CONCATENATE("R2C",'Mapa final'!$S$13),"")</f>
        <v/>
      </c>
      <c r="AD50" s="167" t="str">
        <f>IF(AND('Mapa final'!$AE$12="Muy Alta",'Mapa final'!$AG$12="Leve"),CONCATENATE("R2C",'Mapa final'!$S$12),"")</f>
        <v/>
      </c>
      <c r="AE50" s="167" t="str">
        <f>IF(AND('Mapa final'!$AE$13="Muy Alta",'Mapa final'!$AG$13="Leve"),CONCATENATE("R2C",'Mapa final'!$S$13),"")</f>
        <v/>
      </c>
      <c r="AF50" s="167" t="str">
        <f>IF(AND('Mapa final'!$AE$12="Muy Alta",'Mapa final'!$AG$12="Leve"),CONCATENATE("R2C",'Mapa final'!$S$12),"")</f>
        <v/>
      </c>
      <c r="AG50" s="45" t="str">
        <f>IF(AND('Mapa final'!$AE$13="Muy Alta",'Mapa final'!$AG$13="Leve"),CONCATENATE("R2C",'Mapa final'!$S$13),"")</f>
        <v/>
      </c>
      <c r="AH50" s="46" t="str">
        <f>IF(AND('Mapa final'!$AE$12="Muy Alta",'Mapa final'!$AG$12="Catastrófico"),CONCATENATE("R2C",'Mapa final'!$S$12),"")</f>
        <v/>
      </c>
      <c r="AI50" s="170" t="str">
        <f>IF(AND('Mapa final'!$AE$13="Muy Alta",'Mapa final'!$AG$13="Catastrófico"),CONCATENATE("R2C",'Mapa final'!$S$13),"")</f>
        <v/>
      </c>
      <c r="AJ50" s="170" t="str">
        <f>IF(AND('Mapa final'!$AE$12="Muy Alta",'Mapa final'!$AG$12="Catastrófico"),CONCATENATE("R2C",'Mapa final'!$S$12),"")</f>
        <v/>
      </c>
      <c r="AK50" s="170" t="str">
        <f>IF(AND('Mapa final'!$AE$13="Muy Alta",'Mapa final'!$AG$13="Catastrófico"),CONCATENATE("R2C",'Mapa final'!$S$13),"")</f>
        <v/>
      </c>
      <c r="AL50" s="170" t="str">
        <f>IF(AND('Mapa final'!$AE$12="Muy Alta",'Mapa final'!$AG$12="Catastrófico"),CONCATENATE("R2C",'Mapa final'!$S$12),"")</f>
        <v/>
      </c>
      <c r="AM50" s="47" t="str">
        <f>IF(AND('Mapa final'!$AE$13="Muy Alta",'Mapa final'!$AG$13="Catastrófico"),CONCATENATE("R2C",'Mapa final'!$S$13),"")</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08"/>
      <c r="C51" s="308"/>
      <c r="D51" s="309"/>
      <c r="E51" s="350"/>
      <c r="F51" s="351"/>
      <c r="G51" s="351"/>
      <c r="H51" s="351"/>
      <c r="I51" s="352"/>
      <c r="J51" s="65" t="str">
        <f>IF(AND('Mapa final'!$AE$12="Baja",'Mapa final'!$AG$12="Leve"),CONCATENATE("R2C",'Mapa final'!$S$12),"")</f>
        <v/>
      </c>
      <c r="K51" s="169" t="str">
        <f>IF(AND('Mapa final'!$AE$13="Baja",'Mapa final'!$AG$13="Leve"),CONCATENATE("R2C",'Mapa final'!$S$13),"")</f>
        <v/>
      </c>
      <c r="L51" s="169" t="str">
        <f>IF(AND('Mapa final'!$AE$12="Baja",'Mapa final'!$AG$12="Leve"),CONCATENATE("R2C",'Mapa final'!$S$12),"")</f>
        <v/>
      </c>
      <c r="M51" s="169" t="str">
        <f>IF(AND('Mapa final'!$AE$13="Baja",'Mapa final'!$AG$13="Leve"),CONCATENATE("R2C",'Mapa final'!$S$13),"")</f>
        <v/>
      </c>
      <c r="N51" s="169" t="str">
        <f>IF(AND('Mapa final'!$AE$12="Baja",'Mapa final'!$AG$12="Leve"),CONCATENATE("R2C",'Mapa final'!$S$12),"")</f>
        <v/>
      </c>
      <c r="O51" s="66" t="str">
        <f>IF(AND('Mapa final'!$AE$13="Baja",'Mapa final'!$AG$13="Leve"),CONCATENATE("R2C",'Mapa final'!$S$13),"")</f>
        <v/>
      </c>
      <c r="P51" s="65" t="str">
        <f>IF(AND('Mapa final'!$AE$12="Baja",'Mapa final'!$AG$12="Leve"),CONCATENATE("R2C",'Mapa final'!$S$12),"")</f>
        <v/>
      </c>
      <c r="Q51" s="169" t="str">
        <f>IF(AND('Mapa final'!$AE$13="Baja",'Mapa final'!$AG$13="Leve"),CONCATENATE("R2C",'Mapa final'!$S$13),"")</f>
        <v/>
      </c>
      <c r="R51" s="169" t="str">
        <f>IF(AND('Mapa final'!$AE$12="Baja",'Mapa final'!$AG$12="Leve"),CONCATENATE("R2C",'Mapa final'!$S$12),"")</f>
        <v/>
      </c>
      <c r="S51" s="169" t="str">
        <f>IF(AND('Mapa final'!$AE$13="Baja",'Mapa final'!$AG$13="Leve"),CONCATENATE("R2C",'Mapa final'!$S$13),"")</f>
        <v/>
      </c>
      <c r="T51" s="169" t="str">
        <f>IF(AND('Mapa final'!$AE$12="Baja",'Mapa final'!$AG$12="Leve"),CONCATENATE("R2C",'Mapa final'!$S$12),"")</f>
        <v/>
      </c>
      <c r="U51" s="66" t="str">
        <f>IF(AND('Mapa final'!$AE$13="Baja",'Mapa final'!$AG$13="Leve"),CONCATENATE("R2C",'Mapa final'!$S$13),"")</f>
        <v/>
      </c>
      <c r="V51" s="57" t="str">
        <f>IF(AND('Mapa final'!$AE$12="Alta",'Mapa final'!$AG$12="Leve"),CONCATENATE("R2C",'Mapa final'!$S$12),"")</f>
        <v/>
      </c>
      <c r="W51" s="168" t="str">
        <f>IF(AND('Mapa final'!$AE$13="Alta",'Mapa final'!$AG$13="Leve"),CONCATENATE("R2C",'Mapa final'!$S$13),"")</f>
        <v/>
      </c>
      <c r="X51" s="168" t="str">
        <f>IF(AND('Mapa final'!$AE$12="Alta",'Mapa final'!$AG$12="Leve"),CONCATENATE("R2C",'Mapa final'!$S$12),"")</f>
        <v/>
      </c>
      <c r="Y51" s="168" t="str">
        <f>IF(AND('Mapa final'!$AE$13="Alta",'Mapa final'!$AG$13="Leve"),CONCATENATE("R2C",'Mapa final'!$S$13),"")</f>
        <v/>
      </c>
      <c r="Z51" s="168" t="str">
        <f>IF(AND('Mapa final'!$AE$12="Alta",'Mapa final'!$AG$12="Leve"),CONCATENATE("R2C",'Mapa final'!$S$12),"")</f>
        <v/>
      </c>
      <c r="AA51" s="58" t="str">
        <f>IF(AND('Mapa final'!$AE$13="Alta",'Mapa final'!$AG$13="Leve"),CONCATENATE("R2C",'Mapa final'!$S$13),"")</f>
        <v/>
      </c>
      <c r="AB51" s="44" t="str">
        <f>IF(AND('Mapa final'!$AE$12="Muy Alta",'Mapa final'!$AG$12="Leve"),CONCATENATE("R2C",'Mapa final'!$S$12),"")</f>
        <v/>
      </c>
      <c r="AC51" s="167" t="str">
        <f>IF(AND('Mapa final'!$AE$13="Muy Alta",'Mapa final'!$AG$13="Leve"),CONCATENATE("R2C",'Mapa final'!$S$13),"")</f>
        <v/>
      </c>
      <c r="AD51" s="167" t="str">
        <f>IF(AND('Mapa final'!$AE$12="Muy Alta",'Mapa final'!$AG$12="Leve"),CONCATENATE("R2C",'Mapa final'!$S$12),"")</f>
        <v/>
      </c>
      <c r="AE51" s="167" t="str">
        <f>IF(AND('Mapa final'!$AE$13="Muy Alta",'Mapa final'!$AG$13="Leve"),CONCATENATE("R2C",'Mapa final'!$S$13),"")</f>
        <v/>
      </c>
      <c r="AF51" s="167" t="str">
        <f>IF(AND('Mapa final'!$AE$12="Muy Alta",'Mapa final'!$AG$12="Leve"),CONCATENATE("R2C",'Mapa final'!$S$12),"")</f>
        <v/>
      </c>
      <c r="AG51" s="45" t="str">
        <f>IF(AND('Mapa final'!$AE$13="Muy Alta",'Mapa final'!$AG$13="Leve"),CONCATENATE("R2C",'Mapa final'!$S$13),"")</f>
        <v/>
      </c>
      <c r="AH51" s="46" t="str">
        <f>IF(AND('Mapa final'!$AE$12="Muy Alta",'Mapa final'!$AG$12="Catastrófico"),CONCATENATE("R2C",'Mapa final'!$S$12),"")</f>
        <v/>
      </c>
      <c r="AI51" s="170" t="str">
        <f>IF(AND('Mapa final'!$AE$13="Muy Alta",'Mapa final'!$AG$13="Catastrófico"),CONCATENATE("R2C",'Mapa final'!$S$13),"")</f>
        <v/>
      </c>
      <c r="AJ51" s="170" t="str">
        <f>IF(AND('Mapa final'!$AE$12="Muy Alta",'Mapa final'!$AG$12="Catastrófico"),CONCATENATE("R2C",'Mapa final'!$S$12),"")</f>
        <v/>
      </c>
      <c r="AK51" s="170" t="str">
        <f>IF(AND('Mapa final'!$AE$13="Muy Alta",'Mapa final'!$AG$13="Catastrófico"),CONCATENATE("R2C",'Mapa final'!$S$13),"")</f>
        <v/>
      </c>
      <c r="AL51" s="170" t="str">
        <f>IF(AND('Mapa final'!$AE$12="Muy Alta",'Mapa final'!$AG$12="Catastrófico"),CONCATENATE("R2C",'Mapa final'!$S$12),"")</f>
        <v/>
      </c>
      <c r="AM51" s="47" t="str">
        <f>IF(AND('Mapa final'!$AE$13="Muy Alta",'Mapa final'!$AG$13="Catastrófico"),CONCATENATE("R2C",'Mapa final'!$S$13),"")</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08"/>
      <c r="C52" s="308"/>
      <c r="D52" s="309"/>
      <c r="E52" s="350"/>
      <c r="F52" s="351"/>
      <c r="G52" s="351"/>
      <c r="H52" s="351"/>
      <c r="I52" s="352"/>
      <c r="J52" s="65" t="str">
        <f>IF(AND('Mapa final'!$AE$12="Baja",'Mapa final'!$AG$12="Leve"),CONCATENATE("R2C",'Mapa final'!$S$12),"")</f>
        <v/>
      </c>
      <c r="K52" s="169" t="str">
        <f>IF(AND('Mapa final'!$AE$13="Baja",'Mapa final'!$AG$13="Leve"),CONCATENATE("R2C",'Mapa final'!$S$13),"")</f>
        <v/>
      </c>
      <c r="L52" s="169" t="str">
        <f>IF(AND('Mapa final'!$AE$12="Baja",'Mapa final'!$AG$12="Leve"),CONCATENATE("R2C",'Mapa final'!$S$12),"")</f>
        <v/>
      </c>
      <c r="M52" s="169" t="str">
        <f>IF(AND('Mapa final'!$AE$13="Baja",'Mapa final'!$AG$13="Leve"),CONCATENATE("R2C",'Mapa final'!$S$13),"")</f>
        <v/>
      </c>
      <c r="N52" s="169" t="str">
        <f>IF(AND('Mapa final'!$AE$12="Baja",'Mapa final'!$AG$12="Leve"),CONCATENATE("R2C",'Mapa final'!$S$12),"")</f>
        <v/>
      </c>
      <c r="O52" s="66" t="str">
        <f>IF(AND('Mapa final'!$AE$13="Baja",'Mapa final'!$AG$13="Leve"),CONCATENATE("R2C",'Mapa final'!$S$13),"")</f>
        <v/>
      </c>
      <c r="P52" s="65" t="str">
        <f>IF(AND('Mapa final'!$AE$12="Baja",'Mapa final'!$AG$12="Leve"),CONCATENATE("R2C",'Mapa final'!$S$12),"")</f>
        <v/>
      </c>
      <c r="Q52" s="169" t="str">
        <f>IF(AND('Mapa final'!$AE$13="Baja",'Mapa final'!$AG$13="Leve"),CONCATENATE("R2C",'Mapa final'!$S$13),"")</f>
        <v/>
      </c>
      <c r="R52" s="169" t="str">
        <f>IF(AND('Mapa final'!$AE$12="Baja",'Mapa final'!$AG$12="Leve"),CONCATENATE("R2C",'Mapa final'!$S$12),"")</f>
        <v/>
      </c>
      <c r="S52" s="169" t="str">
        <f>IF(AND('Mapa final'!$AE$13="Baja",'Mapa final'!$AG$13="Leve"),CONCATENATE("R2C",'Mapa final'!$S$13),"")</f>
        <v/>
      </c>
      <c r="T52" s="169" t="str">
        <f>IF(AND('Mapa final'!$AE$12="Baja",'Mapa final'!$AG$12="Leve"),CONCATENATE("R2C",'Mapa final'!$S$12),"")</f>
        <v/>
      </c>
      <c r="U52" s="66" t="str">
        <f>IF(AND('Mapa final'!$AE$13="Baja",'Mapa final'!$AG$13="Leve"),CONCATENATE("R2C",'Mapa final'!$S$13),"")</f>
        <v/>
      </c>
      <c r="V52" s="57" t="str">
        <f>IF(AND('Mapa final'!$AE$12="Alta",'Mapa final'!$AG$12="Leve"),CONCATENATE("R2C",'Mapa final'!$S$12),"")</f>
        <v/>
      </c>
      <c r="W52" s="168" t="str">
        <f>IF(AND('Mapa final'!$AE$13="Alta",'Mapa final'!$AG$13="Leve"),CONCATENATE("R2C",'Mapa final'!$S$13),"")</f>
        <v/>
      </c>
      <c r="X52" s="168" t="str">
        <f>IF(AND('Mapa final'!$AE$12="Alta",'Mapa final'!$AG$12="Leve"),CONCATENATE("R2C",'Mapa final'!$S$12),"")</f>
        <v/>
      </c>
      <c r="Y52" s="168" t="str">
        <f>IF(AND('Mapa final'!$AE$13="Alta",'Mapa final'!$AG$13="Leve"),CONCATENATE("R2C",'Mapa final'!$S$13),"")</f>
        <v/>
      </c>
      <c r="Z52" s="168" t="str">
        <f>IF(AND('Mapa final'!$AE$12="Alta",'Mapa final'!$AG$12="Leve"),CONCATENATE("R2C",'Mapa final'!$S$12),"")</f>
        <v/>
      </c>
      <c r="AA52" s="58" t="str">
        <f>IF(AND('Mapa final'!$AE$13="Alta",'Mapa final'!$AG$13="Leve"),CONCATENATE("R2C",'Mapa final'!$S$13),"")</f>
        <v/>
      </c>
      <c r="AB52" s="44" t="str">
        <f>IF(AND('Mapa final'!$AE$12="Muy Alta",'Mapa final'!$AG$12="Leve"),CONCATENATE("R2C",'Mapa final'!$S$12),"")</f>
        <v/>
      </c>
      <c r="AC52" s="167" t="str">
        <f>IF(AND('Mapa final'!$AE$13="Muy Alta",'Mapa final'!$AG$13="Leve"),CONCATENATE("R2C",'Mapa final'!$S$13),"")</f>
        <v/>
      </c>
      <c r="AD52" s="167" t="str">
        <f>IF(AND('Mapa final'!$AE$12="Muy Alta",'Mapa final'!$AG$12="Leve"),CONCATENATE("R2C",'Mapa final'!$S$12),"")</f>
        <v/>
      </c>
      <c r="AE52" s="167" t="str">
        <f>IF(AND('Mapa final'!$AE$13="Muy Alta",'Mapa final'!$AG$13="Leve"),CONCATENATE("R2C",'Mapa final'!$S$13),"")</f>
        <v/>
      </c>
      <c r="AF52" s="167" t="str">
        <f>IF(AND('Mapa final'!$AE$12="Muy Alta",'Mapa final'!$AG$12="Leve"),CONCATENATE("R2C",'Mapa final'!$S$12),"")</f>
        <v/>
      </c>
      <c r="AG52" s="45" t="str">
        <f>IF(AND('Mapa final'!$AE$13="Muy Alta",'Mapa final'!$AG$13="Leve"),CONCATENATE("R2C",'Mapa final'!$S$13),"")</f>
        <v/>
      </c>
      <c r="AH52" s="46" t="str">
        <f>IF(AND('Mapa final'!$AE$12="Muy Alta",'Mapa final'!$AG$12="Catastrófico"),CONCATENATE("R2C",'Mapa final'!$S$12),"")</f>
        <v/>
      </c>
      <c r="AI52" s="170" t="str">
        <f>IF(AND('Mapa final'!$AE$13="Muy Alta",'Mapa final'!$AG$13="Catastrófico"),CONCATENATE("R2C",'Mapa final'!$S$13),"")</f>
        <v/>
      </c>
      <c r="AJ52" s="170" t="str">
        <f>IF(AND('Mapa final'!$AE$12="Muy Alta",'Mapa final'!$AG$12="Catastrófico"),CONCATENATE("R2C",'Mapa final'!$S$12),"")</f>
        <v/>
      </c>
      <c r="AK52" s="170" t="str">
        <f>IF(AND('Mapa final'!$AE$13="Muy Alta",'Mapa final'!$AG$13="Catastrófico"),CONCATENATE("R2C",'Mapa final'!$S$13),"")</f>
        <v/>
      </c>
      <c r="AL52" s="170" t="str">
        <f>IF(AND('Mapa final'!$AE$12="Muy Alta",'Mapa final'!$AG$12="Catastrófico"),CONCATENATE("R2C",'Mapa final'!$S$12),"")</f>
        <v/>
      </c>
      <c r="AM52" s="47" t="str">
        <f>IF(AND('Mapa final'!$AE$13="Muy Alta",'Mapa final'!$AG$13="Catastrófico"),CONCATENATE("R2C",'Mapa final'!$S$13),"")</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08"/>
      <c r="C53" s="308"/>
      <c r="D53" s="309"/>
      <c r="E53" s="350"/>
      <c r="F53" s="351"/>
      <c r="G53" s="351"/>
      <c r="H53" s="351"/>
      <c r="I53" s="352"/>
      <c r="J53" s="65" t="str">
        <f>IF(AND('Mapa final'!$AE$12="Baja",'Mapa final'!$AG$12="Leve"),CONCATENATE("R2C",'Mapa final'!$S$12),"")</f>
        <v/>
      </c>
      <c r="K53" s="169" t="str">
        <f>IF(AND('Mapa final'!$AE$13="Baja",'Mapa final'!$AG$13="Leve"),CONCATENATE("R2C",'Mapa final'!$S$13),"")</f>
        <v/>
      </c>
      <c r="L53" s="169" t="str">
        <f>IF(AND('Mapa final'!$AE$12="Baja",'Mapa final'!$AG$12="Leve"),CONCATENATE("R2C",'Mapa final'!$S$12),"")</f>
        <v/>
      </c>
      <c r="M53" s="169" t="str">
        <f>IF(AND('Mapa final'!$AE$13="Baja",'Mapa final'!$AG$13="Leve"),CONCATENATE("R2C",'Mapa final'!$S$13),"")</f>
        <v/>
      </c>
      <c r="N53" s="169" t="str">
        <f>IF(AND('Mapa final'!$AE$12="Baja",'Mapa final'!$AG$12="Leve"),CONCATENATE("R2C",'Mapa final'!$S$12),"")</f>
        <v/>
      </c>
      <c r="O53" s="66" t="str">
        <f>IF(AND('Mapa final'!$AE$13="Baja",'Mapa final'!$AG$13="Leve"),CONCATENATE("R2C",'Mapa final'!$S$13),"")</f>
        <v/>
      </c>
      <c r="P53" s="65" t="str">
        <f>IF(AND('Mapa final'!$AE$12="Baja",'Mapa final'!$AG$12="Leve"),CONCATENATE("R2C",'Mapa final'!$S$12),"")</f>
        <v/>
      </c>
      <c r="Q53" s="169" t="str">
        <f>IF(AND('Mapa final'!$AE$13="Baja",'Mapa final'!$AG$13="Leve"),CONCATENATE("R2C",'Mapa final'!$S$13),"")</f>
        <v/>
      </c>
      <c r="R53" s="169" t="str">
        <f>IF(AND('Mapa final'!$AE$12="Baja",'Mapa final'!$AG$12="Leve"),CONCATENATE("R2C",'Mapa final'!$S$12),"")</f>
        <v/>
      </c>
      <c r="S53" s="169" t="str">
        <f>IF(AND('Mapa final'!$AE$13="Baja",'Mapa final'!$AG$13="Leve"),CONCATENATE("R2C",'Mapa final'!$S$13),"")</f>
        <v/>
      </c>
      <c r="T53" s="169" t="str">
        <f>IF(AND('Mapa final'!$AE$12="Baja",'Mapa final'!$AG$12="Leve"),CONCATENATE("R2C",'Mapa final'!$S$12),"")</f>
        <v/>
      </c>
      <c r="U53" s="66" t="str">
        <f>IF(AND('Mapa final'!$AE$13="Baja",'Mapa final'!$AG$13="Leve"),CONCATENATE("R2C",'Mapa final'!$S$13),"")</f>
        <v/>
      </c>
      <c r="V53" s="57" t="str">
        <f>IF(AND('Mapa final'!$AE$12="Alta",'Mapa final'!$AG$12="Leve"),CONCATENATE("R2C",'Mapa final'!$S$12),"")</f>
        <v/>
      </c>
      <c r="W53" s="168" t="str">
        <f>IF(AND('Mapa final'!$AE$13="Alta",'Mapa final'!$AG$13="Leve"),CONCATENATE("R2C",'Mapa final'!$S$13),"")</f>
        <v/>
      </c>
      <c r="X53" s="168" t="str">
        <f>IF(AND('Mapa final'!$AE$12="Alta",'Mapa final'!$AG$12="Leve"),CONCATENATE("R2C",'Mapa final'!$S$12),"")</f>
        <v/>
      </c>
      <c r="Y53" s="168" t="str">
        <f>IF(AND('Mapa final'!$AE$13="Alta",'Mapa final'!$AG$13="Leve"),CONCATENATE("R2C",'Mapa final'!$S$13),"")</f>
        <v/>
      </c>
      <c r="Z53" s="168" t="str">
        <f>IF(AND('Mapa final'!$AE$12="Alta",'Mapa final'!$AG$12="Leve"),CONCATENATE("R2C",'Mapa final'!$S$12),"")</f>
        <v/>
      </c>
      <c r="AA53" s="58" t="str">
        <f>IF(AND('Mapa final'!$AE$13="Alta",'Mapa final'!$AG$13="Leve"),CONCATENATE("R2C",'Mapa final'!$S$13),"")</f>
        <v/>
      </c>
      <c r="AB53" s="44" t="str">
        <f>IF(AND('Mapa final'!$AE$12="Muy Alta",'Mapa final'!$AG$12="Leve"),CONCATENATE("R2C",'Mapa final'!$S$12),"")</f>
        <v/>
      </c>
      <c r="AC53" s="167" t="str">
        <f>IF(AND('Mapa final'!$AE$13="Muy Alta",'Mapa final'!$AG$13="Leve"),CONCATENATE("R2C",'Mapa final'!$S$13),"")</f>
        <v/>
      </c>
      <c r="AD53" s="167" t="str">
        <f>IF(AND('Mapa final'!$AE$12="Muy Alta",'Mapa final'!$AG$12="Leve"),CONCATENATE("R2C",'Mapa final'!$S$12),"")</f>
        <v/>
      </c>
      <c r="AE53" s="167" t="str">
        <f>IF(AND('Mapa final'!$AE$13="Muy Alta",'Mapa final'!$AG$13="Leve"),CONCATENATE("R2C",'Mapa final'!$S$13),"")</f>
        <v/>
      </c>
      <c r="AF53" s="167" t="str">
        <f>IF(AND('Mapa final'!$AE$12="Muy Alta",'Mapa final'!$AG$12="Leve"),CONCATENATE("R2C",'Mapa final'!$S$12),"")</f>
        <v/>
      </c>
      <c r="AG53" s="45" t="str">
        <f>IF(AND('Mapa final'!$AE$13="Muy Alta",'Mapa final'!$AG$13="Leve"),CONCATENATE("R2C",'Mapa final'!$S$13),"")</f>
        <v/>
      </c>
      <c r="AH53" s="46" t="str">
        <f>IF(AND('Mapa final'!$AE$12="Muy Alta",'Mapa final'!$AG$12="Catastrófico"),CONCATENATE("R2C",'Mapa final'!$S$12),"")</f>
        <v/>
      </c>
      <c r="AI53" s="170" t="str">
        <f>IF(AND('Mapa final'!$AE$13="Muy Alta",'Mapa final'!$AG$13="Catastrófico"),CONCATENATE("R2C",'Mapa final'!$S$13),"")</f>
        <v/>
      </c>
      <c r="AJ53" s="170" t="str">
        <f>IF(AND('Mapa final'!$AE$12="Muy Alta",'Mapa final'!$AG$12="Catastrófico"),CONCATENATE("R2C",'Mapa final'!$S$12),"")</f>
        <v/>
      </c>
      <c r="AK53" s="170" t="str">
        <f>IF(AND('Mapa final'!$AE$13="Muy Alta",'Mapa final'!$AG$13="Catastrófico"),CONCATENATE("R2C",'Mapa final'!$S$13),"")</f>
        <v/>
      </c>
      <c r="AL53" s="170" t="str">
        <f>IF(AND('Mapa final'!$AE$12="Muy Alta",'Mapa final'!$AG$12="Catastrófico"),CONCATENATE("R2C",'Mapa final'!$S$12),"")</f>
        <v/>
      </c>
      <c r="AM53" s="47" t="str">
        <f>IF(AND('Mapa final'!$AE$13="Muy Alta",'Mapa final'!$AG$13="Catastrófico"),CONCATENATE("R2C",'Mapa final'!$S$13),"")</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08"/>
      <c r="C54" s="308"/>
      <c r="D54" s="309"/>
      <c r="E54" s="350"/>
      <c r="F54" s="351"/>
      <c r="G54" s="351"/>
      <c r="H54" s="351"/>
      <c r="I54" s="352"/>
      <c r="J54" s="65" t="str">
        <f>IF(AND('Mapa final'!$AE$12="Baja",'Mapa final'!$AG$12="Leve"),CONCATENATE("R2C",'Mapa final'!$S$12),"")</f>
        <v/>
      </c>
      <c r="K54" s="169" t="str">
        <f>IF(AND('Mapa final'!$AE$13="Baja",'Mapa final'!$AG$13="Leve"),CONCATENATE("R2C",'Mapa final'!$S$13),"")</f>
        <v/>
      </c>
      <c r="L54" s="169" t="str">
        <f>IF(AND('Mapa final'!$AE$12="Baja",'Mapa final'!$AG$12="Leve"),CONCATENATE("R2C",'Mapa final'!$S$12),"")</f>
        <v/>
      </c>
      <c r="M54" s="169" t="str">
        <f>IF(AND('Mapa final'!$AE$13="Baja",'Mapa final'!$AG$13="Leve"),CONCATENATE("R2C",'Mapa final'!$S$13),"")</f>
        <v/>
      </c>
      <c r="N54" s="169" t="str">
        <f>IF(AND('Mapa final'!$AE$12="Baja",'Mapa final'!$AG$12="Leve"),CONCATENATE("R2C",'Mapa final'!$S$12),"")</f>
        <v/>
      </c>
      <c r="O54" s="66" t="str">
        <f>IF(AND('Mapa final'!$AE$13="Baja",'Mapa final'!$AG$13="Leve"),CONCATENATE("R2C",'Mapa final'!$S$13),"")</f>
        <v/>
      </c>
      <c r="P54" s="65" t="str">
        <f>IF(AND('Mapa final'!$AE$12="Baja",'Mapa final'!$AG$12="Leve"),CONCATENATE("R2C",'Mapa final'!$S$12),"")</f>
        <v/>
      </c>
      <c r="Q54" s="169" t="str">
        <f>IF(AND('Mapa final'!$AE$13="Baja",'Mapa final'!$AG$13="Leve"),CONCATENATE("R2C",'Mapa final'!$S$13),"")</f>
        <v/>
      </c>
      <c r="R54" s="169" t="str">
        <f>IF(AND('Mapa final'!$AE$12="Baja",'Mapa final'!$AG$12="Leve"),CONCATENATE("R2C",'Mapa final'!$S$12),"")</f>
        <v/>
      </c>
      <c r="S54" s="169" t="str">
        <f>IF(AND('Mapa final'!$AE$13="Baja",'Mapa final'!$AG$13="Leve"),CONCATENATE("R2C",'Mapa final'!$S$13),"")</f>
        <v/>
      </c>
      <c r="T54" s="169" t="str">
        <f>IF(AND('Mapa final'!$AE$12="Baja",'Mapa final'!$AG$12="Leve"),CONCATENATE("R2C",'Mapa final'!$S$12),"")</f>
        <v/>
      </c>
      <c r="U54" s="66" t="str">
        <f>IF(AND('Mapa final'!$AE$13="Baja",'Mapa final'!$AG$13="Leve"),CONCATENATE("R2C",'Mapa final'!$S$13),"")</f>
        <v/>
      </c>
      <c r="V54" s="57" t="str">
        <f>IF(AND('Mapa final'!$AE$12="Alta",'Mapa final'!$AG$12="Leve"),CONCATENATE("R2C",'Mapa final'!$S$12),"")</f>
        <v/>
      </c>
      <c r="W54" s="168" t="str">
        <f>IF(AND('Mapa final'!$AE$13="Alta",'Mapa final'!$AG$13="Leve"),CONCATENATE("R2C",'Mapa final'!$S$13),"")</f>
        <v/>
      </c>
      <c r="X54" s="168" t="str">
        <f>IF(AND('Mapa final'!$AE$12="Alta",'Mapa final'!$AG$12="Leve"),CONCATENATE("R2C",'Mapa final'!$S$12),"")</f>
        <v/>
      </c>
      <c r="Y54" s="168" t="str">
        <f>IF(AND('Mapa final'!$AE$13="Alta",'Mapa final'!$AG$13="Leve"),CONCATENATE("R2C",'Mapa final'!$S$13),"")</f>
        <v/>
      </c>
      <c r="Z54" s="168" t="str">
        <f>IF(AND('Mapa final'!$AE$12="Alta",'Mapa final'!$AG$12="Leve"),CONCATENATE("R2C",'Mapa final'!$S$12),"")</f>
        <v/>
      </c>
      <c r="AA54" s="58" t="str">
        <f>IF(AND('Mapa final'!$AE$13="Alta",'Mapa final'!$AG$13="Leve"),CONCATENATE("R2C",'Mapa final'!$S$13),"")</f>
        <v/>
      </c>
      <c r="AB54" s="44" t="str">
        <f>IF(AND('Mapa final'!$AE$12="Muy Alta",'Mapa final'!$AG$12="Leve"),CONCATENATE("R2C",'Mapa final'!$S$12),"")</f>
        <v/>
      </c>
      <c r="AC54" s="167" t="str">
        <f>IF(AND('Mapa final'!$AE$13="Muy Alta",'Mapa final'!$AG$13="Leve"),CONCATENATE("R2C",'Mapa final'!$S$13),"")</f>
        <v/>
      </c>
      <c r="AD54" s="167" t="str">
        <f>IF(AND('Mapa final'!$AE$12="Muy Alta",'Mapa final'!$AG$12="Leve"),CONCATENATE("R2C",'Mapa final'!$S$12),"")</f>
        <v/>
      </c>
      <c r="AE54" s="167" t="str">
        <f>IF(AND('Mapa final'!$AE$13="Muy Alta",'Mapa final'!$AG$13="Leve"),CONCATENATE("R2C",'Mapa final'!$S$13),"")</f>
        <v/>
      </c>
      <c r="AF54" s="167" t="str">
        <f>IF(AND('Mapa final'!$AE$12="Muy Alta",'Mapa final'!$AG$12="Leve"),CONCATENATE("R2C",'Mapa final'!$S$12),"")</f>
        <v/>
      </c>
      <c r="AG54" s="45" t="str">
        <f>IF(AND('Mapa final'!$AE$13="Muy Alta",'Mapa final'!$AG$13="Leve"),CONCATENATE("R2C",'Mapa final'!$S$13),"")</f>
        <v/>
      </c>
      <c r="AH54" s="46" t="str">
        <f>IF(AND('Mapa final'!$AE$12="Muy Alta",'Mapa final'!$AG$12="Catastrófico"),CONCATENATE("R2C",'Mapa final'!$S$12),"")</f>
        <v/>
      </c>
      <c r="AI54" s="170" t="str">
        <f>IF(AND('Mapa final'!$AE$13="Muy Alta",'Mapa final'!$AG$13="Catastrófico"),CONCATENATE("R2C",'Mapa final'!$S$13),"")</f>
        <v/>
      </c>
      <c r="AJ54" s="170" t="str">
        <f>IF(AND('Mapa final'!$AE$12="Muy Alta",'Mapa final'!$AG$12="Catastrófico"),CONCATENATE("R2C",'Mapa final'!$S$12),"")</f>
        <v/>
      </c>
      <c r="AK54" s="170" t="str">
        <f>IF(AND('Mapa final'!$AE$13="Muy Alta",'Mapa final'!$AG$13="Catastrófico"),CONCATENATE("R2C",'Mapa final'!$S$13),"")</f>
        <v/>
      </c>
      <c r="AL54" s="170" t="str">
        <f>IF(AND('Mapa final'!$AE$12="Muy Alta",'Mapa final'!$AG$12="Catastrófico"),CONCATENATE("R2C",'Mapa final'!$S$12),"")</f>
        <v/>
      </c>
      <c r="AM54" s="47" t="str">
        <f>IF(AND('Mapa final'!$AE$13="Muy Alta",'Mapa final'!$AG$13="Catastrófico"),CONCATENATE("R2C",'Mapa final'!$S$13),"")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08"/>
      <c r="C55" s="308"/>
      <c r="D55" s="309"/>
      <c r="E55" s="353"/>
      <c r="F55" s="354"/>
      <c r="G55" s="354"/>
      <c r="H55" s="354"/>
      <c r="I55" s="355"/>
      <c r="J55" s="67" t="str">
        <f>IF(AND('Mapa final'!$AE$12="Baja",'Mapa final'!$AG$12="Leve"),CONCATENATE("R2C",'Mapa final'!$S$12),"")</f>
        <v/>
      </c>
      <c r="K55" s="68" t="str">
        <f>IF(AND('Mapa final'!$AE$13="Baja",'Mapa final'!$AG$13="Leve"),CONCATENATE("R2C",'Mapa final'!$S$13),"")</f>
        <v/>
      </c>
      <c r="L55" s="68" t="str">
        <f>IF(AND('Mapa final'!$AE$12="Baja",'Mapa final'!$AG$12="Leve"),CONCATENATE("R2C",'Mapa final'!$S$12),"")</f>
        <v/>
      </c>
      <c r="M55" s="68" t="str">
        <f>IF(AND('Mapa final'!$AE$13="Baja",'Mapa final'!$AG$13="Leve"),CONCATENATE("R2C",'Mapa final'!$S$13),"")</f>
        <v/>
      </c>
      <c r="N55" s="68" t="str">
        <f>IF(AND('Mapa final'!$AE$12="Baja",'Mapa final'!$AG$12="Leve"),CONCATENATE("R2C",'Mapa final'!$S$12),"")</f>
        <v/>
      </c>
      <c r="O55" s="69" t="str">
        <f>IF(AND('Mapa final'!$AE$13="Baja",'Mapa final'!$AG$13="Leve"),CONCATENATE("R2C",'Mapa final'!$S$13),"")</f>
        <v/>
      </c>
      <c r="P55" s="67" t="str">
        <f>IF(AND('Mapa final'!$AE$12="Baja",'Mapa final'!$AG$12="Leve"),CONCATENATE("R2C",'Mapa final'!$S$12),"")</f>
        <v/>
      </c>
      <c r="Q55" s="68" t="str">
        <f>IF(AND('Mapa final'!$AE$13="Baja",'Mapa final'!$AG$13="Leve"),CONCATENATE("R2C",'Mapa final'!$S$13),"")</f>
        <v/>
      </c>
      <c r="R55" s="68" t="str">
        <f>IF(AND('Mapa final'!$AE$12="Baja",'Mapa final'!$AG$12="Leve"),CONCATENATE("R2C",'Mapa final'!$S$12),"")</f>
        <v/>
      </c>
      <c r="S55" s="68" t="str">
        <f>IF(AND('Mapa final'!$AE$13="Baja",'Mapa final'!$AG$13="Leve"),CONCATENATE("R2C",'Mapa final'!$S$13),"")</f>
        <v/>
      </c>
      <c r="T55" s="68" t="str">
        <f>IF(AND('Mapa final'!$AE$12="Baja",'Mapa final'!$AG$12="Leve"),CONCATENATE("R2C",'Mapa final'!$S$12),"")</f>
        <v/>
      </c>
      <c r="U55" s="69" t="str">
        <f>IF(AND('Mapa final'!$AE$13="Baja",'Mapa final'!$AG$13="Leve"),CONCATENATE("R2C",'Mapa final'!$S$13),"")</f>
        <v/>
      </c>
      <c r="V55" s="59" t="str">
        <f>IF(AND('Mapa final'!$AE$12="Alta",'Mapa final'!$AG$12="Leve"),CONCATENATE("R2C",'Mapa final'!$S$12),"")</f>
        <v/>
      </c>
      <c r="W55" s="60" t="str">
        <f>IF(AND('Mapa final'!$AE$13="Alta",'Mapa final'!$AG$13="Leve"),CONCATENATE("R2C",'Mapa final'!$S$13),"")</f>
        <v/>
      </c>
      <c r="X55" s="60" t="str">
        <f>IF(AND('Mapa final'!$AE$12="Alta",'Mapa final'!$AG$12="Leve"),CONCATENATE("R2C",'Mapa final'!$S$12),"")</f>
        <v/>
      </c>
      <c r="Y55" s="60" t="str">
        <f>IF(AND('Mapa final'!$AE$13="Alta",'Mapa final'!$AG$13="Leve"),CONCATENATE("R2C",'Mapa final'!$S$13),"")</f>
        <v/>
      </c>
      <c r="Z55" s="60" t="str">
        <f>IF(AND('Mapa final'!$AE$12="Alta",'Mapa final'!$AG$12="Leve"),CONCATENATE("R2C",'Mapa final'!$S$12),"")</f>
        <v/>
      </c>
      <c r="AA55" s="61" t="str">
        <f>IF(AND('Mapa final'!$AE$13="Alta",'Mapa final'!$AG$13="Leve"),CONCATENATE("R2C",'Mapa final'!$S$13),"")</f>
        <v/>
      </c>
      <c r="AB55" s="48" t="str">
        <f>IF(AND('Mapa final'!$AE$12="Muy Alta",'Mapa final'!$AG$12="Leve"),CONCATENATE("R2C",'Mapa final'!$S$12),"")</f>
        <v/>
      </c>
      <c r="AC55" s="49" t="str">
        <f>IF(AND('Mapa final'!$AE$13="Muy Alta",'Mapa final'!$AG$13="Leve"),CONCATENATE("R2C",'Mapa final'!$S$13),"")</f>
        <v/>
      </c>
      <c r="AD55" s="49" t="str">
        <f>IF(AND('Mapa final'!$AE$12="Muy Alta",'Mapa final'!$AG$12="Leve"),CONCATENATE("R2C",'Mapa final'!$S$12),"")</f>
        <v/>
      </c>
      <c r="AE55" s="49" t="str">
        <f>IF(AND('Mapa final'!$AE$13="Muy Alta",'Mapa final'!$AG$13="Leve"),CONCATENATE("R2C",'Mapa final'!$S$13),"")</f>
        <v/>
      </c>
      <c r="AF55" s="49" t="str">
        <f>IF(AND('Mapa final'!$AE$12="Muy Alta",'Mapa final'!$AG$12="Leve"),CONCATENATE("R2C",'Mapa final'!$S$12),"")</f>
        <v/>
      </c>
      <c r="AG55" s="50" t="str">
        <f>IF(AND('Mapa final'!$AE$13="Muy Alta",'Mapa final'!$AG$13="Leve"),CONCATENATE("R2C",'Mapa final'!$S$13),"")</f>
        <v/>
      </c>
      <c r="AH55" s="51" t="str">
        <f>IF(AND('Mapa final'!$AE$12="Muy Alta",'Mapa final'!$AG$12="Catastrófico"),CONCATENATE("R2C",'Mapa final'!$S$12),"")</f>
        <v/>
      </c>
      <c r="AI55" s="52" t="str">
        <f>IF(AND('Mapa final'!$AE$13="Muy Alta",'Mapa final'!$AG$13="Catastrófico"),CONCATENATE("R2C",'Mapa final'!$S$13),"")</f>
        <v/>
      </c>
      <c r="AJ55" s="52" t="str">
        <f>IF(AND('Mapa final'!$AE$12="Muy Alta",'Mapa final'!$AG$12="Catastrófico"),CONCATENATE("R2C",'Mapa final'!$S$12),"")</f>
        <v/>
      </c>
      <c r="AK55" s="52" t="str">
        <f>IF(AND('Mapa final'!$AE$13="Muy Alta",'Mapa final'!$AG$13="Catastrófico"),CONCATENATE("R2C",'Mapa final'!$S$13),"")</f>
        <v/>
      </c>
      <c r="AL55" s="52" t="str">
        <f>IF(AND('Mapa final'!$AE$12="Muy Alta",'Mapa final'!$AG$12="Catastrófico"),CONCATENATE("R2C",'Mapa final'!$S$12),"")</f>
        <v/>
      </c>
      <c r="AM55" s="53" t="str">
        <f>IF(AND('Mapa final'!$AE$13="Muy Alta",'Mapa final'!$AG$13="Catastrófico"),CONCATENATE("R2C",'Mapa final'!$S$13),"")</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47" t="s">
        <v>173</v>
      </c>
      <c r="K56" s="348"/>
      <c r="L56" s="348"/>
      <c r="M56" s="348"/>
      <c r="N56" s="348"/>
      <c r="O56" s="349"/>
      <c r="P56" s="347" t="s">
        <v>174</v>
      </c>
      <c r="Q56" s="348"/>
      <c r="R56" s="348"/>
      <c r="S56" s="348"/>
      <c r="T56" s="348"/>
      <c r="U56" s="349"/>
      <c r="V56" s="347" t="s">
        <v>175</v>
      </c>
      <c r="W56" s="348"/>
      <c r="X56" s="348"/>
      <c r="Y56" s="348"/>
      <c r="Z56" s="348"/>
      <c r="AA56" s="349"/>
      <c r="AB56" s="347" t="s">
        <v>176</v>
      </c>
      <c r="AC56" s="356"/>
      <c r="AD56" s="348"/>
      <c r="AE56" s="348"/>
      <c r="AF56" s="348"/>
      <c r="AG56" s="349"/>
      <c r="AH56" s="347" t="s">
        <v>177</v>
      </c>
      <c r="AI56" s="348"/>
      <c r="AJ56" s="348"/>
      <c r="AK56" s="348"/>
      <c r="AL56" s="348"/>
      <c r="AM56" s="349"/>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50"/>
      <c r="K57" s="351"/>
      <c r="L57" s="351"/>
      <c r="M57" s="351"/>
      <c r="N57" s="351"/>
      <c r="O57" s="352"/>
      <c r="P57" s="350"/>
      <c r="Q57" s="351"/>
      <c r="R57" s="351"/>
      <c r="S57" s="351"/>
      <c r="T57" s="351"/>
      <c r="U57" s="352"/>
      <c r="V57" s="350"/>
      <c r="W57" s="351"/>
      <c r="X57" s="351"/>
      <c r="Y57" s="351"/>
      <c r="Z57" s="351"/>
      <c r="AA57" s="352"/>
      <c r="AB57" s="350"/>
      <c r="AC57" s="351"/>
      <c r="AD57" s="351"/>
      <c r="AE57" s="351"/>
      <c r="AF57" s="351"/>
      <c r="AG57" s="352"/>
      <c r="AH57" s="350"/>
      <c r="AI57" s="351"/>
      <c r="AJ57" s="351"/>
      <c r="AK57" s="351"/>
      <c r="AL57" s="351"/>
      <c r="AM57" s="352"/>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50"/>
      <c r="K58" s="351"/>
      <c r="L58" s="351"/>
      <c r="M58" s="351"/>
      <c r="N58" s="351"/>
      <c r="O58" s="352"/>
      <c r="P58" s="350"/>
      <c r="Q58" s="351"/>
      <c r="R58" s="351"/>
      <c r="S58" s="351"/>
      <c r="T58" s="351"/>
      <c r="U58" s="352"/>
      <c r="V58" s="350"/>
      <c r="W58" s="351"/>
      <c r="X58" s="351"/>
      <c r="Y58" s="351"/>
      <c r="Z58" s="351"/>
      <c r="AA58" s="352"/>
      <c r="AB58" s="350"/>
      <c r="AC58" s="351"/>
      <c r="AD58" s="351"/>
      <c r="AE58" s="351"/>
      <c r="AF58" s="351"/>
      <c r="AG58" s="352"/>
      <c r="AH58" s="350"/>
      <c r="AI58" s="351"/>
      <c r="AJ58" s="351"/>
      <c r="AK58" s="351"/>
      <c r="AL58" s="351"/>
      <c r="AM58" s="352"/>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50"/>
      <c r="K59" s="351"/>
      <c r="L59" s="351"/>
      <c r="M59" s="351"/>
      <c r="N59" s="351"/>
      <c r="O59" s="352"/>
      <c r="P59" s="350"/>
      <c r="Q59" s="351"/>
      <c r="R59" s="351"/>
      <c r="S59" s="351"/>
      <c r="T59" s="351"/>
      <c r="U59" s="352"/>
      <c r="V59" s="350"/>
      <c r="W59" s="351"/>
      <c r="X59" s="351"/>
      <c r="Y59" s="351"/>
      <c r="Z59" s="351"/>
      <c r="AA59" s="352"/>
      <c r="AB59" s="350"/>
      <c r="AC59" s="351"/>
      <c r="AD59" s="351"/>
      <c r="AE59" s="351"/>
      <c r="AF59" s="351"/>
      <c r="AG59" s="352"/>
      <c r="AH59" s="350"/>
      <c r="AI59" s="351"/>
      <c r="AJ59" s="351"/>
      <c r="AK59" s="351"/>
      <c r="AL59" s="351"/>
      <c r="AM59" s="352"/>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50"/>
      <c r="K60" s="351"/>
      <c r="L60" s="351"/>
      <c r="M60" s="351"/>
      <c r="N60" s="351"/>
      <c r="O60" s="352"/>
      <c r="P60" s="350"/>
      <c r="Q60" s="351"/>
      <c r="R60" s="351"/>
      <c r="S60" s="351"/>
      <c r="T60" s="351"/>
      <c r="U60" s="352"/>
      <c r="V60" s="350"/>
      <c r="W60" s="351"/>
      <c r="X60" s="351"/>
      <c r="Y60" s="351"/>
      <c r="Z60" s="351"/>
      <c r="AA60" s="352"/>
      <c r="AB60" s="350"/>
      <c r="AC60" s="351"/>
      <c r="AD60" s="351"/>
      <c r="AE60" s="351"/>
      <c r="AF60" s="351"/>
      <c r="AG60" s="352"/>
      <c r="AH60" s="350"/>
      <c r="AI60" s="351"/>
      <c r="AJ60" s="351"/>
      <c r="AK60" s="351"/>
      <c r="AL60" s="351"/>
      <c r="AM60" s="352"/>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53"/>
      <c r="K61" s="354"/>
      <c r="L61" s="354"/>
      <c r="M61" s="354"/>
      <c r="N61" s="354"/>
      <c r="O61" s="355"/>
      <c r="P61" s="353"/>
      <c r="Q61" s="354"/>
      <c r="R61" s="354"/>
      <c r="S61" s="354"/>
      <c r="T61" s="354"/>
      <c r="U61" s="355"/>
      <c r="V61" s="353"/>
      <c r="W61" s="354"/>
      <c r="X61" s="354"/>
      <c r="Y61" s="354"/>
      <c r="Z61" s="354"/>
      <c r="AA61" s="355"/>
      <c r="AB61" s="353"/>
      <c r="AC61" s="354"/>
      <c r="AD61" s="354"/>
      <c r="AE61" s="354"/>
      <c r="AF61" s="354"/>
      <c r="AG61" s="355"/>
      <c r="AH61" s="353"/>
      <c r="AI61" s="354"/>
      <c r="AJ61" s="354"/>
      <c r="AK61" s="354"/>
      <c r="AL61" s="354"/>
      <c r="AM61" s="355"/>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0"/>
      <c r="B1" s="396" t="s">
        <v>179</v>
      </c>
      <c r="C1" s="396"/>
      <c r="D1" s="396"/>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180</v>
      </c>
      <c r="D3" s="9" t="s">
        <v>163</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181</v>
      </c>
      <c r="C4" s="11" t="s">
        <v>182</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183</v>
      </c>
      <c r="C5" s="14" t="s">
        <v>184</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185</v>
      </c>
      <c r="C6" s="14" t="s">
        <v>186</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187</v>
      </c>
      <c r="C7" s="14" t="s">
        <v>188</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189</v>
      </c>
      <c r="C8" s="14" t="s">
        <v>190</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397" t="s">
        <v>191</v>
      </c>
      <c r="C1" s="397"/>
      <c r="D1" s="397"/>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60" x14ac:dyDescent="0.25">
      <c r="A3" s="70"/>
      <c r="B3" s="91"/>
      <c r="C3" s="28" t="s">
        <v>192</v>
      </c>
      <c r="D3" s="28" t="s">
        <v>193</v>
      </c>
      <c r="E3" s="70"/>
      <c r="F3" s="70"/>
      <c r="G3" s="70"/>
      <c r="H3" s="70"/>
      <c r="I3" s="70"/>
      <c r="J3" s="70"/>
      <c r="K3" s="70"/>
      <c r="L3" s="70"/>
      <c r="M3" s="70"/>
      <c r="N3" s="70"/>
      <c r="O3" s="70"/>
      <c r="P3" s="70"/>
      <c r="Q3" s="70"/>
      <c r="R3" s="70"/>
      <c r="S3" s="70"/>
      <c r="T3" s="70"/>
      <c r="U3" s="70"/>
    </row>
    <row r="4" spans="1:21" ht="33.75" x14ac:dyDescent="0.25">
      <c r="A4" s="90" t="s">
        <v>194</v>
      </c>
      <c r="B4" s="31" t="s">
        <v>195</v>
      </c>
      <c r="C4" s="36" t="s">
        <v>196</v>
      </c>
      <c r="D4" s="29" t="s">
        <v>197</v>
      </c>
      <c r="E4" s="70"/>
      <c r="F4" s="70"/>
      <c r="G4" s="70"/>
      <c r="H4" s="70"/>
      <c r="I4" s="70"/>
      <c r="J4" s="70"/>
      <c r="K4" s="70"/>
      <c r="L4" s="70"/>
      <c r="M4" s="70"/>
      <c r="N4" s="70"/>
      <c r="O4" s="70"/>
      <c r="P4" s="70"/>
      <c r="Q4" s="70"/>
      <c r="R4" s="70"/>
      <c r="S4" s="70"/>
      <c r="T4" s="70"/>
      <c r="U4" s="70"/>
    </row>
    <row r="5" spans="1:21" ht="101.25" x14ac:dyDescent="0.25">
      <c r="A5" s="90" t="s">
        <v>198</v>
      </c>
      <c r="B5" s="32" t="s">
        <v>199</v>
      </c>
      <c r="C5" s="37" t="s">
        <v>200</v>
      </c>
      <c r="D5" s="30" t="s">
        <v>201</v>
      </c>
      <c r="E5" s="70"/>
      <c r="F5" s="70"/>
      <c r="G5" s="70"/>
      <c r="H5" s="70"/>
      <c r="I5" s="70"/>
      <c r="J5" s="70"/>
      <c r="K5" s="70"/>
      <c r="L5" s="70"/>
      <c r="M5" s="70"/>
      <c r="N5" s="70"/>
      <c r="O5" s="70"/>
      <c r="P5" s="70"/>
      <c r="Q5" s="70"/>
      <c r="R5" s="70"/>
      <c r="S5" s="70"/>
      <c r="T5" s="70"/>
      <c r="U5" s="70"/>
    </row>
    <row r="6" spans="1:21" ht="67.5" x14ac:dyDescent="0.25">
      <c r="A6" s="90" t="s">
        <v>169</v>
      </c>
      <c r="B6" s="33" t="s">
        <v>202</v>
      </c>
      <c r="C6" s="37" t="s">
        <v>203</v>
      </c>
      <c r="D6" s="30" t="s">
        <v>204</v>
      </c>
      <c r="E6" s="70"/>
      <c r="F6" s="70"/>
      <c r="G6" s="70"/>
      <c r="H6" s="70"/>
      <c r="I6" s="70"/>
      <c r="J6" s="70"/>
      <c r="K6" s="70"/>
      <c r="L6" s="70"/>
      <c r="M6" s="70"/>
      <c r="N6" s="70"/>
      <c r="O6" s="70"/>
      <c r="P6" s="70"/>
      <c r="Q6" s="70"/>
      <c r="R6" s="70"/>
      <c r="S6" s="70"/>
      <c r="T6" s="70"/>
      <c r="U6" s="70"/>
    </row>
    <row r="7" spans="1:21" ht="101.25" x14ac:dyDescent="0.25">
      <c r="A7" s="90" t="s">
        <v>205</v>
      </c>
      <c r="B7" s="34" t="s">
        <v>206</v>
      </c>
      <c r="C7" s="37" t="s">
        <v>207</v>
      </c>
      <c r="D7" s="30" t="s">
        <v>208</v>
      </c>
      <c r="E7" s="70"/>
      <c r="F7" s="70"/>
      <c r="G7" s="70"/>
      <c r="H7" s="70"/>
      <c r="I7" s="70"/>
      <c r="J7" s="70"/>
      <c r="K7" s="70"/>
      <c r="L7" s="70"/>
      <c r="M7" s="70"/>
      <c r="N7" s="70"/>
      <c r="O7" s="70"/>
      <c r="P7" s="70"/>
      <c r="Q7" s="70"/>
      <c r="R7" s="70"/>
      <c r="S7" s="70"/>
      <c r="T7" s="70"/>
      <c r="U7" s="70"/>
    </row>
    <row r="8" spans="1:21" ht="67.5" x14ac:dyDescent="0.25">
      <c r="A8" s="90" t="s">
        <v>209</v>
      </c>
      <c r="B8" s="35" t="s">
        <v>210</v>
      </c>
      <c r="C8" s="37" t="s">
        <v>211</v>
      </c>
      <c r="D8" s="30" t="s">
        <v>212</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213</v>
      </c>
      <c r="C11" s="90" t="s">
        <v>214</v>
      </c>
      <c r="D11" s="90" t="s">
        <v>134</v>
      </c>
      <c r="E11" s="70"/>
      <c r="F11" s="70"/>
      <c r="G11" s="70"/>
      <c r="H11" s="70"/>
      <c r="I11" s="70"/>
      <c r="J11" s="70"/>
      <c r="K11" s="70"/>
      <c r="L11" s="70"/>
      <c r="M11" s="70"/>
      <c r="N11" s="70"/>
      <c r="O11" s="70"/>
      <c r="P11" s="70"/>
      <c r="Q11" s="70"/>
      <c r="R11" s="70"/>
      <c r="S11" s="70"/>
      <c r="T11" s="70"/>
      <c r="U11" s="70"/>
    </row>
    <row r="12" spans="1:21" x14ac:dyDescent="0.25">
      <c r="A12" s="90"/>
      <c r="B12" s="90" t="s">
        <v>215</v>
      </c>
      <c r="C12" s="90" t="s">
        <v>113</v>
      </c>
      <c r="D12" s="90" t="s">
        <v>216</v>
      </c>
      <c r="E12" s="70"/>
      <c r="F12" s="70"/>
      <c r="G12" s="70"/>
      <c r="H12" s="70"/>
      <c r="I12" s="70"/>
      <c r="J12" s="70"/>
      <c r="K12" s="70"/>
      <c r="L12" s="70"/>
      <c r="M12" s="70"/>
      <c r="N12" s="70"/>
      <c r="O12" s="70"/>
      <c r="P12" s="70"/>
      <c r="Q12" s="70"/>
      <c r="R12" s="70"/>
      <c r="S12" s="70"/>
      <c r="T12" s="70"/>
      <c r="U12" s="70"/>
    </row>
    <row r="13" spans="1:21" x14ac:dyDescent="0.25">
      <c r="A13" s="90"/>
      <c r="B13" s="90"/>
      <c r="C13" s="90" t="s">
        <v>217</v>
      </c>
      <c r="D13" s="90" t="s">
        <v>218</v>
      </c>
      <c r="E13" s="70"/>
      <c r="F13" s="70"/>
      <c r="G13" s="70"/>
      <c r="H13" s="70"/>
      <c r="I13" s="70"/>
      <c r="J13" s="70"/>
      <c r="K13" s="70"/>
      <c r="L13" s="70"/>
      <c r="M13" s="70"/>
      <c r="N13" s="70"/>
      <c r="O13" s="70"/>
      <c r="P13" s="70"/>
      <c r="Q13" s="70"/>
      <c r="R13" s="70"/>
      <c r="S13" s="70"/>
      <c r="T13" s="70"/>
      <c r="U13" s="70"/>
    </row>
    <row r="14" spans="1:21" x14ac:dyDescent="0.25">
      <c r="A14" s="90"/>
      <c r="B14" s="90"/>
      <c r="C14" s="90" t="s">
        <v>219</v>
      </c>
      <c r="D14" s="90" t="s">
        <v>220</v>
      </c>
      <c r="E14" s="70"/>
      <c r="F14" s="70"/>
      <c r="G14" s="70"/>
      <c r="H14" s="70"/>
      <c r="I14" s="70"/>
      <c r="J14" s="70"/>
      <c r="K14" s="70"/>
      <c r="L14" s="70"/>
      <c r="M14" s="70"/>
      <c r="N14" s="70"/>
      <c r="O14" s="70"/>
      <c r="P14" s="70"/>
      <c r="Q14" s="70"/>
      <c r="R14" s="70"/>
      <c r="S14" s="70"/>
      <c r="T14" s="70"/>
      <c r="U14" s="70"/>
    </row>
    <row r="15" spans="1:21" x14ac:dyDescent="0.25">
      <c r="A15" s="90"/>
      <c r="B15" s="90"/>
      <c r="C15" s="90" t="s">
        <v>221</v>
      </c>
      <c r="D15" s="90" t="s">
        <v>222</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223</v>
      </c>
      <c r="C209" s="22" t="s">
        <v>224</v>
      </c>
      <c r="D209" s="25" t="s">
        <v>223</v>
      </c>
      <c r="E209" s="25" t="s">
        <v>224</v>
      </c>
    </row>
    <row r="210" spans="1:8" ht="21" x14ac:dyDescent="0.35">
      <c r="A210" s="70"/>
      <c r="B210" s="23" t="s">
        <v>225</v>
      </c>
      <c r="C210" s="23" t="s">
        <v>226</v>
      </c>
      <c r="D210" t="s">
        <v>225</v>
      </c>
      <c r="F210" t="str">
        <f>IF(NOT(ISBLANK(D210)),D210,IF(NOT(ISBLANK(E210)),"     "&amp;E210,FALSE))</f>
        <v>Afectación Económica o presupuestal</v>
      </c>
      <c r="G210" t="s">
        <v>225</v>
      </c>
      <c r="H210" t="str">
        <f>IF(NOT(ISERROR(MATCH(G210,_xlfn.ANCHORARRAY(B221),0))),F223&amp;"Por favor no seleccionar los criterios de impacto",G210)</f>
        <v>❌Por favor no seleccionar los criterios de impacto</v>
      </c>
    </row>
    <row r="211" spans="1:8" ht="21" x14ac:dyDescent="0.35">
      <c r="A211" s="70"/>
      <c r="B211" s="23" t="s">
        <v>225</v>
      </c>
      <c r="C211" s="23" t="s">
        <v>200</v>
      </c>
      <c r="E211" t="s">
        <v>226</v>
      </c>
      <c r="F211" t="str">
        <f t="shared" ref="F211:F221" si="0">IF(NOT(ISBLANK(D211)),D211,IF(NOT(ISBLANK(E211)),"     "&amp;E211,FALSE))</f>
        <v xml:space="preserve">     Afectación menor a 10 SMLMV .</v>
      </c>
    </row>
    <row r="212" spans="1:8" ht="21" x14ac:dyDescent="0.35">
      <c r="A212" s="70"/>
      <c r="B212" s="23" t="s">
        <v>225</v>
      </c>
      <c r="C212" s="23" t="s">
        <v>203</v>
      </c>
      <c r="E212" t="s">
        <v>200</v>
      </c>
      <c r="F212" t="str">
        <f t="shared" si="0"/>
        <v xml:space="preserve">     Entre 10 y 50 SMLMV </v>
      </c>
    </row>
    <row r="213" spans="1:8" ht="21" x14ac:dyDescent="0.35">
      <c r="A213" s="70"/>
      <c r="B213" s="23" t="s">
        <v>225</v>
      </c>
      <c r="C213" s="23" t="s">
        <v>207</v>
      </c>
      <c r="E213" t="s">
        <v>203</v>
      </c>
      <c r="F213" t="str">
        <f t="shared" si="0"/>
        <v xml:space="preserve">     Entre 50 y 100 SMLMV </v>
      </c>
    </row>
    <row r="214" spans="1:8" ht="21" x14ac:dyDescent="0.35">
      <c r="A214" s="70"/>
      <c r="B214" s="23" t="s">
        <v>225</v>
      </c>
      <c r="C214" s="23" t="s">
        <v>211</v>
      </c>
      <c r="E214" t="s">
        <v>207</v>
      </c>
      <c r="F214" t="str">
        <f t="shared" si="0"/>
        <v xml:space="preserve">     Entre 100 y 500 SMLMV </v>
      </c>
    </row>
    <row r="215" spans="1:8" ht="21" x14ac:dyDescent="0.35">
      <c r="A215" s="70"/>
      <c r="B215" s="23" t="s">
        <v>193</v>
      </c>
      <c r="C215" s="23" t="s">
        <v>197</v>
      </c>
      <c r="E215" t="s">
        <v>211</v>
      </c>
      <c r="F215" t="str">
        <f t="shared" si="0"/>
        <v xml:space="preserve">     Mayor a 500 SMLMV </v>
      </c>
    </row>
    <row r="216" spans="1:8" ht="21" x14ac:dyDescent="0.35">
      <c r="A216" s="70"/>
      <c r="B216" s="23" t="s">
        <v>193</v>
      </c>
      <c r="C216" s="23" t="s">
        <v>201</v>
      </c>
      <c r="D216" t="s">
        <v>193</v>
      </c>
      <c r="F216" t="str">
        <f t="shared" si="0"/>
        <v>Pérdida Reputacional</v>
      </c>
    </row>
    <row r="217" spans="1:8" ht="21" x14ac:dyDescent="0.35">
      <c r="A217" s="70"/>
      <c r="B217" s="23" t="s">
        <v>193</v>
      </c>
      <c r="C217" s="23" t="s">
        <v>204</v>
      </c>
      <c r="E217" t="s">
        <v>197</v>
      </c>
      <c r="F217" t="str">
        <f t="shared" si="0"/>
        <v xml:space="preserve">     El riesgo afecta la imagen de alguna área de la organización</v>
      </c>
    </row>
    <row r="218" spans="1:8" ht="21" x14ac:dyDescent="0.35">
      <c r="A218" s="70"/>
      <c r="B218" s="23" t="s">
        <v>193</v>
      </c>
      <c r="C218" s="23" t="s">
        <v>227</v>
      </c>
      <c r="E218" t="s">
        <v>201</v>
      </c>
      <c r="F218" t="str">
        <f t="shared" si="0"/>
        <v xml:space="preserve">     El riesgo afecta la imagen de la entidad internamente, de conocimiento general, nivel interno, de junta dircetiva y accionistas y/o de provedores</v>
      </c>
    </row>
    <row r="219" spans="1:8" ht="21" x14ac:dyDescent="0.35">
      <c r="A219" s="70"/>
      <c r="B219" s="23" t="s">
        <v>193</v>
      </c>
      <c r="C219" s="23" t="s">
        <v>212</v>
      </c>
      <c r="E219" t="s">
        <v>204</v>
      </c>
      <c r="F219" t="str">
        <f t="shared" si="0"/>
        <v xml:space="preserve">     El riesgo afecta la imagen de la entidad con algunos usuarios de relevancia frente al logro de los objetivos</v>
      </c>
    </row>
    <row r="220" spans="1:8" x14ac:dyDescent="0.25">
      <c r="A220" s="70"/>
      <c r="B220" s="24"/>
      <c r="C220" s="24"/>
      <c r="E220" t="s">
        <v>227</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212</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228</v>
      </c>
    </row>
    <row r="224" spans="1:8" x14ac:dyDescent="0.25">
      <c r="B224" s="19"/>
      <c r="C224" s="19"/>
      <c r="F224" s="27" t="s">
        <v>229</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398" t="s">
        <v>230</v>
      </c>
      <c r="C1" s="399"/>
      <c r="D1" s="399"/>
      <c r="E1" s="399"/>
      <c r="F1" s="400"/>
    </row>
    <row r="2" spans="2:6" ht="16.5" thickBot="1" x14ac:dyDescent="0.3">
      <c r="B2" s="76"/>
      <c r="C2" s="76"/>
      <c r="D2" s="76"/>
      <c r="E2" s="76"/>
      <c r="F2" s="76"/>
    </row>
    <row r="3" spans="2:6" ht="16.5" thickBot="1" x14ac:dyDescent="0.25">
      <c r="B3" s="402" t="s">
        <v>231</v>
      </c>
      <c r="C3" s="403"/>
      <c r="D3" s="403"/>
      <c r="E3" s="88" t="s">
        <v>232</v>
      </c>
      <c r="F3" s="89" t="s">
        <v>233</v>
      </c>
    </row>
    <row r="4" spans="2:6" ht="31.5" x14ac:dyDescent="0.2">
      <c r="B4" s="404" t="s">
        <v>234</v>
      </c>
      <c r="C4" s="406" t="s">
        <v>77</v>
      </c>
      <c r="D4" s="77" t="s">
        <v>114</v>
      </c>
      <c r="E4" s="78" t="s">
        <v>235</v>
      </c>
      <c r="F4" s="79">
        <v>0.25</v>
      </c>
    </row>
    <row r="5" spans="2:6" ht="47.25" x14ac:dyDescent="0.2">
      <c r="B5" s="405"/>
      <c r="C5" s="407"/>
      <c r="D5" s="80" t="s">
        <v>236</v>
      </c>
      <c r="E5" s="81" t="s">
        <v>237</v>
      </c>
      <c r="F5" s="82">
        <v>0.15</v>
      </c>
    </row>
    <row r="6" spans="2:6" ht="47.25" x14ac:dyDescent="0.2">
      <c r="B6" s="405"/>
      <c r="C6" s="407"/>
      <c r="D6" s="80" t="s">
        <v>238</v>
      </c>
      <c r="E6" s="81" t="s">
        <v>239</v>
      </c>
      <c r="F6" s="82">
        <v>0.1</v>
      </c>
    </row>
    <row r="7" spans="2:6" ht="63" x14ac:dyDescent="0.2">
      <c r="B7" s="405"/>
      <c r="C7" s="407" t="s">
        <v>100</v>
      </c>
      <c r="D7" s="80" t="s">
        <v>240</v>
      </c>
      <c r="E7" s="81" t="s">
        <v>241</v>
      </c>
      <c r="F7" s="82">
        <v>0.25</v>
      </c>
    </row>
    <row r="8" spans="2:6" ht="31.5" x14ac:dyDescent="0.2">
      <c r="B8" s="405"/>
      <c r="C8" s="407"/>
      <c r="D8" s="80" t="s">
        <v>115</v>
      </c>
      <c r="E8" s="81" t="s">
        <v>242</v>
      </c>
      <c r="F8" s="82">
        <v>0.15</v>
      </c>
    </row>
    <row r="9" spans="2:6" ht="47.25" x14ac:dyDescent="0.2">
      <c r="B9" s="405" t="s">
        <v>243</v>
      </c>
      <c r="C9" s="407" t="s">
        <v>102</v>
      </c>
      <c r="D9" s="80" t="s">
        <v>244</v>
      </c>
      <c r="E9" s="81" t="s">
        <v>245</v>
      </c>
      <c r="F9" s="83" t="s">
        <v>246</v>
      </c>
    </row>
    <row r="10" spans="2:6" ht="63" x14ac:dyDescent="0.2">
      <c r="B10" s="405"/>
      <c r="C10" s="407"/>
      <c r="D10" s="80" t="s">
        <v>116</v>
      </c>
      <c r="E10" s="81" t="s">
        <v>247</v>
      </c>
      <c r="F10" s="83" t="s">
        <v>246</v>
      </c>
    </row>
    <row r="11" spans="2:6" ht="47.25" x14ac:dyDescent="0.2">
      <c r="B11" s="405"/>
      <c r="C11" s="407" t="s">
        <v>103</v>
      </c>
      <c r="D11" s="80" t="s">
        <v>248</v>
      </c>
      <c r="E11" s="81" t="s">
        <v>249</v>
      </c>
      <c r="F11" s="83" t="s">
        <v>246</v>
      </c>
    </row>
    <row r="12" spans="2:6" ht="47.25" x14ac:dyDescent="0.2">
      <c r="B12" s="405"/>
      <c r="C12" s="407"/>
      <c r="D12" s="80" t="s">
        <v>117</v>
      </c>
      <c r="E12" s="81" t="s">
        <v>250</v>
      </c>
      <c r="F12" s="83" t="s">
        <v>246</v>
      </c>
    </row>
    <row r="13" spans="2:6" ht="31.5" x14ac:dyDescent="0.2">
      <c r="B13" s="405"/>
      <c r="C13" s="407" t="s">
        <v>104</v>
      </c>
      <c r="D13" s="80" t="s">
        <v>251</v>
      </c>
      <c r="E13" s="81" t="s">
        <v>252</v>
      </c>
      <c r="F13" s="83" t="s">
        <v>246</v>
      </c>
    </row>
    <row r="14" spans="2:6" ht="32.25" thickBot="1" x14ac:dyDescent="0.25">
      <c r="B14" s="408"/>
      <c r="C14" s="409"/>
      <c r="D14" s="84" t="s">
        <v>118</v>
      </c>
      <c r="E14" s="85" t="s">
        <v>253</v>
      </c>
      <c r="F14" s="86" t="s">
        <v>246</v>
      </c>
    </row>
    <row r="15" spans="2:6" ht="49.5" customHeight="1" x14ac:dyDescent="0.2">
      <c r="B15" s="401" t="s">
        <v>254</v>
      </c>
      <c r="C15" s="401"/>
      <c r="D15" s="401"/>
      <c r="E15" s="401"/>
      <c r="F15" s="401"/>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ColWidth="11.42578125" defaultRowHeight="15" x14ac:dyDescent="0.25"/>
  <sheetData>
    <row r="2" spans="2:5" x14ac:dyDescent="0.25">
      <c r="B2" t="s">
        <v>255</v>
      </c>
      <c r="E2" t="s">
        <v>107</v>
      </c>
    </row>
    <row r="3" spans="2:5" x14ac:dyDescent="0.25">
      <c r="B3" t="s">
        <v>256</v>
      </c>
      <c r="E3" t="s">
        <v>130</v>
      </c>
    </row>
    <row r="4" spans="2:5" x14ac:dyDescent="0.25">
      <c r="B4" t="s">
        <v>257</v>
      </c>
      <c r="E4" t="s">
        <v>258</v>
      </c>
    </row>
    <row r="5" spans="2:5" x14ac:dyDescent="0.25">
      <c r="B5" t="s">
        <v>119</v>
      </c>
    </row>
    <row r="8" spans="2:5" x14ac:dyDescent="0.25">
      <c r="B8" t="s">
        <v>259</v>
      </c>
    </row>
    <row r="9" spans="2:5" x14ac:dyDescent="0.25">
      <c r="B9" t="s">
        <v>260</v>
      </c>
    </row>
    <row r="10" spans="2:5" x14ac:dyDescent="0.25">
      <c r="B10" t="s">
        <v>122</v>
      </c>
    </row>
    <row r="13" spans="2:5" x14ac:dyDescent="0.25">
      <c r="B13" t="s">
        <v>261</v>
      </c>
    </row>
    <row r="14" spans="2:5" x14ac:dyDescent="0.25">
      <c r="B14" t="s">
        <v>110</v>
      </c>
    </row>
    <row r="15" spans="2:5" x14ac:dyDescent="0.25">
      <c r="B15" t="s">
        <v>262</v>
      </c>
    </row>
    <row r="16" spans="2:5" x14ac:dyDescent="0.25">
      <c r="B16" t="s">
        <v>263</v>
      </c>
    </row>
    <row r="17" spans="2:2" x14ac:dyDescent="0.25">
      <c r="B17" t="s">
        <v>264</v>
      </c>
    </row>
    <row r="18" spans="2:2" x14ac:dyDescent="0.25">
      <c r="B18" t="s">
        <v>139</v>
      </c>
    </row>
    <row r="19" spans="2:2" x14ac:dyDescent="0.25">
      <c r="B19" t="s">
        <v>265</v>
      </c>
    </row>
  </sheetData>
  <sortState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136A4D-070F-49D7-A7EE-754DFF16E414}">
  <ds:schemaRefs>
    <ds:schemaRef ds:uri="http://schemas.microsoft.com/office/2006/metadata/properties"/>
    <ds:schemaRef ds:uri="http://schemas.microsoft.com/office/2006/documentManagement/types"/>
    <ds:schemaRef ds:uri="http://purl.org/dc/terms/"/>
    <ds:schemaRef ds:uri="ab6efe54-1113-4d03-9a9b-53d2d06840d9"/>
    <ds:schemaRef ds:uri="http://schemas.microsoft.com/office/infopath/2007/PartnerControls"/>
    <ds:schemaRef ds:uri="http://www.w3.org/XML/1998/namespace"/>
    <ds:schemaRef ds:uri="http://purl.org/dc/elements/1.1/"/>
    <ds:schemaRef ds:uri="http://schemas.openxmlformats.org/package/2006/metadata/core-properties"/>
    <ds:schemaRef ds:uri="43b5c514-35a4-416e-aff7-df25cf72a503"/>
    <ds:schemaRef ds:uri="http://purl.org/dc/dcmitype/"/>
  </ds:schemaRefs>
</ds:datastoreItem>
</file>

<file path=customXml/itemProps2.xml><?xml version="1.0" encoding="utf-8"?>
<ds:datastoreItem xmlns:ds="http://schemas.openxmlformats.org/officeDocument/2006/customXml" ds:itemID="{2C48DF32-2338-450A-A066-711590CBBB5E}">
  <ds:schemaRefs>
    <ds:schemaRef ds:uri="http://schemas.microsoft.com/sharepoint/v3/contenttype/forms"/>
  </ds:schemaRefs>
</ds:datastoreItem>
</file>

<file path=customXml/itemProps3.xml><?xml version="1.0" encoding="utf-8"?>
<ds:datastoreItem xmlns:ds="http://schemas.openxmlformats.org/officeDocument/2006/customXml" ds:itemID="{AEFBD967-75D8-4B77-A1F4-46BF99FC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Plan de Accion ETITC</cp:lastModifiedBy>
  <cp:revision/>
  <dcterms:created xsi:type="dcterms:W3CDTF">2020-03-24T23:12:47Z</dcterms:created>
  <dcterms:modified xsi:type="dcterms:W3CDTF">2024-09-25T15:45:32Z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