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4" documentId="11_486D4FEEB8D9E035062794AE2B62F11481F983AD" xr6:coauthVersionLast="47" xr6:coauthVersionMax="47" xr10:uidLastSave="{EED073B0-2C47-4F38-BA05-53AC73B4CB16}"/>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 l="1"/>
  <c r="L14" i="1"/>
  <c r="L12" i="1"/>
  <c r="Z13" i="1" l="1"/>
  <c r="V13" i="1"/>
  <c r="Z16" i="1"/>
  <c r="Z15" i="1"/>
  <c r="V16" i="1"/>
  <c r="V15" i="1"/>
  <c r="M15" i="1"/>
  <c r="Z14" i="1"/>
  <c r="V14" i="1"/>
  <c r="M14" i="1"/>
  <c r="Z12" i="1"/>
  <c r="V12" i="1"/>
  <c r="L21" i="1" l="1"/>
  <c r="F221" i="13" l="1"/>
  <c r="F211" i="13"/>
  <c r="F212" i="13"/>
  <c r="F213" i="13"/>
  <c r="F214" i="13"/>
  <c r="F215" i="13"/>
  <c r="F216" i="13"/>
  <c r="F217" i="13"/>
  <c r="F218" i="13"/>
  <c r="F219" i="13"/>
  <c r="F220" i="13"/>
  <c r="F210" i="13"/>
  <c r="B221" i="13" a="1"/>
  <c r="B221" i="13" l="1"/>
  <c r="O14" i="1" l="1"/>
  <c r="P14" i="1" s="1"/>
  <c r="O15" i="1"/>
  <c r="P15" i="1" s="1"/>
  <c r="H210" i="13"/>
  <c r="L24" i="18" l="1"/>
  <c r="R15" i="1"/>
  <c r="R32" i="18"/>
  <c r="R14" i="1"/>
  <c r="Q15" i="1"/>
  <c r="Q14" i="1"/>
  <c r="M12" i="1" l="1"/>
  <c r="AD12" i="1" s="1"/>
  <c r="AF12" i="1" l="1"/>
  <c r="AE12" i="1"/>
  <c r="AD13" i="1"/>
  <c r="AF13" i="1" l="1"/>
  <c r="AE13" i="1"/>
  <c r="AD14" i="1"/>
  <c r="O12" i="1"/>
  <c r="P12" i="1" s="1"/>
  <c r="AH24" i="18" l="1"/>
  <c r="AL44" i="18"/>
  <c r="J38" i="18"/>
  <c r="X40" i="18"/>
  <c r="X36" i="18"/>
  <c r="J26" i="18"/>
  <c r="J16" i="18"/>
  <c r="AB36" i="18"/>
  <c r="AF18" i="18"/>
  <c r="AD10" i="18"/>
  <c r="N10" i="18"/>
  <c r="AJ24" i="18"/>
  <c r="AH8" i="18"/>
  <c r="N34" i="18"/>
  <c r="AJ18" i="18"/>
  <c r="AH40" i="18"/>
  <c r="R40" i="18"/>
  <c r="V38" i="18"/>
  <c r="V26" i="18"/>
  <c r="R16" i="18"/>
  <c r="AD30" i="18"/>
  <c r="AB16" i="18"/>
  <c r="AF8" i="18"/>
  <c r="AH30" i="18"/>
  <c r="AL12" i="18"/>
  <c r="J44" i="18"/>
  <c r="P32" i="18"/>
  <c r="AL28" i="18"/>
  <c r="AJ12" i="18"/>
  <c r="L34" i="18"/>
  <c r="T34" i="18"/>
  <c r="N28" i="18"/>
  <c r="AF24" i="18"/>
  <c r="X14" i="18"/>
  <c r="P8" i="18"/>
  <c r="AL18" i="18"/>
  <c r="AJ40" i="18"/>
  <c r="L38" i="18"/>
  <c r="X38" i="18"/>
  <c r="AJ34" i="18"/>
  <c r="N42" i="18"/>
  <c r="Z30" i="18"/>
  <c r="N22" i="18"/>
  <c r="N20" i="18"/>
  <c r="AF40" i="18"/>
  <c r="R6" i="18"/>
  <c r="AB12" i="18"/>
  <c r="AL34" i="18"/>
  <c r="T40" i="18"/>
  <c r="Z40" i="18"/>
  <c r="AH36" i="18"/>
  <c r="P42" i="18"/>
  <c r="V42" i="18"/>
  <c r="Z34" i="18"/>
  <c r="R22" i="18"/>
  <c r="T16" i="18"/>
  <c r="AB22" i="18"/>
  <c r="AF36" i="18"/>
  <c r="AD16" i="18"/>
  <c r="X6" i="18"/>
  <c r="P12" i="18"/>
  <c r="J40" i="18"/>
  <c r="AD42" i="18"/>
  <c r="AH26" i="18"/>
  <c r="Z26" i="18"/>
  <c r="J18" i="18"/>
  <c r="Z20" i="18"/>
  <c r="AJ30" i="18"/>
  <c r="T6" i="18"/>
  <c r="L36" i="18"/>
  <c r="V6" i="18"/>
  <c r="AL14" i="18"/>
  <c r="AJ36" i="18"/>
  <c r="R42" i="18"/>
  <c r="X42" i="18"/>
  <c r="Z36" i="18"/>
  <c r="T22" i="18"/>
  <c r="P18" i="18"/>
  <c r="AB26" i="18"/>
  <c r="AB38" i="18"/>
  <c r="AF16" i="18"/>
  <c r="R8" i="18"/>
  <c r="R12" i="18"/>
  <c r="AH42" i="18"/>
  <c r="N26" i="18"/>
  <c r="AF26" i="18"/>
  <c r="V8" i="18"/>
  <c r="AL8" i="18"/>
  <c r="P28" i="18"/>
  <c r="Z14" i="18"/>
  <c r="V34" i="18"/>
  <c r="V28" i="18"/>
  <c r="AD32" i="18"/>
  <c r="T10" i="18"/>
  <c r="X34" i="18"/>
  <c r="N12" i="18"/>
  <c r="AH20" i="18"/>
  <c r="AL40" i="18"/>
  <c r="N38" i="18"/>
  <c r="Z38" i="18"/>
  <c r="V22" i="18"/>
  <c r="L26" i="18"/>
  <c r="R18" i="18"/>
  <c r="AD26" i="18"/>
  <c r="AB42" i="18"/>
  <c r="V18" i="18"/>
  <c r="T8" i="18"/>
  <c r="AD12" i="18"/>
  <c r="AJ20" i="18"/>
  <c r="P30" i="18"/>
  <c r="X22" i="18"/>
  <c r="L16" i="18"/>
  <c r="V20" i="18"/>
  <c r="AF12" i="18"/>
  <c r="V32" i="18"/>
  <c r="AB32" i="18"/>
  <c r="J12" i="18"/>
  <c r="J36" i="18"/>
  <c r="J14" i="18"/>
  <c r="L12" i="18"/>
  <c r="AL30" i="18"/>
  <c r="P22" i="18"/>
  <c r="T28" i="18"/>
  <c r="N14" i="18"/>
  <c r="AD14" i="18"/>
  <c r="AL24" i="18"/>
  <c r="AJ8" i="18"/>
  <c r="L44" i="18"/>
  <c r="T32" i="18"/>
  <c r="X26" i="18"/>
  <c r="P26" i="18"/>
  <c r="N16" i="18"/>
  <c r="AF30" i="18"/>
  <c r="AF42" i="18"/>
  <c r="X20" i="18"/>
  <c r="P10" i="18"/>
  <c r="J8" i="18"/>
  <c r="N44" i="18"/>
  <c r="R10" i="18"/>
  <c r="AH6" i="18"/>
  <c r="R28" i="18"/>
  <c r="AB14" i="18"/>
  <c r="AL6" i="18"/>
  <c r="AD36" i="18"/>
  <c r="AF10" i="18"/>
  <c r="AF34" i="18"/>
  <c r="P40" i="18"/>
  <c r="V14" i="18"/>
  <c r="J10" i="18"/>
  <c r="AF44" i="18"/>
  <c r="J28" i="18"/>
  <c r="N30" i="18"/>
  <c r="AL32" i="18"/>
  <c r="AD24" i="18"/>
  <c r="V12" i="18"/>
  <c r="AF38" i="18"/>
  <c r="N24" i="18"/>
  <c r="L32" i="18"/>
  <c r="AL26" i="18"/>
  <c r="V10" i="18"/>
  <c r="AF32" i="18"/>
  <c r="X28" i="18"/>
  <c r="L40" i="18"/>
  <c r="AL20" i="18"/>
  <c r="L28" i="18"/>
  <c r="AB8" i="18"/>
  <c r="AF28" i="18"/>
  <c r="AL16" i="18"/>
  <c r="R36" i="18"/>
  <c r="AB20" i="18"/>
  <c r="AH10" i="18"/>
  <c r="Z44" i="18"/>
  <c r="AF20" i="18"/>
  <c r="P34" i="18"/>
  <c r="AL10" i="18"/>
  <c r="AH34" i="18"/>
  <c r="T30" i="18"/>
  <c r="J6" i="18"/>
  <c r="P14" i="18"/>
  <c r="AB44" i="18"/>
  <c r="AH32" i="18"/>
  <c r="Z16" i="18"/>
  <c r="R12" i="1"/>
  <c r="X16" i="18"/>
  <c r="AD44" i="18"/>
  <c r="J32" i="18"/>
  <c r="L20" i="18"/>
  <c r="AH12" i="18"/>
  <c r="AB30" i="18"/>
  <c r="X12" i="18"/>
  <c r="AB40" i="18"/>
  <c r="P24" i="18"/>
  <c r="N32" i="18"/>
  <c r="AH28" i="18"/>
  <c r="P16" i="18"/>
  <c r="X10" i="18"/>
  <c r="AB34" i="18"/>
  <c r="Z28" i="18"/>
  <c r="N40" i="18"/>
  <c r="AH22" i="18"/>
  <c r="X8" i="18"/>
  <c r="AB28" i="18"/>
  <c r="Z22" i="18"/>
  <c r="T42" i="18"/>
  <c r="AH16" i="18"/>
  <c r="AL38" i="18"/>
  <c r="X24" i="18"/>
  <c r="R34" i="18"/>
  <c r="AF22" i="18"/>
  <c r="R38" i="18"/>
  <c r="L18" i="18"/>
  <c r="T44" i="18"/>
  <c r="AD40" i="18"/>
  <c r="AJ32" i="18"/>
  <c r="J24" i="18"/>
  <c r="AJ16" i="18"/>
  <c r="T24" i="18"/>
  <c r="AJ44" i="18"/>
  <c r="T20" i="18"/>
  <c r="Z10" i="18"/>
  <c r="AD34" i="18"/>
  <c r="J22" i="18"/>
  <c r="J42" i="18"/>
  <c r="AJ22" i="18"/>
  <c r="L22" i="18"/>
  <c r="Z8" i="18"/>
  <c r="AD28" i="18"/>
  <c r="V24" i="18"/>
  <c r="P44" i="18"/>
  <c r="R24" i="18"/>
  <c r="Z6" i="18"/>
  <c r="AD22" i="18"/>
  <c r="P36" i="18"/>
  <c r="P38" i="18"/>
  <c r="V36" i="18"/>
  <c r="R44" i="18"/>
  <c r="AB6" i="18"/>
  <c r="AH14" i="18"/>
  <c r="X32" i="18"/>
  <c r="Z18" i="18"/>
  <c r="Z42" i="18"/>
  <c r="AF6" i="18"/>
  <c r="L42" i="18"/>
  <c r="AB10" i="18"/>
  <c r="AJ28" i="18"/>
  <c r="AB18" i="18"/>
  <c r="R20" i="18"/>
  <c r="V30" i="18"/>
  <c r="AH44" i="18"/>
  <c r="AD18" i="18"/>
  <c r="N6" i="18"/>
  <c r="V16" i="18"/>
  <c r="R14" i="18"/>
  <c r="V44" i="18"/>
  <c r="AH38" i="18"/>
  <c r="L8" i="18"/>
  <c r="R26" i="18"/>
  <c r="N36" i="18"/>
  <c r="X44" i="18"/>
  <c r="T26" i="18"/>
  <c r="AD38" i="18"/>
  <c r="X30" i="18"/>
  <c r="AL22" i="18"/>
  <c r="Z24" i="18"/>
  <c r="AD6" i="18"/>
  <c r="AB24" i="18"/>
  <c r="T36" i="18"/>
  <c r="T38" i="18"/>
  <c r="L10" i="18"/>
  <c r="J34" i="18"/>
  <c r="AD20" i="18"/>
  <c r="N18" i="18"/>
  <c r="Z32" i="18"/>
  <c r="AJ10" i="18"/>
  <c r="AJ14" i="18"/>
  <c r="X18" i="18"/>
  <c r="T18" i="18"/>
  <c r="R30" i="18"/>
  <c r="AJ42" i="18"/>
  <c r="Z12" i="18"/>
  <c r="AH18" i="18"/>
  <c r="V40" i="18"/>
  <c r="J20" i="18"/>
  <c r="AD8" i="18"/>
  <c r="P20" i="18"/>
  <c r="AL42" i="18"/>
  <c r="AF14" i="18"/>
  <c r="AL36" i="18"/>
  <c r="P6" i="18"/>
  <c r="T14" i="18"/>
  <c r="AJ38" i="18"/>
  <c r="N8" i="18"/>
  <c r="J30" i="18"/>
  <c r="T12" i="18"/>
  <c r="AJ26" i="18"/>
  <c r="AF14" i="1"/>
  <c r="AD15" i="1" s="1"/>
  <c r="AE15" i="1" s="1"/>
  <c r="AE14" i="1"/>
  <c r="L30" i="18"/>
  <c r="AJ6" i="18"/>
  <c r="L14" i="18"/>
  <c r="L6" i="18"/>
  <c r="Q12" i="1"/>
  <c r="AH12" i="1" s="1"/>
  <c r="AG12" i="1" l="1"/>
  <c r="AH13" i="1"/>
  <c r="AF15" i="1"/>
  <c r="AD16" i="1" s="1"/>
  <c r="AH7" i="19"/>
  <c r="J37" i="19"/>
  <c r="AE16" i="1" l="1"/>
  <c r="AF16" i="1"/>
  <c r="T47" i="19"/>
  <c r="V40" i="19"/>
  <c r="Z45" i="19"/>
  <c r="AL23" i="19"/>
  <c r="AJ34" i="19"/>
  <c r="AH45" i="19"/>
  <c r="AL55" i="19"/>
  <c r="T46" i="19"/>
  <c r="L50" i="19"/>
  <c r="R48" i="19"/>
  <c r="V41" i="19"/>
  <c r="Z27" i="19"/>
  <c r="AL38" i="19"/>
  <c r="R51" i="19"/>
  <c r="Z49" i="19"/>
  <c r="AL21" i="19"/>
  <c r="AJ47" i="19"/>
  <c r="J50" i="19"/>
  <c r="X53" i="19"/>
  <c r="Z32" i="19"/>
  <c r="R29" i="19"/>
  <c r="J35" i="19"/>
  <c r="T24" i="19"/>
  <c r="AL32" i="19"/>
  <c r="AL14" i="19"/>
  <c r="N54" i="19"/>
  <c r="T39" i="19"/>
  <c r="AL28" i="19"/>
  <c r="AL10" i="19"/>
  <c r="N36" i="19"/>
  <c r="P43" i="19"/>
  <c r="L27" i="19"/>
  <c r="P32" i="19"/>
  <c r="T19" i="19"/>
  <c r="AL24" i="19"/>
  <c r="AL54" i="19"/>
  <c r="J55" i="19"/>
  <c r="V54" i="19"/>
  <c r="AJ27" i="19"/>
  <c r="N37" i="19"/>
  <c r="N33" i="19"/>
  <c r="AD26" i="19"/>
  <c r="AB37" i="19"/>
  <c r="AF47" i="19"/>
  <c r="X17" i="19"/>
  <c r="AB22" i="19"/>
  <c r="T7" i="19"/>
  <c r="AD10" i="19"/>
  <c r="V14" i="19"/>
  <c r="N13" i="19"/>
  <c r="T54" i="19"/>
  <c r="N35" i="19"/>
  <c r="AH11" i="19"/>
  <c r="Z34" i="19"/>
  <c r="L23" i="19"/>
  <c r="AD32" i="19"/>
  <c r="AB43" i="19"/>
  <c r="AF53" i="19"/>
  <c r="X20" i="19"/>
  <c r="AB25" i="19"/>
  <c r="T9" i="19"/>
  <c r="R36" i="19"/>
  <c r="AB28" i="19"/>
  <c r="Z23" i="19"/>
  <c r="L47" i="19"/>
  <c r="T13" i="19"/>
  <c r="V35" i="19"/>
  <c r="AF34" i="19"/>
  <c r="X6" i="19"/>
  <c r="Z13" i="19"/>
  <c r="N14" i="19"/>
  <c r="T42" i="19"/>
  <c r="AB12" i="19"/>
  <c r="AH55" i="19"/>
  <c r="J32" i="19"/>
  <c r="AD43" i="19"/>
  <c r="V9" i="19"/>
  <c r="P6" i="19"/>
  <c r="J12" i="19"/>
  <c r="P45" i="19"/>
  <c r="AD37" i="19"/>
  <c r="V7" i="19"/>
  <c r="AB13" i="19"/>
  <c r="L15" i="19"/>
  <c r="AB44" i="19"/>
  <c r="X11" i="19"/>
  <c r="V23" i="19"/>
  <c r="X47" i="19"/>
  <c r="Z33" i="19"/>
  <c r="AL52" i="19"/>
  <c r="Z7" i="19"/>
  <c r="L17" i="19"/>
  <c r="J51" i="19"/>
  <c r="L30" i="19"/>
  <c r="AF33" i="19"/>
  <c r="AF20" i="19"/>
  <c r="AB9" i="19"/>
  <c r="AB30" i="19"/>
  <c r="V53" i="19"/>
  <c r="R28" i="19"/>
  <c r="AF36" i="19"/>
  <c r="R7" i="19"/>
  <c r="N6" i="19"/>
  <c r="P35" i="19"/>
  <c r="X14" i="19"/>
  <c r="J44" i="19"/>
  <c r="AB52" i="19"/>
  <c r="AJ31" i="19"/>
  <c r="Z9" i="19"/>
  <c r="AL20" i="19"/>
  <c r="V31" i="19"/>
  <c r="AD39" i="19"/>
  <c r="T14" i="19"/>
  <c r="L7" i="19"/>
  <c r="AD20" i="19"/>
  <c r="AD13" i="19"/>
  <c r="AF6" i="19"/>
  <c r="P33" i="19"/>
  <c r="J23" i="19"/>
  <c r="AF42" i="19"/>
  <c r="T25" i="19"/>
  <c r="X39" i="19"/>
  <c r="AD17" i="19"/>
  <c r="N27" i="19"/>
  <c r="R10" i="19"/>
  <c r="AI12" i="1"/>
  <c r="AF44" i="19"/>
  <c r="AB34" i="19"/>
  <c r="V42" i="19"/>
  <c r="AJ38" i="19"/>
  <c r="AL11" i="19"/>
  <c r="L54" i="19"/>
  <c r="V43" i="19"/>
  <c r="AJ49" i="19"/>
  <c r="T36" i="19"/>
  <c r="AH10" i="19"/>
  <c r="N26" i="19"/>
  <c r="P18" i="19"/>
  <c r="AJ43" i="19"/>
  <c r="Z28" i="19"/>
  <c r="AJ39" i="19"/>
  <c r="Z31" i="19"/>
  <c r="T23" i="19"/>
  <c r="T41" i="19"/>
  <c r="L21" i="19"/>
  <c r="AB41" i="19"/>
  <c r="AB24" i="19"/>
  <c r="AB15" i="19"/>
  <c r="P24" i="19"/>
  <c r="N17" i="19"/>
  <c r="AF16" i="19"/>
  <c r="AJ15" i="19"/>
  <c r="X8" i="19"/>
  <c r="L34" i="19"/>
  <c r="V15" i="19"/>
  <c r="N15" i="19"/>
  <c r="Z19" i="19"/>
  <c r="R20" i="19"/>
  <c r="AB50" i="19"/>
  <c r="J47" i="19"/>
  <c r="AH51" i="19"/>
  <c r="AD12" i="19"/>
  <c r="T6" i="19"/>
  <c r="AH28" i="19"/>
  <c r="P54" i="19"/>
  <c r="N52" i="19"/>
  <c r="T35" i="19"/>
  <c r="V47" i="19"/>
  <c r="J24" i="19"/>
  <c r="AB20" i="19"/>
  <c r="P49" i="19"/>
  <c r="R41" i="19"/>
  <c r="V27" i="19"/>
  <c r="AH25" i="19"/>
  <c r="AL35" i="19"/>
  <c r="AJ46" i="19"/>
  <c r="AH9" i="19"/>
  <c r="P51" i="19"/>
  <c r="N51" i="19"/>
  <c r="T49" i="19"/>
  <c r="R42" i="19"/>
  <c r="V29" i="19"/>
  <c r="AL40" i="19"/>
  <c r="R53" i="19"/>
  <c r="X51" i="19"/>
  <c r="AH24" i="19"/>
  <c r="AL53" i="19"/>
  <c r="L38" i="19"/>
  <c r="V36" i="19"/>
  <c r="V34" i="19"/>
  <c r="N30" i="19"/>
  <c r="R35" i="19"/>
  <c r="J18" i="19"/>
  <c r="AH39" i="19"/>
  <c r="AL6" i="19"/>
  <c r="N38" i="19"/>
  <c r="P42" i="19"/>
  <c r="AH35" i="19"/>
  <c r="AL12" i="19"/>
  <c r="Z46" i="19"/>
  <c r="X45" i="19"/>
  <c r="T27" i="19"/>
  <c r="L33" i="19"/>
  <c r="P21" i="19"/>
  <c r="AH31" i="19"/>
  <c r="AL8" i="19"/>
  <c r="L39" i="19"/>
  <c r="Z36" i="19"/>
  <c r="AJ44" i="19"/>
  <c r="Z50" i="19"/>
  <c r="T34" i="19"/>
  <c r="AF27" i="19"/>
  <c r="AD38" i="19"/>
  <c r="AB49" i="19"/>
  <c r="AF17" i="19"/>
  <c r="X23" i="19"/>
  <c r="AB7" i="19"/>
  <c r="T11" i="19"/>
  <c r="AD14" i="19"/>
  <c r="J15" i="19"/>
  <c r="V51" i="19"/>
  <c r="T17" i="19"/>
  <c r="AH6" i="19"/>
  <c r="T26" i="19"/>
  <c r="N24" i="19"/>
  <c r="AD44" i="19"/>
  <c r="AB55" i="19"/>
  <c r="R6" i="19"/>
  <c r="V28" i="19"/>
  <c r="Z24" i="19"/>
  <c r="Z15" i="19"/>
  <c r="R14" i="19"/>
  <c r="R34" i="19"/>
  <c r="P8" i="19"/>
  <c r="AH34" i="19"/>
  <c r="L10" i="19"/>
  <c r="AD55" i="19"/>
  <c r="R16" i="19"/>
  <c r="P27" i="19"/>
  <c r="R37" i="19"/>
  <c r="N42" i="19"/>
  <c r="R49" i="19"/>
  <c r="V52" i="19"/>
  <c r="P34" i="19"/>
  <c r="AL7" i="19"/>
  <c r="AJ55" i="19"/>
  <c r="AD30" i="19"/>
  <c r="X19" i="19"/>
  <c r="R12" i="19"/>
  <c r="X40" i="19"/>
  <c r="L32" i="19"/>
  <c r="AB47" i="19"/>
  <c r="T30" i="19"/>
  <c r="AD31" i="19"/>
  <c r="AD47" i="19"/>
  <c r="L24" i="19"/>
  <c r="N21" i="19"/>
  <c r="AJ48" i="19"/>
  <c r="AB10" i="19"/>
  <c r="N7" i="19"/>
  <c r="V20" i="19"/>
  <c r="Z44" i="19"/>
  <c r="AH52" i="19"/>
  <c r="AH48" i="19"/>
  <c r="P30" i="19"/>
  <c r="R54" i="19"/>
  <c r="X32" i="19"/>
  <c r="AD54" i="19"/>
  <c r="P13" i="19"/>
  <c r="R50" i="19"/>
  <c r="Z41" i="19"/>
  <c r="X28" i="19"/>
  <c r="AJ26" i="19"/>
  <c r="AH37" i="19"/>
  <c r="AL47" i="19"/>
  <c r="AJ10" i="19"/>
  <c r="R52" i="19"/>
  <c r="J53" i="19"/>
  <c r="V37" i="19"/>
  <c r="Z42" i="19"/>
  <c r="AJ17" i="19"/>
  <c r="AH47" i="19"/>
  <c r="N49" i="19"/>
  <c r="V55" i="19"/>
  <c r="AH26" i="19"/>
  <c r="AH8" i="19"/>
  <c r="N40" i="19"/>
  <c r="T38" i="19"/>
  <c r="X35" i="19"/>
  <c r="J31" i="19"/>
  <c r="T16" i="19"/>
  <c r="L19" i="19"/>
  <c r="AJ41" i="19"/>
  <c r="R47" i="19"/>
  <c r="N44" i="19"/>
  <c r="X44" i="19"/>
  <c r="AJ37" i="19"/>
  <c r="P52" i="19"/>
  <c r="X50" i="19"/>
  <c r="X30" i="19"/>
  <c r="P28" i="19"/>
  <c r="T33" i="19"/>
  <c r="R22" i="19"/>
  <c r="AJ33" i="19"/>
  <c r="AH15" i="19"/>
  <c r="L41" i="19"/>
  <c r="X38" i="19"/>
  <c r="AL50" i="19"/>
  <c r="Z54" i="19"/>
  <c r="J20" i="19"/>
  <c r="AB29" i="19"/>
  <c r="AF39" i="19"/>
  <c r="AD50" i="19"/>
  <c r="AB18" i="19"/>
  <c r="AF23" i="19"/>
  <c r="R8" i="19"/>
  <c r="AB11" i="19"/>
  <c r="T15" i="19"/>
  <c r="L6" i="19"/>
  <c r="P36" i="19"/>
  <c r="R21" i="19"/>
  <c r="T50" i="19"/>
  <c r="R30" i="19"/>
  <c r="J16" i="19"/>
  <c r="AB35" i="19"/>
  <c r="AF45" i="19"/>
  <c r="X16" i="19"/>
  <c r="AB21" i="19"/>
  <c r="Z6" i="19"/>
  <c r="AJ53" i="19"/>
  <c r="L28" i="19"/>
  <c r="AF38" i="19"/>
  <c r="AD7" i="19"/>
  <c r="L22" i="19"/>
  <c r="J14" i="19"/>
  <c r="N31" i="19"/>
  <c r="AD45" i="19"/>
  <c r="P10" i="19"/>
  <c r="AB14" i="19"/>
  <c r="R24" i="19"/>
  <c r="L20" i="19"/>
  <c r="N8" i="19"/>
  <c r="X49" i="19"/>
  <c r="P23" i="19"/>
  <c r="AB54" i="19"/>
  <c r="R46" i="19"/>
  <c r="AH38" i="19"/>
  <c r="R26" i="19"/>
  <c r="AB48" i="19"/>
  <c r="AF14" i="19"/>
  <c r="AJ40" i="19"/>
  <c r="V13" i="19"/>
  <c r="Z11" i="19"/>
  <c r="P14" i="19"/>
  <c r="AH17" i="19"/>
  <c r="AL27" i="19"/>
  <c r="AH49" i="19"/>
  <c r="T53" i="19"/>
  <c r="R38" i="19"/>
  <c r="AJ19" i="19"/>
  <c r="J52" i="19"/>
  <c r="AJ32" i="19"/>
  <c r="P41" i="19"/>
  <c r="R31" i="19"/>
  <c r="AL17" i="19"/>
  <c r="L36" i="19"/>
  <c r="L48" i="19"/>
  <c r="L29" i="19"/>
  <c r="AJ35" i="19"/>
  <c r="L43" i="19"/>
  <c r="P38" i="19"/>
  <c r="AF51" i="19"/>
  <c r="Z8" i="19"/>
  <c r="AL16" i="19"/>
  <c r="N39" i="19"/>
  <c r="AD36" i="19"/>
  <c r="X22" i="19"/>
  <c r="P7" i="19"/>
  <c r="AF40" i="19"/>
  <c r="AL18" i="19"/>
  <c r="Z10" i="19"/>
  <c r="AB42" i="19"/>
  <c r="P37" i="19"/>
  <c r="J38" i="19"/>
  <c r="N29" i="19"/>
  <c r="X15" i="19"/>
  <c r="L37" i="19"/>
  <c r="AD53" i="19"/>
  <c r="J6" i="19"/>
  <c r="T21" i="19"/>
  <c r="J39" i="19"/>
  <c r="AH22" i="19"/>
  <c r="AH18" i="19"/>
  <c r="X34" i="19"/>
  <c r="AH44" i="19"/>
  <c r="P53" i="19"/>
  <c r="AF43" i="19"/>
  <c r="X9" i="19"/>
  <c r="AH40" i="19"/>
  <c r="Z37" i="19"/>
  <c r="R43" i="19"/>
  <c r="AJ18" i="19"/>
  <c r="AH29" i="19"/>
  <c r="AL39" i="19"/>
  <c r="AJ50" i="19"/>
  <c r="AH13" i="19"/>
  <c r="P55" i="19"/>
  <c r="N55" i="19"/>
  <c r="Z38" i="19"/>
  <c r="R44" i="19"/>
  <c r="AL25" i="19"/>
  <c r="AJ51" i="19"/>
  <c r="J54" i="19"/>
  <c r="T37" i="19"/>
  <c r="AL34" i="19"/>
  <c r="AJ6" i="19"/>
  <c r="L44" i="19"/>
  <c r="X43" i="19"/>
  <c r="J27" i="19"/>
  <c r="N32" i="19"/>
  <c r="R19" i="19"/>
  <c r="AH20" i="19"/>
  <c r="AL49" i="19"/>
  <c r="T51" i="19"/>
  <c r="X48" i="19"/>
  <c r="AH16" i="19"/>
  <c r="AL45" i="19"/>
  <c r="N50" i="19"/>
  <c r="Z55" i="19"/>
  <c r="V33" i="19"/>
  <c r="T29" i="19"/>
  <c r="L35" i="19"/>
  <c r="P25" i="19"/>
  <c r="AL41" i="19"/>
  <c r="P50" i="19"/>
  <c r="J45" i="19"/>
  <c r="P44" i="19"/>
  <c r="P48" i="19"/>
  <c r="X29" i="19"/>
  <c r="N22" i="19"/>
  <c r="AF31" i="19"/>
  <c r="AD42" i="19"/>
  <c r="AB53" i="19"/>
  <c r="AF19" i="19"/>
  <c r="X25" i="19"/>
  <c r="P9" i="19"/>
  <c r="Z12" i="19"/>
  <c r="L8" i="19"/>
  <c r="AL33" i="19"/>
  <c r="X33" i="19"/>
  <c r="N18" i="19"/>
  <c r="L45" i="19"/>
  <c r="P16" i="19"/>
  <c r="AB27" i="19"/>
  <c r="AF37" i="19"/>
  <c r="AD48" i="19"/>
  <c r="AB17" i="19"/>
  <c r="AF22" i="19"/>
  <c r="X7" i="19"/>
  <c r="T52" i="19"/>
  <c r="J34" i="19"/>
  <c r="AD49" i="19"/>
  <c r="AL48" i="19"/>
  <c r="AB40" i="19"/>
  <c r="AH27" i="19"/>
  <c r="T18" i="19"/>
  <c r="V16" i="19"/>
  <c r="R11" i="19"/>
  <c r="AF15" i="19"/>
  <c r="AD35" i="19"/>
  <c r="AF52" i="19"/>
  <c r="AH19" i="19"/>
  <c r="T44" i="19"/>
  <c r="N23" i="19"/>
  <c r="Z20" i="19"/>
  <c r="N45" i="19"/>
  <c r="AD29" i="19"/>
  <c r="AJ9" i="19"/>
  <c r="P20" i="19"/>
  <c r="Z17" i="19"/>
  <c r="V11" i="19"/>
  <c r="J8" i="19"/>
  <c r="X41" i="19"/>
  <c r="V26" i="19"/>
  <c r="AJ23" i="19"/>
  <c r="T43" i="19"/>
  <c r="AD9" i="19"/>
  <c r="N12" i="19"/>
  <c r="AH32" i="19"/>
  <c r="X10" i="19"/>
  <c r="J9" i="19"/>
  <c r="J25" i="19"/>
  <c r="V38" i="19"/>
  <c r="Z43" i="19"/>
  <c r="AL19" i="19"/>
  <c r="AJ30" i="19"/>
  <c r="AH41" i="19"/>
  <c r="AL51" i="19"/>
  <c r="AJ14" i="19"/>
  <c r="L46" i="19"/>
  <c r="V39" i="19"/>
  <c r="AL9" i="19"/>
  <c r="L42" i="19"/>
  <c r="P40" i="19"/>
  <c r="AL36" i="19"/>
  <c r="P47" i="19"/>
  <c r="X46" i="19"/>
  <c r="Z26" i="19"/>
  <c r="R27" i="19"/>
  <c r="J33" i="19"/>
  <c r="T20" i="19"/>
  <c r="V50" i="19"/>
  <c r="X36" i="19"/>
  <c r="L18" i="19"/>
  <c r="X27" i="19"/>
  <c r="AB33" i="19"/>
  <c r="AF25" i="19"/>
  <c r="R39" i="19"/>
  <c r="AJ42" i="19"/>
  <c r="L40" i="19"/>
  <c r="AH12" i="19"/>
  <c r="T55" i="19"/>
  <c r="R33" i="19"/>
  <c r="J46" i="19"/>
  <c r="J41" i="19"/>
  <c r="P17" i="19"/>
  <c r="Z48" i="19"/>
  <c r="L25" i="19"/>
  <c r="X21" i="19"/>
  <c r="N9" i="19"/>
  <c r="AL29" i="19"/>
  <c r="J22" i="19"/>
  <c r="AB51" i="19"/>
  <c r="AF7" i="19"/>
  <c r="J21" i="19"/>
  <c r="AF8" i="19"/>
  <c r="V17" i="19"/>
  <c r="J13" i="19"/>
  <c r="AL37" i="19"/>
  <c r="AD24" i="19"/>
  <c r="P15" i="19"/>
  <c r="AD22" i="19"/>
  <c r="V32" i="19"/>
  <c r="AB36" i="19"/>
  <c r="P11" i="19"/>
  <c r="AF48" i="19"/>
  <c r="AB31" i="19"/>
  <c r="R15" i="19"/>
  <c r="AD15" i="19"/>
  <c r="AH43" i="19"/>
  <c r="R17" i="19"/>
  <c r="AF50" i="19"/>
  <c r="N10" i="19"/>
  <c r="AJ45" i="19"/>
  <c r="N48" i="19"/>
  <c r="AF13" i="19"/>
  <c r="AF24" i="19"/>
  <c r="AJ29" i="19"/>
  <c r="L13" i="19"/>
  <c r="Z39" i="19"/>
  <c r="AL43" i="19"/>
  <c r="N41" i="19"/>
  <c r="AH14" i="19"/>
  <c r="J48" i="19"/>
  <c r="N34" i="19"/>
  <c r="L52" i="19"/>
  <c r="J43" i="19"/>
  <c r="R18" i="19"/>
  <c r="X52" i="19"/>
  <c r="N16" i="19"/>
  <c r="AF21" i="19"/>
  <c r="J11" i="19"/>
  <c r="AH36" i="19"/>
  <c r="AD28" i="19"/>
  <c r="AD52" i="19"/>
  <c r="V8" i="19"/>
  <c r="AD51" i="19"/>
  <c r="AF10" i="19"/>
  <c r="Z21" i="19"/>
  <c r="AF54" i="19"/>
  <c r="AL46" i="19"/>
  <c r="AD25" i="19"/>
  <c r="P46" i="19"/>
  <c r="AD23" i="19"/>
  <c r="R32" i="19"/>
  <c r="R9" i="19"/>
  <c r="V22" i="19"/>
  <c r="AD16" i="19"/>
  <c r="AJ54" i="19"/>
  <c r="R23" i="19"/>
  <c r="T40" i="19"/>
  <c r="AJ21" i="19"/>
  <c r="AD6" i="19"/>
  <c r="Z47" i="19"/>
  <c r="L51" i="19"/>
  <c r="V19" i="19"/>
  <c r="AD11" i="19"/>
  <c r="J26" i="19"/>
  <c r="N53" i="19"/>
  <c r="R25" i="19"/>
  <c r="AB38" i="19"/>
  <c r="AF30" i="19"/>
  <c r="J10" i="19"/>
  <c r="N47" i="19"/>
  <c r="AH54" i="19"/>
  <c r="N46" i="19"/>
  <c r="J30" i="19"/>
  <c r="X24" i="19"/>
  <c r="L9" i="19"/>
  <c r="T32" i="19"/>
  <c r="J49" i="19"/>
  <c r="AJ8" i="19"/>
  <c r="P31" i="19"/>
  <c r="AD18" i="19"/>
  <c r="AB32" i="19"/>
  <c r="V44" i="19"/>
  <c r="AH53" i="19"/>
  <c r="R40" i="19"/>
  <c r="J36" i="19"/>
  <c r="V48" i="19"/>
  <c r="P22" i="19"/>
  <c r="Z53" i="19"/>
  <c r="X37" i="19"/>
  <c r="AJ20" i="19"/>
  <c r="AJ16" i="19"/>
  <c r="AD34" i="19"/>
  <c r="V6" i="19"/>
  <c r="L12" i="19"/>
  <c r="AH42" i="19"/>
  <c r="AF29" i="19"/>
  <c r="X18" i="19"/>
  <c r="AD8" i="19"/>
  <c r="V18" i="19"/>
  <c r="L53" i="19"/>
  <c r="Z22" i="19"/>
  <c r="AD21" i="19"/>
  <c r="Z30" i="19"/>
  <c r="AB8" i="19"/>
  <c r="R55" i="19"/>
  <c r="AF11" i="19"/>
  <c r="L16" i="19"/>
  <c r="AJ25" i="19"/>
  <c r="X54" i="19"/>
  <c r="AL42" i="19"/>
  <c r="R45" i="19"/>
  <c r="Z40" i="19"/>
  <c r="V46" i="19"/>
  <c r="Z51" i="19"/>
  <c r="X55" i="19"/>
  <c r="AL22" i="19"/>
  <c r="AF35" i="19"/>
  <c r="AL44" i="19"/>
  <c r="AF18" i="19"/>
  <c r="N43" i="19"/>
  <c r="AB6" i="19"/>
  <c r="AD33" i="19"/>
  <c r="X12" i="19"/>
  <c r="AJ13" i="19"/>
  <c r="V21" i="19"/>
  <c r="AF26" i="19"/>
  <c r="Z14" i="19"/>
  <c r="AL31" i="19"/>
  <c r="N28" i="19"/>
  <c r="L31" i="19"/>
  <c r="X13" i="19"/>
  <c r="P19" i="19"/>
  <c r="T48" i="19"/>
  <c r="T10" i="19"/>
  <c r="N11" i="19"/>
  <c r="AH33" i="19"/>
  <c r="T31" i="19"/>
  <c r="N20" i="19"/>
  <c r="AB26" i="19"/>
  <c r="P12" i="19"/>
  <c r="AD27" i="19"/>
  <c r="AH21" i="19"/>
  <c r="AL15" i="19"/>
  <c r="V45" i="19"/>
  <c r="X42" i="19"/>
  <c r="V30" i="19"/>
  <c r="AJ28" i="19"/>
  <c r="AJ24" i="19"/>
  <c r="Z35" i="19"/>
  <c r="AH46" i="19"/>
  <c r="L49" i="19"/>
  <c r="AB45" i="19"/>
  <c r="AF9" i="19"/>
  <c r="AL13" i="19"/>
  <c r="Z52" i="19"/>
  <c r="AB39" i="19"/>
  <c r="AB19" i="19"/>
  <c r="J42" i="19"/>
  <c r="AH23" i="19"/>
  <c r="Z29" i="19"/>
  <c r="V12" i="19"/>
  <c r="AD19" i="19"/>
  <c r="T28" i="19"/>
  <c r="AB46" i="19"/>
  <c r="N19" i="19"/>
  <c r="R13" i="19"/>
  <c r="V25" i="19"/>
  <c r="T12" i="19"/>
  <c r="AF46" i="19"/>
  <c r="Z25" i="19"/>
  <c r="AJ22" i="19"/>
  <c r="AJ7" i="19"/>
  <c r="X26" i="19"/>
  <c r="T45" i="19"/>
  <c r="X31" i="19"/>
  <c r="AL30" i="19"/>
  <c r="AL26" i="19"/>
  <c r="P26" i="19"/>
  <c r="AJ52" i="19"/>
  <c r="L55" i="19"/>
  <c r="AD46" i="19"/>
  <c r="V10" i="19"/>
  <c r="L26" i="19"/>
  <c r="P39" i="19"/>
  <c r="AD40" i="19"/>
  <c r="AB23" i="19"/>
  <c r="V49" i="19"/>
  <c r="AJ11" i="19"/>
  <c r="J19" i="19"/>
  <c r="AF12" i="19"/>
  <c r="V24" i="19"/>
  <c r="Z16" i="19"/>
  <c r="T8" i="19"/>
  <c r="AH30" i="19"/>
  <c r="AH50" i="19"/>
  <c r="AF55" i="19"/>
  <c r="AF41" i="19"/>
  <c r="N25" i="19"/>
  <c r="AF28" i="19"/>
  <c r="AJ36" i="19"/>
  <c r="AJ12" i="19"/>
  <c r="AB16" i="19"/>
  <c r="T22" i="19"/>
  <c r="AD41" i="19"/>
  <c r="J40" i="19"/>
  <c r="J28" i="19"/>
  <c r="AF32" i="19"/>
  <c r="L14" i="19"/>
  <c r="J29" i="19"/>
  <c r="P29" i="19"/>
  <c r="AF49" i="19"/>
  <c r="L11" i="19"/>
  <c r="Z18" i="19"/>
  <c r="AG13" i="1"/>
  <c r="AH14" i="1"/>
  <c r="J7" i="19"/>
  <c r="J17" i="19"/>
  <c r="AH15" i="1" l="1"/>
  <c r="AG14" i="1"/>
  <c r="AI13" i="1"/>
  <c r="AM25" i="19"/>
  <c r="AK36" i="19"/>
  <c r="AI47" i="19"/>
  <c r="AM9" i="19"/>
  <c r="Q53" i="19"/>
  <c r="O53" i="19"/>
  <c r="M36" i="19"/>
  <c r="Y55" i="19"/>
  <c r="AK22" i="19"/>
  <c r="AI33" i="19"/>
  <c r="AM43" i="19"/>
  <c r="AK54" i="19"/>
  <c r="AK7" i="19"/>
  <c r="K49" i="19"/>
  <c r="O41" i="19"/>
  <c r="AA50" i="19"/>
  <c r="AI32" i="19"/>
  <c r="U48" i="19"/>
  <c r="S38" i="19"/>
  <c r="AA29" i="19"/>
  <c r="M28" i="19"/>
  <c r="Q33" i="19"/>
  <c r="U21" i="19"/>
  <c r="AI30" i="19"/>
  <c r="S51" i="19"/>
  <c r="S39" i="19"/>
  <c r="AI26" i="19"/>
  <c r="K50" i="19"/>
  <c r="S40" i="19"/>
  <c r="AA32" i="19"/>
  <c r="S29" i="19"/>
  <c r="K35" i="19"/>
  <c r="U24" i="19"/>
  <c r="AI52" i="19"/>
  <c r="O54" i="19"/>
  <c r="Q42" i="19"/>
  <c r="AM28" i="19"/>
  <c r="Q52" i="19"/>
  <c r="U40" i="19"/>
  <c r="W33" i="19"/>
  <c r="U29" i="19"/>
  <c r="M35" i="19"/>
  <c r="K42" i="19"/>
  <c r="U23" i="19"/>
  <c r="M55" i="19"/>
  <c r="O33" i="19"/>
  <c r="AG27" i="19"/>
  <c r="AE38" i="19"/>
  <c r="AC49" i="19"/>
  <c r="AG17" i="19"/>
  <c r="Y23" i="19"/>
  <c r="AC7" i="19"/>
  <c r="U11" i="19"/>
  <c r="AE14" i="19"/>
  <c r="K15" i="19"/>
  <c r="AA36" i="19"/>
  <c r="Q25" i="19"/>
  <c r="AA34" i="19"/>
  <c r="AG42" i="19"/>
  <c r="Y22" i="19"/>
  <c r="AA11" i="19"/>
  <c r="K9" i="19"/>
  <c r="M39" i="19"/>
  <c r="AI46" i="19"/>
  <c r="U22" i="19"/>
  <c r="AC43" i="19"/>
  <c r="AA24" i="19"/>
  <c r="AG41" i="19"/>
  <c r="Y15" i="19"/>
  <c r="M53" i="19"/>
  <c r="AG36" i="19"/>
  <c r="AA21" i="19"/>
  <c r="S11" i="19"/>
  <c r="AG15" i="19"/>
  <c r="AA45" i="19"/>
  <c r="AG11" i="19"/>
  <c r="AC44" i="19"/>
  <c r="S37" i="19"/>
  <c r="AG30" i="19"/>
  <c r="Y16" i="19"/>
  <c r="W9" i="19"/>
  <c r="AA17" i="19"/>
  <c r="M7" i="19"/>
  <c r="W47" i="19"/>
  <c r="Y14" i="19"/>
  <c r="O20" i="19"/>
  <c r="Y24" i="19"/>
  <c r="W22" i="19"/>
  <c r="W24" i="19"/>
  <c r="AG50" i="19"/>
  <c r="O27" i="19"/>
  <c r="AG10" i="19"/>
  <c r="AE17" i="19"/>
  <c r="AK16" i="19"/>
  <c r="AI27" i="19"/>
  <c r="AM37" i="19"/>
  <c r="AK48" i="19"/>
  <c r="AI11" i="19"/>
  <c r="S54" i="19"/>
  <c r="K55" i="19"/>
  <c r="W46" i="19"/>
  <c r="U36" i="19"/>
  <c r="AM23" i="19"/>
  <c r="AK34" i="19"/>
  <c r="AI45" i="19"/>
  <c r="AM55" i="19"/>
  <c r="U46" i="19"/>
  <c r="M50" i="19"/>
  <c r="K43" i="19"/>
  <c r="W52" i="19"/>
  <c r="AI34" i="19"/>
  <c r="S55" i="19"/>
  <c r="Q39" i="19"/>
  <c r="W31" i="19"/>
  <c r="U28" i="19"/>
  <c r="M34" i="19"/>
  <c r="Q23" i="19"/>
  <c r="AM38" i="19"/>
  <c r="S53" i="19"/>
  <c r="Q40" i="19"/>
  <c r="AM34" i="19"/>
  <c r="O40" i="19"/>
  <c r="Q41" i="19"/>
  <c r="W34" i="19"/>
  <c r="O30" i="19"/>
  <c r="S35" i="19"/>
  <c r="K18" i="19"/>
  <c r="AI54" i="19"/>
  <c r="O38" i="19"/>
  <c r="AA43" i="19"/>
  <c r="AK37" i="19"/>
  <c r="O50" i="19"/>
  <c r="S42" i="19"/>
  <c r="Y34" i="19"/>
  <c r="Q30" i="19"/>
  <c r="U35" i="19"/>
  <c r="W40" i="19"/>
  <c r="M18" i="19"/>
  <c r="M43" i="19"/>
  <c r="K20" i="19"/>
  <c r="AC29" i="19"/>
  <c r="AG39" i="19"/>
  <c r="AE50" i="19"/>
  <c r="AC18" i="19"/>
  <c r="AG23" i="19"/>
  <c r="S8" i="19"/>
  <c r="AC11" i="19"/>
  <c r="U15" i="19"/>
  <c r="M6" i="19"/>
  <c r="W41" i="19"/>
  <c r="K19" i="19"/>
  <c r="O18" i="19"/>
  <c r="AG44" i="19"/>
  <c r="AA25" i="19"/>
  <c r="U12" i="19"/>
  <c r="O10" i="19"/>
  <c r="W32" i="19"/>
  <c r="AM54" i="19"/>
  <c r="K21" i="19"/>
  <c r="AE49" i="19"/>
  <c r="AC25" i="19"/>
  <c r="AC48" i="19"/>
  <c r="O11" i="19"/>
  <c r="Y40" i="19"/>
  <c r="AC39" i="19"/>
  <c r="AA22" i="19"/>
  <c r="AE11" i="19"/>
  <c r="M9" i="19"/>
  <c r="O29" i="19"/>
  <c r="U14" i="19"/>
  <c r="AC17" i="19"/>
  <c r="U41" i="19"/>
  <c r="AG32" i="19"/>
  <c r="AA19" i="19"/>
  <c r="AM20" i="19"/>
  <c r="AG24" i="19"/>
  <c r="K30" i="19"/>
  <c r="Y27" i="19"/>
  <c r="M10" i="19"/>
  <c r="AE27" i="19"/>
  <c r="AA7" i="19"/>
  <c r="Q50" i="19"/>
  <c r="U10" i="19"/>
  <c r="S6" i="19"/>
  <c r="S21" i="19"/>
  <c r="U13" i="19"/>
  <c r="Q35" i="19"/>
  <c r="Q38" i="19"/>
  <c r="M8" i="19"/>
  <c r="AE53" i="19"/>
  <c r="AE48" i="19"/>
  <c r="AG53" i="19"/>
  <c r="M16" i="19"/>
  <c r="Y6" i="19"/>
  <c r="K22" i="19"/>
  <c r="S34" i="19"/>
  <c r="AE41" i="19"/>
  <c r="AE8" i="19"/>
  <c r="AG37" i="19"/>
  <c r="AG18" i="19"/>
  <c r="S25" i="19"/>
  <c r="M41" i="19"/>
  <c r="AE31" i="19"/>
  <c r="O6" i="19"/>
  <c r="AE25" i="19"/>
  <c r="AC42" i="19"/>
  <c r="AG6" i="19"/>
  <c r="AI42" i="19"/>
  <c r="W8" i="19"/>
  <c r="AM33" i="19"/>
  <c r="K51" i="19"/>
  <c r="AM19" i="19"/>
  <c r="AK14" i="19"/>
  <c r="W48" i="19"/>
  <c r="AI6" i="19"/>
  <c r="M32" i="19"/>
  <c r="AI10" i="19"/>
  <c r="S33" i="19"/>
  <c r="U39" i="19"/>
  <c r="AI18" i="19"/>
  <c r="U33" i="19"/>
  <c r="S48" i="19"/>
  <c r="AG35" i="19"/>
  <c r="AE6" i="19"/>
  <c r="K34" i="19"/>
  <c r="S15" i="19"/>
  <c r="Y20" i="19"/>
  <c r="W17" i="19"/>
  <c r="M45" i="19"/>
  <c r="AE20" i="19"/>
  <c r="AC55" i="19"/>
  <c r="AK8" i="19"/>
  <c r="AI21" i="19"/>
  <c r="AM15" i="19"/>
  <c r="AK23" i="19"/>
  <c r="Q27" i="19"/>
  <c r="Q49" i="19"/>
  <c r="K48" i="19"/>
  <c r="Y31" i="19"/>
  <c r="S23" i="19"/>
  <c r="AM26" i="19"/>
  <c r="W39" i="19"/>
  <c r="AK13" i="19"/>
  <c r="AE26" i="19"/>
  <c r="AC22" i="19"/>
  <c r="O13" i="19"/>
  <c r="W21" i="19"/>
  <c r="AA23" i="19"/>
  <c r="AA10" i="19"/>
  <c r="AM17" i="19"/>
  <c r="AK28" i="19"/>
  <c r="AI39" i="19"/>
  <c r="AM49" i="19"/>
  <c r="AK12" i="19"/>
  <c r="U55" i="19"/>
  <c r="M38" i="19"/>
  <c r="Y47" i="19"/>
  <c r="Q48" i="19"/>
  <c r="AI25" i="19"/>
  <c r="AM35" i="19"/>
  <c r="AK46" i="19"/>
  <c r="AI9" i="19"/>
  <c r="Q51" i="19"/>
  <c r="O51" i="19"/>
  <c r="M44" i="19"/>
  <c r="Y53" i="19"/>
  <c r="AM42" i="19"/>
  <c r="M47" i="19"/>
  <c r="AA40" i="19"/>
  <c r="Y32" i="19"/>
  <c r="Q29" i="19"/>
  <c r="U34" i="19"/>
  <c r="S24" i="19"/>
  <c r="AM40" i="19"/>
  <c r="K52" i="19"/>
  <c r="AA41" i="19"/>
  <c r="AM36" i="19"/>
  <c r="O42" i="19"/>
  <c r="AA42" i="19"/>
  <c r="Y35" i="19"/>
  <c r="K31" i="19"/>
  <c r="U16" i="19"/>
  <c r="AI20" i="19"/>
  <c r="AM14" i="19"/>
  <c r="O44" i="19"/>
  <c r="Y44" i="19"/>
  <c r="AK39" i="19"/>
  <c r="O52" i="19"/>
  <c r="Q43" i="19"/>
  <c r="AA35" i="19"/>
  <c r="M31" i="19"/>
  <c r="Q17" i="19"/>
  <c r="W42" i="19"/>
  <c r="AM22" i="19"/>
  <c r="O37" i="19"/>
  <c r="M21" i="19"/>
  <c r="AE30" i="19"/>
  <c r="AC41" i="19"/>
  <c r="AG51" i="19"/>
  <c r="Y19" i="19"/>
  <c r="AC24" i="19"/>
  <c r="AA8" i="19"/>
  <c r="S12" i="19"/>
  <c r="AC15" i="19"/>
  <c r="AM18" i="19"/>
  <c r="Q44" i="19"/>
  <c r="AM16" i="19"/>
  <c r="K23" i="19"/>
  <c r="AC47" i="19"/>
  <c r="U6" i="19"/>
  <c r="AE12" i="19"/>
  <c r="O12" i="19"/>
  <c r="S32" i="19"/>
  <c r="AK15" i="19"/>
  <c r="M23" i="19"/>
  <c r="AE51" i="19"/>
  <c r="AE7" i="19"/>
  <c r="AA18" i="19"/>
  <c r="AK31" i="19"/>
  <c r="U18" i="19"/>
  <c r="AE45" i="19"/>
  <c r="AC23" i="19"/>
  <c r="W12" i="19"/>
  <c r="M11" i="19"/>
  <c r="Q20" i="19"/>
  <c r="K8" i="19"/>
  <c r="AE21" i="19"/>
  <c r="K32" i="19"/>
  <c r="AC35" i="19"/>
  <c r="AA20" i="19"/>
  <c r="Y52" i="19"/>
  <c r="W7" i="19"/>
  <c r="AC27" i="19"/>
  <c r="M20" i="19"/>
  <c r="O7" i="19"/>
  <c r="AC36" i="19"/>
  <c r="U42" i="19"/>
  <c r="Y33" i="19"/>
  <c r="AC12" i="19"/>
  <c r="O8" i="19"/>
  <c r="O24" i="19"/>
  <c r="AA15" i="19"/>
  <c r="AI19" i="19"/>
  <c r="AK40" i="19"/>
  <c r="AI51" i="19"/>
  <c r="AM13" i="19"/>
  <c r="AA48" i="19"/>
  <c r="AK26" i="19"/>
  <c r="AM47" i="19"/>
  <c r="S52" i="19"/>
  <c r="O45" i="19"/>
  <c r="AM44" i="19"/>
  <c r="Y41" i="19"/>
  <c r="M30" i="19"/>
  <c r="AK49" i="19"/>
  <c r="Y42" i="19"/>
  <c r="Y46" i="19"/>
  <c r="O26" i="19"/>
  <c r="Q18" i="19"/>
  <c r="AM6" i="19"/>
  <c r="W27" i="19"/>
  <c r="O36" i="19"/>
  <c r="U31" i="19"/>
  <c r="Q45" i="19"/>
  <c r="O22" i="19"/>
  <c r="AE42" i="19"/>
  <c r="AG19" i="19"/>
  <c r="Q9" i="19"/>
  <c r="AM24" i="19"/>
  <c r="AK25" i="19"/>
  <c r="Q7" i="19"/>
  <c r="M14" i="19"/>
  <c r="AC28" i="19"/>
  <c r="Y8" i="19"/>
  <c r="M19" i="19"/>
  <c r="AG12" i="19"/>
  <c r="Q6" i="19"/>
  <c r="O35" i="19"/>
  <c r="Y54" i="19"/>
  <c r="Q16" i="19"/>
  <c r="K14" i="19"/>
  <c r="AE39" i="19"/>
  <c r="AG45" i="19"/>
  <c r="AE18" i="19"/>
  <c r="AG29" i="19"/>
  <c r="AK44" i="19"/>
  <c r="O43" i="19"/>
  <c r="AM51" i="19"/>
  <c r="AK21" i="19"/>
  <c r="U26" i="19"/>
  <c r="AI14" i="19"/>
  <c r="W37" i="19"/>
  <c r="Q22" i="19"/>
  <c r="AM12" i="19"/>
  <c r="Y29" i="19"/>
  <c r="W10" i="19"/>
  <c r="Y39" i="19"/>
  <c r="S13" i="19"/>
  <c r="S26" i="19"/>
  <c r="AC14" i="19"/>
  <c r="O23" i="19"/>
  <c r="AE37" i="19"/>
  <c r="U50" i="19"/>
  <c r="W25" i="19"/>
  <c r="M49" i="19"/>
  <c r="U43" i="19"/>
  <c r="AG40" i="19"/>
  <c r="Y18" i="19"/>
  <c r="AM29" i="19"/>
  <c r="K47" i="19"/>
  <c r="O39" i="19"/>
  <c r="S49" i="19"/>
  <c r="AI37" i="19"/>
  <c r="AK10" i="19"/>
  <c r="K53" i="19"/>
  <c r="AA54" i="19"/>
  <c r="K38" i="19"/>
  <c r="AA33" i="19"/>
  <c r="U25" i="19"/>
  <c r="K54" i="19"/>
  <c r="AK45" i="19"/>
  <c r="Y43" i="19"/>
  <c r="S31" i="19"/>
  <c r="AI22" i="19"/>
  <c r="Y48" i="19"/>
  <c r="AI48" i="19"/>
  <c r="AA44" i="19"/>
  <c r="Q26" i="19"/>
  <c r="S18" i="19"/>
  <c r="AK27" i="19"/>
  <c r="AG31" i="19"/>
  <c r="AC53" i="19"/>
  <c r="Y25" i="19"/>
  <c r="AA12" i="19"/>
  <c r="W26" i="19"/>
  <c r="K25" i="19"/>
  <c r="W13" i="19"/>
  <c r="U52" i="19"/>
  <c r="AE23" i="19"/>
  <c r="AE47" i="19"/>
  <c r="K13" i="19"/>
  <c r="M15" i="19"/>
  <c r="AC21" i="19"/>
  <c r="AE44" i="19"/>
  <c r="Q15" i="19"/>
  <c r="AA16" i="19"/>
  <c r="AG20" i="19"/>
  <c r="AI55" i="19"/>
  <c r="AA52" i="19"/>
  <c r="AI41" i="19"/>
  <c r="K39" i="19"/>
  <c r="Y26" i="19"/>
  <c r="Q19" i="19"/>
  <c r="Y28" i="19"/>
  <c r="O28" i="19"/>
  <c r="Q54" i="19"/>
  <c r="Y37" i="19"/>
  <c r="AI38" i="19"/>
  <c r="O16" i="19"/>
  <c r="AG13" i="19"/>
  <c r="W20" i="19"/>
  <c r="AG38" i="19"/>
  <c r="AM7" i="19"/>
  <c r="M24" i="19"/>
  <c r="AG14" i="19"/>
  <c r="O15" i="19"/>
  <c r="AE13" i="19"/>
  <c r="AM45" i="19"/>
  <c r="M52" i="19"/>
  <c r="AM31" i="19"/>
  <c r="O47" i="19"/>
  <c r="S46" i="19"/>
  <c r="S20" i="19"/>
  <c r="AI24" i="19"/>
  <c r="O34" i="19"/>
  <c r="S41" i="19"/>
  <c r="M29" i="19"/>
  <c r="K28" i="19"/>
  <c r="AG47" i="19"/>
  <c r="AE10" i="19"/>
  <c r="S22" i="19"/>
  <c r="AE15" i="19"/>
  <c r="S44" i="19"/>
  <c r="U54" i="19"/>
  <c r="AK20" i="19"/>
  <c r="AI31" i="19"/>
  <c r="AM41" i="19"/>
  <c r="AK52" i="19"/>
  <c r="AI15" i="19"/>
  <c r="M48" i="19"/>
  <c r="K41" i="19"/>
  <c r="W50" i="19"/>
  <c r="AI17" i="19"/>
  <c r="AM27" i="19"/>
  <c r="AK38" i="19"/>
  <c r="AI49" i="19"/>
  <c r="AM11" i="19"/>
  <c r="U53" i="19"/>
  <c r="M54" i="19"/>
  <c r="M37" i="19"/>
  <c r="Q36" i="19"/>
  <c r="AK53" i="19"/>
  <c r="K40" i="19"/>
  <c r="W43" i="19"/>
  <c r="W35" i="19"/>
  <c r="U30" i="19"/>
  <c r="S16" i="19"/>
  <c r="Q37" i="19"/>
  <c r="AK51" i="19"/>
  <c r="K36" i="19"/>
  <c r="W44" i="19"/>
  <c r="AK47" i="19"/>
  <c r="AA51" i="19"/>
  <c r="W45" i="19"/>
  <c r="K27" i="19"/>
  <c r="O32" i="19"/>
  <c r="S19" i="19"/>
  <c r="AM30" i="19"/>
  <c r="S47" i="19"/>
  <c r="AA53" i="19"/>
  <c r="AA28" i="19"/>
  <c r="AI50" i="19"/>
  <c r="Y50" i="19"/>
  <c r="Y45" i="19"/>
  <c r="M27" i="19"/>
  <c r="Q32" i="19"/>
  <c r="U19" i="19"/>
  <c r="K26" i="19"/>
  <c r="AM50" i="19"/>
  <c r="S43" i="19"/>
  <c r="K24" i="19"/>
  <c r="AC33" i="19"/>
  <c r="AG43" i="19"/>
  <c r="AE54" i="19"/>
  <c r="AC20" i="19"/>
  <c r="AG25" i="19"/>
  <c r="Y9" i="19"/>
  <c r="Q13" i="19"/>
  <c r="O9" i="19"/>
  <c r="AM46" i="19"/>
  <c r="AA30" i="19"/>
  <c r="AK35" i="19"/>
  <c r="O17" i="19"/>
  <c r="AE55" i="19"/>
  <c r="S9" i="19"/>
  <c r="Q14" i="19"/>
  <c r="K6" i="19"/>
  <c r="AG54" i="19"/>
  <c r="W49" i="19"/>
  <c r="AC30" i="19"/>
  <c r="W18" i="19"/>
  <c r="U9" i="19"/>
  <c r="Q8" i="19"/>
  <c r="AE33" i="19"/>
  <c r="O25" i="19"/>
  <c r="AG49" i="19"/>
  <c r="S7" i="19"/>
  <c r="AA13" i="19"/>
  <c r="O14" i="19"/>
  <c r="AG26" i="19"/>
  <c r="AM48" i="19"/>
  <c r="AA9" i="19"/>
  <c r="Q24" i="19"/>
  <c r="AE43" i="19"/>
  <c r="AE24" i="19"/>
  <c r="O19" i="19"/>
  <c r="AC10" i="19"/>
  <c r="AC46" i="19"/>
  <c r="AG52" i="19"/>
  <c r="AE16" i="19"/>
  <c r="W23" i="19"/>
  <c r="AG33" i="19"/>
  <c r="M22" i="19"/>
  <c r="K12" i="19"/>
  <c r="AC51" i="19"/>
  <c r="AC40" i="19"/>
  <c r="AE40" i="19"/>
  <c r="AM21" i="19"/>
  <c r="AM53" i="19"/>
  <c r="O49" i="19"/>
  <c r="Y51" i="19"/>
  <c r="AI29" i="19"/>
  <c r="AK50" i="19"/>
  <c r="Q55" i="19"/>
  <c r="AA46" i="19"/>
  <c r="AK55" i="19"/>
  <c r="U44" i="19"/>
  <c r="Q31" i="19"/>
  <c r="AK17" i="19"/>
  <c r="AA49" i="19"/>
  <c r="AI8" i="19"/>
  <c r="AA26" i="19"/>
  <c r="U20" i="19"/>
  <c r="U49" i="19"/>
  <c r="AI16" i="19"/>
  <c r="AA55" i="19"/>
  <c r="U27" i="19"/>
  <c r="AK33" i="19"/>
  <c r="AM8" i="19"/>
  <c r="M25" i="19"/>
  <c r="AC45" i="19"/>
  <c r="Y21" i="19"/>
  <c r="AG9" i="19"/>
  <c r="K11" i="19"/>
  <c r="S28" i="19"/>
  <c r="AC32" i="19"/>
  <c r="AE9" i="19"/>
  <c r="AE22" i="19"/>
  <c r="AG22" i="19"/>
  <c r="AE32" i="19"/>
  <c r="AI40" i="19"/>
  <c r="Y7" i="19"/>
  <c r="W16" i="19"/>
  <c r="S14" i="19"/>
  <c r="AK29" i="19"/>
  <c r="AC31" i="19"/>
  <c r="AE29" i="19"/>
  <c r="AI23" i="19"/>
  <c r="Q46" i="19"/>
  <c r="AK30" i="19"/>
  <c r="M46" i="19"/>
  <c r="AA47" i="19"/>
  <c r="AK19" i="19"/>
  <c r="W30" i="19"/>
  <c r="AK41" i="19"/>
  <c r="Y30" i="19"/>
  <c r="S17" i="19"/>
  <c r="AE46" i="19"/>
  <c r="AG21" i="19"/>
  <c r="O46" i="19"/>
  <c r="Y10" i="19"/>
  <c r="AA39" i="19"/>
  <c r="W11" i="19"/>
  <c r="Q10" i="19"/>
  <c r="AC50" i="19"/>
  <c r="AA6" i="19"/>
  <c r="AG8" i="19"/>
  <c r="O48" i="19"/>
  <c r="AI35" i="19"/>
  <c r="K45" i="19"/>
  <c r="AK42" i="19"/>
  <c r="M40" i="19"/>
  <c r="W28" i="19"/>
  <c r="AI28" i="19"/>
  <c r="U37" i="19"/>
  <c r="K29" i="19"/>
  <c r="K46" i="19"/>
  <c r="AA31" i="19"/>
  <c r="Q21" i="19"/>
  <c r="Y17" i="19"/>
  <c r="W14" i="19"/>
  <c r="AE36" i="19"/>
  <c r="M13" i="19"/>
  <c r="AG28" i="19"/>
  <c r="AK32" i="19"/>
  <c r="AI43" i="19"/>
  <c r="AK6" i="19"/>
  <c r="M42" i="19"/>
  <c r="AK18" i="19"/>
  <c r="AM39" i="19"/>
  <c r="AI13" i="19"/>
  <c r="O55" i="19"/>
  <c r="Y36" i="19"/>
  <c r="K44" i="19"/>
  <c r="M26" i="19"/>
  <c r="U17" i="19"/>
  <c r="AI12" i="19"/>
  <c r="U45" i="19"/>
  <c r="W36" i="19"/>
  <c r="S27" i="19"/>
  <c r="K33" i="19"/>
  <c r="AM32" i="19"/>
  <c r="W38" i="19"/>
  <c r="AM10" i="19"/>
  <c r="W29" i="19"/>
  <c r="M33" i="19"/>
  <c r="O31" i="19"/>
  <c r="S45" i="19"/>
  <c r="AE34" i="19"/>
  <c r="AG55" i="19"/>
  <c r="W6" i="19"/>
  <c r="Y13" i="19"/>
  <c r="AM52" i="19"/>
  <c r="AI44" i="19"/>
  <c r="AG16" i="19"/>
  <c r="AA14" i="19"/>
  <c r="S36" i="19"/>
  <c r="W19" i="19"/>
  <c r="S10" i="19"/>
  <c r="AC26" i="19"/>
  <c r="AG7" i="19"/>
  <c r="Y38" i="19"/>
  <c r="O21" i="19"/>
  <c r="Y12" i="19"/>
  <c r="Y11" i="19"/>
  <c r="W55" i="19"/>
  <c r="Q28" i="19"/>
  <c r="AC16" i="19"/>
  <c r="M12" i="19"/>
  <c r="AC34" i="19"/>
  <c r="AC6" i="19"/>
  <c r="AE28" i="19"/>
  <c r="AK9" i="19"/>
  <c r="AC52" i="19"/>
  <c r="AC9" i="19"/>
  <c r="AG46" i="19"/>
  <c r="AK24" i="19"/>
  <c r="U51" i="19"/>
  <c r="W54" i="19"/>
  <c r="AI53" i="19"/>
  <c r="Y49" i="19"/>
  <c r="W53" i="19"/>
  <c r="U32" i="19"/>
  <c r="U38" i="19"/>
  <c r="AK43" i="19"/>
  <c r="U47" i="19"/>
  <c r="Q34" i="19"/>
  <c r="AC37" i="19"/>
  <c r="U7" i="19"/>
  <c r="M51" i="19"/>
  <c r="Q11" i="19"/>
  <c r="AI36" i="19"/>
  <c r="AC13" i="19"/>
  <c r="AG34" i="19"/>
  <c r="AA37" i="19"/>
  <c r="AE52" i="19"/>
  <c r="AG48" i="19"/>
  <c r="K10" i="19"/>
  <c r="AA38" i="19"/>
  <c r="AC19" i="19"/>
  <c r="U8" i="19"/>
  <c r="AE35" i="19"/>
  <c r="S30" i="19"/>
  <c r="M17" i="19"/>
  <c r="W15" i="19"/>
  <c r="AK11" i="19"/>
  <c r="Q12" i="19"/>
  <c r="AE19" i="19"/>
  <c r="W51" i="19"/>
  <c r="AA27" i="19"/>
  <c r="K16" i="19"/>
  <c r="AC38" i="19"/>
  <c r="AC54" i="19"/>
  <c r="AC8" i="19"/>
  <c r="K7" i="19"/>
  <c r="K37" i="19"/>
  <c r="K17" i="19"/>
  <c r="AI7" i="19"/>
  <c r="AI14" i="1" l="1"/>
  <c r="Q47" i="19"/>
  <c r="AH16" i="1"/>
  <c r="AG16" i="1" s="1"/>
  <c r="AI16" i="1" s="1"/>
  <c r="AG15" i="1"/>
  <c r="AI15" i="1" l="1"/>
  <c r="S5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<sst xmlns="http://schemas.openxmlformats.org/spreadsheetml/2006/main" count="488" uniqueCount="308">
  <si>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</si>
  <si>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</si>
  <si>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</si>
  <si>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</si>
  <si>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</si>
  <si>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</si>
  <si>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</si>
  <si>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</si>
  <si>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</si>
  <si>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</si>
  <si>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</si>
  <si>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</si>
  <si>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</si>
  <si>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</si>
  <si>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</si>
  <si>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</si>
  <si>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</si>
  <si>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</si>
  <si>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</si>
  <si>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</si>
  <si>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</si>
  <si>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</si>
  <si>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</si>
  <si>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</si>
  <si>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</si>
  <si>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</si>
  <si>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</si>
  <si>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</si>
  <si>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</si>
  <si>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</si>
  <si>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</si>
  <si>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</si>
  <si>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</si>
  <si>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</si>
  <si>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</si>
  <si>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</si>
  <si>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</si>
  <si>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</si>
  <si>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</si>
  <si>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</si>
  <si>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</si>
  <si>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</si>
  <si>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</si>
  <si>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</si>
  <si>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</si>
  <si>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</si>
  <si>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</si>
  <si>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</si>
  <si>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</si>
  <si>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</si>
  <si>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</si>
  <si>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</si>
  <si>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</si>
  <si>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</si>
  <si>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</si>
  <si>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</si>
  <si>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</si>
  <si>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</si>
  <si>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</si>
  <si>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</si>
  <si>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</si>
  <si>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</si>
  <si>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</si>
  <si>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</si>
  <si>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</si>
  <si>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</si>
  <si>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GESTIÓN JURÍDICA</t>
  </si>
  <si>
    <t>Objetivo:</t>
  </si>
  <si>
    <t>Orientar, asistir, asesorar y defender la Institución, en asuntos jurídico-administrativos internos y externos de su competencia, de manera oportuna y eficaz buscando garantizar los intereses de la Escuela en cumplimiento de la Constitución Política, la Ley y la normatividad interna.</t>
  </si>
  <si>
    <t>Alcance:</t>
  </si>
  <si>
    <r>
      <rPr>
        <sz val="12"/>
        <rFont val="Arial"/>
        <family val="2"/>
      </rPr>
      <t xml:space="preserve">Inicia con la ocurrencia de la situación jurídica y/o actuación judicial que incluye todas las actividades propias de la representación legal de la entidad y finaliza con la solución del problema jurídico y/o la decisión judicial o conciliación correspondiente.
</t>
    </r>
    <r>
      <rPr>
        <b/>
        <sz val="12"/>
        <rFont val="Arial"/>
        <family val="2"/>
      </rPr>
      <t xml:space="preserve">
</t>
    </r>
  </si>
  <si>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</si>
  <si>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</si>
  <si>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</si>
  <si>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</si>
  <si>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</si>
  <si>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</si>
  <si>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</si>
  <si>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</si>
  <si>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</si>
  <si>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</si>
  <si>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</si>
  <si>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</si>
  <si>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</si>
  <si>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</si>
  <si>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</si>
  <si>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</si>
  <si>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</si>
  <si>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</si>
  <si>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</si>
  <si>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</si>
  <si>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</si>
  <si>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</si>
  <si>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</si>
  <si>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</si>
  <si>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</si>
  <si>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</si>
  <si>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</si>
  <si>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</si>
  <si>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</si>
  <si>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</si>
  <si>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</si>
  <si>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</si>
  <si>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</si>
  <si>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</si>
  <si>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</si>
  <si>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Procesos</t>
  </si>
  <si>
    <t>Económico</t>
  </si>
  <si>
    <t>Respuestas Fuera de Términos a lso requerimientos judiciales</t>
  </si>
  <si>
    <t xml:space="preserve">Vencimiento de Términos </t>
  </si>
  <si>
    <t>Ejecucion y Administracion de procesos</t>
  </si>
  <si>
    <t>Servicios</t>
  </si>
  <si>
    <t>NA</t>
  </si>
  <si>
    <t xml:space="preserve">     Entre 10 y 50 SMLMV </t>
  </si>
  <si>
    <t>Cuadernillo de seguimiento</t>
  </si>
  <si>
    <t>Preventivo</t>
  </si>
  <si>
    <t>Manual</t>
  </si>
  <si>
    <t>Sin Documentar</t>
  </si>
  <si>
    <t>Aleatoria</t>
  </si>
  <si>
    <t>Sin Registro</t>
  </si>
  <si>
    <t>Reducir (mitigar)</t>
  </si>
  <si>
    <t>El líder de gestión jurídica velará por la revisión contínua de los canales dispuestos para recibir y dar respuesta a los requerimientos judiciales de la ETITC.</t>
  </si>
  <si>
    <t>Jurídica y Contratista de Apoyo</t>
  </si>
  <si>
    <t>En curso</t>
  </si>
  <si>
    <t>Talento humano</t>
  </si>
  <si>
    <t>Fallas en la prestación del servicio</t>
  </si>
  <si>
    <t>Fallas de actualización y socialización de la normatividad vigente</t>
  </si>
  <si>
    <t>Circulares y comunicados de Rectoría, IBTI o Secretaría General</t>
  </si>
  <si>
    <t>La Secretaría General velará por la socialización de nuevas normas que apliquen a la operación institucional a los lederes de procesos y directivos de la ETITC.</t>
  </si>
  <si>
    <t>Profesionales Jurídicos Secretaría General</t>
  </si>
  <si>
    <t>Corrupción</t>
  </si>
  <si>
    <t>Reputacional</t>
  </si>
  <si>
    <t>Recibir o solciitar Dádivas</t>
  </si>
  <si>
    <t>Emitir un concepto que no se encuentre acorde con la normatividad y que este direccionado a justificar, cubrir y/o favorecer a un tercero.</t>
  </si>
  <si>
    <t>Posibilidad afectación económica por recibir o solicitar dádiva con el fin de elaborar documentos errados o emitir concepto no acorde con la normatividad, para justificar, cubrir y/o favorecer a un tercero.</t>
  </si>
  <si>
    <t xml:space="preserve">     El riesgo afecta la imagen de alguna área de la organización</t>
  </si>
  <si>
    <t>El líder de gestión jurídica compartirá el seguimiento y vigilancia de procesos judiciales con el contratista de apoyo del área con el fin de generar las alertas a las que haya lugar</t>
  </si>
  <si>
    <t>Líder de Gestión Jurídica</t>
  </si>
  <si>
    <t>SST</t>
  </si>
  <si>
    <t>Infraestructura</t>
  </si>
  <si>
    <t>Relaciones Laborales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</si>
  <si>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</si>
  <si>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</si>
  <si>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</si>
  <si>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</si>
  <si>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</si>
  <si>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</si>
  <si>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</si>
  <si>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</si>
  <si>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</si>
  <si>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</si>
  <si>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</si>
  <si>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</si>
  <si>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</si>
  <si>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</si>
  <si>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</si>
  <si>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Disponibilidad</t>
  </si>
  <si>
    <t>Estratégico</t>
  </si>
  <si>
    <t>Integridad</t>
  </si>
  <si>
    <t>Documental</t>
  </si>
  <si>
    <t>Seguridad digital</t>
  </si>
  <si>
    <t>Tecnología</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</si>
  <si>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</si>
  <si>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</si>
  <si>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</si>
  <si>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</si>
  <si>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</si>
  <si>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</si>
  <si>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</si>
  <si>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</si>
  <si>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</si>
  <si>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</si>
  <si>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</si>
  <si>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</si>
  <si>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</si>
  <si>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</si>
  <si>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</si>
  <si>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</si>
  <si>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</si>
  <si>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</si>
  <si>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</si>
  <si>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</si>
  <si>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</si>
  <si>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</si>
  <si>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</si>
  <si>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</si>
  <si>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</si>
  <si>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</si>
  <si>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</si>
  <si>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</si>
  <si>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</si>
  <si>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</si>
  <si>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</si>
  <si>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</si>
  <si>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</si>
  <si>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</si>
  <si>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</si>
  <si>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</si>
  <si>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</si>
  <si>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</si>
  <si>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</si>
  <si>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</si>
  <si>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</si>
  <si>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</si>
  <si>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</si>
  <si>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</si>
  <si>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</si>
  <si>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</si>
  <si>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</si>
  <si>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</si>
  <si>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</si>
  <si>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</si>
  <si>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</si>
  <si>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</si>
  <si>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</si>
  <si>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</si>
  <si>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</si>
  <si>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</si>
  <si>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</si>
  <si>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</si>
  <si>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</si>
  <si>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</si>
  <si>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</si>
  <si>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</si>
  <si>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</si>
  <si>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</si>
  <si>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</si>
  <si>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</si>
  <si>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</si>
  <si>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</si>
  <si>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</si>
  <si>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</si>
  <si>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</si>
  <si>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</si>
  <si>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</si>
  <si>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</si>
  <si>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</si>
  <si>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</si>
  <si>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</si>
  <si>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</si>
  <si>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</si>
  <si>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</si>
  <si>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</si>
  <si>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</si>
  <si>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</si>
  <si>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</si>
  <si>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</si>
  <si>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</si>
  <si>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</si>
  <si>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</si>
  <si>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</si>
  <si>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Este atributo identifica a los controles que no siempre se ejecutan cuando se realiza la actividad originadora del riesgo</t>
  </si>
  <si>
    <t>Con Registro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</si>
  <si>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</si>
  <si>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</si>
  <si>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</si>
  <si>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</si>
  <si>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</si>
  <si>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</si>
  <si>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Económico y Reputacional</t>
  </si>
  <si>
    <t>Plan de accion (solo para la opción reducir)</t>
  </si>
  <si>
    <t>Finalizado</t>
  </si>
  <si>
    <t>Daños Activos Fisicos</t>
  </si>
  <si>
    <t>Fallas Tecnologicas</t>
  </si>
  <si>
    <t>Fraude Externo</t>
  </si>
  <si>
    <t>Fraude Interno</t>
  </si>
  <si>
    <t>Usuarios, productos y practicas , organizacionales</t>
  </si>
  <si>
    <t>Registro Sustancial</t>
  </si>
  <si>
    <t>Registro Material</t>
  </si>
  <si>
    <t>Sin registro</t>
  </si>
  <si>
    <t>Reducir</t>
  </si>
  <si>
    <r>
      <rPr>
        <b/>
        <sz val="14"/>
        <rFont val="Arial Narrow"/>
        <family val="2"/>
      </rPr>
      <t>LIDER DEL PROCESO:</t>
    </r>
    <r>
      <rPr>
        <sz val="14"/>
        <rFont val="Arial Narrow"/>
        <family val="2"/>
      </rPr>
      <t xml:space="preserve"> Viviana Pulido</t>
    </r>
  </si>
  <si>
    <t>20 de enero de 2023</t>
  </si>
  <si>
    <t>10 de mayo de 2023</t>
  </si>
  <si>
    <t>Se adelanta la revisión de los procesos judiciales dos veces por semana, a la fecha no se ha materializado el riesgo</t>
  </si>
  <si>
    <t>Se realiza la revisión díaria del correo de notificaciones judiciales, a traves del cual llegan los requerimintos judiciales y estados de los procesos. Lo cual permite tener seguimiento de los requerimiento y así se evita la materialización del riesgo</t>
  </si>
  <si>
    <t>La revisión de los procesos judiciales se comparte con el contratista de apoyo y se realiza un revisión aleatoria en compañía del Secretario General a los procesos judiciales activos de la Escuela.</t>
  </si>
  <si>
    <t>Los documentos proyectados el grupo de profesionales de la Secretaría Genenral son  revisados por el Secretario Genenral y la Lider del proceso de Gestión Jurídicaa</t>
  </si>
  <si>
    <t>Frente a cumplimiento y conocimiento de normatividad, para el periodo de reporte se expidió desde la Secretaría General la Comunicación Interna No.01 de 2023: Trámite Comisiones de Sevicios al Interior y al Exterior  la cual fue remitida por el área de comunicaciones a los líderes de proceso.</t>
  </si>
  <si>
    <t>Evidencias</t>
  </si>
  <si>
    <t>* El riesgo no se ha materializado.
* El contratista profesional de apoyo realiza  seguimiento dos veces por semana de los procesos judiciales, y la líder del proceso lo realiza aleatoriamente, esta verificación queda plasmada en el cuadernillo de seguimiento, se reportan 10 procesos judiciales activos a los que se le hace seguimiento.</t>
  </si>
  <si>
    <t>Correo electrónico de notificaciones judiciales</t>
  </si>
  <si>
    <t>* Se ha solicitado a los despachos judiciales que las notificaciones lleguen al correo de notificaciones judiciales, con miras a centralizar la información de procesos judiciales, y controlar los términos.
La líder del proceso presenta el correo de notificaciones judiciales, donde se verifica la revisión constante del mismo.</t>
  </si>
  <si>
    <t>* El riesgo no se ha materializado.
* Frente al control, no ha habido necesidad de generar comunicaciones internas desde la Secretaría General, debido a que no se han realizado actualizaciones relevantes en normatividad, para el último cuatrimestre de la vigencia, se prevé la socialización de reglamentación del Acuerdo para la consulta de Rector.</t>
  </si>
  <si>
    <t xml:space="preserve">La líder del proceso de Gestión Jurídica revisa aleatoriamente los proyectos de respuesta de requerimientos judiciales que realiza el contratista profesional de apoyo mediante correo electrónico.
La líder del proceso presenta su correo electrónico, donde se verifica la revisión de un alegato de segunda instancia, así como de un auto proyectado, donde se allegaron comentarios frente al proyecto de respuesta realizado por el contratista profesional de apoyo </t>
  </si>
  <si>
    <t>La profesional de Gestión Juridica presenta  su correo electrónico, donde se evidencia un correo enviado el 23/08/2023 al Secretario General, sobre la expedición de una Resolución, y el mismo día el Secretario General realiza su retroalimentación.</t>
  </si>
  <si>
    <t>Correo electrónico</t>
  </si>
  <si>
    <t>N/A</t>
  </si>
  <si>
    <t>Posibilidad de afectación económica por respuesta a los requerimientos judiciales fuera de términos debido a fallas en:  Seguimiento de los procesos, notificaciones y correos Judiciales.</t>
  </si>
  <si>
    <t>La profesional de Gestión Jurídica y el contratista de apoyo dos veces por semana realizan seguimiento de los procesos Judiciales en sitio o a través de la página web de rama judicial, con el fin de evitar el vencimiento de términos de los procesos judiciales.
En caso de que la página web de la rama judicial no se encuentre en funcionamiento, se realiza la revisión diaria del canal de notificaciones judiciales.</t>
  </si>
  <si>
    <t>Cuadernillo de seguimiento a la página web de rama judicial.
Correo electrónico: notificacionesjudiciales@itc.edu.co</t>
  </si>
  <si>
    <t>No se encuentra documentado</t>
  </si>
  <si>
    <t>El líder de gestión jurídica debe formular el procedimiento de Gestión Jurídica</t>
  </si>
  <si>
    <t>Desde el 15 de septiembre hasta noviembre de 2023</t>
  </si>
  <si>
    <t>La profesional de Gestión Jurídica cada vez que llegue un requerimiento judicial, diligenciará y realizará seguimiento a la matriz de seguimiento de términos de respuesta, con el fin de evitar el vencimiento de términos de los procesos judiciales.
En caso de que la profesional de Gestión Jurídica no diligencie oportunamente la matriz, el Secretario General cuenta con acceso a la matriz para verificar su actualización.</t>
  </si>
  <si>
    <t>Matriz seguimiento términos actualizada cuando se requiera.</t>
  </si>
  <si>
    <t xml:space="preserve">Posibilidad de afectación económica por fallas en la prestación del servicio debido a falencias en la actualización y socialización de la normatividad vigente. </t>
  </si>
  <si>
    <t>Los profesionales jurídicos de la Secretaría General, analizan y realizan seguimiento cada vez que haya una actualización normativa de impacto para la ETITC, para lo cual realizan Circulares Internas o comunicados de Rectoría, IBTI o Secretaría General, las cuales socializan a  través de correo electrónico  con las dependencias las actualizaciones normativas atinentes a la operaciòn de la institución, con el fin de evitar fallas en la prestación del servicio.
Para este control no aplica desviación, teniendo en cuenta la naturaleza de su ejecución.</t>
  </si>
  <si>
    <t>La profesional de Gestión Jurídica y el contratista de apoyo, dos veces a la semana verifican los servicios de seguimiento y vigilancia a los procesos   de manera tal que generen alertas de los movimientos en los diferentes procesos.
En caso de que la página web de la rama judicial no se encuentre en funcionamiento, se realiza la revisión diaria del canal de notificaciones judiciales.</t>
  </si>
  <si>
    <t>El Secretario General, cada vez que se proyecta un documento por cualquier funcionario de la Secretaría General  verifica cada concepto que se elabore, antes de emitirse, con el fin de contar con una validación final a los documentos.
Si el Secretario General identifica que el documento no se encuentra conforme, realiza las observaciones al funcionario responsable para los ajustes pertinentes.</t>
  </si>
  <si>
    <t>Constancia de vistos buenos en los documentos emitidos por el área, mediante correo electrónico.</t>
  </si>
  <si>
    <t xml:space="preserve">Los documentos que son proyectados por los profesionales jurídicos de la Secretaría Genenral antes de su sociliazacion serán verificados por el Secretario General o la Lider de Gestión Jurídica. </t>
  </si>
  <si>
    <t>se evidencio que durante el ultimo trimestre se recibio la solicitud de respuesta a un incidente de nulidad , el cual ven cia el dia 4 de octubre, el cual fue radicado el dia 3 de octubre, adicional un requerimiento judicial  respondiedo el dia 2 de octubre y la radicacion de alegatos que fueron radicados el 19 de septiembre y radicado oportunamente el 2 de cotubre.
Accion que contribuye con la mitigacion del riesgo identificado.</t>
  </si>
  <si>
    <t>Para el periodo, no se emitieron circulares, y comunicados del proceso electoral,  entre los que se encuentran el comunicado verificación de requisitos de aspirantes a Rector 2024-2027 - con Lista de candidatos admitidos,  el certificado de no reclamaciones a la lista de candidatos, acta resultados de votación de la jornada de consulta y finalmente el Acuerdo 24 de 15 de noviembre de 2023 - Por el cual se designa Rector de la Escuela Tecno!ógica Instituto Técnico Central, en propiedad, para el periodo 2024 - 2027. 
adicionalmente, fueron publicados lineamientos, mediante los siguientes acuerdos emitidos y publicados en el ñportal web institucional. Acuerdo 23 de 20 de octubre de 2023 - Por el cual se fija el valor de los Derechos Pecuniarios para el año 2024 en los Programas de Educación Superior la Escuela Tecnológica Instituto Técnico Central,  Acuerdo 22 de 20 de octubre de 2023 - Por el cual se fija el valor de los Derechos Pecuniarios para el año 2024 en el Bachillerato Técnico Industrial de la Escuela Tecnológica Instituto Técnico Central, Acuerdo 21 de 20 de octubre de 2023 - Por el cual se modifica parcialmente el Acuerdo 012 de 21de junio de 2023 “Por el cual se Reglamenta el Concurso Público de Méritos 2023 para proveer 29 Cargos Docentes de Planta de los Programas de Educación Superior de la Escuela Tecnológica Instituto Técnico Central", Acuerdo 20 de 20 de septiembre de 2023 - Por el cual se efectúa un traslado en el Presupuesto de Gastos de Funcionamiento de la Escuela Tecnológica Instituto Técnico Central, para la vigencia fiscal de 2023, Acuerdo 19 de 20 de septiembre de 2023 - Por el cual se aprueba y viabiliza Plan de Fomento a la Calidad con recursos de Inversión adicionales para la vigencia 2023
Acciones que contribuyen con la mitigacion del riesgo identificado.</t>
  </si>
  <si>
    <t>Se evidencia el seguimiento realizado a traves del cuadernillo fisico en el que es consignado el seguimiento que se reasliza a los proceso judiciales que se encuentran activos en las diferentes paginas de la rama judicial, de los cuales se encuantran 10 procesos activos.
Los profesionales de la oficina Juridica cuentan con el acceso al correo electronico de notificaciones judiciales, el cual es consultado diariamente con el fin de contar con seguimiento- oportuno.
Dichas acciones, contribuyen con la mitigacion del riesgo identificado.</t>
  </si>
  <si>
    <t>Se  evidencia el seguimiento realizado a traves del cuadernillo fisico en el que es consignado el seguimiento que se reasliza a los proceso judiciales que se encuentran activos en las diferentes paginas de la rama judicial, de los cuales se encuantran 10 procesos activos.
Los profesionales de la oficina Juridica cuentan con el acceso al correo electronico de notificaciones judiciales, el cual es consultado diariamente con el fin de contar con seguimiento- oportuno.
Dichas acciones, contribuyen con la mitigacion del riesgo identificado.</t>
  </si>
  <si>
    <t xml:space="preserve">Se evidencio la aprobacion del certificado de no reclamaciones enviado el dia 23 de noviembre, el cual fue respondido con el visto bueno del secretario general, asi mismo, es remitido a lapersona encargada de la emisora, con el fin de publicar en el microritio dispuesto para las elecciones 2024-2027, de igual modo, se cuenta con el estudio previo para el servicio de transporte de la jornada electoral para los dias 27 de octubre y 1 de noviembre,  cuya cadena de correos inicia el 1o de octubre y finaliza el 13 de octubre con el visto bueno del Secretario General.
Accion que contribuye con la mitigacion del riesgo identificado. </t>
  </si>
  <si>
    <t>Fecha de actualización 16/11/2023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</si>
</sst>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family val="2"/>
    </font>
    <font>
      <sz val="10"/>
      <color theme="1"/>
      <name val="Arial"/>
      <family val="2"/>
    </font>
    <font>
      <sz val="8"/>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41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1"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9" fontId="1" fillId="0" borderId="21" xfId="0" applyNumberFormat="1" applyFont="1" applyBorder="1" applyAlignment="1" applyProtection="1">
      <alignment horizontal="left" vertical="top" wrapText="1"/>
      <protection hidden="1"/>
    </xf>
    <xf numFmtId="0" fontId="4" fillId="0" borderId="21" xfId="0" applyFont="1" applyBorder="1" applyAlignment="1" applyProtection="1">
      <alignment horizontal="left" vertical="top" textRotation="90" wrapText="1"/>
      <protection hidden="1"/>
    </xf>
    <xf numFmtId="9" fontId="1" fillId="0" borderId="21" xfId="1" applyFont="1" applyBorder="1" applyAlignment="1">
      <alignment horizontal="left" vertical="top" wrapText="1"/>
    </xf>
    <xf numFmtId="0" fontId="0" fillId="0" borderId="21" xfId="0" applyBorder="1" applyAlignment="1">
      <alignment horizontal="center" vertical="center" wrapText="1"/>
    </xf>
    <xf numFmtId="0" fontId="1" fillId="3" borderId="0" xfId="0" applyFont="1" applyFill="1" applyAlignment="1">
      <alignment vertical="top"/>
    </xf>
    <xf numFmtId="0" fontId="1" fillId="0" borderId="0" xfId="0" applyFont="1" applyAlignment="1">
      <alignment vertical="top"/>
    </xf>
    <xf numFmtId="0" fontId="1" fillId="0" borderId="21" xfId="0" applyFont="1" applyBorder="1" applyAlignment="1" applyProtection="1">
      <alignment vertical="top" wrapText="1"/>
      <protection locked="0"/>
    </xf>
    <xf numFmtId="14" fontId="1" fillId="0" borderId="21" xfId="0" applyNumberFormat="1" applyFont="1" applyBorder="1" applyAlignment="1" applyProtection="1">
      <alignment horizontal="center" vertical="top" wrapText="1"/>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lignment horizontal="left" vertical="center"/>
    </xf>
    <xf numFmtId="0" fontId="67" fillId="0" borderId="21" xfId="0" applyFont="1" applyBorder="1" applyAlignment="1">
      <alignment horizontal="left" vertical="center" wrapText="1"/>
    </xf>
    <xf numFmtId="0" fontId="2" fillId="0" borderId="21" xfId="0" applyFont="1" applyBorder="1" applyAlignment="1" applyProtection="1">
      <alignment horizontal="left" vertical="center" wrapText="1"/>
      <protection locked="0"/>
    </xf>
    <xf numFmtId="0" fontId="67"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6"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0" fontId="64" fillId="0" borderId="70" xfId="0" applyFont="1" applyBorder="1" applyAlignment="1">
      <alignment horizontal="center" vertical="center" wrapText="1"/>
    </xf>
    <xf numFmtId="0" fontId="1" fillId="0" borderId="74" xfId="0" applyFont="1" applyBorder="1" applyAlignment="1" applyProtection="1">
      <alignment vertical="center" wrapText="1"/>
      <protection locked="0"/>
    </xf>
    <xf numFmtId="0" fontId="1" fillId="0" borderId="21" xfId="0" applyFont="1" applyBorder="1" applyAlignment="1" applyProtection="1">
      <alignment horizontal="left" vertical="center" wrapText="1"/>
      <protection hidden="1"/>
    </xf>
    <xf numFmtId="0" fontId="1" fillId="0" borderId="21" xfId="0" applyFont="1" applyBorder="1" applyAlignment="1" applyProtection="1">
      <alignment horizontal="center" vertical="center" wrapText="1"/>
      <protection hidden="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56" fillId="0" borderId="57" xfId="0" applyFont="1" applyBorder="1" applyAlignment="1">
      <alignment vertical="center"/>
    </xf>
    <xf numFmtId="0" fontId="1" fillId="0" borderId="21" xfId="0" applyFont="1" applyBorder="1" applyAlignment="1" applyProtection="1">
      <alignment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64" fillId="0" borderId="70" xfId="0" applyFont="1" applyBorder="1" applyAlignment="1">
      <alignment horizontal="center" vertical="center" wrapText="1"/>
    </xf>
    <xf numFmtId="0" fontId="1" fillId="0" borderId="21"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5" fillId="0" borderId="70" xfId="0" applyFont="1" applyBorder="1" applyAlignment="1">
      <alignment horizontal="center"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0" fillId="7" borderId="21" xfId="0" applyFont="1" applyFill="1" applyBorder="1" applyAlignment="1">
      <alignment horizontal="center" vertical="center"/>
    </xf>
    <xf numFmtId="0" fontId="64" fillId="0" borderId="71" xfId="0" applyFont="1" applyBorder="1" applyAlignment="1">
      <alignment horizontal="center" vertical="center" wrapText="1"/>
    </xf>
    <xf numFmtId="0" fontId="64" fillId="0" borderId="72" xfId="0" applyFont="1" applyBorder="1" applyAlignment="1">
      <alignment horizontal="center" vertical="center" wrapText="1"/>
    </xf>
    <xf numFmtId="0" fontId="64" fillId="0" borderId="73" xfId="0" applyFont="1" applyBorder="1" applyAlignment="1">
      <alignment horizontal="center" vertical="center" wrapText="1"/>
    </xf>
    <xf numFmtId="0" fontId="63" fillId="0" borderId="68" xfId="0" applyFont="1" applyBorder="1" applyAlignment="1">
      <alignment horizontal="left" vertical="center" wrapText="1"/>
    </xf>
    <xf numFmtId="0" fontId="63" fillId="0" borderId="67" xfId="0" applyFont="1" applyBorder="1" applyAlignment="1">
      <alignment horizontal="left" vertical="center" wrapText="1"/>
    </xf>
    <xf numFmtId="0" fontId="63" fillId="0" borderId="69" xfId="0" applyFont="1" applyBorder="1" applyAlignment="1">
      <alignment horizontal="left" vertical="center" wrapText="1"/>
    </xf>
    <xf numFmtId="0" fontId="4" fillId="0" borderId="21" xfId="0" applyFont="1" applyBorder="1" applyAlignment="1" applyProtection="1">
      <alignment horizontal="left" vertical="center"/>
      <protection hidden="1"/>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1" fillId="0" borderId="21" xfId="0" applyFont="1" applyBorder="1" applyAlignment="1">
      <alignment horizontal="left" vertical="center"/>
    </xf>
    <xf numFmtId="0" fontId="48" fillId="0" borderId="68" xfId="0" applyFont="1" applyBorder="1" applyAlignment="1">
      <alignment horizontal="left" vertical="center" wrapText="1"/>
    </xf>
    <xf numFmtId="0" fontId="48" fillId="0" borderId="67" xfId="0" applyFont="1" applyBorder="1" applyAlignment="1">
      <alignment horizontal="left" vertical="center" wrapText="1"/>
    </xf>
    <xf numFmtId="0" fontId="48" fillId="0" borderId="69" xfId="0" applyFont="1" applyBorder="1" applyAlignment="1">
      <alignment horizontal="left" vertical="center" wrapText="1"/>
    </xf>
    <xf numFmtId="0" fontId="58" fillId="0" borderId="21" xfId="0" applyFont="1" applyBorder="1" applyAlignment="1" applyProtection="1">
      <alignment horizontal="center" wrapText="1"/>
      <protection locked="0"/>
    </xf>
    <xf numFmtId="0" fontId="57" fillId="0" borderId="21" xfId="0" applyFont="1" applyBorder="1" applyAlignment="1" applyProtection="1">
      <alignment horizontal="center" vertical="center"/>
      <protection locked="0"/>
    </xf>
    <xf numFmtId="0" fontId="60" fillId="7" borderId="64" xfId="0" applyFont="1" applyFill="1" applyBorder="1" applyAlignment="1">
      <alignment horizontal="center" vertical="center"/>
    </xf>
    <xf numFmtId="0" fontId="60" fillId="7" borderId="57" xfId="0" applyFont="1" applyFill="1" applyBorder="1" applyAlignment="1">
      <alignment horizontal="center" vertical="center"/>
    </xf>
    <xf numFmtId="0" fontId="56" fillId="0" borderId="21" xfId="0" applyFont="1" applyBorder="1" applyAlignment="1">
      <alignment horizontal="left" vertical="center"/>
    </xf>
    <xf numFmtId="0" fontId="61" fillId="0" borderId="68" xfId="0" applyFont="1" applyBorder="1" applyAlignment="1">
      <alignment horizontal="left" vertical="center" wrapText="1"/>
    </xf>
    <xf numFmtId="0" fontId="61" fillId="0" borderId="67" xfId="0" applyFont="1" applyBorder="1" applyAlignment="1">
      <alignment horizontal="left" vertical="center"/>
    </xf>
    <xf numFmtId="0" fontId="61" fillId="0" borderId="69" xfId="0" applyFont="1" applyBorder="1" applyAlignment="1">
      <alignment horizontal="left" vertical="center"/>
    </xf>
    <xf numFmtId="0" fontId="66" fillId="0" borderId="68" xfId="0" applyFont="1" applyBorder="1" applyAlignment="1">
      <alignment horizontal="left" vertical="center" wrapText="1"/>
    </xf>
    <xf numFmtId="0" fontId="66" fillId="0" borderId="67" xfId="0" applyFont="1" applyBorder="1" applyAlignment="1">
      <alignment horizontal="left" vertical="center"/>
    </xf>
    <xf numFmtId="0" fontId="66" fillId="0" borderId="69" xfId="0" applyFont="1" applyBorder="1" applyAlignment="1">
      <alignment horizontal="left" vertical="center"/>
    </xf>
    <xf numFmtId="0" fontId="61" fillId="0" borderId="68" xfId="0" applyFont="1" applyBorder="1" applyAlignment="1">
      <alignment horizontal="left" vertical="center"/>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2" fillId="0" borderId="74"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67" fillId="0" borderId="74" xfId="0" applyFont="1" applyBorder="1" applyAlignment="1">
      <alignment horizontal="center" vertical="center" wrapText="1"/>
    </xf>
    <xf numFmtId="0" fontId="67" fillId="0" borderId="22" xfId="0" applyFont="1" applyBorder="1" applyAlignment="1">
      <alignment horizontal="center" vertical="center" wrapText="1"/>
    </xf>
    <xf numFmtId="0" fontId="60" fillId="7" borderId="74"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60" fillId="7" borderId="21" xfId="0" applyFont="1" applyFill="1" applyBorder="1" applyAlignment="1">
      <alignment vertical="center" wrapText="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9">
    <dxf>
      <font>
        <color auto="1"/>
      </font>
      <fill>
        <patternFill>
          <bgColor rgb="FFC00000"/>
        </patternFill>
      </fill>
    </dxf>
    <dxf>
      <font>
        <color auto="1"/>
      </font>
      <fill>
        <patternFill>
          <bgColor rgb="FFFFFF00"/>
        </patternFill>
      </fill>
    </dxf>
    <dxf>
      <font>
        <color theme="1"/>
      </font>
      <fill>
        <patternFill>
          <bgColor rgb="FF92D050"/>
        </patternFill>
      </fill>
    </dxf>
    <dxf>
      <font>
        <color auto="1"/>
      </font>
      <fill>
        <patternFill>
          <bgColor rgb="FFC00000"/>
        </patternFill>
      </fill>
    </dxf>
    <dxf>
      <font>
        <color auto="1"/>
      </font>
      <fill>
        <patternFill>
          <bgColor rgb="FFFFFF0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149679</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1387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MATRIZ%20DE%20RIESGOS%20GESTI&#211;N%20AMBIENTAL%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DRES\Downloads\Jur&#237;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3" t="s">
        <v>0</v>
      </c>
      <c r="C2" s="174"/>
      <c r="D2" s="174"/>
      <c r="E2" s="174"/>
      <c r="F2" s="174"/>
      <c r="G2" s="174"/>
      <c r="H2" s="175"/>
    </row>
    <row r="3" spans="2:8" x14ac:dyDescent="0.25">
      <c r="B3" s="71"/>
      <c r="C3" s="72"/>
      <c r="D3" s="72"/>
      <c r="E3" s="72"/>
      <c r="F3" s="72"/>
      <c r="G3" s="72"/>
      <c r="H3" s="73"/>
    </row>
    <row r="4" spans="2:8" ht="63" customHeight="1" x14ac:dyDescent="0.25">
      <c r="B4" s="176" t="s">
        <v>1</v>
      </c>
      <c r="C4" s="177"/>
      <c r="D4" s="177"/>
      <c r="E4" s="177"/>
      <c r="F4" s="177"/>
      <c r="G4" s="177"/>
      <c r="H4" s="178"/>
    </row>
    <row r="5" spans="2:8" ht="63" customHeight="1" x14ac:dyDescent="0.25">
      <c r="B5" s="179"/>
      <c r="C5" s="180"/>
      <c r="D5" s="180"/>
      <c r="E5" s="180"/>
      <c r="F5" s="180"/>
      <c r="G5" s="180"/>
      <c r="H5" s="181"/>
    </row>
    <row r="6" spans="2:8" ht="16.5" x14ac:dyDescent="0.25">
      <c r="B6" s="182" t="s">
        <v>2</v>
      </c>
      <c r="C6" s="183"/>
      <c r="D6" s="183"/>
      <c r="E6" s="183"/>
      <c r="F6" s="183"/>
      <c r="G6" s="183"/>
      <c r="H6" s="184"/>
    </row>
    <row r="7" spans="2:8" ht="95.25" customHeight="1" x14ac:dyDescent="0.25">
      <c r="B7" s="192" t="s">
        <v>3</v>
      </c>
      <c r="C7" s="193"/>
      <c r="D7" s="193"/>
      <c r="E7" s="193"/>
      <c r="F7" s="193"/>
      <c r="G7" s="193"/>
      <c r="H7" s="194"/>
    </row>
    <row r="8" spans="2:8" ht="16.5" x14ac:dyDescent="0.25">
      <c r="B8" s="107"/>
      <c r="C8" s="108"/>
      <c r="D8" s="108"/>
      <c r="E8" s="108"/>
      <c r="F8" s="108"/>
      <c r="G8" s="108"/>
      <c r="H8" s="109"/>
    </row>
    <row r="9" spans="2:8" ht="16.5" customHeight="1" x14ac:dyDescent="0.25">
      <c r="B9" s="185" t="s">
        <v>4</v>
      </c>
      <c r="C9" s="186"/>
      <c r="D9" s="186"/>
      <c r="E9" s="186"/>
      <c r="F9" s="186"/>
      <c r="G9" s="186"/>
      <c r="H9" s="187"/>
    </row>
    <row r="10" spans="2:8" ht="44.25" customHeight="1" x14ac:dyDescent="0.25">
      <c r="B10" s="185"/>
      <c r="C10" s="186"/>
      <c r="D10" s="186"/>
      <c r="E10" s="186"/>
      <c r="F10" s="186"/>
      <c r="G10" s="186"/>
      <c r="H10" s="187"/>
    </row>
    <row r="11" spans="2:8" ht="15.75" thickBot="1" x14ac:dyDescent="0.3">
      <c r="B11" s="96"/>
      <c r="C11" s="99"/>
      <c r="D11" s="104"/>
      <c r="E11" s="105"/>
      <c r="F11" s="105"/>
      <c r="G11" s="106"/>
      <c r="H11" s="100"/>
    </row>
    <row r="12" spans="2:8" ht="15.75" thickTop="1" x14ac:dyDescent="0.25">
      <c r="B12" s="96"/>
      <c r="C12" s="188" t="s">
        <v>5</v>
      </c>
      <c r="D12" s="189"/>
      <c r="E12" s="190" t="s">
        <v>6</v>
      </c>
      <c r="F12" s="191"/>
      <c r="G12" s="99"/>
      <c r="H12" s="100"/>
    </row>
    <row r="13" spans="2:8" ht="35.25" customHeight="1" x14ac:dyDescent="0.25">
      <c r="B13" s="96"/>
      <c r="C13" s="195" t="s">
        <v>7</v>
      </c>
      <c r="D13" s="196"/>
      <c r="E13" s="197" t="s">
        <v>8</v>
      </c>
      <c r="F13" s="198"/>
      <c r="G13" s="99"/>
      <c r="H13" s="100"/>
    </row>
    <row r="14" spans="2:8" ht="17.25" customHeight="1" x14ac:dyDescent="0.25">
      <c r="B14" s="96"/>
      <c r="C14" s="195" t="s">
        <v>9</v>
      </c>
      <c r="D14" s="196"/>
      <c r="E14" s="197" t="s">
        <v>10</v>
      </c>
      <c r="F14" s="198"/>
      <c r="G14" s="99"/>
      <c r="H14" s="100"/>
    </row>
    <row r="15" spans="2:8" ht="19.5" customHeight="1" x14ac:dyDescent="0.25">
      <c r="B15" s="96"/>
      <c r="C15" s="195" t="s">
        <v>11</v>
      </c>
      <c r="D15" s="196"/>
      <c r="E15" s="197" t="s">
        <v>12</v>
      </c>
      <c r="F15" s="198"/>
      <c r="G15" s="99"/>
      <c r="H15" s="100"/>
    </row>
    <row r="16" spans="2:8" ht="69.75" customHeight="1" x14ac:dyDescent="0.25">
      <c r="B16" s="96"/>
      <c r="C16" s="195" t="s">
        <v>13</v>
      </c>
      <c r="D16" s="196"/>
      <c r="E16" s="197" t="s">
        <v>14</v>
      </c>
      <c r="F16" s="198"/>
      <c r="G16" s="99"/>
      <c r="H16" s="100"/>
    </row>
    <row r="17" spans="2:8" ht="34.5" customHeight="1" x14ac:dyDescent="0.25">
      <c r="B17" s="96"/>
      <c r="C17" s="199" t="s">
        <v>15</v>
      </c>
      <c r="D17" s="200"/>
      <c r="E17" s="201" t="s">
        <v>16</v>
      </c>
      <c r="F17" s="202"/>
      <c r="G17" s="99"/>
      <c r="H17" s="100"/>
    </row>
    <row r="18" spans="2:8" ht="27.75" customHeight="1" x14ac:dyDescent="0.25">
      <c r="B18" s="96"/>
      <c r="C18" s="199" t="s">
        <v>17</v>
      </c>
      <c r="D18" s="200"/>
      <c r="E18" s="201" t="s">
        <v>18</v>
      </c>
      <c r="F18" s="202"/>
      <c r="G18" s="99"/>
      <c r="H18" s="100"/>
    </row>
    <row r="19" spans="2:8" ht="28.5" customHeight="1" x14ac:dyDescent="0.25">
      <c r="B19" s="96"/>
      <c r="C19" s="199" t="s">
        <v>19</v>
      </c>
      <c r="D19" s="200"/>
      <c r="E19" s="201" t="s">
        <v>20</v>
      </c>
      <c r="F19" s="202"/>
      <c r="G19" s="99"/>
      <c r="H19" s="100"/>
    </row>
    <row r="20" spans="2:8" ht="72.75" customHeight="1" x14ac:dyDescent="0.25">
      <c r="B20" s="96"/>
      <c r="C20" s="199" t="s">
        <v>21</v>
      </c>
      <c r="D20" s="200"/>
      <c r="E20" s="201" t="s">
        <v>22</v>
      </c>
      <c r="F20" s="202"/>
      <c r="G20" s="99"/>
      <c r="H20" s="100"/>
    </row>
    <row r="21" spans="2:8" ht="64.5" customHeight="1" x14ac:dyDescent="0.25">
      <c r="B21" s="96"/>
      <c r="C21" s="199" t="s">
        <v>23</v>
      </c>
      <c r="D21" s="200"/>
      <c r="E21" s="201" t="s">
        <v>24</v>
      </c>
      <c r="F21" s="202"/>
      <c r="G21" s="99"/>
      <c r="H21" s="100"/>
    </row>
    <row r="22" spans="2:8" ht="71.25" customHeight="1" x14ac:dyDescent="0.25">
      <c r="B22" s="96"/>
      <c r="C22" s="199" t="s">
        <v>25</v>
      </c>
      <c r="D22" s="200"/>
      <c r="E22" s="201" t="s">
        <v>26</v>
      </c>
      <c r="F22" s="202"/>
      <c r="G22" s="99"/>
      <c r="H22" s="100"/>
    </row>
    <row r="23" spans="2:8" ht="55.5" customHeight="1" x14ac:dyDescent="0.25">
      <c r="B23" s="96"/>
      <c r="C23" s="206" t="s">
        <v>27</v>
      </c>
      <c r="D23" s="207"/>
      <c r="E23" s="201" t="s">
        <v>28</v>
      </c>
      <c r="F23" s="202"/>
      <c r="G23" s="99"/>
      <c r="H23" s="100"/>
    </row>
    <row r="24" spans="2:8" ht="42" customHeight="1" x14ac:dyDescent="0.25">
      <c r="B24" s="96"/>
      <c r="C24" s="206" t="s">
        <v>29</v>
      </c>
      <c r="D24" s="207"/>
      <c r="E24" s="201" t="s">
        <v>30</v>
      </c>
      <c r="F24" s="202"/>
      <c r="G24" s="99"/>
      <c r="H24" s="100"/>
    </row>
    <row r="25" spans="2:8" ht="59.25" customHeight="1" x14ac:dyDescent="0.25">
      <c r="B25" s="96"/>
      <c r="C25" s="206" t="s">
        <v>31</v>
      </c>
      <c r="D25" s="207"/>
      <c r="E25" s="201" t="s">
        <v>32</v>
      </c>
      <c r="F25" s="202"/>
      <c r="G25" s="99"/>
      <c r="H25" s="100"/>
    </row>
    <row r="26" spans="2:8" ht="23.25" customHeight="1" x14ac:dyDescent="0.25">
      <c r="B26" s="96"/>
      <c r="C26" s="206" t="s">
        <v>33</v>
      </c>
      <c r="D26" s="207"/>
      <c r="E26" s="201" t="s">
        <v>34</v>
      </c>
      <c r="F26" s="202"/>
      <c r="G26" s="99"/>
      <c r="H26" s="100"/>
    </row>
    <row r="27" spans="2:8" ht="30.75" customHeight="1" x14ac:dyDescent="0.25">
      <c r="B27" s="96"/>
      <c r="C27" s="206" t="s">
        <v>35</v>
      </c>
      <c r="D27" s="207"/>
      <c r="E27" s="201" t="s">
        <v>36</v>
      </c>
      <c r="F27" s="202"/>
      <c r="G27" s="99"/>
      <c r="H27" s="100"/>
    </row>
    <row r="28" spans="2:8" ht="35.25" customHeight="1" x14ac:dyDescent="0.25">
      <c r="B28" s="96"/>
      <c r="C28" s="206" t="s">
        <v>37</v>
      </c>
      <c r="D28" s="207"/>
      <c r="E28" s="201" t="s">
        <v>38</v>
      </c>
      <c r="F28" s="202"/>
      <c r="G28" s="99"/>
      <c r="H28" s="100"/>
    </row>
    <row r="29" spans="2:8" ht="33" customHeight="1" x14ac:dyDescent="0.25">
      <c r="B29" s="96"/>
      <c r="C29" s="206" t="s">
        <v>37</v>
      </c>
      <c r="D29" s="207"/>
      <c r="E29" s="201" t="s">
        <v>38</v>
      </c>
      <c r="F29" s="202"/>
      <c r="G29" s="99"/>
      <c r="H29" s="100"/>
    </row>
    <row r="30" spans="2:8" ht="30" customHeight="1" x14ac:dyDescent="0.25">
      <c r="B30" s="96"/>
      <c r="C30" s="206" t="s">
        <v>39</v>
      </c>
      <c r="D30" s="207"/>
      <c r="E30" s="201" t="s">
        <v>40</v>
      </c>
      <c r="F30" s="202"/>
      <c r="G30" s="99"/>
      <c r="H30" s="100"/>
    </row>
    <row r="31" spans="2:8" ht="35.25" customHeight="1" x14ac:dyDescent="0.25">
      <c r="B31" s="96"/>
      <c r="C31" s="206" t="s">
        <v>41</v>
      </c>
      <c r="D31" s="207"/>
      <c r="E31" s="201" t="s">
        <v>42</v>
      </c>
      <c r="F31" s="202"/>
      <c r="G31" s="99"/>
      <c r="H31" s="100"/>
    </row>
    <row r="32" spans="2:8" ht="31.5" customHeight="1" x14ac:dyDescent="0.25">
      <c r="B32" s="96"/>
      <c r="C32" s="206" t="s">
        <v>43</v>
      </c>
      <c r="D32" s="207"/>
      <c r="E32" s="201" t="s">
        <v>44</v>
      </c>
      <c r="F32" s="202"/>
      <c r="G32" s="99"/>
      <c r="H32" s="100"/>
    </row>
    <row r="33" spans="2:8" ht="35.25" customHeight="1" x14ac:dyDescent="0.25">
      <c r="B33" s="96"/>
      <c r="C33" s="206" t="s">
        <v>45</v>
      </c>
      <c r="D33" s="207"/>
      <c r="E33" s="201" t="s">
        <v>46</v>
      </c>
      <c r="F33" s="202"/>
      <c r="G33" s="99"/>
      <c r="H33" s="100"/>
    </row>
    <row r="34" spans="2:8" ht="59.25" customHeight="1" x14ac:dyDescent="0.25">
      <c r="B34" s="96"/>
      <c r="C34" s="206" t="s">
        <v>47</v>
      </c>
      <c r="D34" s="207"/>
      <c r="E34" s="201" t="s">
        <v>48</v>
      </c>
      <c r="F34" s="202"/>
      <c r="G34" s="99"/>
      <c r="H34" s="100"/>
    </row>
    <row r="35" spans="2:8" ht="29.25" customHeight="1" x14ac:dyDescent="0.25">
      <c r="B35" s="96"/>
      <c r="C35" s="206" t="s">
        <v>49</v>
      </c>
      <c r="D35" s="207"/>
      <c r="E35" s="201" t="s">
        <v>50</v>
      </c>
      <c r="F35" s="202"/>
      <c r="G35" s="99"/>
      <c r="H35" s="100"/>
    </row>
    <row r="36" spans="2:8" ht="82.5" customHeight="1" x14ac:dyDescent="0.25">
      <c r="B36" s="96"/>
      <c r="C36" s="206" t="s">
        <v>51</v>
      </c>
      <c r="D36" s="207"/>
      <c r="E36" s="201" t="s">
        <v>52</v>
      </c>
      <c r="F36" s="202"/>
      <c r="G36" s="99"/>
      <c r="H36" s="100"/>
    </row>
    <row r="37" spans="2:8" ht="46.5" customHeight="1" x14ac:dyDescent="0.25">
      <c r="B37" s="96"/>
      <c r="C37" s="206" t="s">
        <v>53</v>
      </c>
      <c r="D37" s="207"/>
      <c r="E37" s="201" t="s">
        <v>54</v>
      </c>
      <c r="F37" s="202"/>
      <c r="G37" s="99"/>
      <c r="H37" s="100"/>
    </row>
    <row r="38" spans="2:8" ht="6.75" customHeight="1" thickBot="1" x14ac:dyDescent="0.3">
      <c r="B38" s="96"/>
      <c r="C38" s="208"/>
      <c r="D38" s="209"/>
      <c r="E38" s="210"/>
      <c r="F38" s="211"/>
      <c r="G38" s="99"/>
      <c r="H38" s="100"/>
    </row>
    <row r="39" spans="2:8" ht="15.75" thickTop="1" x14ac:dyDescent="0.25">
      <c r="B39" s="96"/>
      <c r="C39" s="97"/>
      <c r="D39" s="97"/>
      <c r="E39" s="98"/>
      <c r="F39" s="98"/>
      <c r="G39" s="99"/>
      <c r="H39" s="100"/>
    </row>
    <row r="40" spans="2:8" ht="21" customHeight="1" x14ac:dyDescent="0.25">
      <c r="B40" s="203" t="s">
        <v>55</v>
      </c>
      <c r="C40" s="204"/>
      <c r="D40" s="204"/>
      <c r="E40" s="204"/>
      <c r="F40" s="204"/>
      <c r="G40" s="204"/>
      <c r="H40" s="205"/>
    </row>
    <row r="41" spans="2:8" ht="20.25" customHeight="1" x14ac:dyDescent="0.25">
      <c r="B41" s="203" t="s">
        <v>56</v>
      </c>
      <c r="C41" s="204"/>
      <c r="D41" s="204"/>
      <c r="E41" s="204"/>
      <c r="F41" s="204"/>
      <c r="G41" s="204"/>
      <c r="H41" s="205"/>
    </row>
    <row r="42" spans="2:8" ht="20.25" customHeight="1" x14ac:dyDescent="0.25">
      <c r="B42" s="203" t="s">
        <v>57</v>
      </c>
      <c r="C42" s="204"/>
      <c r="D42" s="204"/>
      <c r="E42" s="204"/>
      <c r="F42" s="204"/>
      <c r="G42" s="204"/>
      <c r="H42" s="205"/>
    </row>
    <row r="43" spans="2:8" ht="20.25" customHeight="1" x14ac:dyDescent="0.25">
      <c r="B43" s="203" t="s">
        <v>58</v>
      </c>
      <c r="C43" s="204"/>
      <c r="D43" s="204"/>
      <c r="E43" s="204"/>
      <c r="F43" s="204"/>
      <c r="G43" s="204"/>
      <c r="H43" s="205"/>
    </row>
    <row r="44" spans="2:8" x14ac:dyDescent="0.25">
      <c r="B44" s="203" t="s">
        <v>59</v>
      </c>
      <c r="C44" s="204"/>
      <c r="D44" s="204"/>
      <c r="E44" s="204"/>
      <c r="F44" s="204"/>
      <c r="G44" s="204"/>
      <c r="H44" s="205"/>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115</v>
      </c>
    </row>
    <row r="4" spans="1:1" x14ac:dyDescent="0.2">
      <c r="A4" s="7" t="s">
        <v>237</v>
      </c>
    </row>
    <row r="5" spans="1:1" x14ac:dyDescent="0.2">
      <c r="A5" s="7" t="s">
        <v>239</v>
      </c>
    </row>
    <row r="6" spans="1:1" x14ac:dyDescent="0.2">
      <c r="A6" s="7" t="s">
        <v>241</v>
      </c>
    </row>
    <row r="7" spans="1:1" x14ac:dyDescent="0.2">
      <c r="A7" s="7" t="s">
        <v>116</v>
      </c>
    </row>
    <row r="8" spans="1:1" x14ac:dyDescent="0.2">
      <c r="A8" s="7" t="s">
        <v>245</v>
      </c>
    </row>
    <row r="9" spans="1:1" x14ac:dyDescent="0.2">
      <c r="A9" s="7" t="s">
        <v>117</v>
      </c>
    </row>
    <row r="10" spans="1:1" x14ac:dyDescent="0.2">
      <c r="A10" s="7" t="s">
        <v>249</v>
      </c>
    </row>
    <row r="11" spans="1:1" x14ac:dyDescent="0.2">
      <c r="A11" s="7" t="s">
        <v>118</v>
      </c>
    </row>
    <row r="12" spans="1:1" x14ac:dyDescent="0.2">
      <c r="A12" s="7" t="s">
        <v>267</v>
      </c>
    </row>
    <row r="13" spans="1:1" x14ac:dyDescent="0.2">
      <c r="A13" s="7" t="s">
        <v>268</v>
      </c>
    </row>
    <row r="14" spans="1:1" x14ac:dyDescent="0.2">
      <c r="A14" s="7" t="s">
        <v>269</v>
      </c>
    </row>
    <row r="16" spans="1:1" x14ac:dyDescent="0.2">
      <c r="A16" s="7" t="s">
        <v>270</v>
      </c>
    </row>
    <row r="17" spans="1:1" x14ac:dyDescent="0.2">
      <c r="A17" s="7" t="s">
        <v>256</v>
      </c>
    </row>
    <row r="18" spans="1:1" x14ac:dyDescent="0.2">
      <c r="A18" s="7" t="s">
        <v>257</v>
      </c>
    </row>
    <row r="20" spans="1:1" x14ac:dyDescent="0.2">
      <c r="A20" s="7" t="s">
        <v>261</v>
      </c>
    </row>
    <row r="21" spans="1:1" x14ac:dyDescent="0.2">
      <c r="A21" s="7"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3"/>
  <sheetViews>
    <sheetView showGridLines="0" tabSelected="1" topLeftCell="A15" zoomScale="59" zoomScaleNormal="59" workbookViewId="0">
      <selection activeCell="O20" sqref="O20"/>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20" style="1" customWidth="1"/>
    <col min="16" max="16" width="17.42578125" style="1" customWidth="1"/>
    <col min="17" max="17" width="6.28515625" style="1" customWidth="1"/>
    <col min="18" max="18" width="16" style="1" customWidth="1"/>
    <col min="19" max="19" width="5.7109375" style="1" customWidth="1"/>
    <col min="20" max="20" width="42.7109375" style="1" customWidth="1"/>
    <col min="21" max="21" width="31" style="1" customWidth="1"/>
    <col min="22" max="23" width="15.140625" style="1" customWidth="1"/>
    <col min="24" max="24" width="6.7109375" style="1" customWidth="1"/>
    <col min="25" max="25" width="5" style="1" customWidth="1"/>
    <col min="26" max="26" width="5.42578125" style="1" customWidth="1"/>
    <col min="27" max="27" width="7.140625" style="1" customWidth="1"/>
    <col min="28" max="28" width="6.7109375" style="1" customWidth="1"/>
    <col min="29" max="29" width="7.42578125" style="1" customWidth="1"/>
    <col min="30" max="30" width="14.85546875" style="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7109375" style="1" customWidth="1"/>
    <col min="39" max="39" width="16.7109375" style="1" customWidth="1"/>
    <col min="40" max="40" width="14.7109375" style="1" customWidth="1"/>
    <col min="41" max="41" width="32" style="1" customWidth="1"/>
    <col min="42" max="42" width="21" style="1" customWidth="1"/>
    <col min="43" max="43" width="25.5703125" style="1" customWidth="1"/>
    <col min="44" max="44" width="36.85546875" style="1" customWidth="1"/>
    <col min="45" max="46" width="20.7109375" style="1" customWidth="1"/>
    <col min="47" max="47" width="15.42578125" style="1" customWidth="1"/>
    <col min="48" max="48" width="125" style="1" customWidth="1"/>
    <col min="49" max="49" width="17.28515625" style="1" customWidth="1"/>
    <col min="50" max="16384" width="11.42578125" style="1"/>
  </cols>
  <sheetData>
    <row r="1" spans="1:75" ht="27.75" customHeight="1" x14ac:dyDescent="0.3">
      <c r="A1" s="237"/>
      <c r="B1" s="237"/>
      <c r="C1" s="237"/>
      <c r="D1" s="237"/>
      <c r="E1" s="238" t="s">
        <v>60</v>
      </c>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41" t="s">
        <v>61</v>
      </c>
      <c r="AW1" s="241"/>
    </row>
    <row r="2" spans="1:75" ht="27.75" customHeight="1" x14ac:dyDescent="0.3">
      <c r="A2" s="237"/>
      <c r="B2" s="237"/>
      <c r="C2" s="237"/>
      <c r="D2" s="237"/>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41" t="s">
        <v>62</v>
      </c>
      <c r="AW2" s="241"/>
    </row>
    <row r="3" spans="1:75" ht="27.75" customHeight="1" x14ac:dyDescent="0.3">
      <c r="A3" s="237"/>
      <c r="B3" s="237"/>
      <c r="C3" s="237"/>
      <c r="D3" s="237"/>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41" t="s">
        <v>63</v>
      </c>
      <c r="AW3" s="241"/>
    </row>
    <row r="4" spans="1:75" ht="27.75" customHeight="1" x14ac:dyDescent="0.3">
      <c r="A4" s="237"/>
      <c r="B4" s="237"/>
      <c r="C4" s="237"/>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41" t="s">
        <v>64</v>
      </c>
      <c r="AW4" s="241"/>
    </row>
    <row r="5" spans="1:75" ht="13.9" customHeight="1" x14ac:dyDescent="0.3">
      <c r="A5" s="135"/>
      <c r="B5" s="136"/>
      <c r="C5" s="136"/>
      <c r="D5" s="136"/>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71"/>
      <c r="AW5" s="138"/>
    </row>
    <row r="6" spans="1:75" ht="26.25" customHeight="1" x14ac:dyDescent="0.3">
      <c r="A6" s="249" t="s">
        <v>65</v>
      </c>
      <c r="B6" s="250"/>
      <c r="C6" s="248" t="s">
        <v>66</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4"/>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30" customHeight="1" x14ac:dyDescent="0.3">
      <c r="A7" s="249" t="s">
        <v>67</v>
      </c>
      <c r="B7" s="250"/>
      <c r="C7" s="245" t="s">
        <v>68</v>
      </c>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7"/>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24" customHeight="1" x14ac:dyDescent="0.3">
      <c r="A8" s="249" t="s">
        <v>69</v>
      </c>
      <c r="B8" s="250"/>
      <c r="C8" s="242" t="s">
        <v>70</v>
      </c>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4"/>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x14ac:dyDescent="0.3">
      <c r="A9" s="223" t="s">
        <v>71</v>
      </c>
      <c r="B9" s="223"/>
      <c r="C9" s="223"/>
      <c r="D9" s="223"/>
      <c r="E9" s="251"/>
      <c r="F9" s="251"/>
      <c r="G9" s="251"/>
      <c r="H9" s="251"/>
      <c r="I9" s="251"/>
      <c r="J9" s="251"/>
      <c r="K9" s="251"/>
      <c r="L9" s="251" t="s">
        <v>72</v>
      </c>
      <c r="M9" s="251"/>
      <c r="N9" s="251"/>
      <c r="O9" s="251"/>
      <c r="P9" s="251"/>
      <c r="Q9" s="251"/>
      <c r="R9" s="251"/>
      <c r="S9" s="251" t="s">
        <v>73</v>
      </c>
      <c r="T9" s="251"/>
      <c r="U9" s="251"/>
      <c r="V9" s="251"/>
      <c r="W9" s="251"/>
      <c r="X9" s="251"/>
      <c r="Y9" s="251"/>
      <c r="Z9" s="251"/>
      <c r="AA9" s="251"/>
      <c r="AB9" s="251"/>
      <c r="AC9" s="251"/>
      <c r="AD9" s="251" t="s">
        <v>74</v>
      </c>
      <c r="AE9" s="251"/>
      <c r="AF9" s="251"/>
      <c r="AG9" s="251"/>
      <c r="AH9" s="251"/>
      <c r="AI9" s="251"/>
      <c r="AJ9" s="251"/>
      <c r="AK9" s="239" t="s">
        <v>75</v>
      </c>
      <c r="AL9" s="240"/>
      <c r="AM9" s="240"/>
      <c r="AN9" s="240"/>
      <c r="AO9" s="240"/>
      <c r="AP9" s="240"/>
      <c r="AQ9" s="240"/>
      <c r="AR9" s="240"/>
      <c r="AS9" s="240"/>
      <c r="AT9" s="240"/>
      <c r="AU9" s="240"/>
      <c r="AV9" s="240"/>
      <c r="AW9" s="240"/>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16.5" customHeight="1" x14ac:dyDescent="0.3">
      <c r="A10" s="252" t="s">
        <v>76</v>
      </c>
      <c r="B10" s="223" t="s">
        <v>77</v>
      </c>
      <c r="C10" s="223" t="s">
        <v>78</v>
      </c>
      <c r="D10" s="223" t="s">
        <v>15</v>
      </c>
      <c r="E10" s="217" t="s">
        <v>17</v>
      </c>
      <c r="F10" s="217" t="s">
        <v>19</v>
      </c>
      <c r="G10" s="223" t="s">
        <v>21</v>
      </c>
      <c r="H10" s="217" t="s">
        <v>23</v>
      </c>
      <c r="I10" s="217" t="s">
        <v>79</v>
      </c>
      <c r="J10" s="217" t="s">
        <v>80</v>
      </c>
      <c r="K10" s="217" t="s">
        <v>81</v>
      </c>
      <c r="L10" s="217" t="s">
        <v>82</v>
      </c>
      <c r="M10" s="223" t="s">
        <v>83</v>
      </c>
      <c r="N10" s="217" t="s">
        <v>84</v>
      </c>
      <c r="O10" s="217" t="s">
        <v>85</v>
      </c>
      <c r="P10" s="217" t="s">
        <v>86</v>
      </c>
      <c r="Q10" s="223" t="s">
        <v>83</v>
      </c>
      <c r="R10" s="217" t="s">
        <v>29</v>
      </c>
      <c r="S10" s="218" t="s">
        <v>87</v>
      </c>
      <c r="T10" s="217" t="s">
        <v>31</v>
      </c>
      <c r="U10" s="217" t="s">
        <v>88</v>
      </c>
      <c r="V10" s="217" t="s">
        <v>33</v>
      </c>
      <c r="W10" s="257" t="s">
        <v>102</v>
      </c>
      <c r="X10" s="217" t="s">
        <v>89</v>
      </c>
      <c r="Y10" s="217"/>
      <c r="Z10" s="217"/>
      <c r="AA10" s="217"/>
      <c r="AB10" s="217"/>
      <c r="AC10" s="217"/>
      <c r="AD10" s="218" t="s">
        <v>90</v>
      </c>
      <c r="AE10" s="218" t="s">
        <v>91</v>
      </c>
      <c r="AF10" s="218" t="s">
        <v>83</v>
      </c>
      <c r="AG10" s="218" t="s">
        <v>92</v>
      </c>
      <c r="AH10" s="218" t="s">
        <v>83</v>
      </c>
      <c r="AI10" s="218" t="s">
        <v>93</v>
      </c>
      <c r="AJ10" s="218" t="s">
        <v>49</v>
      </c>
      <c r="AK10" s="217" t="s">
        <v>75</v>
      </c>
      <c r="AL10" s="217" t="s">
        <v>94</v>
      </c>
      <c r="AM10" s="217" t="s">
        <v>95</v>
      </c>
      <c r="AN10" s="217" t="s">
        <v>96</v>
      </c>
      <c r="AO10" s="217" t="s">
        <v>97</v>
      </c>
      <c r="AP10" s="217" t="s">
        <v>53</v>
      </c>
      <c r="AQ10" s="217" t="s">
        <v>96</v>
      </c>
      <c r="AR10" s="217" t="s">
        <v>98</v>
      </c>
      <c r="AS10" s="217" t="s">
        <v>53</v>
      </c>
      <c r="AT10" s="257" t="s">
        <v>279</v>
      </c>
      <c r="AU10" s="217" t="s">
        <v>96</v>
      </c>
      <c r="AV10" s="259" t="s">
        <v>99</v>
      </c>
      <c r="AW10" s="217" t="s">
        <v>53</v>
      </c>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s="3" customFormat="1" ht="65.25" customHeight="1" x14ac:dyDescent="0.25">
      <c r="A11" s="252"/>
      <c r="B11" s="223"/>
      <c r="C11" s="223"/>
      <c r="D11" s="223"/>
      <c r="E11" s="217"/>
      <c r="F11" s="217"/>
      <c r="G11" s="223"/>
      <c r="H11" s="217"/>
      <c r="I11" s="217"/>
      <c r="J11" s="217"/>
      <c r="K11" s="217"/>
      <c r="L11" s="217"/>
      <c r="M11" s="223"/>
      <c r="N11" s="217"/>
      <c r="O11" s="217"/>
      <c r="P11" s="223"/>
      <c r="Q11" s="223"/>
      <c r="R11" s="217"/>
      <c r="S11" s="218"/>
      <c r="T11" s="217"/>
      <c r="U11" s="217"/>
      <c r="V11" s="217"/>
      <c r="W11" s="258"/>
      <c r="X11" s="119" t="s">
        <v>77</v>
      </c>
      <c r="Y11" s="119" t="s">
        <v>100</v>
      </c>
      <c r="Z11" s="119" t="s">
        <v>101</v>
      </c>
      <c r="AA11" s="119" t="s">
        <v>102</v>
      </c>
      <c r="AB11" s="119" t="s">
        <v>103</v>
      </c>
      <c r="AC11" s="119" t="s">
        <v>104</v>
      </c>
      <c r="AD11" s="218"/>
      <c r="AE11" s="218"/>
      <c r="AF11" s="218"/>
      <c r="AG11" s="218"/>
      <c r="AH11" s="218"/>
      <c r="AI11" s="218"/>
      <c r="AJ11" s="218"/>
      <c r="AK11" s="217"/>
      <c r="AL11" s="217"/>
      <c r="AM11" s="217"/>
      <c r="AN11" s="217"/>
      <c r="AO11" s="217"/>
      <c r="AP11" s="217"/>
      <c r="AQ11" s="217"/>
      <c r="AR11" s="217"/>
      <c r="AS11" s="217"/>
      <c r="AT11" s="258"/>
      <c r="AU11" s="217"/>
      <c r="AV11" s="259"/>
      <c r="AW11" s="217"/>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s="147" customFormat="1" ht="201" customHeight="1" x14ac:dyDescent="0.25">
      <c r="A12" s="233">
        <v>1</v>
      </c>
      <c r="B12" s="233" t="s">
        <v>105</v>
      </c>
      <c r="C12" s="233" t="s">
        <v>106</v>
      </c>
      <c r="D12" s="213" t="s">
        <v>107</v>
      </c>
      <c r="E12" s="213" t="s">
        <v>108</v>
      </c>
      <c r="F12" s="253" t="s">
        <v>109</v>
      </c>
      <c r="G12" s="231" t="s">
        <v>288</v>
      </c>
      <c r="H12" s="213" t="s">
        <v>110</v>
      </c>
      <c r="I12" s="213" t="s">
        <v>111</v>
      </c>
      <c r="J12" s="213" t="s">
        <v>112</v>
      </c>
      <c r="K12" s="232">
        <v>300</v>
      </c>
      <c r="L12" s="214" t="str">
        <f>IF(K12&lt;=0,"",IF(K12&lt;=2,"Muy Baja",IF(K12&lt;=24,"Baja",IF(K12&lt;=500,"Media",IF(K12&lt;=5000,"Alta","Muy Alta")))))</f>
        <v>Media</v>
      </c>
      <c r="M12" s="215">
        <f>IF(L12="","",IF(L12="Muy Baja",0.2,IF(L12="Baja",0.4,IF(L12="Media",0.6,IF(L12="Alta",0.8,IF(L12="Muy Alta",1,))))))</f>
        <v>0.6</v>
      </c>
      <c r="N12" s="216" t="s">
        <v>113</v>
      </c>
      <c r="O12" s="215" t="str">
        <f>IF(NOT(ISERROR(MATCH(N12,'Tabla Impacto'!$B$221:$B$223,0))),'Tabla Impacto'!$F$223&amp;"Por favor no seleccionar los criterios de impacto(Afectación Económica o presupuestal y Pérdida Reputacional)",N12)</f>
        <v xml:space="preserve">     Entre 10 y 50 SMLMV </v>
      </c>
      <c r="P12" s="214" t="str">
        <f>IF(OR(O12='Tabla Impacto'!$C$11,O12='Tabla Impacto'!$D$11),"Leve",IF(OR(O12='Tabla Impacto'!$C$12,O12='Tabla Impacto'!$D$12),"Menor",IF(OR(O12='Tabla Impacto'!$C$13,O12='Tabla Impacto'!$D$13),"Moderado",IF(OR(O12='Tabla Impacto'!$C$14,O12='Tabla Impacto'!$D$14),"Mayor",IF(OR(O12='Tabla Impacto'!$C$15,O12='Tabla Impacto'!$D$15),"Catastrófico","")))))</f>
        <v>Menor</v>
      </c>
      <c r="Q12" s="215">
        <f>IF(P12="","",IF(P12="Leve",0.2,IF(P12="Menor",0.4,IF(P12="Moderado",0.6,IF(P12="Mayor",0.8,IF(P12="Catastrófico",1,))))))</f>
        <v>0.4</v>
      </c>
      <c r="R12" s="230"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51">
        <v>1</v>
      </c>
      <c r="T12" s="152" t="s">
        <v>289</v>
      </c>
      <c r="U12" s="152" t="s">
        <v>290</v>
      </c>
      <c r="V12" s="140" t="str">
        <f t="shared" ref="V12:V13" si="0">IF(OR(X12="Preventivo",X12="Detectivo"),"Probabilidad",IF(X12="Correctivo","Impacto",""))</f>
        <v>Probabilidad</v>
      </c>
      <c r="W12" s="165" t="s">
        <v>291</v>
      </c>
      <c r="X12" s="113" t="s">
        <v>115</v>
      </c>
      <c r="Y12" s="113" t="s">
        <v>116</v>
      </c>
      <c r="Z12" s="114" t="str">
        <f t="shared" ref="Z12:Z16" si="1">IF(AND(X12="Preventivo",Y12="Automático"),"50%",IF(AND(X12="Preventivo",Y12="Manual"),"40%",IF(AND(X12="Detectivo",Y12="Automático"),"40%",IF(AND(X12="Detectivo",Y12="Manual"),"30%",IF(AND(X12="Correctivo",Y12="Automático"),"35%",IF(AND(X12="Correctivo",Y12="Manual"),"25%",""))))))</f>
        <v>40%</v>
      </c>
      <c r="AA12" s="113" t="s">
        <v>117</v>
      </c>
      <c r="AB12" s="113" t="s">
        <v>118</v>
      </c>
      <c r="AC12" s="113" t="s">
        <v>119</v>
      </c>
      <c r="AD12" s="115">
        <f>IFERROR(IF(V12="Probabilidad",(M12-(+M12*Z12)),IF(V12="Impacto",M12,"")),"")</f>
        <v>0.36</v>
      </c>
      <c r="AE12" s="116" t="str">
        <f>IFERROR(IF(AD12="","",IF(AD12&lt;=0.2,"Muy Baja",IF(AD12&lt;=0.4,"Baja",IF(AD12&lt;=0.6,"Media",IF(AD12&lt;=0.8,"Alta","Muy Alta"))))),"")</f>
        <v>Baja</v>
      </c>
      <c r="AF12" s="114">
        <f>+AD12</f>
        <v>0.36</v>
      </c>
      <c r="AG12" s="116" t="str">
        <f>IFERROR(IF(AH12="","",IF(AH12&lt;=0.2,"Leve",IF(AH12&lt;=0.4,"Menor",IF(AH12&lt;=0.6,"Moderado",IF(AH12&lt;=0.8,"Mayor","Catastrófico"))))),"")</f>
        <v>Menor</v>
      </c>
      <c r="AH12" s="114">
        <f>IFERROR(IF(V12="Impacto",(Q12-(+Q12*Z12)),IF(V12="Probabilidad",Q12,"")),"")</f>
        <v>0.4</v>
      </c>
      <c r="AI12" s="117"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Moderado</v>
      </c>
      <c r="AJ12" s="113" t="s">
        <v>120</v>
      </c>
      <c r="AK12" s="164" t="s">
        <v>292</v>
      </c>
      <c r="AL12" s="111" t="s">
        <v>137</v>
      </c>
      <c r="AM12" s="162" t="s">
        <v>293</v>
      </c>
      <c r="AN12" s="162" t="s">
        <v>273</v>
      </c>
      <c r="AO12" s="150" t="s">
        <v>274</v>
      </c>
      <c r="AP12" s="112" t="s">
        <v>123</v>
      </c>
      <c r="AQ12" s="162">
        <v>45163</v>
      </c>
      <c r="AR12" s="161" t="s">
        <v>280</v>
      </c>
      <c r="AS12" s="112" t="s">
        <v>123</v>
      </c>
      <c r="AT12" s="111" t="s">
        <v>114</v>
      </c>
      <c r="AU12" s="118">
        <v>45246</v>
      </c>
      <c r="AV12" s="148" t="s">
        <v>304</v>
      </c>
      <c r="AW12" s="112" t="s">
        <v>261</v>
      </c>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row>
    <row r="13" spans="1:75" ht="194.25" customHeight="1" x14ac:dyDescent="0.3">
      <c r="A13" s="233"/>
      <c r="B13" s="233"/>
      <c r="C13" s="233"/>
      <c r="D13" s="213"/>
      <c r="E13" s="213"/>
      <c r="F13" s="254"/>
      <c r="G13" s="231"/>
      <c r="H13" s="213"/>
      <c r="I13" s="213"/>
      <c r="J13" s="213"/>
      <c r="K13" s="232"/>
      <c r="L13" s="214"/>
      <c r="M13" s="215"/>
      <c r="N13" s="216"/>
      <c r="O13" s="215"/>
      <c r="P13" s="214"/>
      <c r="Q13" s="215"/>
      <c r="R13" s="230"/>
      <c r="S13" s="151">
        <v>2</v>
      </c>
      <c r="T13" s="152" t="s">
        <v>294</v>
      </c>
      <c r="U13" s="154" t="s">
        <v>295</v>
      </c>
      <c r="V13" s="140" t="str">
        <f t="shared" si="0"/>
        <v>Probabilidad</v>
      </c>
      <c r="W13" s="165" t="s">
        <v>291</v>
      </c>
      <c r="X13" s="113" t="s">
        <v>115</v>
      </c>
      <c r="Y13" s="113" t="s">
        <v>116</v>
      </c>
      <c r="Z13" s="114" t="str">
        <f t="shared" ref="Z13" si="2">IF(AND(X13="Preventivo",Y13="Automático"),"50%",IF(AND(X13="Preventivo",Y13="Manual"),"40%",IF(AND(X13="Detectivo",Y13="Automático"),"40%",IF(AND(X13="Detectivo",Y13="Manual"),"30%",IF(AND(X13="Correctivo",Y13="Automático"),"35%",IF(AND(X13="Correctivo",Y13="Manual"),"25%",""))))))</f>
        <v>40%</v>
      </c>
      <c r="AA13" s="113" t="s">
        <v>117</v>
      </c>
      <c r="AB13" s="113" t="s">
        <v>118</v>
      </c>
      <c r="AC13" s="113" t="s">
        <v>119</v>
      </c>
      <c r="AD13" s="144">
        <f>IFERROR(IF(AND(V12="Probabilidad",V13="Probabilidad"),(AF12-(+AF12*Z13)),IF(V13="Probabilidad",(N12-(+N12*Z13)),IF(V13="Impacto",AF12,""))),"")</f>
        <v>0.216</v>
      </c>
      <c r="AE13" s="143" t="str">
        <f>IFERROR(IF(AD13="","",IF(AD13&lt;=0.2,"Muy Baja",IF(AD13&lt;=0.4,"Baja",IF(AD13&lt;=0.6,"Media",IF(AD13&lt;=0.8,"Alta","Muy Alta"))))),"")</f>
        <v>Baja</v>
      </c>
      <c r="AF13" s="142">
        <f>+AD13</f>
        <v>0.216</v>
      </c>
      <c r="AG13" s="143" t="str">
        <f>IFERROR(IF(AH13="","",IF(AH13&lt;=0.2,"Leve",IF(AH13&lt;=0.4,"Menor",IF(AH13&lt;=0.6,"Moderado",IF(AH13&lt;=0.8,"Mayor","Catastrófico"))))),"")</f>
        <v>Menor</v>
      </c>
      <c r="AH13" s="142">
        <f>IFERROR(IF(AND(V12="Impacto",V13="Impacto"),(AH12-(+AH12*Z13)),IF(V13="Impacto",($M$10-(+$M$10*Z13)),IF(V13="Probabilidad",AH12,""))),"")</f>
        <v>0.4</v>
      </c>
      <c r="AI13" s="143" t="str">
        <f>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Moderado</v>
      </c>
      <c r="AJ13" s="113" t="s">
        <v>120</v>
      </c>
      <c r="AK13" s="164" t="s">
        <v>121</v>
      </c>
      <c r="AL13" s="111" t="s">
        <v>122</v>
      </c>
      <c r="AM13" s="149" t="s">
        <v>272</v>
      </c>
      <c r="AN13" s="149" t="s">
        <v>273</v>
      </c>
      <c r="AO13" s="150" t="s">
        <v>275</v>
      </c>
      <c r="AP13" s="112" t="s">
        <v>123</v>
      </c>
      <c r="AQ13" s="162">
        <v>45163</v>
      </c>
      <c r="AR13" s="161" t="s">
        <v>282</v>
      </c>
      <c r="AS13" s="112" t="s">
        <v>123</v>
      </c>
      <c r="AT13" s="111" t="s">
        <v>281</v>
      </c>
      <c r="AU13" s="118">
        <v>45246</v>
      </c>
      <c r="AV13" s="172" t="s">
        <v>302</v>
      </c>
      <c r="AW13" s="112" t="s">
        <v>261</v>
      </c>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409.5" customHeight="1" x14ac:dyDescent="0.3">
      <c r="A14" s="151">
        <v>2</v>
      </c>
      <c r="B14" s="151" t="s">
        <v>105</v>
      </c>
      <c r="C14" s="151" t="s">
        <v>124</v>
      </c>
      <c r="D14" s="150" t="s">
        <v>107</v>
      </c>
      <c r="E14" s="150" t="s">
        <v>125</v>
      </c>
      <c r="F14" s="150" t="s">
        <v>126</v>
      </c>
      <c r="G14" s="153" t="s">
        <v>296</v>
      </c>
      <c r="H14" s="150" t="s">
        <v>110</v>
      </c>
      <c r="I14" s="150" t="s">
        <v>111</v>
      </c>
      <c r="J14" s="150" t="s">
        <v>112</v>
      </c>
      <c r="K14" s="155">
        <v>5</v>
      </c>
      <c r="L14" s="156" t="str">
        <f>IF(K14&lt;=0,"",IF(K14&lt;=2,"Muy Baja",IF(K14&lt;=24,"Baja",IF(K14&lt;=500,"Media",IF(K14&lt;=5000,"Alta","Muy Alta")))))</f>
        <v>Baja</v>
      </c>
      <c r="M14" s="157">
        <f>IF(L14="","",IF(L14="Muy Baja",0.2,IF(L14="Baja",0.4,IF(L14="Media",0.6,IF(L14="Alta",0.8,IF(L14="Muy Alta",1,))))))</f>
        <v>0.4</v>
      </c>
      <c r="N14" s="158" t="s">
        <v>113</v>
      </c>
      <c r="O14" s="157" t="str">
        <f>IF(NOT(ISERROR(MATCH(N14,'Tabla Impacto'!$B$221:$B$223,0))),'Tabla Impacto'!$F$223&amp;"Por favor no seleccionar los criterios de impacto(Afectación Económica o presupuestal y Pérdida Reputacional)",N14)</f>
        <v xml:space="preserve">     Entre 10 y 50 SMLMV </v>
      </c>
      <c r="P14" s="156" t="str">
        <f>IF(OR(O14='[1]Tabla Impacto'!$C$11,O14='[1]Tabla Impacto'!$D$11),"Leve",IF(OR(O14='[1]Tabla Impacto'!$C$12,O14='[1]Tabla Impacto'!$D$12),"Menor",IF(OR(O14='[1]Tabla Impacto'!$C$13,O14='[1]Tabla Impacto'!$D$13),"Moderado",IF(OR(O14='[1]Tabla Impacto'!$C$14,O14='[1]Tabla Impacto'!$D$14),"Mayor",IF(OR(O14='[1]Tabla Impacto'!$C$15,O14='[1]Tabla Impacto'!$D$15),"Catastrófico","")))))</f>
        <v>Menor</v>
      </c>
      <c r="Q14" s="157">
        <f>IF(P14="","",IF(P14="Leve",0.2,IF(P14="Menor",0.4,IF(P14="Moderado",0.6,IF(P14="Mayor",0.8,IF(P14="Catastrófico",1,))))))</f>
        <v>0.4</v>
      </c>
      <c r="R14" s="156"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59">
        <v>1</v>
      </c>
      <c r="T14" s="160" t="s">
        <v>297</v>
      </c>
      <c r="U14" s="154" t="s">
        <v>127</v>
      </c>
      <c r="V14" s="140" t="str">
        <f t="shared" ref="V14:V16" si="3">IF(OR(X14="Preventivo",X14="Detectivo"),"Probabilidad",IF(X14="Correctivo","Impacto",""))</f>
        <v>Probabilidad</v>
      </c>
      <c r="W14" s="165" t="s">
        <v>291</v>
      </c>
      <c r="X14" s="113" t="s">
        <v>115</v>
      </c>
      <c r="Y14" s="113" t="s">
        <v>116</v>
      </c>
      <c r="Z14" s="114" t="str">
        <f t="shared" si="1"/>
        <v>40%</v>
      </c>
      <c r="AA14" s="113" t="s">
        <v>117</v>
      </c>
      <c r="AB14" s="113" t="s">
        <v>118</v>
      </c>
      <c r="AC14" s="113" t="s">
        <v>119</v>
      </c>
      <c r="AD14" s="144">
        <f t="shared" ref="AD14:AD16" si="4">IFERROR(IF(AND(V13="Probabilidad",V14="Probabilidad"),(AF13-(+AF13*Z14)),IF(V14="Probabilidad",(N13-(+N13*Z14)),IF(V14="Impacto",AF13,""))),"")</f>
        <v>0.12959999999999999</v>
      </c>
      <c r="AE14" s="143" t="str">
        <f>IFERROR(IF(AD14="","",IF(AD14&lt;=0.2,"Muy Baja",IF(AD14&lt;=0.4,"Baja",IF(AD14&lt;=0.6,"Media",IF(AD14&lt;=0.8,"Alta","Muy Alta"))))),"")</f>
        <v>Muy Baja</v>
      </c>
      <c r="AF14" s="142">
        <f>+AD14</f>
        <v>0.12959999999999999</v>
      </c>
      <c r="AG14" s="143" t="str">
        <f>IFERROR(IF(AH14="","",IF(AH14&lt;=0.2,"Leve",IF(AH14&lt;=0.4,"Menor",IF(AH14&lt;=0.6,"Moderado",IF(AH14&lt;=0.8,"Mayor","Catastrófico"))))),"")</f>
        <v>Menor</v>
      </c>
      <c r="AH14" s="142">
        <f>IFERROR(IF(AND(V13="Impacto",V14="Impacto"),(AH13-(+AH13*Z14)),IF(V14="Impacto",($M$10-(+$M$10*Z14)),IF(V14="Probabilidad",AH13,""))),"")</f>
        <v>0.4</v>
      </c>
      <c r="AI14" s="143" t="str">
        <f>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Bajo</v>
      </c>
      <c r="AJ14" s="141" t="s">
        <v>120</v>
      </c>
      <c r="AK14" s="139" t="s">
        <v>128</v>
      </c>
      <c r="AL14" s="111" t="s">
        <v>129</v>
      </c>
      <c r="AM14" s="149" t="s">
        <v>272</v>
      </c>
      <c r="AN14" s="149" t="s">
        <v>273</v>
      </c>
      <c r="AO14" s="139" t="s">
        <v>278</v>
      </c>
      <c r="AP14" s="112" t="s">
        <v>123</v>
      </c>
      <c r="AQ14" s="162">
        <v>45163</v>
      </c>
      <c r="AR14" s="161" t="s">
        <v>283</v>
      </c>
      <c r="AS14" s="112" t="s">
        <v>123</v>
      </c>
      <c r="AT14" s="112" t="s">
        <v>287</v>
      </c>
      <c r="AU14" s="118">
        <v>45246</v>
      </c>
      <c r="AV14" s="172" t="s">
        <v>303</v>
      </c>
      <c r="AW14" s="112" t="s">
        <v>261</v>
      </c>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218.25" customHeight="1" x14ac:dyDescent="0.3">
      <c r="A15" s="233">
        <v>3</v>
      </c>
      <c r="B15" s="233" t="s">
        <v>130</v>
      </c>
      <c r="C15" s="233" t="s">
        <v>124</v>
      </c>
      <c r="D15" s="213" t="s">
        <v>131</v>
      </c>
      <c r="E15" s="213" t="s">
        <v>132</v>
      </c>
      <c r="F15" s="255" t="s">
        <v>133</v>
      </c>
      <c r="G15" s="213" t="s">
        <v>134</v>
      </c>
      <c r="H15" s="213" t="s">
        <v>110</v>
      </c>
      <c r="I15" s="213" t="s">
        <v>111</v>
      </c>
      <c r="J15" s="213" t="s">
        <v>112</v>
      </c>
      <c r="K15" s="232">
        <v>40</v>
      </c>
      <c r="L15" s="214" t="str">
        <f>IF(K15&lt;=0,"",IF(K15&lt;=2,"Muy Baja",IF(K15&lt;=24,"Baja",IF(K15&lt;=500,"Media",IF(K15&lt;=5000,"Alta","Muy Alta")))))</f>
        <v>Media</v>
      </c>
      <c r="M15" s="215">
        <f>IF(L15="","",IF(L15="Muy Baja",0.2,IF(L15="Baja",0.4,IF(L15="Media",0.6,IF(L15="Alta",0.8,IF(L15="Muy Alta",1,))))))</f>
        <v>0.6</v>
      </c>
      <c r="N15" s="216" t="s">
        <v>135</v>
      </c>
      <c r="O15" s="215" t="str">
        <f>IF(NOT(ISERROR(MATCH(N15,'Tabla Impacto'!$B$221:$B$223,0))),'Tabla Impacto'!$F$223&amp;"Por favor no seleccionar los criterios de impacto(Afectación Económica o presupuestal y Pérdida Reputacional)",N15)</f>
        <v xml:space="preserve">     El riesgo afecta la imagen de alguna área de la organización</v>
      </c>
      <c r="P15" s="214" t="str">
        <f>IF(OR(O15='[1]Tabla Impacto'!$C$11,O15='[1]Tabla Impacto'!$D$11),"Leve",IF(OR(O15='[1]Tabla Impacto'!$C$12,O15='[1]Tabla Impacto'!$D$12),"Menor",IF(OR(O15='[1]Tabla Impacto'!$C$13,O15='[1]Tabla Impacto'!$D$13),"Moderado",IF(OR(O15='[1]Tabla Impacto'!$C$14,O15='[1]Tabla Impacto'!$D$14),"Mayor",IF(OR(O15='[1]Tabla Impacto'!$C$15,O15='[1]Tabla Impacto'!$D$15),"Catastrófico","")))))</f>
        <v>Leve</v>
      </c>
      <c r="Q15" s="215">
        <f>IF(P15="","",IF(P15="Leve",0.2,IF(P15="Menor",0.4,IF(P15="Moderado",0.6,IF(P15="Mayor",0.8,IF(P15="Catastrófico",1,))))))</f>
        <v>0.2</v>
      </c>
      <c r="R15" s="214"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59">
        <v>1</v>
      </c>
      <c r="T15" s="152" t="s">
        <v>298</v>
      </c>
      <c r="U15" s="152" t="s">
        <v>290</v>
      </c>
      <c r="V15" s="140" t="str">
        <f t="shared" si="3"/>
        <v>Probabilidad</v>
      </c>
      <c r="W15" s="166" t="s">
        <v>291</v>
      </c>
      <c r="X15" s="113" t="s">
        <v>115</v>
      </c>
      <c r="Y15" s="113" t="s">
        <v>116</v>
      </c>
      <c r="Z15" s="114" t="str">
        <f t="shared" si="1"/>
        <v>40%</v>
      </c>
      <c r="AA15" s="113" t="s">
        <v>117</v>
      </c>
      <c r="AB15" s="113" t="s">
        <v>118</v>
      </c>
      <c r="AC15" s="113" t="s">
        <v>119</v>
      </c>
      <c r="AD15" s="144">
        <f>IFERROR(IF(AND(V14="Probabilidad",V15="Probabilidad"),(AF14-(+AF14*Z15)),IF(V15="Probabilidad",(N14-(+N14*Z15)),IF(V15="Impacto",AF14,""))),"")</f>
        <v>7.7759999999999996E-2</v>
      </c>
      <c r="AE15" s="143" t="str">
        <f>IFERROR(IF(AD15="","",IF(AD15&lt;=0.2,"Muy Baja",IF(AD15&lt;=0.4,"Baja",IF(AD15&lt;=0.6,"Media",IF(AD15&lt;=0.8,"Alta","Muy Alta"))))),"")</f>
        <v>Muy Baja</v>
      </c>
      <c r="AF15" s="142">
        <f t="shared" ref="AF15" si="5">+AD15</f>
        <v>7.7759999999999996E-2</v>
      </c>
      <c r="AG15" s="143" t="str">
        <f>IFERROR(IF(AH15="","",IF(AH15&lt;=0.2,"Leve",IF(AH15&lt;=0.4,"Menor",IF(AH15&lt;=0.6,"Moderado",IF(AH15&lt;=0.8,"Mayor","Catastrófico"))))),"")</f>
        <v>Menor</v>
      </c>
      <c r="AH15" s="142">
        <f>IFERROR(IF(AND(V14="Impacto",V15="Impacto"),(AH14-(+AH14*Z15)),IF(V15="Impacto",($M$10-(+$M$10*Z15)),IF(V15="Probabilidad",AH14,""))),"")</f>
        <v>0.4</v>
      </c>
      <c r="AI15" s="143"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Bajo</v>
      </c>
      <c r="AJ15" s="141" t="s">
        <v>120</v>
      </c>
      <c r="AK15" s="145" t="s">
        <v>136</v>
      </c>
      <c r="AL15" s="111" t="s">
        <v>137</v>
      </c>
      <c r="AM15" s="149" t="s">
        <v>272</v>
      </c>
      <c r="AN15" s="149" t="s">
        <v>273</v>
      </c>
      <c r="AO15" s="111" t="s">
        <v>276</v>
      </c>
      <c r="AP15" s="112" t="s">
        <v>123</v>
      </c>
      <c r="AQ15" s="162">
        <v>45163</v>
      </c>
      <c r="AR15" s="161" t="s">
        <v>284</v>
      </c>
      <c r="AS15" s="112" t="s">
        <v>123</v>
      </c>
      <c r="AT15" s="112" t="s">
        <v>286</v>
      </c>
      <c r="AU15" s="118">
        <v>45246</v>
      </c>
      <c r="AV15" s="172" t="s">
        <v>305</v>
      </c>
      <c r="AW15" s="112" t="s">
        <v>261</v>
      </c>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208.5" customHeight="1" x14ac:dyDescent="0.3">
      <c r="A16" s="233"/>
      <c r="B16" s="233"/>
      <c r="C16" s="233"/>
      <c r="D16" s="213"/>
      <c r="E16" s="213"/>
      <c r="F16" s="256"/>
      <c r="G16" s="213"/>
      <c r="H16" s="213"/>
      <c r="I16" s="213"/>
      <c r="J16" s="213"/>
      <c r="K16" s="232"/>
      <c r="L16" s="214"/>
      <c r="M16" s="215"/>
      <c r="N16" s="216"/>
      <c r="O16" s="215"/>
      <c r="P16" s="214"/>
      <c r="Q16" s="215"/>
      <c r="R16" s="214"/>
      <c r="S16" s="159">
        <v>2</v>
      </c>
      <c r="T16" s="154" t="s">
        <v>299</v>
      </c>
      <c r="U16" s="154" t="s">
        <v>300</v>
      </c>
      <c r="V16" s="140" t="str">
        <f t="shared" si="3"/>
        <v>Probabilidad</v>
      </c>
      <c r="W16" s="166" t="s">
        <v>291</v>
      </c>
      <c r="X16" s="113" t="s">
        <v>115</v>
      </c>
      <c r="Y16" s="113" t="s">
        <v>116</v>
      </c>
      <c r="Z16" s="114" t="str">
        <f t="shared" si="1"/>
        <v>40%</v>
      </c>
      <c r="AA16" s="113" t="s">
        <v>117</v>
      </c>
      <c r="AB16" s="113" t="s">
        <v>118</v>
      </c>
      <c r="AC16" s="113" t="s">
        <v>119</v>
      </c>
      <c r="AD16" s="144">
        <f t="shared" si="4"/>
        <v>4.6655999999999996E-2</v>
      </c>
      <c r="AE16" s="143" t="str">
        <f>IFERROR(IF(AD16="","",IF(AD16&lt;=0.2,"Muy Baja",IF(AD16&lt;=0.4,"Baja",IF(AD16&lt;=0.6,"Media",IF(AD16&lt;=0.8,"Alta","Muy Alta"))))),"")</f>
        <v>Muy Baja</v>
      </c>
      <c r="AF16" s="142">
        <f>+AD16</f>
        <v>4.6655999999999996E-2</v>
      </c>
      <c r="AG16" s="143" t="str">
        <f>IFERROR(IF(AH16="","",IF(AH16&lt;=0.2,"Leve",IF(AH16&lt;=0.4,"Menor",IF(AH16&lt;=0.6,"Moderado",IF(AH16&lt;=0.8,"Mayor","Catastrófico"))))),"")</f>
        <v>Menor</v>
      </c>
      <c r="AH16" s="142">
        <f>IFERROR(IF(AND(V15="Impacto",V16="Impacto"),(AH15-(+AH15*Z16)),IF(V16="Impacto",($M$10-(+$M$10*Z16)),IF(V16="Probabilidad",AH15,""))),"")</f>
        <v>0.4</v>
      </c>
      <c r="AI16" s="143" t="str">
        <f>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Bajo</v>
      </c>
      <c r="AJ16" s="141" t="s">
        <v>120</v>
      </c>
      <c r="AK16" s="148" t="s">
        <v>301</v>
      </c>
      <c r="AL16" s="111" t="s">
        <v>129</v>
      </c>
      <c r="AM16" s="149" t="s">
        <v>272</v>
      </c>
      <c r="AN16" s="149" t="s">
        <v>273</v>
      </c>
      <c r="AO16" s="111" t="s">
        <v>277</v>
      </c>
      <c r="AP16" s="112" t="s">
        <v>123</v>
      </c>
      <c r="AQ16" s="162">
        <v>45163</v>
      </c>
      <c r="AR16" s="161" t="s">
        <v>285</v>
      </c>
      <c r="AS16" s="112" t="s">
        <v>123</v>
      </c>
      <c r="AT16" s="112" t="s">
        <v>286</v>
      </c>
      <c r="AU16" s="118">
        <v>45246</v>
      </c>
      <c r="AV16" s="172" t="s">
        <v>306</v>
      </c>
      <c r="AW16" s="112" t="s">
        <v>261</v>
      </c>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44" ht="49.5" customHeight="1" x14ac:dyDescent="0.3">
      <c r="A17" s="110"/>
      <c r="B17" s="134"/>
      <c r="C17" s="134"/>
      <c r="D17" s="220" t="s">
        <v>141</v>
      </c>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2"/>
    </row>
    <row r="19" spans="1:44" x14ac:dyDescent="0.3">
      <c r="A19" s="120"/>
      <c r="B19" s="121"/>
      <c r="C19" s="121"/>
      <c r="D19" s="121"/>
      <c r="E19" s="121"/>
      <c r="F19" s="121"/>
      <c r="G19" s="121"/>
      <c r="H19" s="1"/>
      <c r="I19" s="1"/>
      <c r="J19" s="1"/>
      <c r="L19" s="124"/>
      <c r="M19" s="121"/>
      <c r="N19" s="121"/>
      <c r="O19" s="121"/>
      <c r="P19" s="121"/>
      <c r="Q19" s="121"/>
      <c r="R19" s="121"/>
      <c r="S19" s="121"/>
      <c r="T19" s="121"/>
      <c r="U19" s="121"/>
      <c r="V19" s="125"/>
      <c r="W19" s="125"/>
      <c r="X19" s="125"/>
      <c r="Y19" s="121"/>
      <c r="Z19" s="121"/>
      <c r="AA19" s="121"/>
      <c r="AB19" s="121"/>
      <c r="AC19" s="121"/>
      <c r="AD19" s="121"/>
      <c r="AE19" s="121"/>
      <c r="AF19" s="121"/>
      <c r="AG19" s="121"/>
      <c r="AH19" s="121"/>
      <c r="AI19" s="121"/>
      <c r="AJ19" s="126"/>
      <c r="AK19" s="126"/>
      <c r="AL19" s="121"/>
      <c r="AM19" s="121"/>
      <c r="AN19" s="121"/>
      <c r="AO19" s="121"/>
      <c r="AP19" s="121"/>
      <c r="AQ19" s="121"/>
      <c r="AR19" s="121"/>
    </row>
    <row r="20" spans="1:44" ht="18" customHeight="1" x14ac:dyDescent="0.3">
      <c r="A20" s="227" t="s">
        <v>271</v>
      </c>
      <c r="B20" s="228"/>
      <c r="C20" s="228"/>
      <c r="D20" s="228"/>
      <c r="E20" s="228"/>
      <c r="F20" s="228"/>
      <c r="G20" s="229"/>
      <c r="H20" s="1"/>
      <c r="I20" s="1"/>
      <c r="J20" s="1"/>
      <c r="K20" s="234" t="s">
        <v>307</v>
      </c>
      <c r="L20" s="235"/>
      <c r="M20" s="235"/>
      <c r="N20" s="236"/>
      <c r="O20" s="121"/>
      <c r="P20" s="121"/>
      <c r="Q20" s="121"/>
      <c r="R20" s="121"/>
      <c r="S20" s="121"/>
      <c r="T20" s="121"/>
      <c r="U20" s="126"/>
      <c r="V20" s="125"/>
      <c r="W20" s="125"/>
      <c r="X20" s="125"/>
      <c r="Y20" s="121"/>
      <c r="Z20" s="125"/>
      <c r="AA20" s="125"/>
      <c r="AB20" s="121"/>
      <c r="AC20" s="121"/>
      <c r="AD20" s="121"/>
      <c r="AE20" s="121"/>
      <c r="AF20" s="121"/>
      <c r="AG20" s="121"/>
      <c r="AH20" s="121"/>
      <c r="AI20" s="121"/>
      <c r="AJ20" s="121"/>
      <c r="AK20" s="121"/>
      <c r="AL20" s="121"/>
      <c r="AM20" s="121"/>
      <c r="AN20" s="121"/>
      <c r="AO20" s="121"/>
      <c r="AP20" s="121"/>
      <c r="AQ20" s="121"/>
      <c r="AR20" s="121"/>
    </row>
    <row r="21" spans="1:44" ht="17.25" thickBot="1" x14ac:dyDescent="0.35">
      <c r="A21"/>
      <c r="B21"/>
      <c r="C21"/>
      <c r="D21"/>
      <c r="E21"/>
      <c r="F21"/>
      <c r="G21"/>
      <c r="H21" s="1"/>
      <c r="I21" s="1"/>
      <c r="J21" s="1"/>
      <c r="L21" s="122" t="str">
        <f>+IFERROR(VLOOKUP(H21,$H$176:$L$180,3,FALSE)*VLOOKUP(K21,$K$176:$L$180,3,FALSE),"")</f>
        <v/>
      </c>
      <c r="M21"/>
      <c r="N21"/>
      <c r="O21"/>
      <c r="P21"/>
      <c r="Q21"/>
      <c r="R21"/>
      <c r="S21"/>
      <c r="T21"/>
      <c r="U21"/>
      <c r="V21" s="122"/>
      <c r="W21" s="122"/>
      <c r="X21" s="123"/>
      <c r="Y21"/>
      <c r="Z21" s="123"/>
      <c r="AA21" s="123"/>
      <c r="AB21" s="129"/>
      <c r="AC21" s="129"/>
      <c r="AD21" s="129"/>
      <c r="AE21" s="129"/>
      <c r="AF21" s="127"/>
      <c r="AG21" s="127"/>
      <c r="AH21" s="129"/>
      <c r="AI21" s="130"/>
      <c r="AJ21"/>
      <c r="AK21"/>
      <c r="AL21"/>
      <c r="AM21" s="129"/>
      <c r="AN21"/>
      <c r="AO21" s="129"/>
      <c r="AP21"/>
      <c r="AQ21" s="129"/>
      <c r="AR21"/>
    </row>
    <row r="22" spans="1:44" ht="17.45" customHeight="1" thickTop="1" thickBot="1" x14ac:dyDescent="0.35">
      <c r="A22" s="224" t="s">
        <v>142</v>
      </c>
      <c r="B22" s="225"/>
      <c r="C22" s="225"/>
      <c r="D22" s="225"/>
      <c r="E22" s="225"/>
      <c r="F22" s="226"/>
      <c r="G22" s="132" t="s">
        <v>143</v>
      </c>
      <c r="H22" s="212" t="s">
        <v>144</v>
      </c>
      <c r="I22" s="212"/>
      <c r="J22" s="212"/>
      <c r="K22" s="212"/>
      <c r="L22" s="212"/>
      <c r="M22" s="212"/>
      <c r="N22" s="212"/>
      <c r="O22" s="133"/>
      <c r="P22" s="219" t="s">
        <v>145</v>
      </c>
      <c r="Q22" s="219"/>
      <c r="R22" s="219"/>
      <c r="S22" s="212" t="s">
        <v>146</v>
      </c>
      <c r="T22" s="212"/>
      <c r="U22" s="212"/>
      <c r="V22" s="212"/>
      <c r="W22" s="163"/>
      <c r="X22" s="219">
        <v>1</v>
      </c>
      <c r="Y22" s="219"/>
      <c r="Z22" s="219"/>
      <c r="AA22" s="219"/>
      <c r="AB22" s="131"/>
      <c r="AC22" s="131"/>
      <c r="AD22" s="131"/>
      <c r="AE22" s="131"/>
      <c r="AF22" s="131"/>
      <c r="AG22" s="131"/>
      <c r="AH22" s="131"/>
      <c r="AI22" s="131"/>
      <c r="AJ22" s="131"/>
      <c r="AK22" s="131"/>
      <c r="AL22" s="131"/>
      <c r="AM22" s="131"/>
      <c r="AN22" s="131"/>
      <c r="AO22" s="131"/>
      <c r="AP22" s="131"/>
      <c r="AQ22" s="131"/>
      <c r="AR22" s="128"/>
    </row>
    <row r="23" spans="1:44" ht="17.25" thickTop="1" x14ac:dyDescent="0.3"/>
  </sheetData>
  <dataConsolidate/>
  <mergeCells count="105">
    <mergeCell ref="A8:B8"/>
    <mergeCell ref="A9:K9"/>
    <mergeCell ref="L9:R9"/>
    <mergeCell ref="S9:AC9"/>
    <mergeCell ref="S10:S11"/>
    <mergeCell ref="T10:T11"/>
    <mergeCell ref="B10:B11"/>
    <mergeCell ref="V10:V11"/>
    <mergeCell ref="Q10:Q11"/>
    <mergeCell ref="X10:AC10"/>
    <mergeCell ref="I10:I11"/>
    <mergeCell ref="J10:J11"/>
    <mergeCell ref="AJ10:AJ11"/>
    <mergeCell ref="AW10:AW11"/>
    <mergeCell ref="AP10:AP11"/>
    <mergeCell ref="AO10:AO11"/>
    <mergeCell ref="AN10:AN11"/>
    <mergeCell ref="AM10:AM11"/>
    <mergeCell ref="AL10:AL11"/>
    <mergeCell ref="W10:W11"/>
    <mergeCell ref="AV10:AV11"/>
    <mergeCell ref="AT10:AT11"/>
    <mergeCell ref="AI10:AI11"/>
    <mergeCell ref="A6:B6"/>
    <mergeCell ref="A7:B7"/>
    <mergeCell ref="E15:E16"/>
    <mergeCell ref="G15:G16"/>
    <mergeCell ref="L15:L16"/>
    <mergeCell ref="M15:M16"/>
    <mergeCell ref="K15:K16"/>
    <mergeCell ref="J15:J16"/>
    <mergeCell ref="AD9:AJ9"/>
    <mergeCell ref="A10:A11"/>
    <mergeCell ref="H10:H11"/>
    <mergeCell ref="C10:C11"/>
    <mergeCell ref="F12:F13"/>
    <mergeCell ref="F15:F16"/>
    <mergeCell ref="E10:E11"/>
    <mergeCell ref="D10:D11"/>
    <mergeCell ref="R10:R11"/>
    <mergeCell ref="N10:N11"/>
    <mergeCell ref="O10:O11"/>
    <mergeCell ref="A15:A16"/>
    <mergeCell ref="B15:B16"/>
    <mergeCell ref="C15:C16"/>
    <mergeCell ref="D15:D16"/>
    <mergeCell ref="M12:M13"/>
    <mergeCell ref="S22:V22"/>
    <mergeCell ref="X22:AA22"/>
    <mergeCell ref="K20:N20"/>
    <mergeCell ref="A1:D4"/>
    <mergeCell ref="AG10:AG11"/>
    <mergeCell ref="AE10:AE11"/>
    <mergeCell ref="AF10:AF11"/>
    <mergeCell ref="K10:K11"/>
    <mergeCell ref="L10:L11"/>
    <mergeCell ref="M10:M11"/>
    <mergeCell ref="P10:P11"/>
    <mergeCell ref="E1:AU4"/>
    <mergeCell ref="AQ10:AQ11"/>
    <mergeCell ref="AR10:AR11"/>
    <mergeCell ref="AK9:AW9"/>
    <mergeCell ref="AS10:AS11"/>
    <mergeCell ref="AV1:AW1"/>
    <mergeCell ref="AV2:AW2"/>
    <mergeCell ref="AV3:AW3"/>
    <mergeCell ref="AV4:AW4"/>
    <mergeCell ref="C8:AW8"/>
    <mergeCell ref="AU10:AU11"/>
    <mergeCell ref="C7:AW7"/>
    <mergeCell ref="C6:AW6"/>
    <mergeCell ref="H12:H13"/>
    <mergeCell ref="G12:G13"/>
    <mergeCell ref="I12:I13"/>
    <mergeCell ref="J12:J13"/>
    <mergeCell ref="K12:K13"/>
    <mergeCell ref="A12:A13"/>
    <mergeCell ref="B12:B13"/>
    <mergeCell ref="C12:C13"/>
    <mergeCell ref="D12:D13"/>
    <mergeCell ref="E12:E13"/>
    <mergeCell ref="H22:N22"/>
    <mergeCell ref="I15:I16"/>
    <mergeCell ref="H15:H16"/>
    <mergeCell ref="P15:P16"/>
    <mergeCell ref="Q15:Q16"/>
    <mergeCell ref="R15:R16"/>
    <mergeCell ref="N15:N16"/>
    <mergeCell ref="O15:O16"/>
    <mergeCell ref="AK10:AK11"/>
    <mergeCell ref="AH10:AH11"/>
    <mergeCell ref="AD10:AD11"/>
    <mergeCell ref="U10:U11"/>
    <mergeCell ref="P22:R22"/>
    <mergeCell ref="O12:O13"/>
    <mergeCell ref="D17:AP17"/>
    <mergeCell ref="G10:G11"/>
    <mergeCell ref="F10:F11"/>
    <mergeCell ref="A22:F22"/>
    <mergeCell ref="A20:G20"/>
    <mergeCell ref="N12:N13"/>
    <mergeCell ref="P12:P13"/>
    <mergeCell ref="R12:R13"/>
    <mergeCell ref="Q12:Q13"/>
    <mergeCell ref="L12:L13"/>
  </mergeCells>
  <phoneticPr fontId="68" type="noConversion"/>
  <conditionalFormatting sqref="L12 AE12:AE16">
    <cfRule type="cellIs" dxfId="34" priority="583" operator="equal">
      <formula>"Muy Baja"</formula>
    </cfRule>
    <cfRule type="cellIs" dxfId="33" priority="579" operator="equal">
      <formula>"Muy Alta"</formula>
    </cfRule>
    <cfRule type="cellIs" dxfId="32" priority="580" operator="equal">
      <formula>"Alta"</formula>
    </cfRule>
    <cfRule type="cellIs" dxfId="31" priority="581" operator="equal">
      <formula>"Media"</formula>
    </cfRule>
    <cfRule type="cellIs" dxfId="30" priority="582" operator="equal">
      <formula>"Baja"</formula>
    </cfRule>
  </conditionalFormatting>
  <conditionalFormatting sqref="L14:L15">
    <cfRule type="cellIs" dxfId="29" priority="126" operator="equal">
      <formula>"Muy Alta"</formula>
    </cfRule>
    <cfRule type="cellIs" dxfId="28" priority="127" operator="equal">
      <formula>"Alta"</formula>
    </cfRule>
    <cfRule type="cellIs" dxfId="27" priority="128" operator="equal">
      <formula>"Media"</formula>
    </cfRule>
    <cfRule type="cellIs" dxfId="26" priority="129" operator="equal">
      <formula>"Baja"</formula>
    </cfRule>
    <cfRule type="cellIs" dxfId="25" priority="130" operator="equal">
      <formula>"Muy Baja"</formula>
    </cfRule>
  </conditionalFormatting>
  <conditionalFormatting sqref="O12 O14:O15">
    <cfRule type="containsText" dxfId="24" priority="261" operator="containsText" text="❌">
      <formula>NOT(ISERROR(SEARCH("❌",O12)))</formula>
    </cfRule>
  </conditionalFormatting>
  <conditionalFormatting sqref="P12 AG12:AG16">
    <cfRule type="cellIs" dxfId="23" priority="574" operator="equal">
      <formula>"Catastrófico"</formula>
    </cfRule>
    <cfRule type="cellIs" dxfId="22" priority="575" operator="equal">
      <formula>"Mayor"</formula>
    </cfRule>
    <cfRule type="cellIs" dxfId="21" priority="576" operator="equal">
      <formula>"Moderado"</formula>
    </cfRule>
    <cfRule type="cellIs" dxfId="20" priority="577" operator="equal">
      <formula>"Menor"</formula>
    </cfRule>
    <cfRule type="cellIs" dxfId="19" priority="578" operator="equal">
      <formula>"Leve"</formula>
    </cfRule>
  </conditionalFormatting>
  <conditionalFormatting sqref="P14:P15">
    <cfRule type="cellIs" dxfId="18" priority="121" operator="equal">
      <formula>"Catastrófico"</formula>
    </cfRule>
    <cfRule type="cellIs" dxfId="17" priority="122" operator="equal">
      <formula>"Mayor"</formula>
    </cfRule>
    <cfRule type="cellIs" dxfId="16" priority="123" operator="equal">
      <formula>"Moderado"</formula>
    </cfRule>
    <cfRule type="cellIs" dxfId="15" priority="124" operator="equal">
      <formula>"Menor"</formula>
    </cfRule>
    <cfRule type="cellIs" dxfId="14" priority="125" operator="equal">
      <formula>"Leve"</formula>
    </cfRule>
  </conditionalFormatting>
  <conditionalFormatting sqref="R12 AI12:AI16">
    <cfRule type="cellIs" dxfId="13" priority="501" operator="equal">
      <formula>"Alto"</formula>
    </cfRule>
    <cfRule type="cellIs" dxfId="12" priority="500" operator="equal">
      <formula>"Extremo"</formula>
    </cfRule>
    <cfRule type="cellIs" dxfId="11" priority="502" operator="equal">
      <formula>"Moderado"</formula>
    </cfRule>
    <cfRule type="cellIs" dxfId="10" priority="503" operator="equal">
      <formula>"Bajo"</formula>
    </cfRule>
  </conditionalFormatting>
  <conditionalFormatting sqref="R14:R15">
    <cfRule type="cellIs" dxfId="9" priority="117" operator="equal">
      <formula>"Extremo"</formula>
    </cfRule>
    <cfRule type="cellIs" dxfId="8" priority="118" operator="equal">
      <formula>"Alto"</formula>
    </cfRule>
    <cfRule type="cellIs" dxfId="7" priority="119" operator="equal">
      <formula>"Moderado"</formula>
    </cfRule>
    <cfRule type="cellIs" dxfId="6" priority="120" operator="equal">
      <formula>"Bajo"</formula>
    </cfRule>
  </conditionalFormatting>
  <conditionalFormatting sqref="AF19:AF21">
    <cfRule type="cellIs" dxfId="5" priority="217" operator="equal">
      <formula>#REF!</formula>
    </cfRule>
    <cfRule type="cellIs" dxfId="4" priority="216" operator="equal">
      <formula>#REF!</formula>
    </cfRule>
    <cfRule type="cellIs" dxfId="3" priority="215" stopIfTrue="1" operator="equal">
      <formula>#REF!</formula>
    </cfRule>
  </conditionalFormatting>
  <conditionalFormatting sqref="AG19:AG21">
    <cfRule type="cellIs" dxfId="2" priority="220" stopIfTrue="1" operator="equal">
      <formula>#REF!</formula>
    </cfRule>
    <cfRule type="cellIs" dxfId="1" priority="219" stopIfTrue="1" operator="equal">
      <formula>#REF!</formula>
    </cfRule>
    <cfRule type="cellIs" dxfId="0" priority="218" stopIfTrue="1" operator="equal">
      <formula>#REF!</formula>
    </cfRule>
  </conditionalFormatting>
  <dataValidations count="7">
    <dataValidation type="list" allowBlank="1" showInputMessage="1" showErrorMessage="1" sqref="G19" xr:uid="{00000000-0002-0000-0100-000000000000}">
      <formula1>$G$176:$G$185</formula1>
    </dataValidation>
    <dataValidation type="list" allowBlank="1" showInputMessage="1" showErrorMessage="1" sqref="G21 AF21:AG21" xr:uid="{00000000-0002-0000-0100-000001000000}">
      <formula1>#REF!</formula1>
    </dataValidation>
    <dataValidation type="list" allowBlank="1" showInputMessage="1" showErrorMessage="1" sqref="V21:W21" xr:uid="{00000000-0002-0000-0100-000002000000}">
      <formula1>$N$176:$N$177</formula1>
    </dataValidation>
    <dataValidation type="list" allowBlank="1" showInputMessage="1" showErrorMessage="1" sqref="K21" xr:uid="{00000000-0002-0000-0100-000003000000}">
      <formula1>$K$176:$K$180</formula1>
    </dataValidation>
    <dataValidation type="list" allowBlank="1" showInputMessage="1" showErrorMessage="1" sqref="H21:J21" xr:uid="{00000000-0002-0000-0100-000004000000}">
      <formula1>$H$176:$H$180</formula1>
    </dataValidation>
    <dataValidation type="list" allowBlank="1" showInputMessage="1" showErrorMessage="1" sqref="AQ21 AO21 AM21 X21 Z21:AE21" xr:uid="{00000000-0002-0000-0100-000005000000}">
      <formula1>$AM$176:$AM$183</formula1>
    </dataValidation>
    <dataValidation allowBlank="1" showInputMessage="1" showErrorMessage="1" error="Recuerde que las acciones se generan bajo la medida de mitigar el riesgo" sqref="AR12:AR16" xr:uid="{00000000-0002-0000-0100-00000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100-000007000000}">
          <x14:formula1>
            <xm:f>'Opciones Tratamiento'!$B$13:$B$19</xm:f>
          </x14:formula1>
          <xm:sqref>H12 H14:H15</xm:sqref>
        </x14:dataValidation>
        <x14:dataValidation type="list" allowBlank="1" showInputMessage="1" showErrorMessage="1" xr:uid="{00000000-0002-0000-0100-000008000000}">
          <x14:formula1>
            <xm:f>'Opciones Tratamiento'!$E$2:$E$4</xm:f>
          </x14:formula1>
          <xm:sqref>D12 D14:D15</xm:sqref>
        </x14:dataValidation>
        <x14:dataValidation type="list" allowBlank="1" showInputMessage="1" showErrorMessage="1" xr:uid="{00000000-0002-0000-0100-000009000000}">
          <x14:formula1>
            <xm:f>'Opciones Tratamiento'!$B$2:$B$5</xm:f>
          </x14:formula1>
          <xm:sqref>AJ12:AJ13</xm:sqref>
        </x14:dataValidation>
        <x14:dataValidation type="list" allowBlank="1" showInputMessage="1" showErrorMessage="1" xr:uid="{00000000-0002-0000-0100-00000A000000}">
          <x14:formula1>
            <xm:f>'Tabla Impacto'!$F$210:$F$221</xm:f>
          </x14:formula1>
          <xm:sqref>N12 N14:N15</xm:sqref>
        </x14:dataValidation>
        <x14:dataValidation type="custom" allowBlank="1" showInputMessage="1" showErrorMessage="1" error="Recuerde que las acciones se generan bajo la medida de mitigar el riesgo" xr:uid="{00000000-0002-0000-0100-00000B000000}">
          <x14:formula1>
            <xm:f>IF(OR(AJ12='Opciones Tratamiento'!$B$2,AJ12='Opciones Tratamiento'!$B$3,AJ12='Opciones Tratamiento'!$B$4),ISBLANK(AJ12),ISTEXT(AJ12))</xm:f>
          </x14:formula1>
          <xm:sqref>AK12:AK13</xm:sqref>
        </x14:dataValidation>
        <x14:dataValidation type="list" allowBlank="1" showInputMessage="1" showErrorMessage="1" xr:uid="{00000000-0002-0000-0100-00000C000000}">
          <x14:formula1>
            <xm:f>Listas!$A$2:$A$9</xm:f>
          </x14:formula1>
          <xm:sqref>B12 B14:B15</xm:sqref>
        </x14:dataValidation>
        <x14:dataValidation type="list" allowBlank="1" showInputMessage="1" showErrorMessage="1" xr:uid="{00000000-0002-0000-0100-00000D000000}">
          <x14:formula1>
            <xm:f>Listas!$B$2:$B$7</xm:f>
          </x14:formula1>
          <xm:sqref>C12 C14:C15</xm:sqref>
        </x14:dataValidation>
        <x14:dataValidation type="list" allowBlank="1" showInputMessage="1" showErrorMessage="1" xr:uid="{00000000-0002-0000-0100-00000E000000}">
          <x14:formula1>
            <xm:f>Listas!$C$2:$C$6</xm:f>
          </x14:formula1>
          <xm:sqref>I12 I14:I15</xm:sqref>
        </x14:dataValidation>
        <x14:dataValidation type="list" allowBlank="1" showInputMessage="1" showErrorMessage="1" xr:uid="{00000000-0002-0000-0100-00000F000000}">
          <x14:formula1>
            <xm:f>Listas!$D$2:$D$5</xm:f>
          </x14:formula1>
          <xm:sqref>J12 J14:J15</xm:sqref>
        </x14:dataValidation>
        <x14:dataValidation type="list" allowBlank="1" showInputMessage="1" showErrorMessage="1" xr:uid="{00000000-0002-0000-0100-000010000000}">
          <x14:formula1>
            <xm:f>'C:\Users\ANDRES\Downloads\[Jurídica.xlsx]Opciones Tratamiento'!#REF!</xm:f>
          </x14:formula1>
          <xm:sqref>AJ14:AJ16</xm:sqref>
        </x14:dataValidation>
        <x14:dataValidation type="list" allowBlank="1" showInputMessage="1" showErrorMessage="1" xr:uid="{00000000-0002-0000-0100-000011000000}">
          <x14:formula1>
            <xm:f>'Opciones Tratamiento'!$B$9:$B$10</xm:f>
          </x14:formula1>
          <xm:sqref>AS12:AS16 AW12:AW16 AP12:AP16</xm:sqref>
        </x14:dataValidation>
        <x14:dataValidation type="list" allowBlank="1" showInputMessage="1" showErrorMessage="1" xr:uid="{00000000-0002-0000-0100-000012000000}">
          <x14:formula1>
            <xm:f>'Tabla Valoración controles'!$D$4:$D$6</xm:f>
          </x14:formula1>
          <xm:sqref>X12:X16</xm:sqref>
        </x14:dataValidation>
        <x14:dataValidation type="list" allowBlank="1" showInputMessage="1" showErrorMessage="1" xr:uid="{00000000-0002-0000-0100-000013000000}">
          <x14:formula1>
            <xm:f>'Tabla Valoración controles'!$D$7:$D$8</xm:f>
          </x14:formula1>
          <xm:sqref>Y12:Y16</xm:sqref>
        </x14:dataValidation>
        <x14:dataValidation type="list" allowBlank="1" showInputMessage="1" showErrorMessage="1" xr:uid="{00000000-0002-0000-0100-000014000000}">
          <x14:formula1>
            <xm:f>'Tabla Valoración controles'!$D$9:$D$10</xm:f>
          </x14:formula1>
          <xm:sqref>AA12:AA16</xm:sqref>
        </x14:dataValidation>
        <x14:dataValidation type="list" allowBlank="1" showInputMessage="1" showErrorMessage="1" xr:uid="{00000000-0002-0000-0100-000015000000}">
          <x14:formula1>
            <xm:f>'Tabla Valoración controles'!$D$11:$D$12</xm:f>
          </x14:formula1>
          <xm:sqref>AB12:AB16</xm:sqref>
        </x14:dataValidation>
        <x14:dataValidation type="list" allowBlank="1" showInputMessage="1" showErrorMessage="1" xr:uid="{00000000-0002-0000-0100-000016000000}">
          <x14:formula1>
            <xm:f>'Tabla Valoración controles'!$D$13:$D$14</xm:f>
          </x14:formula1>
          <xm:sqref>AC12:AC16</xm:sqref>
        </x14:dataValidation>
        <x14:dataValidation type="custom" allowBlank="1" showInputMessage="1" showErrorMessage="1" error="Recuerde que las acciones se generan bajo la medida de mitigar el riesgo" xr:uid="{00000000-0002-0000-0100-000017000000}">
          <x14:formula1>
            <xm:f>IF(OR(AJ12='Opciones Tratamiento'!$B$2,AJ12='Opciones Tratamiento'!$B$3,AJ12='Opciones Tratamiento'!$B$4),ISBLANK(AJ12),ISTEXT(AJ12))</xm:f>
          </x14:formula1>
          <xm:sqref>AL12:AL16</xm:sqref>
        </x14:dataValidation>
        <x14:dataValidation type="custom" allowBlank="1" showInputMessage="1" showErrorMessage="1" error="Recuerde que las acciones se generan bajo la medida de mitigar el riesgo" xr:uid="{00000000-0002-0000-0100-000018000000}">
          <x14:formula1>
            <xm:f>IF(OR(AJ12='Opciones Tratamiento'!$B$2,AJ12='Opciones Tratamiento'!$B$3,AJ12='Opciones Tratamiento'!$B$4),ISBLANK(AJ12),ISTEXT(AJ12))</xm:f>
          </x14:formula1>
          <xm:sqref>AM12:AM16</xm:sqref>
        </x14:dataValidation>
        <x14:dataValidation type="custom" allowBlank="1" showInputMessage="1" showErrorMessage="1" error="Recuerde que las acciones se generan bajo la medida de mitigar el riesgo" xr:uid="{00000000-0002-0000-0100-000019000000}">
          <x14:formula1>
            <xm:f>IF(OR(AJ12='Opciones Tratamiento'!$B$2,AJ12='Opciones Tratamiento'!$B$3,AJ12='Opciones Tratamiento'!$B$4),ISBLANK(AJ12),ISTEXT(AJ12))</xm:f>
          </x14:formula1>
          <xm:sqref>AQ12:AQ16 AN12:AN16</xm:sqref>
        </x14:dataValidation>
        <x14:dataValidation type="custom" allowBlank="1" showInputMessage="1" showErrorMessage="1" error="Recuerde que las acciones se generan bajo la medida de mitigar el riesgo" xr:uid="{00000000-0002-0000-0100-00001A000000}">
          <x14:formula1>
            <xm:f>IF(OR(AJ12='Opciones Tratamiento'!$B$2,AJ12='Opciones Tratamiento'!$B$3,AJ12='Opciones Tratamiento'!$B$4),ISBLANK(AJ12),ISTEXT(AJ12))</xm:f>
          </x14:formula1>
          <xm:sqref>AO12:AO14 AU12:AU16</xm:sqref>
        </x14:dataValidation>
        <x14:dataValidation type="custom" allowBlank="1" showInputMessage="1" showErrorMessage="1" error="Recuerde que las acciones se generan bajo la medida de mitigar el riesgo" xr:uid="{00000000-0002-0000-0100-00001B000000}">
          <x14:formula1>
            <xm:f>IF(OR(AP12='Opciones Tratamiento'!$B$2,AP12='Opciones Tratamiento'!$B$3,AP12='Opciones Tratamiento'!$B$4),ISBLANK(AP12),ISTEXT(AP12))</xm:f>
          </x14:formula1>
          <xm:sqref>AV12:AV16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147</v>
      </c>
      <c r="B1" t="s">
        <v>78</v>
      </c>
      <c r="C1" t="s">
        <v>148</v>
      </c>
      <c r="D1" t="s">
        <v>149</v>
      </c>
    </row>
    <row r="2" spans="1:4" x14ac:dyDescent="0.25">
      <c r="A2" t="s">
        <v>150</v>
      </c>
      <c r="B2" t="s">
        <v>151</v>
      </c>
      <c r="C2" t="s">
        <v>152</v>
      </c>
      <c r="D2" t="s">
        <v>153</v>
      </c>
    </row>
    <row r="3" spans="1:4" x14ac:dyDescent="0.25">
      <c r="A3" t="s">
        <v>130</v>
      </c>
      <c r="B3" t="s">
        <v>154</v>
      </c>
      <c r="C3" t="s">
        <v>155</v>
      </c>
      <c r="D3" t="s">
        <v>156</v>
      </c>
    </row>
    <row r="4" spans="1:4" x14ac:dyDescent="0.25">
      <c r="A4" t="s">
        <v>157</v>
      </c>
      <c r="B4" t="s">
        <v>139</v>
      </c>
      <c r="C4" t="s">
        <v>111</v>
      </c>
      <c r="D4" t="s">
        <v>158</v>
      </c>
    </row>
    <row r="5" spans="1:4" x14ac:dyDescent="0.25">
      <c r="A5" t="s">
        <v>154</v>
      </c>
      <c r="B5" t="s">
        <v>106</v>
      </c>
      <c r="C5" t="s">
        <v>159</v>
      </c>
      <c r="D5" t="s">
        <v>112</v>
      </c>
    </row>
    <row r="6" spans="1:4" x14ac:dyDescent="0.25">
      <c r="A6" t="s">
        <v>105</v>
      </c>
      <c r="B6" t="s">
        <v>124</v>
      </c>
      <c r="C6" t="s">
        <v>112</v>
      </c>
    </row>
    <row r="7" spans="1:4" x14ac:dyDescent="0.25">
      <c r="A7" t="s">
        <v>160</v>
      </c>
      <c r="B7" t="s">
        <v>161</v>
      </c>
    </row>
    <row r="8" spans="1:4" x14ac:dyDescent="0.25">
      <c r="A8" t="s">
        <v>138</v>
      </c>
    </row>
    <row r="9" spans="1:4" x14ac:dyDescent="0.25">
      <c r="A9" t="s">
        <v>162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26" sqref="L26:M27"/>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60" t="s">
        <v>163</v>
      </c>
      <c r="C2" s="260"/>
      <c r="D2" s="260"/>
      <c r="E2" s="260"/>
      <c r="F2" s="260"/>
      <c r="G2" s="260"/>
      <c r="H2" s="260"/>
      <c r="I2" s="260"/>
      <c r="J2" s="297" t="s">
        <v>15</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60"/>
      <c r="C3" s="260"/>
      <c r="D3" s="260"/>
      <c r="E3" s="260"/>
      <c r="F3" s="260"/>
      <c r="G3" s="260"/>
      <c r="H3" s="260"/>
      <c r="I3" s="260"/>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60"/>
      <c r="C4" s="260"/>
      <c r="D4" s="260"/>
      <c r="E4" s="260"/>
      <c r="F4" s="260"/>
      <c r="G4" s="260"/>
      <c r="H4" s="260"/>
      <c r="I4" s="260"/>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08" t="s">
        <v>164</v>
      </c>
      <c r="C6" s="308"/>
      <c r="D6" s="309"/>
      <c r="E6" s="298" t="s">
        <v>165</v>
      </c>
      <c r="F6" s="299"/>
      <c r="G6" s="299"/>
      <c r="H6" s="299"/>
      <c r="I6" s="299"/>
      <c r="J6" s="296" t="str">
        <f>IF(AND('Mapa final'!$L$12="Muy Alta",'Mapa final'!$P$12="Leve"),CONCATENATE("R",'Mapa final'!$A$12),"")</f>
        <v/>
      </c>
      <c r="K6" s="292"/>
      <c r="L6" s="292" t="str">
        <f>IF(AND('Mapa final'!$L$12="Muy Alta",'Mapa final'!$P$12="Leve"),CONCATENATE("R",'Mapa final'!$A$12),"")</f>
        <v/>
      </c>
      <c r="M6" s="292"/>
      <c r="N6" s="292" t="str">
        <f>IF(AND('Mapa final'!$L$12="Muy Alta",'Mapa final'!$P$12="Leve"),CONCATENATE("R",'Mapa final'!$A$12),"")</f>
        <v/>
      </c>
      <c r="O6" s="293"/>
      <c r="P6" s="296" t="str">
        <f>IF(AND('Mapa final'!$L$12="Muy Alta",'Mapa final'!$P$12="Leve"),CONCATENATE("R",'Mapa final'!$A$12),"")</f>
        <v/>
      </c>
      <c r="Q6" s="292"/>
      <c r="R6" s="292" t="str">
        <f>IF(AND('Mapa final'!$L$12="Muy Alta",'Mapa final'!$P$12="Leve"),CONCATENATE("R",'Mapa final'!$A$12),"")</f>
        <v/>
      </c>
      <c r="S6" s="292"/>
      <c r="T6" s="292" t="str">
        <f>IF(AND('Mapa final'!$L$12="Muy Alta",'Mapa final'!$P$12="Leve"),CONCATENATE("R",'Mapa final'!$A$12),"")</f>
        <v/>
      </c>
      <c r="U6" s="293"/>
      <c r="V6" s="296" t="str">
        <f>IF(AND('Mapa final'!$L$12="Muy Alta",'Mapa final'!$P$12="Leve"),CONCATENATE("R",'Mapa final'!$A$12),"")</f>
        <v/>
      </c>
      <c r="W6" s="292"/>
      <c r="X6" s="292" t="str">
        <f>IF(AND('Mapa final'!$L$12="Muy Alta",'Mapa final'!$P$12="Leve"),CONCATENATE("R",'Mapa final'!$A$12),"")</f>
        <v/>
      </c>
      <c r="Y6" s="292"/>
      <c r="Z6" s="292" t="str">
        <f>IF(AND('Mapa final'!$L$12="Muy Alta",'Mapa final'!$P$12="Leve"),CONCATENATE("R",'Mapa final'!$A$12),"")</f>
        <v/>
      </c>
      <c r="AA6" s="293"/>
      <c r="AB6" s="296" t="str">
        <f>IF(AND('Mapa final'!$L$12="Muy Alta",'Mapa final'!$P$12="Leve"),CONCATENATE("R",'Mapa final'!$A$12),"")</f>
        <v/>
      </c>
      <c r="AC6" s="292"/>
      <c r="AD6" s="292" t="str">
        <f>IF(AND('Mapa final'!$L$12="Muy Alta",'Mapa final'!$P$12="Leve"),CONCATENATE("R",'Mapa final'!$A$12),"")</f>
        <v/>
      </c>
      <c r="AE6" s="292"/>
      <c r="AF6" s="292" t="str">
        <f>IF(AND('Mapa final'!$L$12="Muy Alta",'Mapa final'!$P$12="Leve"),CONCATENATE("R",'Mapa final'!$A$12),"")</f>
        <v/>
      </c>
      <c r="AG6" s="292"/>
      <c r="AH6" s="285" t="str">
        <f>IF(AND('Mapa final'!$L$12="Muy Alta",'Mapa final'!$P$12="Catastrófico"),CONCATENATE("R",'Mapa final'!$A$12),"")</f>
        <v/>
      </c>
      <c r="AI6" s="286"/>
      <c r="AJ6" s="286" t="str">
        <f>IF(AND('Mapa final'!$L$12="Muy Alta",'Mapa final'!$P$12="Catastrófico"),CONCATENATE("R",'Mapa final'!$A$12),"")</f>
        <v/>
      </c>
      <c r="AK6" s="286"/>
      <c r="AL6" s="286" t="str">
        <f>IF(AND('Mapa final'!$L$12="Muy Alta",'Mapa final'!$P$12="Catastrófico"),CONCATENATE("R",'Mapa final'!$A$12),"")</f>
        <v/>
      </c>
      <c r="AM6" s="287"/>
      <c r="AO6" s="310" t="s">
        <v>166</v>
      </c>
      <c r="AP6" s="311"/>
      <c r="AQ6" s="311"/>
      <c r="AR6" s="311"/>
      <c r="AS6" s="311"/>
      <c r="AT6" s="312"/>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08"/>
      <c r="C7" s="308"/>
      <c r="D7" s="309"/>
      <c r="E7" s="300"/>
      <c r="F7" s="301"/>
      <c r="G7" s="301"/>
      <c r="H7" s="301"/>
      <c r="I7" s="301"/>
      <c r="J7" s="294"/>
      <c r="K7" s="288"/>
      <c r="L7" s="288"/>
      <c r="M7" s="288"/>
      <c r="N7" s="288"/>
      <c r="O7" s="289"/>
      <c r="P7" s="294"/>
      <c r="Q7" s="288"/>
      <c r="R7" s="288"/>
      <c r="S7" s="288"/>
      <c r="T7" s="288"/>
      <c r="U7" s="289"/>
      <c r="V7" s="294"/>
      <c r="W7" s="288"/>
      <c r="X7" s="288"/>
      <c r="Y7" s="288"/>
      <c r="Z7" s="288"/>
      <c r="AA7" s="289"/>
      <c r="AB7" s="294"/>
      <c r="AC7" s="288"/>
      <c r="AD7" s="288"/>
      <c r="AE7" s="288"/>
      <c r="AF7" s="288"/>
      <c r="AG7" s="288"/>
      <c r="AH7" s="279"/>
      <c r="AI7" s="280"/>
      <c r="AJ7" s="280"/>
      <c r="AK7" s="280"/>
      <c r="AL7" s="280"/>
      <c r="AM7" s="281"/>
      <c r="AN7" s="70"/>
      <c r="AO7" s="313"/>
      <c r="AP7" s="314"/>
      <c r="AQ7" s="314"/>
      <c r="AR7" s="314"/>
      <c r="AS7" s="314"/>
      <c r="AT7" s="315"/>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08"/>
      <c r="C8" s="308"/>
      <c r="D8" s="309"/>
      <c r="E8" s="300"/>
      <c r="F8" s="301"/>
      <c r="G8" s="301"/>
      <c r="H8" s="301"/>
      <c r="I8" s="301"/>
      <c r="J8" s="294" t="str">
        <f>IF(AND('Mapa final'!$L$12="Muy Alta",'Mapa final'!$P$12="Leve"),CONCATENATE("R",'Mapa final'!$A$12),"")</f>
        <v/>
      </c>
      <c r="K8" s="288"/>
      <c r="L8" s="288" t="str">
        <f>IF(AND('Mapa final'!$L$12="Muy Alta",'Mapa final'!$P$12="Leve"),CONCATENATE("R",'Mapa final'!$A$12),"")</f>
        <v/>
      </c>
      <c r="M8" s="288"/>
      <c r="N8" s="288" t="str">
        <f>IF(AND('Mapa final'!$L$12="Muy Alta",'Mapa final'!$P$12="Leve"),CONCATENATE("R",'Mapa final'!$A$12),"")</f>
        <v/>
      </c>
      <c r="O8" s="289"/>
      <c r="P8" s="294" t="str">
        <f>IF(AND('Mapa final'!$L$12="Muy Alta",'Mapa final'!$P$12="Leve"),CONCATENATE("R",'Mapa final'!$A$12),"")</f>
        <v/>
      </c>
      <c r="Q8" s="288"/>
      <c r="R8" s="288" t="str">
        <f>IF(AND('Mapa final'!$L$12="Muy Alta",'Mapa final'!$P$12="Leve"),CONCATENATE("R",'Mapa final'!$A$12),"")</f>
        <v/>
      </c>
      <c r="S8" s="288"/>
      <c r="T8" s="288" t="str">
        <f>IF(AND('Mapa final'!$L$12="Muy Alta",'Mapa final'!$P$12="Leve"),CONCATENATE("R",'Mapa final'!$A$12),"")</f>
        <v/>
      </c>
      <c r="U8" s="289"/>
      <c r="V8" s="294" t="str">
        <f>IF(AND('Mapa final'!$L$12="Muy Alta",'Mapa final'!$P$12="Leve"),CONCATENATE("R",'Mapa final'!$A$12),"")</f>
        <v/>
      </c>
      <c r="W8" s="288"/>
      <c r="X8" s="288" t="str">
        <f>IF(AND('Mapa final'!$L$12="Muy Alta",'Mapa final'!$P$12="Leve"),CONCATENATE("R",'Mapa final'!$A$12),"")</f>
        <v/>
      </c>
      <c r="Y8" s="288"/>
      <c r="Z8" s="288" t="str">
        <f>IF(AND('Mapa final'!$L$12="Muy Alta",'Mapa final'!$P$12="Leve"),CONCATENATE("R",'Mapa final'!$A$12),"")</f>
        <v/>
      </c>
      <c r="AA8" s="289"/>
      <c r="AB8" s="294" t="str">
        <f>IF(AND('Mapa final'!$L$12="Muy Alta",'Mapa final'!$P$12="Leve"),CONCATENATE("R",'Mapa final'!$A$12),"")</f>
        <v/>
      </c>
      <c r="AC8" s="288"/>
      <c r="AD8" s="288" t="str">
        <f>IF(AND('Mapa final'!$L$12="Muy Alta",'Mapa final'!$P$12="Leve"),CONCATENATE("R",'Mapa final'!$A$12),"")</f>
        <v/>
      </c>
      <c r="AE8" s="288"/>
      <c r="AF8" s="288" t="str">
        <f>IF(AND('Mapa final'!$L$12="Muy Alta",'Mapa final'!$P$12="Leve"),CONCATENATE("R",'Mapa final'!$A$12),"")</f>
        <v/>
      </c>
      <c r="AG8" s="288"/>
      <c r="AH8" s="279" t="str">
        <f>IF(AND('Mapa final'!$L$12="Muy Alta",'Mapa final'!$P$12="Catastrófico"),CONCATENATE("R",'Mapa final'!$A$12),"")</f>
        <v/>
      </c>
      <c r="AI8" s="280"/>
      <c r="AJ8" s="280" t="str">
        <f>IF(AND('Mapa final'!$L$12="Muy Alta",'Mapa final'!$P$12="Catastrófico"),CONCATENATE("R",'Mapa final'!$A$12),"")</f>
        <v/>
      </c>
      <c r="AK8" s="280"/>
      <c r="AL8" s="280" t="str">
        <f>IF(AND('Mapa final'!$L$12="Muy Alta",'Mapa final'!$P$12="Catastrófico"),CONCATENATE("R",'Mapa final'!$A$12),"")</f>
        <v/>
      </c>
      <c r="AM8" s="281"/>
      <c r="AN8" s="70"/>
      <c r="AO8" s="313"/>
      <c r="AP8" s="314"/>
      <c r="AQ8" s="314"/>
      <c r="AR8" s="314"/>
      <c r="AS8" s="314"/>
      <c r="AT8" s="315"/>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08"/>
      <c r="C9" s="308"/>
      <c r="D9" s="309"/>
      <c r="E9" s="300"/>
      <c r="F9" s="301"/>
      <c r="G9" s="301"/>
      <c r="H9" s="301"/>
      <c r="I9" s="301"/>
      <c r="J9" s="294"/>
      <c r="K9" s="288"/>
      <c r="L9" s="288"/>
      <c r="M9" s="288"/>
      <c r="N9" s="288"/>
      <c r="O9" s="289"/>
      <c r="P9" s="294"/>
      <c r="Q9" s="288"/>
      <c r="R9" s="288"/>
      <c r="S9" s="288"/>
      <c r="T9" s="288"/>
      <c r="U9" s="289"/>
      <c r="V9" s="294"/>
      <c r="W9" s="288"/>
      <c r="X9" s="288"/>
      <c r="Y9" s="288"/>
      <c r="Z9" s="288"/>
      <c r="AA9" s="289"/>
      <c r="AB9" s="294"/>
      <c r="AC9" s="288"/>
      <c r="AD9" s="288"/>
      <c r="AE9" s="288"/>
      <c r="AF9" s="288"/>
      <c r="AG9" s="288"/>
      <c r="AH9" s="279"/>
      <c r="AI9" s="280"/>
      <c r="AJ9" s="280"/>
      <c r="AK9" s="280"/>
      <c r="AL9" s="280"/>
      <c r="AM9" s="281"/>
      <c r="AN9" s="70"/>
      <c r="AO9" s="313"/>
      <c r="AP9" s="314"/>
      <c r="AQ9" s="314"/>
      <c r="AR9" s="314"/>
      <c r="AS9" s="314"/>
      <c r="AT9" s="315"/>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08"/>
      <c r="C10" s="308"/>
      <c r="D10" s="309"/>
      <c r="E10" s="300"/>
      <c r="F10" s="301"/>
      <c r="G10" s="301"/>
      <c r="H10" s="301"/>
      <c r="I10" s="301"/>
      <c r="J10" s="294" t="str">
        <f>IF(AND('Mapa final'!$L$12="Muy Alta",'Mapa final'!$P$12="Leve"),CONCATENATE("R",'Mapa final'!$A$12),"")</f>
        <v/>
      </c>
      <c r="K10" s="288"/>
      <c r="L10" s="288" t="str">
        <f>IF(AND('Mapa final'!$L$12="Muy Alta",'Mapa final'!$P$12="Leve"),CONCATENATE("R",'Mapa final'!$A$12),"")</f>
        <v/>
      </c>
      <c r="M10" s="288"/>
      <c r="N10" s="288" t="str">
        <f>IF(AND('Mapa final'!$L$12="Muy Alta",'Mapa final'!$P$12="Leve"),CONCATENATE("R",'Mapa final'!$A$12),"")</f>
        <v/>
      </c>
      <c r="O10" s="289"/>
      <c r="P10" s="294" t="str">
        <f>IF(AND('Mapa final'!$L$12="Muy Alta",'Mapa final'!$P$12="Leve"),CONCATENATE("R",'Mapa final'!$A$12),"")</f>
        <v/>
      </c>
      <c r="Q10" s="288"/>
      <c r="R10" s="288" t="str">
        <f>IF(AND('Mapa final'!$L$12="Muy Alta",'Mapa final'!$P$12="Leve"),CONCATENATE("R",'Mapa final'!$A$12),"")</f>
        <v/>
      </c>
      <c r="S10" s="288"/>
      <c r="T10" s="288" t="str">
        <f>IF(AND('Mapa final'!$L$12="Muy Alta",'Mapa final'!$P$12="Leve"),CONCATENATE("R",'Mapa final'!$A$12),"")</f>
        <v/>
      </c>
      <c r="U10" s="289"/>
      <c r="V10" s="294" t="str">
        <f>IF(AND('Mapa final'!$L$12="Muy Alta",'Mapa final'!$P$12="Leve"),CONCATENATE("R",'Mapa final'!$A$12),"")</f>
        <v/>
      </c>
      <c r="W10" s="288"/>
      <c r="X10" s="288" t="str">
        <f>IF(AND('Mapa final'!$L$12="Muy Alta",'Mapa final'!$P$12="Leve"),CONCATENATE("R",'Mapa final'!$A$12),"")</f>
        <v/>
      </c>
      <c r="Y10" s="288"/>
      <c r="Z10" s="288" t="str">
        <f>IF(AND('Mapa final'!$L$12="Muy Alta",'Mapa final'!$P$12="Leve"),CONCATENATE("R",'Mapa final'!$A$12),"")</f>
        <v/>
      </c>
      <c r="AA10" s="289"/>
      <c r="AB10" s="294" t="str">
        <f>IF(AND('Mapa final'!$L$12="Muy Alta",'Mapa final'!$P$12="Leve"),CONCATENATE("R",'Mapa final'!$A$12),"")</f>
        <v/>
      </c>
      <c r="AC10" s="288"/>
      <c r="AD10" s="288" t="str">
        <f>IF(AND('Mapa final'!$L$12="Muy Alta",'Mapa final'!$P$12="Leve"),CONCATENATE("R",'Mapa final'!$A$12),"")</f>
        <v/>
      </c>
      <c r="AE10" s="288"/>
      <c r="AF10" s="288" t="str">
        <f>IF(AND('Mapa final'!$L$12="Muy Alta",'Mapa final'!$P$12="Leve"),CONCATENATE("R",'Mapa final'!$A$12),"")</f>
        <v/>
      </c>
      <c r="AG10" s="288"/>
      <c r="AH10" s="279" t="str">
        <f>IF(AND('Mapa final'!$L$12="Muy Alta",'Mapa final'!$P$12="Catastrófico"),CONCATENATE("R",'Mapa final'!$A$12),"")</f>
        <v/>
      </c>
      <c r="AI10" s="280"/>
      <c r="AJ10" s="280" t="str">
        <f>IF(AND('Mapa final'!$L$12="Muy Alta",'Mapa final'!$P$12="Catastrófico"),CONCATENATE("R",'Mapa final'!$A$12),"")</f>
        <v/>
      </c>
      <c r="AK10" s="280"/>
      <c r="AL10" s="280" t="str">
        <f>IF(AND('Mapa final'!$L$12="Muy Alta",'Mapa final'!$P$12="Catastrófico"),CONCATENATE("R",'Mapa final'!$A$12),"")</f>
        <v/>
      </c>
      <c r="AM10" s="281"/>
      <c r="AN10" s="70"/>
      <c r="AO10" s="313"/>
      <c r="AP10" s="314"/>
      <c r="AQ10" s="314"/>
      <c r="AR10" s="314"/>
      <c r="AS10" s="314"/>
      <c r="AT10" s="315"/>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08"/>
      <c r="C11" s="308"/>
      <c r="D11" s="309"/>
      <c r="E11" s="300"/>
      <c r="F11" s="301"/>
      <c r="G11" s="301"/>
      <c r="H11" s="301"/>
      <c r="I11" s="301"/>
      <c r="J11" s="294"/>
      <c r="K11" s="288"/>
      <c r="L11" s="288"/>
      <c r="M11" s="288"/>
      <c r="N11" s="288"/>
      <c r="O11" s="289"/>
      <c r="P11" s="294"/>
      <c r="Q11" s="288"/>
      <c r="R11" s="288"/>
      <c r="S11" s="288"/>
      <c r="T11" s="288"/>
      <c r="U11" s="289"/>
      <c r="V11" s="294"/>
      <c r="W11" s="288"/>
      <c r="X11" s="288"/>
      <c r="Y11" s="288"/>
      <c r="Z11" s="288"/>
      <c r="AA11" s="289"/>
      <c r="AB11" s="294"/>
      <c r="AC11" s="288"/>
      <c r="AD11" s="288"/>
      <c r="AE11" s="288"/>
      <c r="AF11" s="288"/>
      <c r="AG11" s="288"/>
      <c r="AH11" s="279"/>
      <c r="AI11" s="280"/>
      <c r="AJ11" s="280"/>
      <c r="AK11" s="280"/>
      <c r="AL11" s="280"/>
      <c r="AM11" s="281"/>
      <c r="AN11" s="70"/>
      <c r="AO11" s="313"/>
      <c r="AP11" s="314"/>
      <c r="AQ11" s="314"/>
      <c r="AR11" s="314"/>
      <c r="AS11" s="314"/>
      <c r="AT11" s="315"/>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08"/>
      <c r="C12" s="308"/>
      <c r="D12" s="309"/>
      <c r="E12" s="300"/>
      <c r="F12" s="301"/>
      <c r="G12" s="301"/>
      <c r="H12" s="301"/>
      <c r="I12" s="301"/>
      <c r="J12" s="294" t="str">
        <f>IF(AND('Mapa final'!$L$12="Muy Alta",'Mapa final'!$P$12="Leve"),CONCATENATE("R",'Mapa final'!$A$12),"")</f>
        <v/>
      </c>
      <c r="K12" s="288"/>
      <c r="L12" s="288" t="str">
        <f>IF(AND('Mapa final'!$L$12="Muy Alta",'Mapa final'!$P$12="Leve"),CONCATENATE("R",'Mapa final'!$A$12),"")</f>
        <v/>
      </c>
      <c r="M12" s="288"/>
      <c r="N12" s="288" t="str">
        <f>IF(AND('Mapa final'!$L$12="Muy Alta",'Mapa final'!$P$12="Leve"),CONCATENATE("R",'Mapa final'!$A$12),"")</f>
        <v/>
      </c>
      <c r="O12" s="289"/>
      <c r="P12" s="294" t="str">
        <f>IF(AND('Mapa final'!$L$12="Muy Alta",'Mapa final'!$P$12="Leve"),CONCATENATE("R",'Mapa final'!$A$12),"")</f>
        <v/>
      </c>
      <c r="Q12" s="288"/>
      <c r="R12" s="288" t="str">
        <f>IF(AND('Mapa final'!$L$12="Muy Alta",'Mapa final'!$P$12="Leve"),CONCATENATE("R",'Mapa final'!$A$12),"")</f>
        <v/>
      </c>
      <c r="S12" s="288"/>
      <c r="T12" s="288" t="str">
        <f>IF(AND('Mapa final'!$L$12="Muy Alta",'Mapa final'!$P$12="Leve"),CONCATENATE("R",'Mapa final'!$A$12),"")</f>
        <v/>
      </c>
      <c r="U12" s="289"/>
      <c r="V12" s="294" t="str">
        <f>IF(AND('Mapa final'!$L$12="Muy Alta",'Mapa final'!$P$12="Leve"),CONCATENATE("R",'Mapa final'!$A$12),"")</f>
        <v/>
      </c>
      <c r="W12" s="288"/>
      <c r="X12" s="288" t="str">
        <f>IF(AND('Mapa final'!$L$12="Muy Alta",'Mapa final'!$P$12="Leve"),CONCATENATE("R",'Mapa final'!$A$12),"")</f>
        <v/>
      </c>
      <c r="Y12" s="288"/>
      <c r="Z12" s="288" t="str">
        <f>IF(AND('Mapa final'!$L$12="Muy Alta",'Mapa final'!$P$12="Leve"),CONCATENATE("R",'Mapa final'!$A$12),"")</f>
        <v/>
      </c>
      <c r="AA12" s="289"/>
      <c r="AB12" s="294" t="str">
        <f>IF(AND('Mapa final'!$L$12="Muy Alta",'Mapa final'!$P$12="Leve"),CONCATENATE("R",'Mapa final'!$A$12),"")</f>
        <v/>
      </c>
      <c r="AC12" s="288"/>
      <c r="AD12" s="288" t="str">
        <f>IF(AND('Mapa final'!$L$12="Muy Alta",'Mapa final'!$P$12="Leve"),CONCATENATE("R",'Mapa final'!$A$12),"")</f>
        <v/>
      </c>
      <c r="AE12" s="288"/>
      <c r="AF12" s="288" t="str">
        <f>IF(AND('Mapa final'!$L$12="Muy Alta",'Mapa final'!$P$12="Leve"),CONCATENATE("R",'Mapa final'!$A$12),"")</f>
        <v/>
      </c>
      <c r="AG12" s="288"/>
      <c r="AH12" s="279" t="str">
        <f>IF(AND('Mapa final'!$L$12="Muy Alta",'Mapa final'!$P$12="Catastrófico"),CONCATENATE("R",'Mapa final'!$A$12),"")</f>
        <v/>
      </c>
      <c r="AI12" s="280"/>
      <c r="AJ12" s="280" t="str">
        <f>IF(AND('Mapa final'!$L$12="Muy Alta",'Mapa final'!$P$12="Catastrófico"),CONCATENATE("R",'Mapa final'!$A$12),"")</f>
        <v/>
      </c>
      <c r="AK12" s="280"/>
      <c r="AL12" s="280" t="str">
        <f>IF(AND('Mapa final'!$L$12="Muy Alta",'Mapa final'!$P$12="Catastrófico"),CONCATENATE("R",'Mapa final'!$A$12),"")</f>
        <v/>
      </c>
      <c r="AM12" s="281"/>
      <c r="AN12" s="70"/>
      <c r="AO12" s="313"/>
      <c r="AP12" s="314"/>
      <c r="AQ12" s="314"/>
      <c r="AR12" s="314"/>
      <c r="AS12" s="314"/>
      <c r="AT12" s="315"/>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08"/>
      <c r="C13" s="308"/>
      <c r="D13" s="309"/>
      <c r="E13" s="302"/>
      <c r="F13" s="303"/>
      <c r="G13" s="303"/>
      <c r="H13" s="303"/>
      <c r="I13" s="303"/>
      <c r="J13" s="295"/>
      <c r="K13" s="290"/>
      <c r="L13" s="290"/>
      <c r="M13" s="290"/>
      <c r="N13" s="290"/>
      <c r="O13" s="291"/>
      <c r="P13" s="295"/>
      <c r="Q13" s="290"/>
      <c r="R13" s="290"/>
      <c r="S13" s="290"/>
      <c r="T13" s="290"/>
      <c r="U13" s="291"/>
      <c r="V13" s="295"/>
      <c r="W13" s="290"/>
      <c r="X13" s="290"/>
      <c r="Y13" s="290"/>
      <c r="Z13" s="290"/>
      <c r="AA13" s="291"/>
      <c r="AB13" s="295"/>
      <c r="AC13" s="290"/>
      <c r="AD13" s="290"/>
      <c r="AE13" s="290"/>
      <c r="AF13" s="290"/>
      <c r="AG13" s="290"/>
      <c r="AH13" s="282"/>
      <c r="AI13" s="283"/>
      <c r="AJ13" s="283"/>
      <c r="AK13" s="283"/>
      <c r="AL13" s="283"/>
      <c r="AM13" s="284"/>
      <c r="AN13" s="70"/>
      <c r="AO13" s="316"/>
      <c r="AP13" s="317"/>
      <c r="AQ13" s="317"/>
      <c r="AR13" s="317"/>
      <c r="AS13" s="317"/>
      <c r="AT13" s="318"/>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08"/>
      <c r="C14" s="308"/>
      <c r="D14" s="309"/>
      <c r="E14" s="298" t="s">
        <v>167</v>
      </c>
      <c r="F14" s="299"/>
      <c r="G14" s="299"/>
      <c r="H14" s="299"/>
      <c r="I14" s="299"/>
      <c r="J14" s="276" t="str">
        <f>IF(AND('Mapa final'!$L$12="Alta",'Mapa final'!$P$12="Leve"),CONCATENATE("R",'Mapa final'!$A$12),"")</f>
        <v/>
      </c>
      <c r="K14" s="277"/>
      <c r="L14" s="277" t="str">
        <f>IF(AND('Mapa final'!$L$12="Alta",'Mapa final'!$P$12="Leve"),CONCATENATE("R",'Mapa final'!$A$12),"")</f>
        <v/>
      </c>
      <c r="M14" s="277"/>
      <c r="N14" s="277" t="str">
        <f>IF(AND('Mapa final'!$L$12="Alta",'Mapa final'!$P$12="Leve"),CONCATENATE("R",'Mapa final'!$A$12),"")</f>
        <v/>
      </c>
      <c r="O14" s="278"/>
      <c r="P14" s="276" t="str">
        <f>IF(AND('Mapa final'!$L$12="Alta",'Mapa final'!$P$12="Leve"),CONCATENATE("R",'Mapa final'!$A$12),"")</f>
        <v/>
      </c>
      <c r="Q14" s="277"/>
      <c r="R14" s="277" t="str">
        <f>IF(AND('Mapa final'!$L$12="Alta",'Mapa final'!$P$12="Leve"),CONCATENATE("R",'Mapa final'!$A$12),"")</f>
        <v/>
      </c>
      <c r="S14" s="277"/>
      <c r="T14" s="277" t="str">
        <f>IF(AND('Mapa final'!$L$12="Alta",'Mapa final'!$P$12="Leve"),CONCATENATE("R",'Mapa final'!$A$12),"")</f>
        <v/>
      </c>
      <c r="U14" s="278"/>
      <c r="V14" s="296" t="str">
        <f>IF(AND('Mapa final'!$L$12="Muy Alta",'Mapa final'!$P$12="Leve"),CONCATENATE("R",'Mapa final'!$A$12),"")</f>
        <v/>
      </c>
      <c r="W14" s="292"/>
      <c r="X14" s="292" t="str">
        <f>IF(AND('Mapa final'!$L$12="Muy Alta",'Mapa final'!$P$12="Leve"),CONCATENATE("R",'Mapa final'!$A$12),"")</f>
        <v/>
      </c>
      <c r="Y14" s="292"/>
      <c r="Z14" s="292" t="str">
        <f>IF(AND('Mapa final'!$L$12="Muy Alta",'Mapa final'!$P$12="Leve"),CONCATENATE("R",'Mapa final'!$A$12),"")</f>
        <v/>
      </c>
      <c r="AA14" s="293"/>
      <c r="AB14" s="296" t="str">
        <f>IF(AND('Mapa final'!$L$12="Muy Alta",'Mapa final'!$P$12="Leve"),CONCATENATE("R",'Mapa final'!$A$12),"")</f>
        <v/>
      </c>
      <c r="AC14" s="292"/>
      <c r="AD14" s="292" t="str">
        <f>IF(AND('Mapa final'!$L$12="Muy Alta",'Mapa final'!$P$12="Leve"),CONCATENATE("R",'Mapa final'!$A$12),"")</f>
        <v/>
      </c>
      <c r="AE14" s="292"/>
      <c r="AF14" s="292" t="str">
        <f>IF(AND('Mapa final'!$L$12="Muy Alta",'Mapa final'!$P$12="Leve"),CONCATENATE("R",'Mapa final'!$A$12),"")</f>
        <v/>
      </c>
      <c r="AG14" s="293"/>
      <c r="AH14" s="285" t="str">
        <f>IF(AND('Mapa final'!$L$12="Muy Alta",'Mapa final'!$P$12="Catastrófico"),CONCATENATE("R",'Mapa final'!$A$12),"")</f>
        <v/>
      </c>
      <c r="AI14" s="286"/>
      <c r="AJ14" s="286" t="str">
        <f>IF(AND('Mapa final'!$L$12="Muy Alta",'Mapa final'!$P$12="Catastrófico"),CONCATENATE("R",'Mapa final'!$A$12),"")</f>
        <v/>
      </c>
      <c r="AK14" s="286"/>
      <c r="AL14" s="286" t="str">
        <f>IF(AND('Mapa final'!$L$12="Muy Alta",'Mapa final'!$P$12="Catastrófico"),CONCATENATE("R",'Mapa final'!$A$12),"")</f>
        <v/>
      </c>
      <c r="AM14" s="287"/>
      <c r="AN14" s="70"/>
      <c r="AO14" s="319" t="s">
        <v>168</v>
      </c>
      <c r="AP14" s="320"/>
      <c r="AQ14" s="320"/>
      <c r="AR14" s="320"/>
      <c r="AS14" s="320"/>
      <c r="AT14" s="32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08"/>
      <c r="C15" s="308"/>
      <c r="D15" s="309"/>
      <c r="E15" s="300"/>
      <c r="F15" s="301"/>
      <c r="G15" s="301"/>
      <c r="H15" s="301"/>
      <c r="I15" s="301"/>
      <c r="J15" s="270"/>
      <c r="K15" s="271"/>
      <c r="L15" s="271"/>
      <c r="M15" s="271"/>
      <c r="N15" s="271"/>
      <c r="O15" s="272"/>
      <c r="P15" s="270"/>
      <c r="Q15" s="271"/>
      <c r="R15" s="271"/>
      <c r="S15" s="271"/>
      <c r="T15" s="271"/>
      <c r="U15" s="272"/>
      <c r="V15" s="294"/>
      <c r="W15" s="288"/>
      <c r="X15" s="288"/>
      <c r="Y15" s="288"/>
      <c r="Z15" s="288"/>
      <c r="AA15" s="289"/>
      <c r="AB15" s="294"/>
      <c r="AC15" s="288"/>
      <c r="AD15" s="288"/>
      <c r="AE15" s="288"/>
      <c r="AF15" s="288"/>
      <c r="AG15" s="289"/>
      <c r="AH15" s="279"/>
      <c r="AI15" s="280"/>
      <c r="AJ15" s="280"/>
      <c r="AK15" s="280"/>
      <c r="AL15" s="280"/>
      <c r="AM15" s="281"/>
      <c r="AN15" s="70"/>
      <c r="AO15" s="322"/>
      <c r="AP15" s="323"/>
      <c r="AQ15" s="323"/>
      <c r="AR15" s="323"/>
      <c r="AS15" s="323"/>
      <c r="AT15" s="32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08"/>
      <c r="C16" s="308"/>
      <c r="D16" s="309"/>
      <c r="E16" s="300"/>
      <c r="F16" s="301"/>
      <c r="G16" s="301"/>
      <c r="H16" s="301"/>
      <c r="I16" s="301"/>
      <c r="J16" s="270" t="str">
        <f>IF(AND('Mapa final'!$L$12="Alta",'Mapa final'!$P$12="Leve"),CONCATENATE("R",'Mapa final'!$A$12),"")</f>
        <v/>
      </c>
      <c r="K16" s="271"/>
      <c r="L16" s="271" t="str">
        <f>IF(AND('Mapa final'!$L$12="Alta",'Mapa final'!$P$12="Leve"),CONCATENATE("R",'Mapa final'!$A$12),"")</f>
        <v/>
      </c>
      <c r="M16" s="271"/>
      <c r="N16" s="271" t="str">
        <f>IF(AND('Mapa final'!$L$12="Alta",'Mapa final'!$P$12="Leve"),CONCATENATE("R",'Mapa final'!$A$12),"")</f>
        <v/>
      </c>
      <c r="O16" s="272"/>
      <c r="P16" s="270" t="str">
        <f>IF(AND('Mapa final'!$L$12="Alta",'Mapa final'!$P$12="Leve"),CONCATENATE("R",'Mapa final'!$A$12),"")</f>
        <v/>
      </c>
      <c r="Q16" s="271"/>
      <c r="R16" s="271" t="str">
        <f>IF(AND('Mapa final'!$L$12="Alta",'Mapa final'!$P$12="Leve"),CONCATENATE("R",'Mapa final'!$A$12),"")</f>
        <v/>
      </c>
      <c r="S16" s="271"/>
      <c r="T16" s="271" t="str">
        <f>IF(AND('Mapa final'!$L$12="Alta",'Mapa final'!$P$12="Leve"),CONCATENATE("R",'Mapa final'!$A$12),"")</f>
        <v/>
      </c>
      <c r="U16" s="272"/>
      <c r="V16" s="294" t="str">
        <f>IF(AND('Mapa final'!$L$12="Muy Alta",'Mapa final'!$P$12="Leve"),CONCATENATE("R",'Mapa final'!$A$12),"")</f>
        <v/>
      </c>
      <c r="W16" s="288"/>
      <c r="X16" s="288" t="str">
        <f>IF(AND('Mapa final'!$L$12="Muy Alta",'Mapa final'!$P$12="Leve"),CONCATENATE("R",'Mapa final'!$A$12),"")</f>
        <v/>
      </c>
      <c r="Y16" s="288"/>
      <c r="Z16" s="288" t="str">
        <f>IF(AND('Mapa final'!$L$12="Muy Alta",'Mapa final'!$P$12="Leve"),CONCATENATE("R",'Mapa final'!$A$12),"")</f>
        <v/>
      </c>
      <c r="AA16" s="289"/>
      <c r="AB16" s="294" t="str">
        <f>IF(AND('Mapa final'!$L$12="Muy Alta",'Mapa final'!$P$12="Leve"),CONCATENATE("R",'Mapa final'!$A$12),"")</f>
        <v/>
      </c>
      <c r="AC16" s="288"/>
      <c r="AD16" s="288" t="str">
        <f>IF(AND('Mapa final'!$L$12="Muy Alta",'Mapa final'!$P$12="Leve"),CONCATENATE("R",'Mapa final'!$A$12),"")</f>
        <v/>
      </c>
      <c r="AE16" s="288"/>
      <c r="AF16" s="288" t="str">
        <f>IF(AND('Mapa final'!$L$12="Muy Alta",'Mapa final'!$P$12="Leve"),CONCATENATE("R",'Mapa final'!$A$12),"")</f>
        <v/>
      </c>
      <c r="AG16" s="289"/>
      <c r="AH16" s="279" t="str">
        <f>IF(AND('Mapa final'!$L$12="Muy Alta",'Mapa final'!$P$12="Catastrófico"),CONCATENATE("R",'Mapa final'!$A$12),"")</f>
        <v/>
      </c>
      <c r="AI16" s="280"/>
      <c r="AJ16" s="280" t="str">
        <f>IF(AND('Mapa final'!$L$12="Muy Alta",'Mapa final'!$P$12="Catastrófico"),CONCATENATE("R",'Mapa final'!$A$12),"")</f>
        <v/>
      </c>
      <c r="AK16" s="280"/>
      <c r="AL16" s="280" t="str">
        <f>IF(AND('Mapa final'!$L$12="Muy Alta",'Mapa final'!$P$12="Catastrófico"),CONCATENATE("R",'Mapa final'!$A$12),"")</f>
        <v/>
      </c>
      <c r="AM16" s="281"/>
      <c r="AN16" s="70"/>
      <c r="AO16" s="322"/>
      <c r="AP16" s="323"/>
      <c r="AQ16" s="323"/>
      <c r="AR16" s="323"/>
      <c r="AS16" s="323"/>
      <c r="AT16" s="324"/>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08"/>
      <c r="C17" s="308"/>
      <c r="D17" s="309"/>
      <c r="E17" s="300"/>
      <c r="F17" s="301"/>
      <c r="G17" s="301"/>
      <c r="H17" s="301"/>
      <c r="I17" s="301"/>
      <c r="J17" s="270"/>
      <c r="K17" s="271"/>
      <c r="L17" s="271"/>
      <c r="M17" s="271"/>
      <c r="N17" s="271"/>
      <c r="O17" s="272"/>
      <c r="P17" s="270"/>
      <c r="Q17" s="271"/>
      <c r="R17" s="271"/>
      <c r="S17" s="271"/>
      <c r="T17" s="271"/>
      <c r="U17" s="272"/>
      <c r="V17" s="294"/>
      <c r="W17" s="288"/>
      <c r="X17" s="288"/>
      <c r="Y17" s="288"/>
      <c r="Z17" s="288"/>
      <c r="AA17" s="289"/>
      <c r="AB17" s="294"/>
      <c r="AC17" s="288"/>
      <c r="AD17" s="288"/>
      <c r="AE17" s="288"/>
      <c r="AF17" s="288"/>
      <c r="AG17" s="289"/>
      <c r="AH17" s="279"/>
      <c r="AI17" s="280"/>
      <c r="AJ17" s="280"/>
      <c r="AK17" s="280"/>
      <c r="AL17" s="280"/>
      <c r="AM17" s="281"/>
      <c r="AN17" s="70"/>
      <c r="AO17" s="322"/>
      <c r="AP17" s="323"/>
      <c r="AQ17" s="323"/>
      <c r="AR17" s="323"/>
      <c r="AS17" s="323"/>
      <c r="AT17" s="32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08"/>
      <c r="C18" s="308"/>
      <c r="D18" s="309"/>
      <c r="E18" s="300"/>
      <c r="F18" s="301"/>
      <c r="G18" s="301"/>
      <c r="H18" s="301"/>
      <c r="I18" s="301"/>
      <c r="J18" s="270" t="str">
        <f>IF(AND('Mapa final'!$L$12="Alta",'Mapa final'!$P$12="Leve"),CONCATENATE("R",'Mapa final'!$A$12),"")</f>
        <v/>
      </c>
      <c r="K18" s="271"/>
      <c r="L18" s="271" t="str">
        <f>IF(AND('Mapa final'!$L$12="Alta",'Mapa final'!$P$12="Leve"),CONCATENATE("R",'Mapa final'!$A$12),"")</f>
        <v/>
      </c>
      <c r="M18" s="271"/>
      <c r="N18" s="271" t="str">
        <f>IF(AND('Mapa final'!$L$12="Alta",'Mapa final'!$P$12="Leve"),CONCATENATE("R",'Mapa final'!$A$12),"")</f>
        <v/>
      </c>
      <c r="O18" s="272"/>
      <c r="P18" s="270" t="str">
        <f>IF(AND('Mapa final'!$L$12="Alta",'Mapa final'!$P$12="Leve"),CONCATENATE("R",'Mapa final'!$A$12),"")</f>
        <v/>
      </c>
      <c r="Q18" s="271"/>
      <c r="R18" s="271" t="str">
        <f>IF(AND('Mapa final'!$L$12="Alta",'Mapa final'!$P$12="Leve"),CONCATENATE("R",'Mapa final'!$A$12),"")</f>
        <v/>
      </c>
      <c r="S18" s="271"/>
      <c r="T18" s="271" t="str">
        <f>IF(AND('Mapa final'!$L$12="Alta",'Mapa final'!$P$12="Leve"),CONCATENATE("R",'Mapa final'!$A$12),"")</f>
        <v/>
      </c>
      <c r="U18" s="272"/>
      <c r="V18" s="294" t="str">
        <f>IF(AND('Mapa final'!$L$12="Muy Alta",'Mapa final'!$P$12="Leve"),CONCATENATE("R",'Mapa final'!$A$12),"")</f>
        <v/>
      </c>
      <c r="W18" s="288"/>
      <c r="X18" s="288" t="str">
        <f>IF(AND('Mapa final'!$L$12="Muy Alta",'Mapa final'!$P$12="Leve"),CONCATENATE("R",'Mapa final'!$A$12),"")</f>
        <v/>
      </c>
      <c r="Y18" s="288"/>
      <c r="Z18" s="288" t="str">
        <f>IF(AND('Mapa final'!$L$12="Muy Alta",'Mapa final'!$P$12="Leve"),CONCATENATE("R",'Mapa final'!$A$12),"")</f>
        <v/>
      </c>
      <c r="AA18" s="289"/>
      <c r="AB18" s="294" t="str">
        <f>IF(AND('Mapa final'!$L$12="Muy Alta",'Mapa final'!$P$12="Leve"),CONCATENATE("R",'Mapa final'!$A$12),"")</f>
        <v/>
      </c>
      <c r="AC18" s="288"/>
      <c r="AD18" s="288" t="str">
        <f>IF(AND('Mapa final'!$L$12="Muy Alta",'Mapa final'!$P$12="Leve"),CONCATENATE("R",'Mapa final'!$A$12),"")</f>
        <v/>
      </c>
      <c r="AE18" s="288"/>
      <c r="AF18" s="288" t="str">
        <f>IF(AND('Mapa final'!$L$12="Muy Alta",'Mapa final'!$P$12="Leve"),CONCATENATE("R",'Mapa final'!$A$12),"")</f>
        <v/>
      </c>
      <c r="AG18" s="289"/>
      <c r="AH18" s="279" t="str">
        <f>IF(AND('Mapa final'!$L$12="Muy Alta",'Mapa final'!$P$12="Catastrófico"),CONCATENATE("R",'Mapa final'!$A$12),"")</f>
        <v/>
      </c>
      <c r="AI18" s="280"/>
      <c r="AJ18" s="280" t="str">
        <f>IF(AND('Mapa final'!$L$12="Muy Alta",'Mapa final'!$P$12="Catastrófico"),CONCATENATE("R",'Mapa final'!$A$12),"")</f>
        <v/>
      </c>
      <c r="AK18" s="280"/>
      <c r="AL18" s="280" t="str">
        <f>IF(AND('Mapa final'!$L$12="Muy Alta",'Mapa final'!$P$12="Catastrófico"),CONCATENATE("R",'Mapa final'!$A$12),"")</f>
        <v/>
      </c>
      <c r="AM18" s="281"/>
      <c r="AN18" s="70"/>
      <c r="AO18" s="322"/>
      <c r="AP18" s="323"/>
      <c r="AQ18" s="323"/>
      <c r="AR18" s="323"/>
      <c r="AS18" s="323"/>
      <c r="AT18" s="32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08"/>
      <c r="C19" s="308"/>
      <c r="D19" s="309"/>
      <c r="E19" s="300"/>
      <c r="F19" s="301"/>
      <c r="G19" s="301"/>
      <c r="H19" s="301"/>
      <c r="I19" s="301"/>
      <c r="J19" s="270"/>
      <c r="K19" s="271"/>
      <c r="L19" s="271"/>
      <c r="M19" s="271"/>
      <c r="N19" s="271"/>
      <c r="O19" s="272"/>
      <c r="P19" s="270"/>
      <c r="Q19" s="271"/>
      <c r="R19" s="271"/>
      <c r="S19" s="271"/>
      <c r="T19" s="271"/>
      <c r="U19" s="272"/>
      <c r="V19" s="294"/>
      <c r="W19" s="288"/>
      <c r="X19" s="288"/>
      <c r="Y19" s="288"/>
      <c r="Z19" s="288"/>
      <c r="AA19" s="289"/>
      <c r="AB19" s="294"/>
      <c r="AC19" s="288"/>
      <c r="AD19" s="288"/>
      <c r="AE19" s="288"/>
      <c r="AF19" s="288"/>
      <c r="AG19" s="289"/>
      <c r="AH19" s="279"/>
      <c r="AI19" s="280"/>
      <c r="AJ19" s="280"/>
      <c r="AK19" s="280"/>
      <c r="AL19" s="280"/>
      <c r="AM19" s="281"/>
      <c r="AN19" s="70"/>
      <c r="AO19" s="322"/>
      <c r="AP19" s="323"/>
      <c r="AQ19" s="323"/>
      <c r="AR19" s="323"/>
      <c r="AS19" s="323"/>
      <c r="AT19" s="32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08"/>
      <c r="C20" s="308"/>
      <c r="D20" s="309"/>
      <c r="E20" s="300"/>
      <c r="F20" s="301"/>
      <c r="G20" s="301"/>
      <c r="H20" s="301"/>
      <c r="I20" s="301"/>
      <c r="J20" s="270" t="str">
        <f>IF(AND('Mapa final'!$L$12="Alta",'Mapa final'!$P$12="Leve"),CONCATENATE("R",'Mapa final'!$A$12),"")</f>
        <v/>
      </c>
      <c r="K20" s="271"/>
      <c r="L20" s="271" t="str">
        <f>IF(AND('Mapa final'!$L$12="Alta",'Mapa final'!$P$12="Leve"),CONCATENATE("R",'Mapa final'!$A$12),"")</f>
        <v/>
      </c>
      <c r="M20" s="271"/>
      <c r="N20" s="271" t="str">
        <f>IF(AND('Mapa final'!$L$12="Alta",'Mapa final'!$P$12="Leve"),CONCATENATE("R",'Mapa final'!$A$12),"")</f>
        <v/>
      </c>
      <c r="O20" s="272"/>
      <c r="P20" s="270" t="str">
        <f>IF(AND('Mapa final'!$L$12="Alta",'Mapa final'!$P$12="Leve"),CONCATENATE("R",'Mapa final'!$A$12),"")</f>
        <v/>
      </c>
      <c r="Q20" s="271"/>
      <c r="R20" s="271" t="str">
        <f>IF(AND('Mapa final'!$L$12="Alta",'Mapa final'!$P$12="Leve"),CONCATENATE("R",'Mapa final'!$A$12),"")</f>
        <v/>
      </c>
      <c r="S20" s="271"/>
      <c r="T20" s="271" t="str">
        <f>IF(AND('Mapa final'!$L$12="Alta",'Mapa final'!$P$12="Leve"),CONCATENATE("R",'Mapa final'!$A$12),"")</f>
        <v/>
      </c>
      <c r="U20" s="272"/>
      <c r="V20" s="294" t="str">
        <f>IF(AND('Mapa final'!$L$12="Muy Alta",'Mapa final'!$P$12="Leve"),CONCATENATE("R",'Mapa final'!$A$12),"")</f>
        <v/>
      </c>
      <c r="W20" s="288"/>
      <c r="X20" s="288" t="str">
        <f>IF(AND('Mapa final'!$L$12="Muy Alta",'Mapa final'!$P$12="Leve"),CONCATENATE("R",'Mapa final'!$A$12),"")</f>
        <v/>
      </c>
      <c r="Y20" s="288"/>
      <c r="Z20" s="288" t="str">
        <f>IF(AND('Mapa final'!$L$12="Muy Alta",'Mapa final'!$P$12="Leve"),CONCATENATE("R",'Mapa final'!$A$12),"")</f>
        <v/>
      </c>
      <c r="AA20" s="289"/>
      <c r="AB20" s="294" t="str">
        <f>IF(AND('Mapa final'!$L$12="Muy Alta",'Mapa final'!$P$12="Leve"),CONCATENATE("R",'Mapa final'!$A$12),"")</f>
        <v/>
      </c>
      <c r="AC20" s="288"/>
      <c r="AD20" s="288" t="str">
        <f>IF(AND('Mapa final'!$L$12="Muy Alta",'Mapa final'!$P$12="Leve"),CONCATENATE("R",'Mapa final'!$A$12),"")</f>
        <v/>
      </c>
      <c r="AE20" s="288"/>
      <c r="AF20" s="288" t="str">
        <f>IF(AND('Mapa final'!$L$12="Muy Alta",'Mapa final'!$P$12="Leve"),CONCATENATE("R",'Mapa final'!$A$12),"")</f>
        <v/>
      </c>
      <c r="AG20" s="289"/>
      <c r="AH20" s="279" t="str">
        <f>IF(AND('Mapa final'!$L$12="Muy Alta",'Mapa final'!$P$12="Catastrófico"),CONCATENATE("R",'Mapa final'!$A$12),"")</f>
        <v/>
      </c>
      <c r="AI20" s="280"/>
      <c r="AJ20" s="280" t="str">
        <f>IF(AND('Mapa final'!$L$12="Muy Alta",'Mapa final'!$P$12="Catastrófico"),CONCATENATE("R",'Mapa final'!$A$12),"")</f>
        <v/>
      </c>
      <c r="AK20" s="280"/>
      <c r="AL20" s="280" t="str">
        <f>IF(AND('Mapa final'!$L$12="Muy Alta",'Mapa final'!$P$12="Catastrófico"),CONCATENATE("R",'Mapa final'!$A$12),"")</f>
        <v/>
      </c>
      <c r="AM20" s="281"/>
      <c r="AN20" s="70"/>
      <c r="AO20" s="322"/>
      <c r="AP20" s="323"/>
      <c r="AQ20" s="323"/>
      <c r="AR20" s="323"/>
      <c r="AS20" s="323"/>
      <c r="AT20" s="32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08"/>
      <c r="C21" s="308"/>
      <c r="D21" s="309"/>
      <c r="E21" s="302"/>
      <c r="F21" s="303"/>
      <c r="G21" s="303"/>
      <c r="H21" s="303"/>
      <c r="I21" s="303"/>
      <c r="J21" s="273"/>
      <c r="K21" s="274"/>
      <c r="L21" s="274"/>
      <c r="M21" s="274"/>
      <c r="N21" s="274"/>
      <c r="O21" s="275"/>
      <c r="P21" s="273"/>
      <c r="Q21" s="274"/>
      <c r="R21" s="274"/>
      <c r="S21" s="274"/>
      <c r="T21" s="274"/>
      <c r="U21" s="275"/>
      <c r="V21" s="295"/>
      <c r="W21" s="290"/>
      <c r="X21" s="290"/>
      <c r="Y21" s="290"/>
      <c r="Z21" s="290"/>
      <c r="AA21" s="291"/>
      <c r="AB21" s="295"/>
      <c r="AC21" s="290"/>
      <c r="AD21" s="290"/>
      <c r="AE21" s="290"/>
      <c r="AF21" s="290"/>
      <c r="AG21" s="291"/>
      <c r="AH21" s="282"/>
      <c r="AI21" s="283"/>
      <c r="AJ21" s="283"/>
      <c r="AK21" s="283"/>
      <c r="AL21" s="283"/>
      <c r="AM21" s="284"/>
      <c r="AN21" s="70"/>
      <c r="AO21" s="325"/>
      <c r="AP21" s="326"/>
      <c r="AQ21" s="326"/>
      <c r="AR21" s="326"/>
      <c r="AS21" s="326"/>
      <c r="AT21" s="327"/>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08"/>
      <c r="C22" s="308"/>
      <c r="D22" s="309"/>
      <c r="E22" s="298" t="s">
        <v>169</v>
      </c>
      <c r="F22" s="299"/>
      <c r="G22" s="299"/>
      <c r="H22" s="299"/>
      <c r="I22" s="305"/>
      <c r="J22" s="276" t="str">
        <f>IF(AND('Mapa final'!$L$12="Alta",'Mapa final'!$P$12="Leve"),CONCATENATE("R",'Mapa final'!$A$12),"")</f>
        <v/>
      </c>
      <c r="K22" s="277"/>
      <c r="L22" s="277" t="str">
        <f>IF(AND('Mapa final'!$L$12="Alta",'Mapa final'!$P$12="Leve"),CONCATENATE("R",'Mapa final'!$A$12),"")</f>
        <v/>
      </c>
      <c r="M22" s="277"/>
      <c r="N22" s="277" t="str">
        <f>IF(AND('Mapa final'!$L$12="Alta",'Mapa final'!$P$12="Leve"),CONCATENATE("R",'Mapa final'!$A$12),"")</f>
        <v/>
      </c>
      <c r="O22" s="278"/>
      <c r="P22" s="276" t="str">
        <f>IF(AND('Mapa final'!$L$12="Alta",'Mapa final'!$P$12="Leve"),CONCATENATE("R",'Mapa final'!$A$12),"")</f>
        <v/>
      </c>
      <c r="Q22" s="277"/>
      <c r="R22" s="277" t="str">
        <f>IF(AND('Mapa final'!$L$12="Alta",'Mapa final'!$P$12="Leve"),CONCATENATE("R",'Mapa final'!$A$12),"")</f>
        <v/>
      </c>
      <c r="S22" s="277"/>
      <c r="T22" s="277" t="str">
        <f>IF(AND('Mapa final'!$L$12="Alta",'Mapa final'!$P$12="Leve"),CONCATENATE("R",'Mapa final'!$A$12),"")</f>
        <v/>
      </c>
      <c r="U22" s="278"/>
      <c r="V22" s="276" t="str">
        <f>IF(AND('Mapa final'!$L$12="Alta",'Mapa final'!$P$12="Leve"),CONCATENATE("R",'Mapa final'!$A$12),"")</f>
        <v/>
      </c>
      <c r="W22" s="277"/>
      <c r="X22" s="277" t="str">
        <f>IF(AND('Mapa final'!$L$12="Alta",'Mapa final'!$P$12="Leve"),CONCATENATE("R",'Mapa final'!$A$12),"")</f>
        <v/>
      </c>
      <c r="Y22" s="277"/>
      <c r="Z22" s="277" t="str">
        <f>IF(AND('Mapa final'!$L$12="Alta",'Mapa final'!$P$12="Leve"),CONCATENATE("R",'Mapa final'!$A$12),"")</f>
        <v/>
      </c>
      <c r="AA22" s="278"/>
      <c r="AB22" s="296" t="str">
        <f>IF(AND('Mapa final'!$L$12="Muy Alta",'Mapa final'!$P$12="Leve"),CONCATENATE("R",'Mapa final'!$A$12),"")</f>
        <v/>
      </c>
      <c r="AC22" s="292"/>
      <c r="AD22" s="292" t="str">
        <f>IF(AND('Mapa final'!$L$12="Muy Alta",'Mapa final'!$P$12="Leve"),CONCATENATE("R",'Mapa final'!$A$12),"")</f>
        <v/>
      </c>
      <c r="AE22" s="292"/>
      <c r="AF22" s="292" t="str">
        <f>IF(AND('Mapa final'!$L$12="Muy Alta",'Mapa final'!$P$12="Leve"),CONCATENATE("R",'Mapa final'!$A$12),"")</f>
        <v/>
      </c>
      <c r="AG22" s="293"/>
      <c r="AH22" s="285" t="str">
        <f>IF(AND('Mapa final'!$L$12="Muy Alta",'Mapa final'!$P$12="Catastrófico"),CONCATENATE("R",'Mapa final'!$A$12),"")</f>
        <v/>
      </c>
      <c r="AI22" s="286"/>
      <c r="AJ22" s="286" t="str">
        <f>IF(AND('Mapa final'!$L$12="Muy Alta",'Mapa final'!$P$12="Catastrófico"),CONCATENATE("R",'Mapa final'!$A$12),"")</f>
        <v/>
      </c>
      <c r="AK22" s="286"/>
      <c r="AL22" s="286" t="str">
        <f>IF(AND('Mapa final'!$L$12="Muy Alta",'Mapa final'!$P$12="Catastrófico"),CONCATENATE("R",'Mapa final'!$A$12),"")</f>
        <v/>
      </c>
      <c r="AM22" s="287"/>
      <c r="AN22" s="70"/>
      <c r="AO22" s="328" t="s">
        <v>170</v>
      </c>
      <c r="AP22" s="329"/>
      <c r="AQ22" s="329"/>
      <c r="AR22" s="329"/>
      <c r="AS22" s="329"/>
      <c r="AT22" s="33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08"/>
      <c r="C23" s="308"/>
      <c r="D23" s="309"/>
      <c r="E23" s="300"/>
      <c r="F23" s="301"/>
      <c r="G23" s="301"/>
      <c r="H23" s="301"/>
      <c r="I23" s="306"/>
      <c r="J23" s="270"/>
      <c r="K23" s="271"/>
      <c r="L23" s="271"/>
      <c r="M23" s="271"/>
      <c r="N23" s="271"/>
      <c r="O23" s="272"/>
      <c r="P23" s="270"/>
      <c r="Q23" s="271"/>
      <c r="R23" s="271"/>
      <c r="S23" s="271"/>
      <c r="T23" s="271"/>
      <c r="U23" s="272"/>
      <c r="V23" s="270"/>
      <c r="W23" s="271"/>
      <c r="X23" s="271"/>
      <c r="Y23" s="271"/>
      <c r="Z23" s="271"/>
      <c r="AA23" s="272"/>
      <c r="AB23" s="294"/>
      <c r="AC23" s="288"/>
      <c r="AD23" s="288"/>
      <c r="AE23" s="288"/>
      <c r="AF23" s="288"/>
      <c r="AG23" s="289"/>
      <c r="AH23" s="279"/>
      <c r="AI23" s="280"/>
      <c r="AJ23" s="280"/>
      <c r="AK23" s="280"/>
      <c r="AL23" s="280"/>
      <c r="AM23" s="281"/>
      <c r="AN23" s="70"/>
      <c r="AO23" s="331"/>
      <c r="AP23" s="332"/>
      <c r="AQ23" s="332"/>
      <c r="AR23" s="332"/>
      <c r="AS23" s="332"/>
      <c r="AT23" s="33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08"/>
      <c r="C24" s="308"/>
      <c r="D24" s="309"/>
      <c r="E24" s="300"/>
      <c r="F24" s="301"/>
      <c r="G24" s="301"/>
      <c r="H24" s="301"/>
      <c r="I24" s="306"/>
      <c r="J24" s="270" t="str">
        <f>IF(AND('Mapa final'!$L$12="Alta",'Mapa final'!$P$12="Leve"),CONCATENATE("R",'Mapa final'!$A$12),"")</f>
        <v/>
      </c>
      <c r="K24" s="271"/>
      <c r="L24" s="271" t="str">
        <f>IF(AND('Mapa final'!$L$15="media",'Mapa final'!$P$15="Leve"),CONCATENATE("R",'Mapa final'!$A$15),"")</f>
        <v>R3</v>
      </c>
      <c r="M24" s="271"/>
      <c r="N24" s="271" t="str">
        <f>IF(AND('Mapa final'!$L$12="Alta",'Mapa final'!$P$12="Leve"),CONCATENATE("R",'Mapa final'!$A$12),"")</f>
        <v/>
      </c>
      <c r="O24" s="272"/>
      <c r="P24" s="270" t="str">
        <f>IF(AND('Mapa final'!$L$12="Alta",'Mapa final'!$P$12="Leve"),CONCATENATE("R",'Mapa final'!$A$12),"")</f>
        <v/>
      </c>
      <c r="Q24" s="271"/>
      <c r="R24" s="271" t="str">
        <f>IF(AND('Mapa final'!$L$12="media",'Mapa final'!$P$12="menor"),CONCATENATE("R",'Mapa final'!$A$12),"")</f>
        <v>R1</v>
      </c>
      <c r="S24" s="271"/>
      <c r="T24" s="271" t="str">
        <f>IF(AND('Mapa final'!$L$12="Alta",'Mapa final'!$P$12="Leve"),CONCATENATE("R",'Mapa final'!$A$12),"")</f>
        <v/>
      </c>
      <c r="U24" s="272"/>
      <c r="V24" s="270" t="str">
        <f>IF(AND('Mapa final'!$L$12="Alta",'Mapa final'!$P$12="Leve"),CONCATENATE("R",'Mapa final'!$A$12),"")</f>
        <v/>
      </c>
      <c r="W24" s="271"/>
      <c r="X24" s="271" t="str">
        <f>IF(AND('Mapa final'!$L$12="Alta",'Mapa final'!$P$12="Leve"),CONCATENATE("R",'Mapa final'!$A$12),"")</f>
        <v/>
      </c>
      <c r="Y24" s="271"/>
      <c r="Z24" s="271" t="str">
        <f>IF(AND('Mapa final'!$L$12="Alta",'Mapa final'!$P$12="Leve"),CONCATENATE("R",'Mapa final'!$A$12),"")</f>
        <v/>
      </c>
      <c r="AA24" s="272"/>
      <c r="AB24" s="294" t="str">
        <f>IF(AND('Mapa final'!$L$12="Muy Alta",'Mapa final'!$P$12="Leve"),CONCATENATE("R",'Mapa final'!$A$12),"")</f>
        <v/>
      </c>
      <c r="AC24" s="288"/>
      <c r="AD24" s="288" t="str">
        <f>IF(AND('Mapa final'!$L$12="Muy Alta",'Mapa final'!$P$12="Leve"),CONCATENATE("R",'Mapa final'!$A$12),"")</f>
        <v/>
      </c>
      <c r="AE24" s="288"/>
      <c r="AF24" s="288" t="str">
        <f>IF(AND('Mapa final'!$L$12="Muy Alta",'Mapa final'!$P$12="Leve"),CONCATENATE("R",'Mapa final'!$A$12),"")</f>
        <v/>
      </c>
      <c r="AG24" s="289"/>
      <c r="AH24" s="279" t="str">
        <f>IF(AND('Mapa final'!$L$12="Muy Alta",'Mapa final'!$P$12="Catastrófico"),CONCATENATE("R",'Mapa final'!$A$12),"")</f>
        <v/>
      </c>
      <c r="AI24" s="280"/>
      <c r="AJ24" s="280" t="str">
        <f>IF(AND('Mapa final'!$L$12="Muy Alta",'Mapa final'!$P$12="Catastrófico"),CONCATENATE("R",'Mapa final'!$A$12),"")</f>
        <v/>
      </c>
      <c r="AK24" s="280"/>
      <c r="AL24" s="280" t="str">
        <f>IF(AND('Mapa final'!$L$12="Muy Alta",'Mapa final'!$P$12="Catastrófico"),CONCATENATE("R",'Mapa final'!$A$12),"")</f>
        <v/>
      </c>
      <c r="AM24" s="281"/>
      <c r="AN24" s="70"/>
      <c r="AO24" s="331"/>
      <c r="AP24" s="332"/>
      <c r="AQ24" s="332"/>
      <c r="AR24" s="332"/>
      <c r="AS24" s="332"/>
      <c r="AT24" s="33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08"/>
      <c r="C25" s="308"/>
      <c r="D25" s="309"/>
      <c r="E25" s="300"/>
      <c r="F25" s="301"/>
      <c r="G25" s="301"/>
      <c r="H25" s="301"/>
      <c r="I25" s="306"/>
      <c r="J25" s="270"/>
      <c r="K25" s="271"/>
      <c r="L25" s="271"/>
      <c r="M25" s="271"/>
      <c r="N25" s="271"/>
      <c r="O25" s="272"/>
      <c r="P25" s="270"/>
      <c r="Q25" s="271"/>
      <c r="R25" s="271"/>
      <c r="S25" s="271"/>
      <c r="T25" s="271"/>
      <c r="U25" s="272"/>
      <c r="V25" s="270"/>
      <c r="W25" s="271"/>
      <c r="X25" s="271"/>
      <c r="Y25" s="271"/>
      <c r="Z25" s="271"/>
      <c r="AA25" s="272"/>
      <c r="AB25" s="294"/>
      <c r="AC25" s="288"/>
      <c r="AD25" s="288"/>
      <c r="AE25" s="288"/>
      <c r="AF25" s="288"/>
      <c r="AG25" s="289"/>
      <c r="AH25" s="279"/>
      <c r="AI25" s="280"/>
      <c r="AJ25" s="280"/>
      <c r="AK25" s="280"/>
      <c r="AL25" s="280"/>
      <c r="AM25" s="281"/>
      <c r="AN25" s="70"/>
      <c r="AO25" s="331"/>
      <c r="AP25" s="332"/>
      <c r="AQ25" s="332"/>
      <c r="AR25" s="332"/>
      <c r="AS25" s="332"/>
      <c r="AT25" s="333"/>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08"/>
      <c r="C26" s="308"/>
      <c r="D26" s="309"/>
      <c r="E26" s="300"/>
      <c r="F26" s="301"/>
      <c r="G26" s="301"/>
      <c r="H26" s="301"/>
      <c r="I26" s="306"/>
      <c r="J26" s="270" t="str">
        <f>IF(AND('Mapa final'!$L$12="Alta",'Mapa final'!$P$12="Leve"),CONCATENATE("R",'Mapa final'!$A$12),"")</f>
        <v/>
      </c>
      <c r="K26" s="271"/>
      <c r="L26" s="271" t="str">
        <f>IF(AND('Mapa final'!$L$12="Alta",'Mapa final'!$P$12="Leve"),CONCATENATE("R",'Mapa final'!$A$12),"")</f>
        <v/>
      </c>
      <c r="M26" s="271"/>
      <c r="N26" s="271" t="str">
        <f>IF(AND('Mapa final'!$L$12="Alta",'Mapa final'!$P$12="Leve"),CONCATENATE("R",'Mapa final'!$A$12),"")</f>
        <v/>
      </c>
      <c r="O26" s="272"/>
      <c r="P26" s="270" t="str">
        <f>IF(AND('Mapa final'!$L$12="Alta",'Mapa final'!$P$12="Leve"),CONCATENATE("R",'Mapa final'!$A$12),"")</f>
        <v/>
      </c>
      <c r="Q26" s="271"/>
      <c r="R26" s="271" t="str">
        <f>IF(AND('Mapa final'!$L$12="Alta",'Mapa final'!$P$12="Leve"),CONCATENATE("R",'Mapa final'!$A$12),"")</f>
        <v/>
      </c>
      <c r="S26" s="271"/>
      <c r="T26" s="271" t="str">
        <f>IF(AND('Mapa final'!$L$12="Alta",'Mapa final'!$P$12="Leve"),CONCATENATE("R",'Mapa final'!$A$12),"")</f>
        <v/>
      </c>
      <c r="U26" s="272"/>
      <c r="V26" s="270" t="str">
        <f>IF(AND('Mapa final'!$L$12="Alta",'Mapa final'!$P$12="Leve"),CONCATENATE("R",'Mapa final'!$A$12),"")</f>
        <v/>
      </c>
      <c r="W26" s="271"/>
      <c r="X26" s="271" t="str">
        <f>IF(AND('Mapa final'!$L$12="Alta",'Mapa final'!$P$12="Leve"),CONCATENATE("R",'Mapa final'!$A$12),"")</f>
        <v/>
      </c>
      <c r="Y26" s="271"/>
      <c r="Z26" s="271" t="str">
        <f>IF(AND('Mapa final'!$L$12="Alta",'Mapa final'!$P$12="Leve"),CONCATENATE("R",'Mapa final'!$A$12),"")</f>
        <v/>
      </c>
      <c r="AA26" s="272"/>
      <c r="AB26" s="294" t="str">
        <f>IF(AND('Mapa final'!$L$12="Muy Alta",'Mapa final'!$P$12="Leve"),CONCATENATE("R",'Mapa final'!$A$12),"")</f>
        <v/>
      </c>
      <c r="AC26" s="288"/>
      <c r="AD26" s="288" t="str">
        <f>IF(AND('Mapa final'!$L$12="Muy Alta",'Mapa final'!$P$12="Leve"),CONCATENATE("R",'Mapa final'!$A$12),"")</f>
        <v/>
      </c>
      <c r="AE26" s="288"/>
      <c r="AF26" s="288" t="str">
        <f>IF(AND('Mapa final'!$L$12="Muy Alta",'Mapa final'!$P$12="Leve"),CONCATENATE("R",'Mapa final'!$A$12),"")</f>
        <v/>
      </c>
      <c r="AG26" s="289"/>
      <c r="AH26" s="279" t="str">
        <f>IF(AND('Mapa final'!$L$12="Muy Alta",'Mapa final'!$P$12="Catastrófico"),CONCATENATE("R",'Mapa final'!$A$12),"")</f>
        <v/>
      </c>
      <c r="AI26" s="280"/>
      <c r="AJ26" s="280" t="str">
        <f>IF(AND('Mapa final'!$L$12="Muy Alta",'Mapa final'!$P$12="Catastrófico"),CONCATENATE("R",'Mapa final'!$A$12),"")</f>
        <v/>
      </c>
      <c r="AK26" s="280"/>
      <c r="AL26" s="280" t="str">
        <f>IF(AND('Mapa final'!$L$12="Muy Alta",'Mapa final'!$P$12="Catastrófico"),CONCATENATE("R",'Mapa final'!$A$12),"")</f>
        <v/>
      </c>
      <c r="AM26" s="281"/>
      <c r="AN26" s="70"/>
      <c r="AO26" s="331"/>
      <c r="AP26" s="332"/>
      <c r="AQ26" s="332"/>
      <c r="AR26" s="332"/>
      <c r="AS26" s="332"/>
      <c r="AT26" s="33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08"/>
      <c r="C27" s="308"/>
      <c r="D27" s="309"/>
      <c r="E27" s="300"/>
      <c r="F27" s="301"/>
      <c r="G27" s="301"/>
      <c r="H27" s="301"/>
      <c r="I27" s="306"/>
      <c r="J27" s="270"/>
      <c r="K27" s="271"/>
      <c r="L27" s="271"/>
      <c r="M27" s="271"/>
      <c r="N27" s="271"/>
      <c r="O27" s="272"/>
      <c r="P27" s="270"/>
      <c r="Q27" s="271"/>
      <c r="R27" s="271"/>
      <c r="S27" s="271"/>
      <c r="T27" s="271"/>
      <c r="U27" s="272"/>
      <c r="V27" s="270"/>
      <c r="W27" s="271"/>
      <c r="X27" s="271"/>
      <c r="Y27" s="271"/>
      <c r="Z27" s="271"/>
      <c r="AA27" s="272"/>
      <c r="AB27" s="294"/>
      <c r="AC27" s="288"/>
      <c r="AD27" s="288"/>
      <c r="AE27" s="288"/>
      <c r="AF27" s="288"/>
      <c r="AG27" s="289"/>
      <c r="AH27" s="279"/>
      <c r="AI27" s="280"/>
      <c r="AJ27" s="280"/>
      <c r="AK27" s="280"/>
      <c r="AL27" s="280"/>
      <c r="AM27" s="281"/>
      <c r="AN27" s="70"/>
      <c r="AO27" s="331"/>
      <c r="AP27" s="332"/>
      <c r="AQ27" s="332"/>
      <c r="AR27" s="332"/>
      <c r="AS27" s="332"/>
      <c r="AT27" s="333"/>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08"/>
      <c r="C28" s="308"/>
      <c r="D28" s="309"/>
      <c r="E28" s="300"/>
      <c r="F28" s="301"/>
      <c r="G28" s="301"/>
      <c r="H28" s="301"/>
      <c r="I28" s="306"/>
      <c r="J28" s="270" t="str">
        <f>IF(AND('Mapa final'!$L$12="Alta",'Mapa final'!$P$12="Leve"),CONCATENATE("R",'Mapa final'!$A$12),"")</f>
        <v/>
      </c>
      <c r="K28" s="271"/>
      <c r="L28" s="271" t="str">
        <f>IF(AND('Mapa final'!$L$12="Alta",'Mapa final'!$P$12="Leve"),CONCATENATE("R",'Mapa final'!$A$12),"")</f>
        <v/>
      </c>
      <c r="M28" s="271"/>
      <c r="N28" s="271" t="str">
        <f>IF(AND('Mapa final'!$L$12="Alta",'Mapa final'!$P$12="Leve"),CONCATENATE("R",'Mapa final'!$A$12),"")</f>
        <v/>
      </c>
      <c r="O28" s="272"/>
      <c r="P28" s="270" t="str">
        <f>IF(AND('Mapa final'!$L$12="Alta",'Mapa final'!$P$12="Leve"),CONCATENATE("R",'Mapa final'!$A$12),"")</f>
        <v/>
      </c>
      <c r="Q28" s="271"/>
      <c r="R28" s="271" t="str">
        <f>IF(AND('Mapa final'!$L$12="Alta",'Mapa final'!$P$12="Leve"),CONCATENATE("R",'Mapa final'!$A$12),"")</f>
        <v/>
      </c>
      <c r="S28" s="271"/>
      <c r="T28" s="271" t="str">
        <f>IF(AND('Mapa final'!$L$12="Alta",'Mapa final'!$P$12="Leve"),CONCATENATE("R",'Mapa final'!$A$12),"")</f>
        <v/>
      </c>
      <c r="U28" s="272"/>
      <c r="V28" s="270" t="str">
        <f>IF(AND('Mapa final'!$L$12="Alta",'Mapa final'!$P$12="Leve"),CONCATENATE("R",'Mapa final'!$A$12),"")</f>
        <v/>
      </c>
      <c r="W28" s="271"/>
      <c r="X28" s="271" t="str">
        <f>IF(AND('Mapa final'!$L$12="Alta",'Mapa final'!$P$12="Leve"),CONCATENATE("R",'Mapa final'!$A$12),"")</f>
        <v/>
      </c>
      <c r="Y28" s="271"/>
      <c r="Z28" s="271" t="str">
        <f>IF(AND('Mapa final'!$L$12="Alta",'Mapa final'!$P$12="Leve"),CONCATENATE("R",'Mapa final'!$A$12),"")</f>
        <v/>
      </c>
      <c r="AA28" s="272"/>
      <c r="AB28" s="294" t="str">
        <f>IF(AND('Mapa final'!$L$12="Muy Alta",'Mapa final'!$P$12="Leve"),CONCATENATE("R",'Mapa final'!$A$12),"")</f>
        <v/>
      </c>
      <c r="AC28" s="288"/>
      <c r="AD28" s="288" t="str">
        <f>IF(AND('Mapa final'!$L$12="Muy Alta",'Mapa final'!$P$12="Leve"),CONCATENATE("R",'Mapa final'!$A$12),"")</f>
        <v/>
      </c>
      <c r="AE28" s="288"/>
      <c r="AF28" s="288" t="str">
        <f>IF(AND('Mapa final'!$L$12="Muy Alta",'Mapa final'!$P$12="Leve"),CONCATENATE("R",'Mapa final'!$A$12),"")</f>
        <v/>
      </c>
      <c r="AG28" s="289"/>
      <c r="AH28" s="279" t="str">
        <f>IF(AND('Mapa final'!$L$12="Muy Alta",'Mapa final'!$P$12="Catastrófico"),CONCATENATE("R",'Mapa final'!$A$12),"")</f>
        <v/>
      </c>
      <c r="AI28" s="280"/>
      <c r="AJ28" s="280" t="str">
        <f>IF(AND('Mapa final'!$L$12="Muy Alta",'Mapa final'!$P$12="Catastrófico"),CONCATENATE("R",'Mapa final'!$A$12),"")</f>
        <v/>
      </c>
      <c r="AK28" s="280"/>
      <c r="AL28" s="280" t="str">
        <f>IF(AND('Mapa final'!$L$12="Muy Alta",'Mapa final'!$P$12="Catastrófico"),CONCATENATE("R",'Mapa final'!$A$12),"")</f>
        <v/>
      </c>
      <c r="AM28" s="281"/>
      <c r="AN28" s="70"/>
      <c r="AO28" s="331"/>
      <c r="AP28" s="332"/>
      <c r="AQ28" s="332"/>
      <c r="AR28" s="332"/>
      <c r="AS28" s="332"/>
      <c r="AT28" s="333"/>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08"/>
      <c r="C29" s="308"/>
      <c r="D29" s="309"/>
      <c r="E29" s="302"/>
      <c r="F29" s="303"/>
      <c r="G29" s="303"/>
      <c r="H29" s="303"/>
      <c r="I29" s="307"/>
      <c r="J29" s="270"/>
      <c r="K29" s="271"/>
      <c r="L29" s="271"/>
      <c r="M29" s="271"/>
      <c r="N29" s="271"/>
      <c r="O29" s="272"/>
      <c r="P29" s="273"/>
      <c r="Q29" s="274"/>
      <c r="R29" s="274"/>
      <c r="S29" s="274"/>
      <c r="T29" s="274"/>
      <c r="U29" s="275"/>
      <c r="V29" s="273"/>
      <c r="W29" s="274"/>
      <c r="X29" s="274"/>
      <c r="Y29" s="274"/>
      <c r="Z29" s="274"/>
      <c r="AA29" s="275"/>
      <c r="AB29" s="295"/>
      <c r="AC29" s="290"/>
      <c r="AD29" s="290"/>
      <c r="AE29" s="290"/>
      <c r="AF29" s="290"/>
      <c r="AG29" s="291"/>
      <c r="AH29" s="282"/>
      <c r="AI29" s="283"/>
      <c r="AJ29" s="283"/>
      <c r="AK29" s="283"/>
      <c r="AL29" s="283"/>
      <c r="AM29" s="284"/>
      <c r="AN29" s="70"/>
      <c r="AO29" s="334"/>
      <c r="AP29" s="335"/>
      <c r="AQ29" s="335"/>
      <c r="AR29" s="335"/>
      <c r="AS29" s="335"/>
      <c r="AT29" s="33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08"/>
      <c r="C30" s="308"/>
      <c r="D30" s="309"/>
      <c r="E30" s="298" t="s">
        <v>171</v>
      </c>
      <c r="F30" s="299"/>
      <c r="G30" s="299"/>
      <c r="H30" s="299"/>
      <c r="I30" s="299"/>
      <c r="J30" s="267" t="str">
        <f>IF(AND('Mapa final'!$L$12="Baja",'Mapa final'!$P$12="Leve"),CONCATENATE("R",'Mapa final'!$A$12),"")</f>
        <v/>
      </c>
      <c r="K30" s="268"/>
      <c r="L30" s="268" t="str">
        <f>IF(AND('Mapa final'!$L$12="Baja",'Mapa final'!$P$12="Leve"),CONCATENATE("R",'Mapa final'!$A$12),"")</f>
        <v/>
      </c>
      <c r="M30" s="268"/>
      <c r="N30" s="268" t="str">
        <f>IF(AND('Mapa final'!$L$12="Baja",'Mapa final'!$P$12="Leve"),CONCATENATE("R",'Mapa final'!$A$12),"")</f>
        <v/>
      </c>
      <c r="O30" s="269"/>
      <c r="P30" s="277" t="str">
        <f>IF(AND('Mapa final'!$L$12="Alta",'Mapa final'!$P$12="Leve"),CONCATENATE("R",'Mapa final'!$A$12),"")</f>
        <v/>
      </c>
      <c r="Q30" s="277"/>
      <c r="R30" s="277" t="str">
        <f>IF(AND('Mapa final'!$L$12="Alta",'Mapa final'!$P$12="Leve"),CONCATENATE("R",'Mapa final'!$A$12),"")</f>
        <v/>
      </c>
      <c r="S30" s="277"/>
      <c r="T30" s="277" t="str">
        <f>IF(AND('Mapa final'!$L$12="Alta",'Mapa final'!$P$12="Leve"),CONCATENATE("R",'Mapa final'!$A$12),"")</f>
        <v/>
      </c>
      <c r="U30" s="278"/>
      <c r="V30" s="276" t="str">
        <f>IF(AND('Mapa final'!$L$12="Alta",'Mapa final'!$P$12="Leve"),CONCATENATE("R",'Mapa final'!$A$12),"")</f>
        <v/>
      </c>
      <c r="W30" s="277"/>
      <c r="X30" s="277" t="str">
        <f>IF(AND('Mapa final'!$L$12="Alta",'Mapa final'!$P$12="Leve"),CONCATENATE("R",'Mapa final'!$A$12),"")</f>
        <v/>
      </c>
      <c r="Y30" s="277"/>
      <c r="Z30" s="277" t="str">
        <f>IF(AND('Mapa final'!$L$12="Alta",'Mapa final'!$P$12="Leve"),CONCATENATE("R",'Mapa final'!$A$12),"")</f>
        <v/>
      </c>
      <c r="AA30" s="278"/>
      <c r="AB30" s="296" t="str">
        <f>IF(AND('Mapa final'!$L$12="Muy Alta",'Mapa final'!$P$12="Leve"),CONCATENATE("R",'Mapa final'!$A$12),"")</f>
        <v/>
      </c>
      <c r="AC30" s="292"/>
      <c r="AD30" s="292" t="str">
        <f>IF(AND('Mapa final'!$L$12="Muy Alta",'Mapa final'!$P$12="Leve"),CONCATENATE("R",'Mapa final'!$A$12),"")</f>
        <v/>
      </c>
      <c r="AE30" s="292"/>
      <c r="AF30" s="292" t="str">
        <f>IF(AND('Mapa final'!$L$12="Muy Alta",'Mapa final'!$P$12="Leve"),CONCATENATE("R",'Mapa final'!$A$12),"")</f>
        <v/>
      </c>
      <c r="AG30" s="293"/>
      <c r="AH30" s="285" t="str">
        <f>IF(AND('Mapa final'!$L$12="Muy Alta",'Mapa final'!$P$12="Catastrófico"),CONCATENATE("R",'Mapa final'!$A$12),"")</f>
        <v/>
      </c>
      <c r="AI30" s="286"/>
      <c r="AJ30" s="286" t="str">
        <f>IF(AND('Mapa final'!$L$12="Muy Alta",'Mapa final'!$P$12="Catastrófico"),CONCATENATE("R",'Mapa final'!$A$12),"")</f>
        <v/>
      </c>
      <c r="AK30" s="286"/>
      <c r="AL30" s="286" t="str">
        <f>IF(AND('Mapa final'!$L$12="Muy Alta",'Mapa final'!$P$12="Catastrófico"),CONCATENATE("R",'Mapa final'!$A$12),"")</f>
        <v/>
      </c>
      <c r="AM30" s="287"/>
      <c r="AN30" s="70"/>
      <c r="AO30" s="337" t="s">
        <v>172</v>
      </c>
      <c r="AP30" s="338"/>
      <c r="AQ30" s="338"/>
      <c r="AR30" s="338"/>
      <c r="AS30" s="338"/>
      <c r="AT30" s="339"/>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08"/>
      <c r="C31" s="308"/>
      <c r="D31" s="309"/>
      <c r="E31" s="300"/>
      <c r="F31" s="301"/>
      <c r="G31" s="301"/>
      <c r="H31" s="301"/>
      <c r="I31" s="301"/>
      <c r="J31" s="261"/>
      <c r="K31" s="262"/>
      <c r="L31" s="262"/>
      <c r="M31" s="262"/>
      <c r="N31" s="262"/>
      <c r="O31" s="263"/>
      <c r="P31" s="271"/>
      <c r="Q31" s="271"/>
      <c r="R31" s="271"/>
      <c r="S31" s="271"/>
      <c r="T31" s="271"/>
      <c r="U31" s="272"/>
      <c r="V31" s="270"/>
      <c r="W31" s="271"/>
      <c r="X31" s="271"/>
      <c r="Y31" s="271"/>
      <c r="Z31" s="271"/>
      <c r="AA31" s="272"/>
      <c r="AB31" s="294"/>
      <c r="AC31" s="288"/>
      <c r="AD31" s="288"/>
      <c r="AE31" s="288"/>
      <c r="AF31" s="288"/>
      <c r="AG31" s="289"/>
      <c r="AH31" s="279"/>
      <c r="AI31" s="280"/>
      <c r="AJ31" s="280"/>
      <c r="AK31" s="280"/>
      <c r="AL31" s="280"/>
      <c r="AM31" s="281"/>
      <c r="AN31" s="70"/>
      <c r="AO31" s="340"/>
      <c r="AP31" s="341"/>
      <c r="AQ31" s="341"/>
      <c r="AR31" s="341"/>
      <c r="AS31" s="341"/>
      <c r="AT31" s="342"/>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08"/>
      <c r="C32" s="308"/>
      <c r="D32" s="309"/>
      <c r="E32" s="300"/>
      <c r="F32" s="301"/>
      <c r="G32" s="301"/>
      <c r="H32" s="301"/>
      <c r="I32" s="301"/>
      <c r="J32" s="261" t="str">
        <f>IF(AND('Mapa final'!$L$12="Baja",'Mapa final'!$P$12="Leve"),CONCATENATE("R",'Mapa final'!$A$12),"")</f>
        <v/>
      </c>
      <c r="K32" s="262"/>
      <c r="L32" s="262" t="str">
        <f>IF(AND('Mapa final'!$L$12="Baja",'Mapa final'!$P$12="Leve"),CONCATENATE("R",'Mapa final'!$A$12),"")</f>
        <v/>
      </c>
      <c r="M32" s="262"/>
      <c r="N32" s="262" t="str">
        <f>IF(AND('Mapa final'!$L$12="Baja",'Mapa final'!$P$12="Leve"),CONCATENATE("R",'Mapa final'!$A$12),"")</f>
        <v/>
      </c>
      <c r="O32" s="263"/>
      <c r="P32" s="271" t="str">
        <f>IF(AND('Mapa final'!$L$12="Alta",'Mapa final'!$P$12="Leve"),CONCATENATE("R",'Mapa final'!$A$12),"")</f>
        <v/>
      </c>
      <c r="Q32" s="271"/>
      <c r="R32" s="271" t="str">
        <f>IF(AND('Mapa final'!$L$14="baja",'Mapa final'!$P$14="menor"),CONCATENATE("R",'Mapa final'!$A$14),"")</f>
        <v>R2</v>
      </c>
      <c r="S32" s="271"/>
      <c r="T32" s="271" t="str">
        <f>IF(AND('Mapa final'!$L$12="Alta",'Mapa final'!$P$12="Leve"),CONCATENATE("R",'Mapa final'!$A$12),"")</f>
        <v/>
      </c>
      <c r="U32" s="272"/>
      <c r="V32" s="270" t="str">
        <f>IF(AND('Mapa final'!$L$12="Alta",'Mapa final'!$P$12="Leve"),CONCATENATE("R",'Mapa final'!$A$12),"")</f>
        <v/>
      </c>
      <c r="W32" s="271"/>
      <c r="X32" s="271" t="str">
        <f>IF(AND('Mapa final'!$L$12="Alta",'Mapa final'!$P$12="Leve"),CONCATENATE("R",'Mapa final'!$A$12),"")</f>
        <v/>
      </c>
      <c r="Y32" s="271"/>
      <c r="Z32" s="271" t="str">
        <f>IF(AND('Mapa final'!$L$12="Alta",'Mapa final'!$P$12="Leve"),CONCATENATE("R",'Mapa final'!$A$12),"")</f>
        <v/>
      </c>
      <c r="AA32" s="272"/>
      <c r="AB32" s="294" t="str">
        <f>IF(AND('Mapa final'!$L$12="Muy Alta",'Mapa final'!$P$12="Leve"),CONCATENATE("R",'Mapa final'!$A$12),"")</f>
        <v/>
      </c>
      <c r="AC32" s="288"/>
      <c r="AD32" s="288" t="str">
        <f>IF(AND('Mapa final'!$L$12="Muy Alta",'Mapa final'!$P$12="Leve"),CONCATENATE("R",'Mapa final'!$A$12),"")</f>
        <v/>
      </c>
      <c r="AE32" s="288"/>
      <c r="AF32" s="288" t="str">
        <f>IF(AND('Mapa final'!$L$12="Muy Alta",'Mapa final'!$P$12="Leve"),CONCATENATE("R",'Mapa final'!$A$12),"")</f>
        <v/>
      </c>
      <c r="AG32" s="289"/>
      <c r="AH32" s="279" t="str">
        <f>IF(AND('Mapa final'!$L$12="Muy Alta",'Mapa final'!$P$12="Catastrófico"),CONCATENATE("R",'Mapa final'!$A$12),"")</f>
        <v/>
      </c>
      <c r="AI32" s="280"/>
      <c r="AJ32" s="280" t="str">
        <f>IF(AND('Mapa final'!$L$12="Muy Alta",'Mapa final'!$P$12="Catastrófico"),CONCATENATE("R",'Mapa final'!$A$12),"")</f>
        <v/>
      </c>
      <c r="AK32" s="280"/>
      <c r="AL32" s="280" t="str">
        <f>IF(AND('Mapa final'!$L$12="Muy Alta",'Mapa final'!$P$12="Catastrófico"),CONCATENATE("R",'Mapa final'!$A$12),"")</f>
        <v/>
      </c>
      <c r="AM32" s="281"/>
      <c r="AN32" s="70"/>
      <c r="AO32" s="340"/>
      <c r="AP32" s="341"/>
      <c r="AQ32" s="341"/>
      <c r="AR32" s="341"/>
      <c r="AS32" s="341"/>
      <c r="AT32" s="342"/>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08"/>
      <c r="C33" s="308"/>
      <c r="D33" s="309"/>
      <c r="E33" s="300"/>
      <c r="F33" s="301"/>
      <c r="G33" s="301"/>
      <c r="H33" s="301"/>
      <c r="I33" s="301"/>
      <c r="J33" s="261"/>
      <c r="K33" s="262"/>
      <c r="L33" s="262"/>
      <c r="M33" s="262"/>
      <c r="N33" s="262"/>
      <c r="O33" s="263"/>
      <c r="P33" s="271"/>
      <c r="Q33" s="271"/>
      <c r="R33" s="271"/>
      <c r="S33" s="271"/>
      <c r="T33" s="271"/>
      <c r="U33" s="272"/>
      <c r="V33" s="270"/>
      <c r="W33" s="271"/>
      <c r="X33" s="271"/>
      <c r="Y33" s="271"/>
      <c r="Z33" s="271"/>
      <c r="AA33" s="272"/>
      <c r="AB33" s="294"/>
      <c r="AC33" s="288"/>
      <c r="AD33" s="288"/>
      <c r="AE33" s="288"/>
      <c r="AF33" s="288"/>
      <c r="AG33" s="289"/>
      <c r="AH33" s="279"/>
      <c r="AI33" s="280"/>
      <c r="AJ33" s="280"/>
      <c r="AK33" s="280"/>
      <c r="AL33" s="280"/>
      <c r="AM33" s="281"/>
      <c r="AN33" s="70"/>
      <c r="AO33" s="340"/>
      <c r="AP33" s="341"/>
      <c r="AQ33" s="341"/>
      <c r="AR33" s="341"/>
      <c r="AS33" s="341"/>
      <c r="AT33" s="342"/>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08"/>
      <c r="C34" s="308"/>
      <c r="D34" s="309"/>
      <c r="E34" s="300"/>
      <c r="F34" s="301"/>
      <c r="G34" s="301"/>
      <c r="H34" s="301"/>
      <c r="I34" s="301"/>
      <c r="J34" s="261" t="str">
        <f>IF(AND('Mapa final'!$L$12="Baja",'Mapa final'!$P$12="Leve"),CONCATENATE("R",'Mapa final'!$A$12),"")</f>
        <v/>
      </c>
      <c r="K34" s="262"/>
      <c r="L34" s="262" t="str">
        <f>IF(AND('Mapa final'!$L$12="Baja",'Mapa final'!$P$12="Leve"),CONCATENATE("R",'Mapa final'!$A$12),"")</f>
        <v/>
      </c>
      <c r="M34" s="262"/>
      <c r="N34" s="262" t="str">
        <f>IF(AND('Mapa final'!$L$12="Baja",'Mapa final'!$P$12="Leve"),CONCATENATE("R",'Mapa final'!$A$12),"")</f>
        <v/>
      </c>
      <c r="O34" s="263"/>
      <c r="P34" s="271" t="str">
        <f>IF(AND('Mapa final'!$L$12="Alta",'Mapa final'!$P$12="Leve"),CONCATENATE("R",'Mapa final'!$A$12),"")</f>
        <v/>
      </c>
      <c r="Q34" s="271"/>
      <c r="R34" s="271" t="str">
        <f>IF(AND('Mapa final'!$L$12="Alta",'Mapa final'!$P$12="Leve"),CONCATENATE("R",'Mapa final'!$A$12),"")</f>
        <v/>
      </c>
      <c r="S34" s="271"/>
      <c r="T34" s="271" t="str">
        <f>IF(AND('Mapa final'!$L$12="Alta",'Mapa final'!$P$12="Leve"),CONCATENATE("R",'Mapa final'!$A$12),"")</f>
        <v/>
      </c>
      <c r="U34" s="272"/>
      <c r="V34" s="270" t="str">
        <f>IF(AND('Mapa final'!$L$12="Alta",'Mapa final'!$P$12="Leve"),CONCATENATE("R",'Mapa final'!$A$12),"")</f>
        <v/>
      </c>
      <c r="W34" s="271"/>
      <c r="X34" s="271" t="str">
        <f>IF(AND('Mapa final'!$L$12="Alta",'Mapa final'!$P$12="Leve"),CONCATENATE("R",'Mapa final'!$A$12),"")</f>
        <v/>
      </c>
      <c r="Y34" s="271"/>
      <c r="Z34" s="271" t="str">
        <f>IF(AND('Mapa final'!$L$12="Alta",'Mapa final'!$P$12="Leve"),CONCATENATE("R",'Mapa final'!$A$12),"")</f>
        <v/>
      </c>
      <c r="AA34" s="272"/>
      <c r="AB34" s="294" t="str">
        <f>IF(AND('Mapa final'!$L$12="Muy Alta",'Mapa final'!$P$12="Leve"),CONCATENATE("R",'Mapa final'!$A$12),"")</f>
        <v/>
      </c>
      <c r="AC34" s="288"/>
      <c r="AD34" s="288" t="str">
        <f>IF(AND('Mapa final'!$L$12="Muy Alta",'Mapa final'!$P$12="Leve"),CONCATENATE("R",'Mapa final'!$A$12),"")</f>
        <v/>
      </c>
      <c r="AE34" s="288"/>
      <c r="AF34" s="288" t="str">
        <f>IF(AND('Mapa final'!$L$12="Muy Alta",'Mapa final'!$P$12="Leve"),CONCATENATE("R",'Mapa final'!$A$12),"")</f>
        <v/>
      </c>
      <c r="AG34" s="289"/>
      <c r="AH34" s="279" t="str">
        <f>IF(AND('Mapa final'!$L$12="Muy Alta",'Mapa final'!$P$12="Catastrófico"),CONCATENATE("R",'Mapa final'!$A$12),"")</f>
        <v/>
      </c>
      <c r="AI34" s="280"/>
      <c r="AJ34" s="280" t="str">
        <f>IF(AND('Mapa final'!$L$12="Muy Alta",'Mapa final'!$P$12="Catastrófico"),CONCATENATE("R",'Mapa final'!$A$12),"")</f>
        <v/>
      </c>
      <c r="AK34" s="280"/>
      <c r="AL34" s="280" t="str">
        <f>IF(AND('Mapa final'!$L$12="Muy Alta",'Mapa final'!$P$12="Catastrófico"),CONCATENATE("R",'Mapa final'!$A$12),"")</f>
        <v/>
      </c>
      <c r="AM34" s="281"/>
      <c r="AN34" s="70"/>
      <c r="AO34" s="340"/>
      <c r="AP34" s="341"/>
      <c r="AQ34" s="341"/>
      <c r="AR34" s="341"/>
      <c r="AS34" s="341"/>
      <c r="AT34" s="342"/>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08"/>
      <c r="C35" s="308"/>
      <c r="D35" s="309"/>
      <c r="E35" s="300"/>
      <c r="F35" s="301"/>
      <c r="G35" s="301"/>
      <c r="H35" s="301"/>
      <c r="I35" s="301"/>
      <c r="J35" s="261"/>
      <c r="K35" s="262"/>
      <c r="L35" s="262"/>
      <c r="M35" s="262"/>
      <c r="N35" s="262"/>
      <c r="O35" s="263"/>
      <c r="P35" s="271"/>
      <c r="Q35" s="271"/>
      <c r="R35" s="271"/>
      <c r="S35" s="271"/>
      <c r="T35" s="271"/>
      <c r="U35" s="272"/>
      <c r="V35" s="270"/>
      <c r="W35" s="271"/>
      <c r="X35" s="271"/>
      <c r="Y35" s="271"/>
      <c r="Z35" s="271"/>
      <c r="AA35" s="272"/>
      <c r="AB35" s="294"/>
      <c r="AC35" s="288"/>
      <c r="AD35" s="288"/>
      <c r="AE35" s="288"/>
      <c r="AF35" s="288"/>
      <c r="AG35" s="289"/>
      <c r="AH35" s="279"/>
      <c r="AI35" s="280"/>
      <c r="AJ35" s="280"/>
      <c r="AK35" s="280"/>
      <c r="AL35" s="280"/>
      <c r="AM35" s="281"/>
      <c r="AN35" s="70"/>
      <c r="AO35" s="340"/>
      <c r="AP35" s="341"/>
      <c r="AQ35" s="341"/>
      <c r="AR35" s="341"/>
      <c r="AS35" s="341"/>
      <c r="AT35" s="342"/>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08"/>
      <c r="C36" s="308"/>
      <c r="D36" s="309"/>
      <c r="E36" s="300"/>
      <c r="F36" s="301"/>
      <c r="G36" s="301"/>
      <c r="H36" s="301"/>
      <c r="I36" s="301"/>
      <c r="J36" s="261" t="str">
        <f>IF(AND('Mapa final'!$L$12="Baja",'Mapa final'!$P$12="Leve"),CONCATENATE("R",'Mapa final'!$A$12),"")</f>
        <v/>
      </c>
      <c r="K36" s="262"/>
      <c r="L36" s="262" t="str">
        <f>IF(AND('Mapa final'!$L$12="Baja",'Mapa final'!$P$12="Leve"),CONCATENATE("R",'Mapa final'!$A$12),"")</f>
        <v/>
      </c>
      <c r="M36" s="262"/>
      <c r="N36" s="262" t="str">
        <f>IF(AND('Mapa final'!$L$12="Baja",'Mapa final'!$P$12="Leve"),CONCATENATE("R",'Mapa final'!$A$12),"")</f>
        <v/>
      </c>
      <c r="O36" s="263"/>
      <c r="P36" s="271" t="str">
        <f>IF(AND('Mapa final'!$L$12="Alta",'Mapa final'!$P$12="Leve"),CONCATENATE("R",'Mapa final'!$A$12),"")</f>
        <v/>
      </c>
      <c r="Q36" s="271"/>
      <c r="R36" s="271" t="str">
        <f>IF(AND('Mapa final'!$L$12="Alta",'Mapa final'!$P$12="Leve"),CONCATENATE("R",'Mapa final'!$A$12),"")</f>
        <v/>
      </c>
      <c r="S36" s="271"/>
      <c r="T36" s="271" t="str">
        <f>IF(AND('Mapa final'!$L$12="Alta",'Mapa final'!$P$12="Leve"),CONCATENATE("R",'Mapa final'!$A$12),"")</f>
        <v/>
      </c>
      <c r="U36" s="272"/>
      <c r="V36" s="270" t="str">
        <f>IF(AND('Mapa final'!$L$12="Alta",'Mapa final'!$P$12="Leve"),CONCATENATE("R",'Mapa final'!$A$12),"")</f>
        <v/>
      </c>
      <c r="W36" s="271"/>
      <c r="X36" s="271" t="str">
        <f>IF(AND('Mapa final'!$L$12="Alta",'Mapa final'!$P$12="Leve"),CONCATENATE("R",'Mapa final'!$A$12),"")</f>
        <v/>
      </c>
      <c r="Y36" s="271"/>
      <c r="Z36" s="271" t="str">
        <f>IF(AND('Mapa final'!$L$12="Alta",'Mapa final'!$P$12="Leve"),CONCATENATE("R",'Mapa final'!$A$12),"")</f>
        <v/>
      </c>
      <c r="AA36" s="272"/>
      <c r="AB36" s="294" t="str">
        <f>IF(AND('Mapa final'!$L$12="Muy Alta",'Mapa final'!$P$12="Leve"),CONCATENATE("R",'Mapa final'!$A$12),"")</f>
        <v/>
      </c>
      <c r="AC36" s="288"/>
      <c r="AD36" s="288" t="str">
        <f>IF(AND('Mapa final'!$L$12="Muy Alta",'Mapa final'!$P$12="Leve"),CONCATENATE("R",'Mapa final'!$A$12),"")</f>
        <v/>
      </c>
      <c r="AE36" s="288"/>
      <c r="AF36" s="288" t="str">
        <f>IF(AND('Mapa final'!$L$12="Muy Alta",'Mapa final'!$P$12="Leve"),CONCATENATE("R",'Mapa final'!$A$12),"")</f>
        <v/>
      </c>
      <c r="AG36" s="289"/>
      <c r="AH36" s="279" t="str">
        <f>IF(AND('Mapa final'!$L$12="Muy Alta",'Mapa final'!$P$12="Catastrófico"),CONCATENATE("R",'Mapa final'!$A$12),"")</f>
        <v/>
      </c>
      <c r="AI36" s="280"/>
      <c r="AJ36" s="280" t="str">
        <f>IF(AND('Mapa final'!$L$12="Muy Alta",'Mapa final'!$P$12="Catastrófico"),CONCATENATE("R",'Mapa final'!$A$12),"")</f>
        <v/>
      </c>
      <c r="AK36" s="280"/>
      <c r="AL36" s="280" t="str">
        <f>IF(AND('Mapa final'!$L$12="Muy Alta",'Mapa final'!$P$12="Catastrófico"),CONCATENATE("R",'Mapa final'!$A$12),"")</f>
        <v/>
      </c>
      <c r="AM36" s="281"/>
      <c r="AN36" s="70"/>
      <c r="AO36" s="340"/>
      <c r="AP36" s="341"/>
      <c r="AQ36" s="341"/>
      <c r="AR36" s="341"/>
      <c r="AS36" s="341"/>
      <c r="AT36" s="34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08"/>
      <c r="C37" s="308"/>
      <c r="D37" s="309"/>
      <c r="E37" s="302"/>
      <c r="F37" s="303"/>
      <c r="G37" s="303"/>
      <c r="H37" s="303"/>
      <c r="I37" s="303"/>
      <c r="J37" s="264"/>
      <c r="K37" s="265"/>
      <c r="L37" s="265"/>
      <c r="M37" s="265"/>
      <c r="N37" s="265"/>
      <c r="O37" s="266"/>
      <c r="P37" s="274"/>
      <c r="Q37" s="274"/>
      <c r="R37" s="274"/>
      <c r="S37" s="274"/>
      <c r="T37" s="274"/>
      <c r="U37" s="275"/>
      <c r="V37" s="270"/>
      <c r="W37" s="271"/>
      <c r="X37" s="271"/>
      <c r="Y37" s="271"/>
      <c r="Z37" s="271"/>
      <c r="AA37" s="272"/>
      <c r="AB37" s="295"/>
      <c r="AC37" s="290"/>
      <c r="AD37" s="290"/>
      <c r="AE37" s="290"/>
      <c r="AF37" s="290"/>
      <c r="AG37" s="291"/>
      <c r="AH37" s="282"/>
      <c r="AI37" s="283"/>
      <c r="AJ37" s="283"/>
      <c r="AK37" s="283"/>
      <c r="AL37" s="283"/>
      <c r="AM37" s="284"/>
      <c r="AN37" s="70"/>
      <c r="AO37" s="343"/>
      <c r="AP37" s="344"/>
      <c r="AQ37" s="344"/>
      <c r="AR37" s="344"/>
      <c r="AS37" s="344"/>
      <c r="AT37" s="34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08"/>
      <c r="C38" s="308"/>
      <c r="D38" s="309"/>
      <c r="E38" s="298" t="s">
        <v>173</v>
      </c>
      <c r="F38" s="299"/>
      <c r="G38" s="299"/>
      <c r="H38" s="299"/>
      <c r="I38" s="305"/>
      <c r="J38" s="267" t="str">
        <f>IF(AND('Mapa final'!$L$12="Baja",'Mapa final'!$P$12="Leve"),CONCATENATE("R",'Mapa final'!$A$12),"")</f>
        <v/>
      </c>
      <c r="K38" s="268"/>
      <c r="L38" s="268" t="str">
        <f>IF(AND('Mapa final'!$L$12="Baja",'Mapa final'!$P$12="Leve"),CONCATENATE("R",'Mapa final'!$A$12),"")</f>
        <v/>
      </c>
      <c r="M38" s="268"/>
      <c r="N38" s="268" t="str">
        <f>IF(AND('Mapa final'!$L$12="Baja",'Mapa final'!$P$12="Leve"),CONCATENATE("R",'Mapa final'!$A$12),"")</f>
        <v/>
      </c>
      <c r="O38" s="269"/>
      <c r="P38" s="267" t="str">
        <f>IF(AND('Mapa final'!$L$12="Baja",'Mapa final'!$P$12="Leve"),CONCATENATE("R",'Mapa final'!$A$12),"")</f>
        <v/>
      </c>
      <c r="Q38" s="268"/>
      <c r="R38" s="268" t="str">
        <f>IF(AND('Mapa final'!$L$12="Baja",'Mapa final'!$P$12="Leve"),CONCATENATE("R",'Mapa final'!$A$12),"")</f>
        <v/>
      </c>
      <c r="S38" s="268"/>
      <c r="T38" s="268" t="str">
        <f>IF(AND('Mapa final'!$L$12="Baja",'Mapa final'!$P$12="Leve"),CONCATENATE("R",'Mapa final'!$A$12),"")</f>
        <v/>
      </c>
      <c r="U38" s="269"/>
      <c r="V38" s="276" t="str">
        <f>IF(AND('Mapa final'!$L$12="Muy Baja",'Mapa final'!$P$12="Moderado"),CONCATENATE("R",'Mapa final'!$A$12),"")</f>
        <v/>
      </c>
      <c r="W38" s="277"/>
      <c r="X38" s="277" t="str">
        <f>IF(AND('Mapa final'!$L$12="Muy Baja",'Mapa final'!$P$12="Moderado"),CONCATENATE("R",'Mapa final'!$A$12),"")</f>
        <v/>
      </c>
      <c r="Y38" s="277"/>
      <c r="Z38" s="277" t="str">
        <f>IF(AND('Mapa final'!$L$12="Muy Baja",'Mapa final'!$P$12="Moderado"),CONCATENATE("R",'Mapa final'!$A$12),"")</f>
        <v/>
      </c>
      <c r="AA38" s="278"/>
      <c r="AB38" s="292" t="str">
        <f>IF(AND('Mapa final'!$L$12="Muy Alta",'Mapa final'!$P$12="Leve"),CONCATENATE("R",'Mapa final'!$A$12),"")</f>
        <v/>
      </c>
      <c r="AC38" s="292"/>
      <c r="AD38" s="292" t="str">
        <f>IF(AND('Mapa final'!$L$12="Muy Alta",'Mapa final'!$P$12="Leve"),CONCATENATE("R",'Mapa final'!$A$12),"")</f>
        <v/>
      </c>
      <c r="AE38" s="292"/>
      <c r="AF38" s="292" t="str">
        <f>IF(AND('Mapa final'!$L$12="Muy Alta",'Mapa final'!$P$12="Leve"),CONCATENATE("R",'Mapa final'!$A$12),"")</f>
        <v/>
      </c>
      <c r="AG38" s="293"/>
      <c r="AH38" s="285" t="str">
        <f>IF(AND('Mapa final'!$L$12="Muy Alta",'Mapa final'!$P$12="Catastrófico"),CONCATENATE("R",'Mapa final'!$A$12),"")</f>
        <v/>
      </c>
      <c r="AI38" s="286"/>
      <c r="AJ38" s="286" t="str">
        <f>IF(AND('Mapa final'!$L$12="Muy Alta",'Mapa final'!$P$12="Catastrófico"),CONCATENATE("R",'Mapa final'!$A$12),"")</f>
        <v/>
      </c>
      <c r="AK38" s="286"/>
      <c r="AL38" s="286" t="str">
        <f>IF(AND('Mapa final'!$L$12="Muy Alta",'Mapa final'!$P$12="Catastrófico"),CONCATENATE("R",'Mapa final'!$A$12),"")</f>
        <v/>
      </c>
      <c r="AM38" s="287"/>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08"/>
      <c r="C39" s="308"/>
      <c r="D39" s="309"/>
      <c r="E39" s="300"/>
      <c r="F39" s="301"/>
      <c r="G39" s="301"/>
      <c r="H39" s="301"/>
      <c r="I39" s="306"/>
      <c r="J39" s="261"/>
      <c r="K39" s="262"/>
      <c r="L39" s="262"/>
      <c r="M39" s="262"/>
      <c r="N39" s="262"/>
      <c r="O39" s="263"/>
      <c r="P39" s="261"/>
      <c r="Q39" s="262"/>
      <c r="R39" s="262"/>
      <c r="S39" s="262"/>
      <c r="T39" s="262"/>
      <c r="U39" s="263"/>
      <c r="V39" s="270"/>
      <c r="W39" s="271"/>
      <c r="X39" s="271"/>
      <c r="Y39" s="271"/>
      <c r="Z39" s="271"/>
      <c r="AA39" s="272"/>
      <c r="AB39" s="288"/>
      <c r="AC39" s="288"/>
      <c r="AD39" s="288"/>
      <c r="AE39" s="288"/>
      <c r="AF39" s="288"/>
      <c r="AG39" s="289"/>
      <c r="AH39" s="279"/>
      <c r="AI39" s="280"/>
      <c r="AJ39" s="280"/>
      <c r="AK39" s="280"/>
      <c r="AL39" s="280"/>
      <c r="AM39" s="281"/>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08"/>
      <c r="C40" s="308"/>
      <c r="D40" s="309"/>
      <c r="E40" s="300"/>
      <c r="F40" s="301"/>
      <c r="G40" s="301"/>
      <c r="H40" s="301"/>
      <c r="I40" s="306"/>
      <c r="J40" s="261" t="str">
        <f>IF(AND('Mapa final'!$L$12="Baja",'Mapa final'!$P$12="Leve"),CONCATENATE("R",'Mapa final'!$A$12),"")</f>
        <v/>
      </c>
      <c r="K40" s="262"/>
      <c r="L40" s="262" t="str">
        <f>IF(AND('Mapa final'!$L$12="Baja",'Mapa final'!$P$12="Leve"),CONCATENATE("R",'Mapa final'!$A$12),"")</f>
        <v/>
      </c>
      <c r="M40" s="262"/>
      <c r="N40" s="262" t="str">
        <f>IF(AND('Mapa final'!$L$12="Baja",'Mapa final'!$P$12="Leve"),CONCATENATE("R",'Mapa final'!$A$12),"")</f>
        <v/>
      </c>
      <c r="O40" s="263"/>
      <c r="P40" s="261" t="str">
        <f>IF(AND('Mapa final'!$L$12="Baja",'Mapa final'!$P$12="Leve"),CONCATENATE("R",'Mapa final'!$A$12),"")</f>
        <v/>
      </c>
      <c r="Q40" s="262"/>
      <c r="R40" s="262" t="str">
        <f>IF(AND('Mapa final'!$L$12="Baja",'Mapa final'!$P$12="Leve"),CONCATENATE("R",'Mapa final'!$A$12),"")</f>
        <v/>
      </c>
      <c r="S40" s="262"/>
      <c r="T40" s="262" t="str">
        <f>IF(AND('Mapa final'!$L$12="Baja",'Mapa final'!$P$12="Leve"),CONCATENATE("R",'Mapa final'!$A$12),"")</f>
        <v/>
      </c>
      <c r="U40" s="263"/>
      <c r="V40" s="270" t="str">
        <f>IF(AND('Mapa final'!$L$12="Muy Baja",'Mapa final'!$P$12="Moderado"),CONCATENATE("R",'Mapa final'!$A$12),"")</f>
        <v/>
      </c>
      <c r="W40" s="271"/>
      <c r="X40" s="271" t="str">
        <f>IF(AND('Mapa final'!$L$12="Muy Baja",'Mapa final'!$P$12="Moderado"),CONCATENATE("R",'Mapa final'!$A$12),"")</f>
        <v/>
      </c>
      <c r="Y40" s="271"/>
      <c r="Z40" s="271" t="str">
        <f>IF(AND('Mapa final'!$L$12="Muy Baja",'Mapa final'!$P$12="Moderado"),CONCATENATE("R",'Mapa final'!$A$12),"")</f>
        <v/>
      </c>
      <c r="AA40" s="272"/>
      <c r="AB40" s="288" t="str">
        <f>IF(AND('Mapa final'!$L$12="Muy Alta",'Mapa final'!$P$12="Leve"),CONCATENATE("R",'Mapa final'!$A$12),"")</f>
        <v/>
      </c>
      <c r="AC40" s="288"/>
      <c r="AD40" s="288" t="str">
        <f>IF(AND('Mapa final'!$L$12="Muy Alta",'Mapa final'!$P$12="Leve"),CONCATENATE("R",'Mapa final'!$A$12),"")</f>
        <v/>
      </c>
      <c r="AE40" s="288"/>
      <c r="AF40" s="288" t="str">
        <f>IF(AND('Mapa final'!$L$12="Muy Alta",'Mapa final'!$P$12="Leve"),CONCATENATE("R",'Mapa final'!$A$12),"")</f>
        <v/>
      </c>
      <c r="AG40" s="289"/>
      <c r="AH40" s="279" t="str">
        <f>IF(AND('Mapa final'!$L$12="Muy Alta",'Mapa final'!$P$12="Catastrófico"),CONCATENATE("R",'Mapa final'!$A$12),"")</f>
        <v/>
      </c>
      <c r="AI40" s="280"/>
      <c r="AJ40" s="280" t="str">
        <f>IF(AND('Mapa final'!$L$12="Muy Alta",'Mapa final'!$P$12="Catastrófico"),CONCATENATE("R",'Mapa final'!$A$12),"")</f>
        <v/>
      </c>
      <c r="AK40" s="280"/>
      <c r="AL40" s="280" t="str">
        <f>IF(AND('Mapa final'!$L$12="Muy Alta",'Mapa final'!$P$12="Catastrófico"),CONCATENATE("R",'Mapa final'!$A$12),"")</f>
        <v/>
      </c>
      <c r="AM40" s="281"/>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08"/>
      <c r="C41" s="308"/>
      <c r="D41" s="309"/>
      <c r="E41" s="300"/>
      <c r="F41" s="301"/>
      <c r="G41" s="301"/>
      <c r="H41" s="301"/>
      <c r="I41" s="306"/>
      <c r="J41" s="261"/>
      <c r="K41" s="262"/>
      <c r="L41" s="262"/>
      <c r="M41" s="262"/>
      <c r="N41" s="262"/>
      <c r="O41" s="263"/>
      <c r="P41" s="261"/>
      <c r="Q41" s="262"/>
      <c r="R41" s="262"/>
      <c r="S41" s="262"/>
      <c r="T41" s="262"/>
      <c r="U41" s="263"/>
      <c r="V41" s="270"/>
      <c r="W41" s="271"/>
      <c r="X41" s="271"/>
      <c r="Y41" s="271"/>
      <c r="Z41" s="271"/>
      <c r="AA41" s="272"/>
      <c r="AB41" s="288"/>
      <c r="AC41" s="288"/>
      <c r="AD41" s="288"/>
      <c r="AE41" s="288"/>
      <c r="AF41" s="288"/>
      <c r="AG41" s="289"/>
      <c r="AH41" s="279"/>
      <c r="AI41" s="280"/>
      <c r="AJ41" s="280"/>
      <c r="AK41" s="280"/>
      <c r="AL41" s="280"/>
      <c r="AM41" s="281"/>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08"/>
      <c r="C42" s="308"/>
      <c r="D42" s="309"/>
      <c r="E42" s="300"/>
      <c r="F42" s="301"/>
      <c r="G42" s="301"/>
      <c r="H42" s="301"/>
      <c r="I42" s="306"/>
      <c r="J42" s="261" t="str">
        <f>IF(AND('Mapa final'!$L$12="Baja",'Mapa final'!$P$12="Leve"),CONCATENATE("R",'Mapa final'!$A$12),"")</f>
        <v/>
      </c>
      <c r="K42" s="262"/>
      <c r="L42" s="262" t="str">
        <f>IF(AND('Mapa final'!$L$12="Baja",'Mapa final'!$P$12="Leve"),CONCATENATE("R",'Mapa final'!$A$12),"")</f>
        <v/>
      </c>
      <c r="M42" s="262"/>
      <c r="N42" s="262" t="str">
        <f>IF(AND('Mapa final'!$L$12="Baja",'Mapa final'!$P$12="Leve"),CONCATENATE("R",'Mapa final'!$A$12),"")</f>
        <v/>
      </c>
      <c r="O42" s="263"/>
      <c r="P42" s="261" t="str">
        <f>IF(AND('Mapa final'!$L$12="Baja",'Mapa final'!$P$12="Leve"),CONCATENATE("R",'Mapa final'!$A$12),"")</f>
        <v/>
      </c>
      <c r="Q42" s="262"/>
      <c r="R42" s="262" t="str">
        <f>IF(AND('Mapa final'!$L$12="Baja",'Mapa final'!$P$12="Leve"),CONCATENATE("R",'Mapa final'!$A$12),"")</f>
        <v/>
      </c>
      <c r="S42" s="262"/>
      <c r="T42" s="262" t="str">
        <f>IF(AND('Mapa final'!$L$12="Baja",'Mapa final'!$P$12="Leve"),CONCATENATE("R",'Mapa final'!$A$12),"")</f>
        <v/>
      </c>
      <c r="U42" s="263"/>
      <c r="V42" s="270" t="str">
        <f>IF(AND('Mapa final'!$L$12="Muy Baja",'Mapa final'!$P$12="Moderado"),CONCATENATE("R",'Mapa final'!$A$12),"")</f>
        <v/>
      </c>
      <c r="W42" s="271"/>
      <c r="X42" s="271" t="str">
        <f>IF(AND('Mapa final'!$L$12="Muy Baja",'Mapa final'!$P$12="Moderado"),CONCATENATE("R",'Mapa final'!$A$12),"")</f>
        <v/>
      </c>
      <c r="Y42" s="271"/>
      <c r="Z42" s="271" t="str">
        <f>IF(AND('Mapa final'!$L$12="Muy Baja",'Mapa final'!$P$12="Moderado"),CONCATENATE("R",'Mapa final'!$A$12),"")</f>
        <v/>
      </c>
      <c r="AA42" s="272"/>
      <c r="AB42" s="288" t="str">
        <f>IF(AND('Mapa final'!$L$12="Muy Alta",'Mapa final'!$P$12="Leve"),CONCATENATE("R",'Mapa final'!$A$12),"")</f>
        <v/>
      </c>
      <c r="AC42" s="288"/>
      <c r="AD42" s="288" t="str">
        <f>IF(AND('Mapa final'!$L$12="Muy Alta",'Mapa final'!$P$12="Leve"),CONCATENATE("R",'Mapa final'!$A$12),"")</f>
        <v/>
      </c>
      <c r="AE42" s="288"/>
      <c r="AF42" s="288" t="str">
        <f>IF(AND('Mapa final'!$L$12="Muy Alta",'Mapa final'!$P$12="Leve"),CONCATENATE("R",'Mapa final'!$A$12),"")</f>
        <v/>
      </c>
      <c r="AG42" s="289"/>
      <c r="AH42" s="279" t="str">
        <f>IF(AND('Mapa final'!$L$12="Muy Alta",'Mapa final'!$P$12="Catastrófico"),CONCATENATE("R",'Mapa final'!$A$12),"")</f>
        <v/>
      </c>
      <c r="AI42" s="280"/>
      <c r="AJ42" s="280" t="str">
        <f>IF(AND('Mapa final'!$L$12="Muy Alta",'Mapa final'!$P$12="Catastrófico"),CONCATENATE("R",'Mapa final'!$A$12),"")</f>
        <v/>
      </c>
      <c r="AK42" s="280"/>
      <c r="AL42" s="280" t="str">
        <f>IF(AND('Mapa final'!$L$12="Muy Alta",'Mapa final'!$P$12="Catastrófico"),CONCATENATE("R",'Mapa final'!$A$12),"")</f>
        <v/>
      </c>
      <c r="AM42" s="281"/>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08"/>
      <c r="C43" s="308"/>
      <c r="D43" s="309"/>
      <c r="E43" s="300"/>
      <c r="F43" s="301"/>
      <c r="G43" s="301"/>
      <c r="H43" s="301"/>
      <c r="I43" s="306"/>
      <c r="J43" s="261"/>
      <c r="K43" s="262"/>
      <c r="L43" s="262"/>
      <c r="M43" s="262"/>
      <c r="N43" s="262"/>
      <c r="O43" s="263"/>
      <c r="P43" s="261"/>
      <c r="Q43" s="262"/>
      <c r="R43" s="262"/>
      <c r="S43" s="262"/>
      <c r="T43" s="262"/>
      <c r="U43" s="263"/>
      <c r="V43" s="270"/>
      <c r="W43" s="271"/>
      <c r="X43" s="271"/>
      <c r="Y43" s="271"/>
      <c r="Z43" s="271"/>
      <c r="AA43" s="272"/>
      <c r="AB43" s="288"/>
      <c r="AC43" s="288"/>
      <c r="AD43" s="288"/>
      <c r="AE43" s="288"/>
      <c r="AF43" s="288"/>
      <c r="AG43" s="289"/>
      <c r="AH43" s="279"/>
      <c r="AI43" s="280"/>
      <c r="AJ43" s="280"/>
      <c r="AK43" s="280"/>
      <c r="AL43" s="280"/>
      <c r="AM43" s="281"/>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08"/>
      <c r="C44" s="308"/>
      <c r="D44" s="309"/>
      <c r="E44" s="300"/>
      <c r="F44" s="301"/>
      <c r="G44" s="301"/>
      <c r="H44" s="301"/>
      <c r="I44" s="306"/>
      <c r="J44" s="261" t="str">
        <f>IF(AND('Mapa final'!$L$12="Baja",'Mapa final'!$P$12="Leve"),CONCATENATE("R",'Mapa final'!$A$12),"")</f>
        <v/>
      </c>
      <c r="K44" s="262"/>
      <c r="L44" s="262" t="str">
        <f>IF(AND('Mapa final'!$L$12="Baja",'Mapa final'!$P$12="Leve"),CONCATENATE("R",'Mapa final'!$A$12),"")</f>
        <v/>
      </c>
      <c r="M44" s="262"/>
      <c r="N44" s="262" t="str">
        <f>IF(AND('Mapa final'!$L$12="Baja",'Mapa final'!$P$12="Leve"),CONCATENATE("R",'Mapa final'!$A$12),"")</f>
        <v/>
      </c>
      <c r="O44" s="263"/>
      <c r="P44" s="261" t="str">
        <f>IF(AND('Mapa final'!$L$12="Baja",'Mapa final'!$P$12="Leve"),CONCATENATE("R",'Mapa final'!$A$12),"")</f>
        <v/>
      </c>
      <c r="Q44" s="262"/>
      <c r="R44" s="262" t="str">
        <f>IF(AND('Mapa final'!$L$12="Baja",'Mapa final'!$P$12="Leve"),CONCATENATE("R",'Mapa final'!$A$12),"")</f>
        <v/>
      </c>
      <c r="S44" s="262"/>
      <c r="T44" s="262" t="str">
        <f>IF(AND('Mapa final'!$L$12="Baja",'Mapa final'!$P$12="Leve"),CONCATENATE("R",'Mapa final'!$A$12),"")</f>
        <v/>
      </c>
      <c r="U44" s="263"/>
      <c r="V44" s="270" t="str">
        <f>IF(AND('Mapa final'!$L$12="Muy Baja",'Mapa final'!$P$12="Moderado"),CONCATENATE("R",'Mapa final'!$A$12),"")</f>
        <v/>
      </c>
      <c r="W44" s="271"/>
      <c r="X44" s="271" t="str">
        <f>IF(AND('Mapa final'!$L$12="Muy Baja",'Mapa final'!$P$12="Moderado"),CONCATENATE("R",'Mapa final'!$A$12),"")</f>
        <v/>
      </c>
      <c r="Y44" s="271"/>
      <c r="Z44" s="271" t="str">
        <f>IF(AND('Mapa final'!$L$12="Muy Baja",'Mapa final'!$P$12="Moderado"),CONCATENATE("R",'Mapa final'!$A$12),"")</f>
        <v/>
      </c>
      <c r="AA44" s="272"/>
      <c r="AB44" s="288" t="str">
        <f>IF(AND('Mapa final'!$L$12="Muy Alta",'Mapa final'!$P$12="Leve"),CONCATENATE("R",'Mapa final'!$A$12),"")</f>
        <v/>
      </c>
      <c r="AC44" s="288"/>
      <c r="AD44" s="288" t="str">
        <f>IF(AND('Mapa final'!$L$12="Muy Alta",'Mapa final'!$P$12="Leve"),CONCATENATE("R",'Mapa final'!$A$12),"")</f>
        <v/>
      </c>
      <c r="AE44" s="288"/>
      <c r="AF44" s="288" t="str">
        <f>IF(AND('Mapa final'!$L$12="Muy Alta",'Mapa final'!$P$12="Leve"),CONCATENATE("R",'Mapa final'!$A$12),"")</f>
        <v/>
      </c>
      <c r="AG44" s="289"/>
      <c r="AH44" s="279" t="str">
        <f>IF(AND('Mapa final'!$L$12="Muy Alta",'Mapa final'!$P$12="Catastrófico"),CONCATENATE("R",'Mapa final'!$A$12),"")</f>
        <v/>
      </c>
      <c r="AI44" s="280"/>
      <c r="AJ44" s="280" t="str">
        <f>IF(AND('Mapa final'!$L$12="Muy Alta",'Mapa final'!$P$12="Catastrófico"),CONCATENATE("R",'Mapa final'!$A$12),"")</f>
        <v/>
      </c>
      <c r="AK44" s="280"/>
      <c r="AL44" s="280" t="str">
        <f>IF(AND('Mapa final'!$L$12="Muy Alta",'Mapa final'!$P$12="Catastrófico"),CONCATENATE("R",'Mapa final'!$A$12),"")</f>
        <v/>
      </c>
      <c r="AM44" s="281"/>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08"/>
      <c r="C45" s="308"/>
      <c r="D45" s="309"/>
      <c r="E45" s="302"/>
      <c r="F45" s="303"/>
      <c r="G45" s="303"/>
      <c r="H45" s="303"/>
      <c r="I45" s="307"/>
      <c r="J45" s="264"/>
      <c r="K45" s="265"/>
      <c r="L45" s="265"/>
      <c r="M45" s="265"/>
      <c r="N45" s="265"/>
      <c r="O45" s="266"/>
      <c r="P45" s="264"/>
      <c r="Q45" s="265"/>
      <c r="R45" s="265"/>
      <c r="S45" s="265"/>
      <c r="T45" s="265"/>
      <c r="U45" s="266"/>
      <c r="V45" s="273"/>
      <c r="W45" s="274"/>
      <c r="X45" s="274"/>
      <c r="Y45" s="274"/>
      <c r="Z45" s="274"/>
      <c r="AA45" s="275"/>
      <c r="AB45" s="290"/>
      <c r="AC45" s="290"/>
      <c r="AD45" s="290"/>
      <c r="AE45" s="290"/>
      <c r="AF45" s="290"/>
      <c r="AG45" s="291"/>
      <c r="AH45" s="282"/>
      <c r="AI45" s="283"/>
      <c r="AJ45" s="283"/>
      <c r="AK45" s="283"/>
      <c r="AL45" s="283"/>
      <c r="AM45" s="284"/>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98" t="s">
        <v>174</v>
      </c>
      <c r="K46" s="299"/>
      <c r="L46" s="299"/>
      <c r="M46" s="299"/>
      <c r="N46" s="299"/>
      <c r="O46" s="305"/>
      <c r="P46" s="298" t="s">
        <v>175</v>
      </c>
      <c r="Q46" s="299"/>
      <c r="R46" s="299"/>
      <c r="S46" s="299"/>
      <c r="T46" s="299"/>
      <c r="U46" s="305"/>
      <c r="V46" s="346" t="s">
        <v>176</v>
      </c>
      <c r="W46" s="301"/>
      <c r="X46" s="301"/>
      <c r="Y46" s="301"/>
      <c r="Z46" s="301"/>
      <c r="AA46" s="306"/>
      <c r="AB46" s="298" t="s">
        <v>177</v>
      </c>
      <c r="AC46" s="304"/>
      <c r="AD46" s="299"/>
      <c r="AE46" s="299"/>
      <c r="AF46" s="299"/>
      <c r="AG46" s="305"/>
      <c r="AH46" s="298" t="s">
        <v>178</v>
      </c>
      <c r="AI46" s="299"/>
      <c r="AJ46" s="299"/>
      <c r="AK46" s="299"/>
      <c r="AL46" s="299"/>
      <c r="AM46" s="305"/>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00"/>
      <c r="K47" s="301"/>
      <c r="L47" s="301"/>
      <c r="M47" s="301"/>
      <c r="N47" s="301"/>
      <c r="O47" s="306"/>
      <c r="P47" s="300"/>
      <c r="Q47" s="301"/>
      <c r="R47" s="301"/>
      <c r="S47" s="301"/>
      <c r="T47" s="301"/>
      <c r="U47" s="306"/>
      <c r="V47" s="300"/>
      <c r="W47" s="301"/>
      <c r="X47" s="301"/>
      <c r="Y47" s="301"/>
      <c r="Z47" s="301"/>
      <c r="AA47" s="306"/>
      <c r="AB47" s="300"/>
      <c r="AC47" s="301"/>
      <c r="AD47" s="301"/>
      <c r="AE47" s="301"/>
      <c r="AF47" s="301"/>
      <c r="AG47" s="306"/>
      <c r="AH47" s="300"/>
      <c r="AI47" s="301"/>
      <c r="AJ47" s="301"/>
      <c r="AK47" s="301"/>
      <c r="AL47" s="301"/>
      <c r="AM47" s="306"/>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00"/>
      <c r="K48" s="301"/>
      <c r="L48" s="301"/>
      <c r="M48" s="301"/>
      <c r="N48" s="301"/>
      <c r="O48" s="306"/>
      <c r="P48" s="300"/>
      <c r="Q48" s="301"/>
      <c r="R48" s="301"/>
      <c r="S48" s="301"/>
      <c r="T48" s="301"/>
      <c r="U48" s="306"/>
      <c r="V48" s="300"/>
      <c r="W48" s="301"/>
      <c r="X48" s="301"/>
      <c r="Y48" s="301"/>
      <c r="Z48" s="301"/>
      <c r="AA48" s="306"/>
      <c r="AB48" s="300"/>
      <c r="AC48" s="301"/>
      <c r="AD48" s="301"/>
      <c r="AE48" s="301"/>
      <c r="AF48" s="301"/>
      <c r="AG48" s="306"/>
      <c r="AH48" s="300"/>
      <c r="AI48" s="301"/>
      <c r="AJ48" s="301"/>
      <c r="AK48" s="301"/>
      <c r="AL48" s="301"/>
      <c r="AM48" s="306"/>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00"/>
      <c r="K49" s="301"/>
      <c r="L49" s="301"/>
      <c r="M49" s="301"/>
      <c r="N49" s="301"/>
      <c r="O49" s="306"/>
      <c r="P49" s="300"/>
      <c r="Q49" s="301"/>
      <c r="R49" s="301"/>
      <c r="S49" s="301"/>
      <c r="T49" s="301"/>
      <c r="U49" s="306"/>
      <c r="V49" s="300"/>
      <c r="W49" s="301"/>
      <c r="X49" s="301"/>
      <c r="Y49" s="301"/>
      <c r="Z49" s="301"/>
      <c r="AA49" s="306"/>
      <c r="AB49" s="300"/>
      <c r="AC49" s="301"/>
      <c r="AD49" s="301"/>
      <c r="AE49" s="301"/>
      <c r="AF49" s="301"/>
      <c r="AG49" s="306"/>
      <c r="AH49" s="300"/>
      <c r="AI49" s="301"/>
      <c r="AJ49" s="301"/>
      <c r="AK49" s="301"/>
      <c r="AL49" s="301"/>
      <c r="AM49" s="306"/>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00"/>
      <c r="K50" s="301"/>
      <c r="L50" s="301"/>
      <c r="M50" s="301"/>
      <c r="N50" s="301"/>
      <c r="O50" s="306"/>
      <c r="P50" s="300"/>
      <c r="Q50" s="301"/>
      <c r="R50" s="301"/>
      <c r="S50" s="301"/>
      <c r="T50" s="301"/>
      <c r="U50" s="306"/>
      <c r="V50" s="300"/>
      <c r="W50" s="301"/>
      <c r="X50" s="301"/>
      <c r="Y50" s="301"/>
      <c r="Z50" s="301"/>
      <c r="AA50" s="306"/>
      <c r="AB50" s="300"/>
      <c r="AC50" s="301"/>
      <c r="AD50" s="301"/>
      <c r="AE50" s="301"/>
      <c r="AF50" s="301"/>
      <c r="AG50" s="306"/>
      <c r="AH50" s="300"/>
      <c r="AI50" s="301"/>
      <c r="AJ50" s="301"/>
      <c r="AK50" s="301"/>
      <c r="AL50" s="301"/>
      <c r="AM50" s="306"/>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02"/>
      <c r="K51" s="303"/>
      <c r="L51" s="303"/>
      <c r="M51" s="303"/>
      <c r="N51" s="303"/>
      <c r="O51" s="307"/>
      <c r="P51" s="302"/>
      <c r="Q51" s="303"/>
      <c r="R51" s="303"/>
      <c r="S51" s="303"/>
      <c r="T51" s="303"/>
      <c r="U51" s="307"/>
      <c r="V51" s="302"/>
      <c r="W51" s="303"/>
      <c r="X51" s="303"/>
      <c r="Y51" s="303"/>
      <c r="Z51" s="303"/>
      <c r="AA51" s="307"/>
      <c r="AB51" s="302"/>
      <c r="AC51" s="303"/>
      <c r="AD51" s="303"/>
      <c r="AE51" s="303"/>
      <c r="AF51" s="303"/>
      <c r="AG51" s="307"/>
      <c r="AH51" s="302"/>
      <c r="AI51" s="303"/>
      <c r="AJ51" s="303"/>
      <c r="AK51" s="303"/>
      <c r="AL51" s="303"/>
      <c r="AM51" s="30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9" zoomScale="50" zoomScaleNormal="50" workbookViewId="0">
      <selection activeCell="AU56" sqref="AU56"/>
    </sheetView>
  </sheetViews>
  <sheetFormatPr baseColWidth="10" defaultColWidth="11.42578125" defaultRowHeight="15" x14ac:dyDescent="0.25"/>
  <cols>
    <col min="2" max="16" width="5.7109375" customWidth="1"/>
    <col min="17" max="17" width="9.7109375" customWidth="1"/>
    <col min="18"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76" t="s">
        <v>179</v>
      </c>
      <c r="C2" s="377"/>
      <c r="D2" s="377"/>
      <c r="E2" s="377"/>
      <c r="F2" s="377"/>
      <c r="G2" s="377"/>
      <c r="H2" s="377"/>
      <c r="I2" s="377"/>
      <c r="J2" s="297" t="s">
        <v>15</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77"/>
      <c r="C3" s="377"/>
      <c r="D3" s="377"/>
      <c r="E3" s="377"/>
      <c r="F3" s="377"/>
      <c r="G3" s="377"/>
      <c r="H3" s="377"/>
      <c r="I3" s="37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77"/>
      <c r="C4" s="377"/>
      <c r="D4" s="377"/>
      <c r="E4" s="377"/>
      <c r="F4" s="377"/>
      <c r="G4" s="377"/>
      <c r="H4" s="377"/>
      <c r="I4" s="37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08" t="s">
        <v>164</v>
      </c>
      <c r="C6" s="308"/>
      <c r="D6" s="309"/>
      <c r="E6" s="347" t="s">
        <v>165</v>
      </c>
      <c r="F6" s="348"/>
      <c r="G6" s="348"/>
      <c r="H6" s="348"/>
      <c r="I6" s="348"/>
      <c r="J6" s="38" t="str">
        <f>IF(AND('Mapa final'!$AE$12="Muy Alta",'Mapa final'!$AG$12="Leve"),CONCATENATE("R2C",'Mapa final'!$S$12),"")</f>
        <v/>
      </c>
      <c r="K6" s="39" t="str">
        <f>IF(AND('Mapa final'!$AE$13="Muy Alta",'Mapa final'!$AG$13="Leve"),CONCATENATE("R2C",'Mapa final'!$S$13),"")</f>
        <v/>
      </c>
      <c r="L6" s="39" t="str">
        <f>IF(AND('Mapa final'!$AE$12="Muy Alta",'Mapa final'!$AG$12="Leve"),CONCATENATE("R2C",'Mapa final'!$S$12),"")</f>
        <v/>
      </c>
      <c r="M6" s="39" t="str">
        <f>IF(AND('Mapa final'!$AE$13="Muy Alta",'Mapa final'!$AG$13="Leve"),CONCATENATE("R2C",'Mapa final'!$S$13),"")</f>
        <v/>
      </c>
      <c r="N6" s="39" t="str">
        <f>IF(AND('Mapa final'!$AE$12="Muy Alta",'Mapa final'!$AG$12="Leve"),CONCATENATE("R2C",'Mapa final'!$S$12),"")</f>
        <v/>
      </c>
      <c r="O6" s="40" t="str">
        <f>IF(AND('Mapa final'!$AE$13="Muy Alta",'Mapa final'!$AG$13="Leve"),CONCATENATE("R2C",'Mapa final'!$S$13),"")</f>
        <v/>
      </c>
      <c r="P6" s="38" t="str">
        <f>IF(AND('Mapa final'!$AE$12="Muy Alta",'Mapa final'!$AG$12="Leve"),CONCATENATE("R2C",'Mapa final'!$S$12),"")</f>
        <v/>
      </c>
      <c r="Q6" s="39" t="str">
        <f>IF(AND('Mapa final'!$AE$13="Muy Alta",'Mapa final'!$AG$13="Leve"),CONCATENATE("R2C",'Mapa final'!$S$13),"")</f>
        <v/>
      </c>
      <c r="R6" s="39" t="str">
        <f>IF(AND('Mapa final'!$AE$12="Muy Alta",'Mapa final'!$AG$12="Leve"),CONCATENATE("R2C",'Mapa final'!$S$12),"")</f>
        <v/>
      </c>
      <c r="S6" s="39" t="str">
        <f>IF(AND('Mapa final'!$AE$13="Muy Alta",'Mapa final'!$AG$13="Leve"),CONCATENATE("R2C",'Mapa final'!$S$13),"")</f>
        <v/>
      </c>
      <c r="T6" s="39" t="str">
        <f>IF(AND('Mapa final'!$AE$12="Muy Alta",'Mapa final'!$AG$12="Leve"),CONCATENATE("R2C",'Mapa final'!$S$12),"")</f>
        <v/>
      </c>
      <c r="U6" s="40" t="str">
        <f>IF(AND('Mapa final'!$AE$13="Muy Alta",'Mapa final'!$AG$13="Leve"),CONCATENATE("R2C",'Mapa final'!$S$13),"")</f>
        <v/>
      </c>
      <c r="V6" s="38" t="str">
        <f>IF(AND('Mapa final'!$AE$12="Muy Alta",'Mapa final'!$AG$12="Leve"),CONCATENATE("R2C",'Mapa final'!$S$12),"")</f>
        <v/>
      </c>
      <c r="W6" s="39" t="str">
        <f>IF(AND('Mapa final'!$AE$13="Muy Alta",'Mapa final'!$AG$13="Leve"),CONCATENATE("R2C",'Mapa final'!$S$13),"")</f>
        <v/>
      </c>
      <c r="X6" s="39" t="str">
        <f>IF(AND('Mapa final'!$AE$12="Muy Alta",'Mapa final'!$AG$12="Leve"),CONCATENATE("R2C",'Mapa final'!$S$12),"")</f>
        <v/>
      </c>
      <c r="Y6" s="39" t="str">
        <f>IF(AND('Mapa final'!$AE$13="Muy Alta",'Mapa final'!$AG$13="Leve"),CONCATENATE("R2C",'Mapa final'!$S$13),"")</f>
        <v/>
      </c>
      <c r="Z6" s="39" t="str">
        <f>IF(AND('Mapa final'!$AE$12="Muy Alta",'Mapa final'!$AG$12="Leve"),CONCATENATE("R2C",'Mapa final'!$S$12),"")</f>
        <v/>
      </c>
      <c r="AA6" s="40" t="str">
        <f>IF(AND('Mapa final'!$AE$13="Muy Alta",'Mapa final'!$AG$13="Leve"),CONCATENATE("R2C",'Mapa final'!$S$13),"")</f>
        <v/>
      </c>
      <c r="AB6" s="38" t="str">
        <f>IF(AND('Mapa final'!$AE$12="Muy Alta",'Mapa final'!$AG$12="Leve"),CONCATENATE("R2C",'Mapa final'!$S$12),"")</f>
        <v/>
      </c>
      <c r="AC6" s="39" t="str">
        <f>IF(AND('Mapa final'!$AE$13="Muy Alta",'Mapa final'!$AG$13="Leve"),CONCATENATE("R2C",'Mapa final'!$S$13),"")</f>
        <v/>
      </c>
      <c r="AD6" s="39" t="str">
        <f>IF(AND('Mapa final'!$AE$12="Muy Alta",'Mapa final'!$AG$12="Leve"),CONCATENATE("R2C",'Mapa final'!$S$12),"")</f>
        <v/>
      </c>
      <c r="AE6" s="39" t="str">
        <f>IF(AND('Mapa final'!$AE$13="Muy Alta",'Mapa final'!$AG$13="Leve"),CONCATENATE("R2C",'Mapa final'!$S$13),"")</f>
        <v/>
      </c>
      <c r="AF6" s="39" t="str">
        <f>IF(AND('Mapa final'!$AE$12="Muy Alta",'Mapa final'!$AG$12="Leve"),CONCATENATE("R2C",'Mapa final'!$S$12),"")</f>
        <v/>
      </c>
      <c r="AG6" s="39" t="str">
        <f>IF(AND('Mapa final'!$AE$13="Muy Alta",'Mapa final'!$AG$13="Leve"),CONCATENATE("R2C",'Mapa final'!$S$13),"")</f>
        <v/>
      </c>
      <c r="AH6" s="41" t="str">
        <f>IF(AND('Mapa final'!$AE$12="Muy Alta",'Mapa final'!$AG$12="Catastrófico"),CONCATENATE("R2C",'Mapa final'!$S$12),"")</f>
        <v/>
      </c>
      <c r="AI6" s="42" t="str">
        <f>IF(AND('Mapa final'!$AE$13="Muy Alta",'Mapa final'!$AG$13="Catastrófico"),CONCATENATE("R2C",'Mapa final'!$S$13),"")</f>
        <v/>
      </c>
      <c r="AJ6" s="42" t="str">
        <f>IF(AND('Mapa final'!$AE$12="Muy Alta",'Mapa final'!$AG$12="Catastrófico"),CONCATENATE("R2C",'Mapa final'!$S$12),"")</f>
        <v/>
      </c>
      <c r="AK6" s="42" t="str">
        <f>IF(AND('Mapa final'!$AE$13="Muy Alta",'Mapa final'!$AG$13="Catastrófico"),CONCATENATE("R2C",'Mapa final'!$S$13),"")</f>
        <v/>
      </c>
      <c r="AL6" s="42" t="str">
        <f>IF(AND('Mapa final'!$AE$12="Muy Alta",'Mapa final'!$AG$12="Catastrófico"),CONCATENATE("R2C",'Mapa final'!$S$12),"")</f>
        <v/>
      </c>
      <c r="AM6" s="43" t="str">
        <f>IF(AND('Mapa final'!$AE$13="Muy Alta",'Mapa final'!$AG$13="Catastrófico"),CONCATENATE("R2C",'Mapa final'!$S$13),"")</f>
        <v/>
      </c>
      <c r="AN6" s="70"/>
      <c r="AO6" s="367" t="s">
        <v>166</v>
      </c>
      <c r="AP6" s="368"/>
      <c r="AQ6" s="368"/>
      <c r="AR6" s="368"/>
      <c r="AS6" s="368"/>
      <c r="AT6" s="369"/>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08"/>
      <c r="C7" s="308"/>
      <c r="D7" s="309"/>
      <c r="E7" s="350"/>
      <c r="F7" s="351"/>
      <c r="G7" s="351"/>
      <c r="H7" s="351"/>
      <c r="I7" s="351"/>
      <c r="J7" s="44" t="str">
        <f>IF(AND('Mapa final'!$AE$12="Muy Alta",'Mapa final'!$AG$12="Leve"),CONCATENATE("R2C",'Mapa final'!$S$12),"")</f>
        <v/>
      </c>
      <c r="K7" s="167" t="str">
        <f>IF(AND('Mapa final'!$AE$13="Muy Alta",'Mapa final'!$AG$13="Leve"),CONCATENATE("R2C",'Mapa final'!$S$13),"")</f>
        <v/>
      </c>
      <c r="L7" s="167" t="str">
        <f>IF(AND('Mapa final'!$AE$12="Muy Alta",'Mapa final'!$AG$12="Leve"),CONCATENATE("R2C",'Mapa final'!$S$12),"")</f>
        <v/>
      </c>
      <c r="M7" s="167" t="str">
        <f>IF(AND('Mapa final'!$AE$13="Muy Alta",'Mapa final'!$AG$13="Leve"),CONCATENATE("R2C",'Mapa final'!$S$13),"")</f>
        <v/>
      </c>
      <c r="N7" s="167" t="str">
        <f>IF(AND('Mapa final'!$AE$12="Muy Alta",'Mapa final'!$AG$12="Leve"),CONCATENATE("R2C",'Mapa final'!$S$12),"")</f>
        <v/>
      </c>
      <c r="O7" s="45" t="str">
        <f>IF(AND('Mapa final'!$AE$13="Muy Alta",'Mapa final'!$AG$13="Leve"),CONCATENATE("R2C",'Mapa final'!$S$13),"")</f>
        <v/>
      </c>
      <c r="P7" s="44" t="str">
        <f>IF(AND('Mapa final'!$AE$12="Muy Alta",'Mapa final'!$AG$12="Leve"),CONCATENATE("R2C",'Mapa final'!$S$12),"")</f>
        <v/>
      </c>
      <c r="Q7" s="167" t="str">
        <f>IF(AND('Mapa final'!$AE$13="Muy Alta",'Mapa final'!$AG$13="Leve"),CONCATENATE("R2C",'Mapa final'!$S$13),"")</f>
        <v/>
      </c>
      <c r="R7" s="167" t="str">
        <f>IF(AND('Mapa final'!$AE$12="Muy Alta",'Mapa final'!$AG$12="Leve"),CONCATENATE("R2C",'Mapa final'!$S$12),"")</f>
        <v/>
      </c>
      <c r="S7" s="167" t="str">
        <f>IF(AND('Mapa final'!$AE$13="Muy Alta",'Mapa final'!$AG$13="Leve"),CONCATENATE("R2C",'Mapa final'!$S$13),"")</f>
        <v/>
      </c>
      <c r="T7" s="167" t="str">
        <f>IF(AND('Mapa final'!$AE$12="Muy Alta",'Mapa final'!$AG$12="Leve"),CONCATENATE("R2C",'Mapa final'!$S$12),"")</f>
        <v/>
      </c>
      <c r="U7" s="45" t="str">
        <f>IF(AND('Mapa final'!$AE$13="Muy Alta",'Mapa final'!$AG$13="Leve"),CONCATENATE("R2C",'Mapa final'!$S$13),"")</f>
        <v/>
      </c>
      <c r="V7" s="44" t="str">
        <f>IF(AND('Mapa final'!$AE$12="Muy Alta",'Mapa final'!$AG$12="Leve"),CONCATENATE("R2C",'Mapa final'!$S$12),"")</f>
        <v/>
      </c>
      <c r="W7" s="167" t="str">
        <f>IF(AND('Mapa final'!$AE$13="Muy Alta",'Mapa final'!$AG$13="Leve"),CONCATENATE("R2C",'Mapa final'!$S$13),"")</f>
        <v/>
      </c>
      <c r="X7" s="167" t="str">
        <f>IF(AND('Mapa final'!$AE$12="Muy Alta",'Mapa final'!$AG$12="Leve"),CONCATENATE("R2C",'Mapa final'!$S$12),"")</f>
        <v/>
      </c>
      <c r="Y7" s="167" t="str">
        <f>IF(AND('Mapa final'!$AE$13="Muy Alta",'Mapa final'!$AG$13="Leve"),CONCATENATE("R2C",'Mapa final'!$S$13),"")</f>
        <v/>
      </c>
      <c r="Z7" s="167" t="str">
        <f>IF(AND('Mapa final'!$AE$12="Muy Alta",'Mapa final'!$AG$12="Leve"),CONCATENATE("R2C",'Mapa final'!$S$12),"")</f>
        <v/>
      </c>
      <c r="AA7" s="45" t="str">
        <f>IF(AND('Mapa final'!$AE$13="Muy Alta",'Mapa final'!$AG$13="Leve"),CONCATENATE("R2C",'Mapa final'!$S$13),"")</f>
        <v/>
      </c>
      <c r="AB7" s="44" t="str">
        <f>IF(AND('Mapa final'!$AE$12="Muy Alta",'Mapa final'!$AG$12="Leve"),CONCATENATE("R2C",'Mapa final'!$S$12),"")</f>
        <v/>
      </c>
      <c r="AC7" s="167" t="str">
        <f>IF(AND('Mapa final'!$AE$13="Muy Alta",'Mapa final'!$AG$13="Leve"),CONCATENATE("R2C",'Mapa final'!$S$13),"")</f>
        <v/>
      </c>
      <c r="AD7" s="167" t="str">
        <f>IF(AND('Mapa final'!$AE$12="Muy Alta",'Mapa final'!$AG$12="Leve"),CONCATENATE("R2C",'Mapa final'!$S$12),"")</f>
        <v/>
      </c>
      <c r="AE7" s="167" t="str">
        <f>IF(AND('Mapa final'!$AE$13="Muy Alta",'Mapa final'!$AG$13="Leve"),CONCATENATE("R2C",'Mapa final'!$S$13),"")</f>
        <v/>
      </c>
      <c r="AF7" s="167" t="str">
        <f>IF(AND('Mapa final'!$AE$12="Muy Alta",'Mapa final'!$AG$12="Leve"),CONCATENATE("R2C",'Mapa final'!$S$12),"")</f>
        <v/>
      </c>
      <c r="AG7" s="167" t="str">
        <f>IF(AND('Mapa final'!$AE$13="Muy Alta",'Mapa final'!$AG$13="Leve"),CONCATENATE("R2C",'Mapa final'!$S$13),"")</f>
        <v/>
      </c>
      <c r="AH7" s="46" t="str">
        <f>IF(AND('Mapa final'!$AE$12="Muy Alta",'Mapa final'!$AG$12="Catastrófico"),CONCATENATE("R2C",'Mapa final'!$S$12),"")</f>
        <v/>
      </c>
      <c r="AI7" s="170" t="str">
        <f>IF(AND('Mapa final'!$AE$13="Muy Alta",'Mapa final'!$AG$13="Catastrófico"),CONCATENATE("R2C",'Mapa final'!$S$13),"")</f>
        <v/>
      </c>
      <c r="AJ7" s="170" t="str">
        <f>IF(AND('Mapa final'!$AE$12="Muy Alta",'Mapa final'!$AG$12="Catastrófico"),CONCATENATE("R2C",'Mapa final'!$S$12),"")</f>
        <v/>
      </c>
      <c r="AK7" s="170" t="str">
        <f>IF(AND('Mapa final'!$AE$13="Muy Alta",'Mapa final'!$AG$13="Catastrófico"),CONCATENATE("R2C",'Mapa final'!$S$13),"")</f>
        <v/>
      </c>
      <c r="AL7" s="170" t="str">
        <f>IF(AND('Mapa final'!$AE$12="Muy Alta",'Mapa final'!$AG$12="Catastrófico"),CONCATENATE("R2C",'Mapa final'!$S$12),"")</f>
        <v/>
      </c>
      <c r="AM7" s="47" t="str">
        <f>IF(AND('Mapa final'!$AE$13="Muy Alta",'Mapa final'!$AG$13="Catastrófico"),CONCATENATE("R2C",'Mapa final'!$S$13),"")</f>
        <v/>
      </c>
      <c r="AN7" s="70"/>
      <c r="AO7" s="370"/>
      <c r="AP7" s="371"/>
      <c r="AQ7" s="371"/>
      <c r="AR7" s="371"/>
      <c r="AS7" s="371"/>
      <c r="AT7" s="372"/>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08"/>
      <c r="C8" s="308"/>
      <c r="D8" s="309"/>
      <c r="E8" s="350"/>
      <c r="F8" s="351"/>
      <c r="G8" s="351"/>
      <c r="H8" s="351"/>
      <c r="I8" s="351"/>
      <c r="J8" s="44" t="str">
        <f>IF(AND('Mapa final'!$AE$12="Muy Alta",'Mapa final'!$AG$12="Leve"),CONCATENATE("R2C",'Mapa final'!$S$12),"")</f>
        <v/>
      </c>
      <c r="K8" s="167" t="str">
        <f>IF(AND('Mapa final'!$AE$13="Muy Alta",'Mapa final'!$AG$13="Leve"),CONCATENATE("R2C",'Mapa final'!$S$13),"")</f>
        <v/>
      </c>
      <c r="L8" s="167" t="str">
        <f>IF(AND('Mapa final'!$AE$12="Muy Alta",'Mapa final'!$AG$12="Leve"),CONCATENATE("R2C",'Mapa final'!$S$12),"")</f>
        <v/>
      </c>
      <c r="M8" s="167" t="str">
        <f>IF(AND('Mapa final'!$AE$13="Muy Alta",'Mapa final'!$AG$13="Leve"),CONCATENATE("R2C",'Mapa final'!$S$13),"")</f>
        <v/>
      </c>
      <c r="N8" s="167" t="str">
        <f>IF(AND('Mapa final'!$AE$12="Muy Alta",'Mapa final'!$AG$12="Leve"),CONCATENATE("R2C",'Mapa final'!$S$12),"")</f>
        <v/>
      </c>
      <c r="O8" s="45" t="str">
        <f>IF(AND('Mapa final'!$AE$13="Muy Alta",'Mapa final'!$AG$13="Leve"),CONCATENATE("R2C",'Mapa final'!$S$13),"")</f>
        <v/>
      </c>
      <c r="P8" s="44" t="str">
        <f>IF(AND('Mapa final'!$AE$12="Muy Alta",'Mapa final'!$AG$12="Leve"),CONCATENATE("R2C",'Mapa final'!$S$12),"")</f>
        <v/>
      </c>
      <c r="Q8" s="167" t="str">
        <f>IF(AND('Mapa final'!$AE$13="Muy Alta",'Mapa final'!$AG$13="Leve"),CONCATENATE("R2C",'Mapa final'!$S$13),"")</f>
        <v/>
      </c>
      <c r="R8" s="167" t="str">
        <f>IF(AND('Mapa final'!$AE$12="Muy Alta",'Mapa final'!$AG$12="Leve"),CONCATENATE("R2C",'Mapa final'!$S$12),"")</f>
        <v/>
      </c>
      <c r="S8" s="167" t="str">
        <f>IF(AND('Mapa final'!$AE$13="Muy Alta",'Mapa final'!$AG$13="Leve"),CONCATENATE("R2C",'Mapa final'!$S$13),"")</f>
        <v/>
      </c>
      <c r="T8" s="167" t="str">
        <f>IF(AND('Mapa final'!$AE$12="Muy Alta",'Mapa final'!$AG$12="Leve"),CONCATENATE("R2C",'Mapa final'!$S$12),"")</f>
        <v/>
      </c>
      <c r="U8" s="45" t="str">
        <f>IF(AND('Mapa final'!$AE$13="Muy Alta",'Mapa final'!$AG$13="Leve"),CONCATENATE("R2C",'Mapa final'!$S$13),"")</f>
        <v/>
      </c>
      <c r="V8" s="44" t="str">
        <f>IF(AND('Mapa final'!$AE$12="Muy Alta",'Mapa final'!$AG$12="Leve"),CONCATENATE("R2C",'Mapa final'!$S$12),"")</f>
        <v/>
      </c>
      <c r="W8" s="167" t="str">
        <f>IF(AND('Mapa final'!$AE$13="Muy Alta",'Mapa final'!$AG$13="Leve"),CONCATENATE("R2C",'Mapa final'!$S$13),"")</f>
        <v/>
      </c>
      <c r="X8" s="167" t="str">
        <f>IF(AND('Mapa final'!$AE$12="Muy Alta",'Mapa final'!$AG$12="Leve"),CONCATENATE("R2C",'Mapa final'!$S$12),"")</f>
        <v/>
      </c>
      <c r="Y8" s="167" t="str">
        <f>IF(AND('Mapa final'!$AE$13="Muy Alta",'Mapa final'!$AG$13="Leve"),CONCATENATE("R2C",'Mapa final'!$S$13),"")</f>
        <v/>
      </c>
      <c r="Z8" s="167" t="str">
        <f>IF(AND('Mapa final'!$AE$12="Muy Alta",'Mapa final'!$AG$12="Leve"),CONCATENATE("R2C",'Mapa final'!$S$12),"")</f>
        <v/>
      </c>
      <c r="AA8" s="45" t="str">
        <f>IF(AND('Mapa final'!$AE$13="Muy Alta",'Mapa final'!$AG$13="Leve"),CONCATENATE("R2C",'Mapa final'!$S$13),"")</f>
        <v/>
      </c>
      <c r="AB8" s="44" t="str">
        <f>IF(AND('Mapa final'!$AE$12="Muy Alta",'Mapa final'!$AG$12="Leve"),CONCATENATE("R2C",'Mapa final'!$S$12),"")</f>
        <v/>
      </c>
      <c r="AC8" s="167" t="str">
        <f>IF(AND('Mapa final'!$AE$13="Muy Alta",'Mapa final'!$AG$13="Leve"),CONCATENATE("R2C",'Mapa final'!$S$13),"")</f>
        <v/>
      </c>
      <c r="AD8" s="167" t="str">
        <f>IF(AND('Mapa final'!$AE$12="Muy Alta",'Mapa final'!$AG$12="Leve"),CONCATENATE("R2C",'Mapa final'!$S$12),"")</f>
        <v/>
      </c>
      <c r="AE8" s="167" t="str">
        <f>IF(AND('Mapa final'!$AE$13="Muy Alta",'Mapa final'!$AG$13="Leve"),CONCATENATE("R2C",'Mapa final'!$S$13),"")</f>
        <v/>
      </c>
      <c r="AF8" s="167" t="str">
        <f>IF(AND('Mapa final'!$AE$12="Muy Alta",'Mapa final'!$AG$12="Leve"),CONCATENATE("R2C",'Mapa final'!$S$12),"")</f>
        <v/>
      </c>
      <c r="AG8" s="167" t="str">
        <f>IF(AND('Mapa final'!$AE$13="Muy Alta",'Mapa final'!$AG$13="Leve"),CONCATENATE("R2C",'Mapa final'!$S$13),"")</f>
        <v/>
      </c>
      <c r="AH8" s="46" t="str">
        <f>IF(AND('Mapa final'!$AE$12="Muy Alta",'Mapa final'!$AG$12="Catastrófico"),CONCATENATE("R2C",'Mapa final'!$S$12),"")</f>
        <v/>
      </c>
      <c r="AI8" s="170" t="str">
        <f>IF(AND('Mapa final'!$AE$13="Muy Alta",'Mapa final'!$AG$13="Catastrófico"),CONCATENATE("R2C",'Mapa final'!$S$13),"")</f>
        <v/>
      </c>
      <c r="AJ8" s="170" t="str">
        <f>IF(AND('Mapa final'!$AE$12="Muy Alta",'Mapa final'!$AG$12="Catastrófico"),CONCATENATE("R2C",'Mapa final'!$S$12),"")</f>
        <v/>
      </c>
      <c r="AK8" s="170" t="str">
        <f>IF(AND('Mapa final'!$AE$13="Muy Alta",'Mapa final'!$AG$13="Catastrófico"),CONCATENATE("R2C",'Mapa final'!$S$13),"")</f>
        <v/>
      </c>
      <c r="AL8" s="170" t="str">
        <f>IF(AND('Mapa final'!$AE$12="Muy Alta",'Mapa final'!$AG$12="Catastrófico"),CONCATENATE("R2C",'Mapa final'!$S$12),"")</f>
        <v/>
      </c>
      <c r="AM8" s="47" t="str">
        <f>IF(AND('Mapa final'!$AE$13="Muy Alta",'Mapa final'!$AG$13="Catastrófico"),CONCATENATE("R2C",'Mapa final'!$S$13),"")</f>
        <v/>
      </c>
      <c r="AN8" s="70"/>
      <c r="AO8" s="370"/>
      <c r="AP8" s="371"/>
      <c r="AQ8" s="371"/>
      <c r="AR8" s="371"/>
      <c r="AS8" s="371"/>
      <c r="AT8" s="372"/>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08"/>
      <c r="C9" s="308"/>
      <c r="D9" s="309"/>
      <c r="E9" s="350"/>
      <c r="F9" s="351"/>
      <c r="G9" s="351"/>
      <c r="H9" s="351"/>
      <c r="I9" s="351"/>
      <c r="J9" s="44" t="str">
        <f>IF(AND('Mapa final'!$AE$12="Muy Alta",'Mapa final'!$AG$12="Leve"),CONCATENATE("R2C",'Mapa final'!$S$12),"")</f>
        <v/>
      </c>
      <c r="K9" s="167" t="str">
        <f>IF(AND('Mapa final'!$AE$13="Muy Alta",'Mapa final'!$AG$13="Leve"),CONCATENATE("R2C",'Mapa final'!$S$13),"")</f>
        <v/>
      </c>
      <c r="L9" s="167" t="str">
        <f>IF(AND('Mapa final'!$AE$12="Muy Alta",'Mapa final'!$AG$12="Leve"),CONCATENATE("R2C",'Mapa final'!$S$12),"")</f>
        <v/>
      </c>
      <c r="M9" s="167" t="str">
        <f>IF(AND('Mapa final'!$AE$13="Muy Alta",'Mapa final'!$AG$13="Leve"),CONCATENATE("R2C",'Mapa final'!$S$13),"")</f>
        <v/>
      </c>
      <c r="N9" s="167" t="str">
        <f>IF(AND('Mapa final'!$AE$12="Muy Alta",'Mapa final'!$AG$12="Leve"),CONCATENATE("R2C",'Mapa final'!$S$12),"")</f>
        <v/>
      </c>
      <c r="O9" s="45" t="str">
        <f>IF(AND('Mapa final'!$AE$13="Muy Alta",'Mapa final'!$AG$13="Leve"),CONCATENATE("R2C",'Mapa final'!$S$13),"")</f>
        <v/>
      </c>
      <c r="P9" s="44" t="str">
        <f>IF(AND('Mapa final'!$AE$12="Muy Alta",'Mapa final'!$AG$12="Leve"),CONCATENATE("R2C",'Mapa final'!$S$12),"")</f>
        <v/>
      </c>
      <c r="Q9" s="167" t="str">
        <f>IF(AND('Mapa final'!$AE$13="Muy Alta",'Mapa final'!$AG$13="Leve"),CONCATENATE("R2C",'Mapa final'!$S$13),"")</f>
        <v/>
      </c>
      <c r="R9" s="167" t="str">
        <f>IF(AND('Mapa final'!$AE$12="Muy Alta",'Mapa final'!$AG$12="Leve"),CONCATENATE("R2C",'Mapa final'!$S$12),"")</f>
        <v/>
      </c>
      <c r="S9" s="167" t="str">
        <f>IF(AND('Mapa final'!$AE$13="Muy Alta",'Mapa final'!$AG$13="Leve"),CONCATENATE("R2C",'Mapa final'!$S$13),"")</f>
        <v/>
      </c>
      <c r="T9" s="167" t="str">
        <f>IF(AND('Mapa final'!$AE$12="Muy Alta",'Mapa final'!$AG$12="Leve"),CONCATENATE("R2C",'Mapa final'!$S$12),"")</f>
        <v/>
      </c>
      <c r="U9" s="45" t="str">
        <f>IF(AND('Mapa final'!$AE$13="Muy Alta",'Mapa final'!$AG$13="Leve"),CONCATENATE("R2C",'Mapa final'!$S$13),"")</f>
        <v/>
      </c>
      <c r="V9" s="44" t="str">
        <f>IF(AND('Mapa final'!$AE$12="Muy Alta",'Mapa final'!$AG$12="Leve"),CONCATENATE("R2C",'Mapa final'!$S$12),"")</f>
        <v/>
      </c>
      <c r="W9" s="167" t="str">
        <f>IF(AND('Mapa final'!$AE$13="Muy Alta",'Mapa final'!$AG$13="Leve"),CONCATENATE("R2C",'Mapa final'!$S$13),"")</f>
        <v/>
      </c>
      <c r="X9" s="167" t="str">
        <f>IF(AND('Mapa final'!$AE$12="Muy Alta",'Mapa final'!$AG$12="Leve"),CONCATENATE("R2C",'Mapa final'!$S$12),"")</f>
        <v/>
      </c>
      <c r="Y9" s="167" t="str">
        <f>IF(AND('Mapa final'!$AE$13="Muy Alta",'Mapa final'!$AG$13="Leve"),CONCATENATE("R2C",'Mapa final'!$S$13),"")</f>
        <v/>
      </c>
      <c r="Z9" s="167" t="str">
        <f>IF(AND('Mapa final'!$AE$12="Muy Alta",'Mapa final'!$AG$12="Leve"),CONCATENATE("R2C",'Mapa final'!$S$12),"")</f>
        <v/>
      </c>
      <c r="AA9" s="45" t="str">
        <f>IF(AND('Mapa final'!$AE$13="Muy Alta",'Mapa final'!$AG$13="Leve"),CONCATENATE("R2C",'Mapa final'!$S$13),"")</f>
        <v/>
      </c>
      <c r="AB9" s="44" t="str">
        <f>IF(AND('Mapa final'!$AE$12="Muy Alta",'Mapa final'!$AG$12="Leve"),CONCATENATE("R2C",'Mapa final'!$S$12),"")</f>
        <v/>
      </c>
      <c r="AC9" s="167" t="str">
        <f>IF(AND('Mapa final'!$AE$13="Muy Alta",'Mapa final'!$AG$13="Leve"),CONCATENATE("R2C",'Mapa final'!$S$13),"")</f>
        <v/>
      </c>
      <c r="AD9" s="167" t="str">
        <f>IF(AND('Mapa final'!$AE$12="Muy Alta",'Mapa final'!$AG$12="Leve"),CONCATENATE("R2C",'Mapa final'!$S$12),"")</f>
        <v/>
      </c>
      <c r="AE9" s="167" t="str">
        <f>IF(AND('Mapa final'!$AE$13="Muy Alta",'Mapa final'!$AG$13="Leve"),CONCATENATE("R2C",'Mapa final'!$S$13),"")</f>
        <v/>
      </c>
      <c r="AF9" s="167" t="str">
        <f>IF(AND('Mapa final'!$AE$12="Muy Alta",'Mapa final'!$AG$12="Leve"),CONCATENATE("R2C",'Mapa final'!$S$12),"")</f>
        <v/>
      </c>
      <c r="AG9" s="167" t="str">
        <f>IF(AND('Mapa final'!$AE$13="Muy Alta",'Mapa final'!$AG$13="Leve"),CONCATENATE("R2C",'Mapa final'!$S$13),"")</f>
        <v/>
      </c>
      <c r="AH9" s="46" t="str">
        <f>IF(AND('Mapa final'!$AE$12="Muy Alta",'Mapa final'!$AG$12="Catastrófico"),CONCATENATE("R2C",'Mapa final'!$S$12),"")</f>
        <v/>
      </c>
      <c r="AI9" s="170" t="str">
        <f>IF(AND('Mapa final'!$AE$13="Muy Alta",'Mapa final'!$AG$13="Catastrófico"),CONCATENATE("R2C",'Mapa final'!$S$13),"")</f>
        <v/>
      </c>
      <c r="AJ9" s="170" t="str">
        <f>IF(AND('Mapa final'!$AE$12="Muy Alta",'Mapa final'!$AG$12="Catastrófico"),CONCATENATE("R2C",'Mapa final'!$S$12),"")</f>
        <v/>
      </c>
      <c r="AK9" s="170" t="str">
        <f>IF(AND('Mapa final'!$AE$13="Muy Alta",'Mapa final'!$AG$13="Catastrófico"),CONCATENATE("R2C",'Mapa final'!$S$13),"")</f>
        <v/>
      </c>
      <c r="AL9" s="170" t="str">
        <f>IF(AND('Mapa final'!$AE$12="Muy Alta",'Mapa final'!$AG$12="Catastrófico"),CONCATENATE("R2C",'Mapa final'!$S$12),"")</f>
        <v/>
      </c>
      <c r="AM9" s="47" t="str">
        <f>IF(AND('Mapa final'!$AE$13="Muy Alta",'Mapa final'!$AG$13="Catastrófico"),CONCATENATE("R2C",'Mapa final'!$S$13),"")</f>
        <v/>
      </c>
      <c r="AN9" s="70"/>
      <c r="AO9" s="370"/>
      <c r="AP9" s="371"/>
      <c r="AQ9" s="371"/>
      <c r="AR9" s="371"/>
      <c r="AS9" s="371"/>
      <c r="AT9" s="372"/>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08"/>
      <c r="C10" s="308"/>
      <c r="D10" s="309"/>
      <c r="E10" s="350"/>
      <c r="F10" s="351"/>
      <c r="G10" s="351"/>
      <c r="H10" s="351"/>
      <c r="I10" s="351"/>
      <c r="J10" s="44" t="str">
        <f>IF(AND('Mapa final'!$AE$12="Muy Alta",'Mapa final'!$AG$12="Leve"),CONCATENATE("R2C",'Mapa final'!$S$12),"")</f>
        <v/>
      </c>
      <c r="K10" s="167" t="str">
        <f>IF(AND('Mapa final'!$AE$13="Muy Alta",'Mapa final'!$AG$13="Leve"),CONCATENATE("R2C",'Mapa final'!$S$13),"")</f>
        <v/>
      </c>
      <c r="L10" s="167" t="str">
        <f>IF(AND('Mapa final'!$AE$12="Muy Alta",'Mapa final'!$AG$12="Leve"),CONCATENATE("R2C",'Mapa final'!$S$12),"")</f>
        <v/>
      </c>
      <c r="M10" s="167" t="str">
        <f>IF(AND('Mapa final'!$AE$13="Muy Alta",'Mapa final'!$AG$13="Leve"),CONCATENATE("R2C",'Mapa final'!$S$13),"")</f>
        <v/>
      </c>
      <c r="N10" s="167" t="str">
        <f>IF(AND('Mapa final'!$AE$12="Muy Alta",'Mapa final'!$AG$12="Leve"),CONCATENATE("R2C",'Mapa final'!$S$12),"")</f>
        <v/>
      </c>
      <c r="O10" s="45" t="str">
        <f>IF(AND('Mapa final'!$AE$13="Muy Alta",'Mapa final'!$AG$13="Leve"),CONCATENATE("R2C",'Mapa final'!$S$13),"")</f>
        <v/>
      </c>
      <c r="P10" s="44" t="str">
        <f>IF(AND('Mapa final'!$AE$12="Muy Alta",'Mapa final'!$AG$12="Leve"),CONCATENATE("R2C",'Mapa final'!$S$12),"")</f>
        <v/>
      </c>
      <c r="Q10" s="167" t="str">
        <f>IF(AND('Mapa final'!$AE$13="Muy Alta",'Mapa final'!$AG$13="Leve"),CONCATENATE("R2C",'Mapa final'!$S$13),"")</f>
        <v/>
      </c>
      <c r="R10" s="167" t="str">
        <f>IF(AND('Mapa final'!$AE$12="Muy Alta",'Mapa final'!$AG$12="Leve"),CONCATENATE("R2C",'Mapa final'!$S$12),"")</f>
        <v/>
      </c>
      <c r="S10" s="167" t="str">
        <f>IF(AND('Mapa final'!$AE$13="Muy Alta",'Mapa final'!$AG$13="Leve"),CONCATENATE("R2C",'Mapa final'!$S$13),"")</f>
        <v/>
      </c>
      <c r="T10" s="167" t="str">
        <f>IF(AND('Mapa final'!$AE$12="Muy Alta",'Mapa final'!$AG$12="Leve"),CONCATENATE("R2C",'Mapa final'!$S$12),"")</f>
        <v/>
      </c>
      <c r="U10" s="45" t="str">
        <f>IF(AND('Mapa final'!$AE$13="Muy Alta",'Mapa final'!$AG$13="Leve"),CONCATENATE("R2C",'Mapa final'!$S$13),"")</f>
        <v/>
      </c>
      <c r="V10" s="44" t="str">
        <f>IF(AND('Mapa final'!$AE$12="Muy Alta",'Mapa final'!$AG$12="Leve"),CONCATENATE("R2C",'Mapa final'!$S$12),"")</f>
        <v/>
      </c>
      <c r="W10" s="167" t="str">
        <f>IF(AND('Mapa final'!$AE$13="Muy Alta",'Mapa final'!$AG$13="Leve"),CONCATENATE("R2C",'Mapa final'!$S$13),"")</f>
        <v/>
      </c>
      <c r="X10" s="167" t="str">
        <f>IF(AND('Mapa final'!$AE$12="Muy Alta",'Mapa final'!$AG$12="Leve"),CONCATENATE("R2C",'Mapa final'!$S$12),"")</f>
        <v/>
      </c>
      <c r="Y10" s="167" t="str">
        <f>IF(AND('Mapa final'!$AE$13="Muy Alta",'Mapa final'!$AG$13="Leve"),CONCATENATE("R2C",'Mapa final'!$S$13),"")</f>
        <v/>
      </c>
      <c r="Z10" s="167" t="str">
        <f>IF(AND('Mapa final'!$AE$12="Muy Alta",'Mapa final'!$AG$12="Leve"),CONCATENATE("R2C",'Mapa final'!$S$12),"")</f>
        <v/>
      </c>
      <c r="AA10" s="45" t="str">
        <f>IF(AND('Mapa final'!$AE$13="Muy Alta",'Mapa final'!$AG$13="Leve"),CONCATENATE("R2C",'Mapa final'!$S$13),"")</f>
        <v/>
      </c>
      <c r="AB10" s="44" t="str">
        <f>IF(AND('Mapa final'!$AE$12="Muy Alta",'Mapa final'!$AG$12="Leve"),CONCATENATE("R2C",'Mapa final'!$S$12),"")</f>
        <v/>
      </c>
      <c r="AC10" s="167" t="str">
        <f>IF(AND('Mapa final'!$AE$13="Muy Alta",'Mapa final'!$AG$13="Leve"),CONCATENATE("R2C",'Mapa final'!$S$13),"")</f>
        <v/>
      </c>
      <c r="AD10" s="167" t="str">
        <f>IF(AND('Mapa final'!$AE$12="Muy Alta",'Mapa final'!$AG$12="Leve"),CONCATENATE("R2C",'Mapa final'!$S$12),"")</f>
        <v/>
      </c>
      <c r="AE10" s="167" t="str">
        <f>IF(AND('Mapa final'!$AE$13="Muy Alta",'Mapa final'!$AG$13="Leve"),CONCATENATE("R2C",'Mapa final'!$S$13),"")</f>
        <v/>
      </c>
      <c r="AF10" s="167" t="str">
        <f>IF(AND('Mapa final'!$AE$12="Muy Alta",'Mapa final'!$AG$12="Leve"),CONCATENATE("R2C",'Mapa final'!$S$12),"")</f>
        <v/>
      </c>
      <c r="AG10" s="167" t="str">
        <f>IF(AND('Mapa final'!$AE$13="Muy Alta",'Mapa final'!$AG$13="Leve"),CONCATENATE("R2C",'Mapa final'!$S$13),"")</f>
        <v/>
      </c>
      <c r="AH10" s="46" t="str">
        <f>IF(AND('Mapa final'!$AE$12="Muy Alta",'Mapa final'!$AG$12="Catastrófico"),CONCATENATE("R2C",'Mapa final'!$S$12),"")</f>
        <v/>
      </c>
      <c r="AI10" s="170" t="str">
        <f>IF(AND('Mapa final'!$AE$13="Muy Alta",'Mapa final'!$AG$13="Catastrófico"),CONCATENATE("R2C",'Mapa final'!$S$13),"")</f>
        <v/>
      </c>
      <c r="AJ10" s="170" t="str">
        <f>IF(AND('Mapa final'!$AE$12="Muy Alta",'Mapa final'!$AG$12="Catastrófico"),CONCATENATE("R2C",'Mapa final'!$S$12),"")</f>
        <v/>
      </c>
      <c r="AK10" s="170" t="str">
        <f>IF(AND('Mapa final'!$AE$13="Muy Alta",'Mapa final'!$AG$13="Catastrófico"),CONCATENATE("R2C",'Mapa final'!$S$13),"")</f>
        <v/>
      </c>
      <c r="AL10" s="170" t="str">
        <f>IF(AND('Mapa final'!$AE$12="Muy Alta",'Mapa final'!$AG$12="Catastrófico"),CONCATENATE("R2C",'Mapa final'!$S$12),"")</f>
        <v/>
      </c>
      <c r="AM10" s="47" t="str">
        <f>IF(AND('Mapa final'!$AE$13="Muy Alta",'Mapa final'!$AG$13="Catastrófico"),CONCATENATE("R2C",'Mapa final'!$S$13),"")</f>
        <v/>
      </c>
      <c r="AN10" s="70"/>
      <c r="AO10" s="370"/>
      <c r="AP10" s="371"/>
      <c r="AQ10" s="371"/>
      <c r="AR10" s="371"/>
      <c r="AS10" s="371"/>
      <c r="AT10" s="372"/>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08"/>
      <c r="C11" s="308"/>
      <c r="D11" s="309"/>
      <c r="E11" s="350"/>
      <c r="F11" s="351"/>
      <c r="G11" s="351"/>
      <c r="H11" s="351"/>
      <c r="I11" s="351"/>
      <c r="J11" s="44" t="str">
        <f>IF(AND('Mapa final'!$AE$12="Muy Alta",'Mapa final'!$AG$12="Leve"),CONCATENATE("R2C",'Mapa final'!$S$12),"")</f>
        <v/>
      </c>
      <c r="K11" s="167" t="str">
        <f>IF(AND('Mapa final'!$AE$13="Muy Alta",'Mapa final'!$AG$13="Leve"),CONCATENATE("R2C",'Mapa final'!$S$13),"")</f>
        <v/>
      </c>
      <c r="L11" s="167" t="str">
        <f>IF(AND('Mapa final'!$AE$12="Muy Alta",'Mapa final'!$AG$12="Leve"),CONCATENATE("R2C",'Mapa final'!$S$12),"")</f>
        <v/>
      </c>
      <c r="M11" s="167" t="str">
        <f>IF(AND('Mapa final'!$AE$13="Muy Alta",'Mapa final'!$AG$13="Leve"),CONCATENATE("R2C",'Mapa final'!$S$13),"")</f>
        <v/>
      </c>
      <c r="N11" s="167" t="str">
        <f>IF(AND('Mapa final'!$AE$12="Muy Alta",'Mapa final'!$AG$12="Leve"),CONCATENATE("R2C",'Mapa final'!$S$12),"")</f>
        <v/>
      </c>
      <c r="O11" s="45" t="str">
        <f>IF(AND('Mapa final'!$AE$13="Muy Alta",'Mapa final'!$AG$13="Leve"),CONCATENATE("R2C",'Mapa final'!$S$13),"")</f>
        <v/>
      </c>
      <c r="P11" s="44" t="str">
        <f>IF(AND('Mapa final'!$AE$12="Muy Alta",'Mapa final'!$AG$12="Leve"),CONCATENATE("R2C",'Mapa final'!$S$12),"")</f>
        <v/>
      </c>
      <c r="Q11" s="167" t="str">
        <f>IF(AND('Mapa final'!$AE$13="Muy Alta",'Mapa final'!$AG$13="Leve"),CONCATENATE("R2C",'Mapa final'!$S$13),"")</f>
        <v/>
      </c>
      <c r="R11" s="167" t="str">
        <f>IF(AND('Mapa final'!$AE$12="Muy Alta",'Mapa final'!$AG$12="Leve"),CONCATENATE("R2C",'Mapa final'!$S$12),"")</f>
        <v/>
      </c>
      <c r="S11" s="167" t="str">
        <f>IF(AND('Mapa final'!$AE$13="Muy Alta",'Mapa final'!$AG$13="Leve"),CONCATENATE("R2C",'Mapa final'!$S$13),"")</f>
        <v/>
      </c>
      <c r="T11" s="167" t="str">
        <f>IF(AND('Mapa final'!$AE$12="Muy Alta",'Mapa final'!$AG$12="Leve"),CONCATENATE("R2C",'Mapa final'!$S$12),"")</f>
        <v/>
      </c>
      <c r="U11" s="45" t="str">
        <f>IF(AND('Mapa final'!$AE$13="Muy Alta",'Mapa final'!$AG$13="Leve"),CONCATENATE("R2C",'Mapa final'!$S$13),"")</f>
        <v/>
      </c>
      <c r="V11" s="44" t="str">
        <f>IF(AND('Mapa final'!$AE$12="Muy Alta",'Mapa final'!$AG$12="Leve"),CONCATENATE("R2C",'Mapa final'!$S$12),"")</f>
        <v/>
      </c>
      <c r="W11" s="167" t="str">
        <f>IF(AND('Mapa final'!$AE$13="Muy Alta",'Mapa final'!$AG$13="Leve"),CONCATENATE("R2C",'Mapa final'!$S$13),"")</f>
        <v/>
      </c>
      <c r="X11" s="167" t="str">
        <f>IF(AND('Mapa final'!$AE$12="Muy Alta",'Mapa final'!$AG$12="Leve"),CONCATENATE("R2C",'Mapa final'!$S$12),"")</f>
        <v/>
      </c>
      <c r="Y11" s="167" t="str">
        <f>IF(AND('Mapa final'!$AE$13="Muy Alta",'Mapa final'!$AG$13="Leve"),CONCATENATE("R2C",'Mapa final'!$S$13),"")</f>
        <v/>
      </c>
      <c r="Z11" s="167" t="str">
        <f>IF(AND('Mapa final'!$AE$12="Muy Alta",'Mapa final'!$AG$12="Leve"),CONCATENATE("R2C",'Mapa final'!$S$12),"")</f>
        <v/>
      </c>
      <c r="AA11" s="45" t="str">
        <f>IF(AND('Mapa final'!$AE$13="Muy Alta",'Mapa final'!$AG$13="Leve"),CONCATENATE("R2C",'Mapa final'!$S$13),"")</f>
        <v/>
      </c>
      <c r="AB11" s="44" t="str">
        <f>IF(AND('Mapa final'!$AE$12="Muy Alta",'Mapa final'!$AG$12="Leve"),CONCATENATE("R2C",'Mapa final'!$S$12),"")</f>
        <v/>
      </c>
      <c r="AC11" s="167" t="str">
        <f>IF(AND('Mapa final'!$AE$13="Muy Alta",'Mapa final'!$AG$13="Leve"),CONCATENATE("R2C",'Mapa final'!$S$13),"")</f>
        <v/>
      </c>
      <c r="AD11" s="167" t="str">
        <f>IF(AND('Mapa final'!$AE$12="Muy Alta",'Mapa final'!$AG$12="Leve"),CONCATENATE("R2C",'Mapa final'!$S$12),"")</f>
        <v/>
      </c>
      <c r="AE11" s="167" t="str">
        <f>IF(AND('Mapa final'!$AE$13="Muy Alta",'Mapa final'!$AG$13="Leve"),CONCATENATE("R2C",'Mapa final'!$S$13),"")</f>
        <v/>
      </c>
      <c r="AF11" s="167" t="str">
        <f>IF(AND('Mapa final'!$AE$12="Muy Alta",'Mapa final'!$AG$12="Leve"),CONCATENATE("R2C",'Mapa final'!$S$12),"")</f>
        <v/>
      </c>
      <c r="AG11" s="167" t="str">
        <f>IF(AND('Mapa final'!$AE$13="Muy Alta",'Mapa final'!$AG$13="Leve"),CONCATENATE("R2C",'Mapa final'!$S$13),"")</f>
        <v/>
      </c>
      <c r="AH11" s="46" t="str">
        <f>IF(AND('Mapa final'!$AE$12="Muy Alta",'Mapa final'!$AG$12="Catastrófico"),CONCATENATE("R2C",'Mapa final'!$S$12),"")</f>
        <v/>
      </c>
      <c r="AI11" s="170" t="str">
        <f>IF(AND('Mapa final'!$AE$13="Muy Alta",'Mapa final'!$AG$13="Catastrófico"),CONCATENATE("R2C",'Mapa final'!$S$13),"")</f>
        <v/>
      </c>
      <c r="AJ11" s="170" t="str">
        <f>IF(AND('Mapa final'!$AE$12="Muy Alta",'Mapa final'!$AG$12="Catastrófico"),CONCATENATE("R2C",'Mapa final'!$S$12),"")</f>
        <v/>
      </c>
      <c r="AK11" s="170" t="str">
        <f>IF(AND('Mapa final'!$AE$13="Muy Alta",'Mapa final'!$AG$13="Catastrófico"),CONCATENATE("R2C",'Mapa final'!$S$13),"")</f>
        <v/>
      </c>
      <c r="AL11" s="170" t="str">
        <f>IF(AND('Mapa final'!$AE$12="Muy Alta",'Mapa final'!$AG$12="Catastrófico"),CONCATENATE("R2C",'Mapa final'!$S$12),"")</f>
        <v/>
      </c>
      <c r="AM11" s="47" t="str">
        <f>IF(AND('Mapa final'!$AE$13="Muy Alta",'Mapa final'!$AG$13="Catastrófico"),CONCATENATE("R2C",'Mapa final'!$S$13),"")</f>
        <v/>
      </c>
      <c r="AN11" s="70"/>
      <c r="AO11" s="370"/>
      <c r="AP11" s="371"/>
      <c r="AQ11" s="371"/>
      <c r="AR11" s="371"/>
      <c r="AS11" s="371"/>
      <c r="AT11" s="372"/>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08"/>
      <c r="C12" s="308"/>
      <c r="D12" s="309"/>
      <c r="E12" s="350"/>
      <c r="F12" s="351"/>
      <c r="G12" s="351"/>
      <c r="H12" s="351"/>
      <c r="I12" s="351"/>
      <c r="J12" s="44" t="str">
        <f>IF(AND('Mapa final'!$AE$12="Muy Alta",'Mapa final'!$AG$12="Leve"),CONCATENATE("R2C",'Mapa final'!$S$12),"")</f>
        <v/>
      </c>
      <c r="K12" s="167" t="str">
        <f>IF(AND('Mapa final'!$AE$13="Muy Alta",'Mapa final'!$AG$13="Leve"),CONCATENATE("R2C",'Mapa final'!$S$13),"")</f>
        <v/>
      </c>
      <c r="L12" s="167" t="str">
        <f>IF(AND('Mapa final'!$AE$12="Muy Alta",'Mapa final'!$AG$12="Leve"),CONCATENATE("R2C",'Mapa final'!$S$12),"")</f>
        <v/>
      </c>
      <c r="M12" s="167" t="str">
        <f>IF(AND('Mapa final'!$AE$13="Muy Alta",'Mapa final'!$AG$13="Leve"),CONCATENATE("R2C",'Mapa final'!$S$13),"")</f>
        <v/>
      </c>
      <c r="N12" s="167" t="str">
        <f>IF(AND('Mapa final'!$AE$12="Muy Alta",'Mapa final'!$AG$12="Leve"),CONCATENATE("R2C",'Mapa final'!$S$12),"")</f>
        <v/>
      </c>
      <c r="O12" s="45" t="str">
        <f>IF(AND('Mapa final'!$AE$13="Muy Alta",'Mapa final'!$AG$13="Leve"),CONCATENATE("R2C",'Mapa final'!$S$13),"")</f>
        <v/>
      </c>
      <c r="P12" s="44" t="str">
        <f>IF(AND('Mapa final'!$AE$12="Muy Alta",'Mapa final'!$AG$12="Leve"),CONCATENATE("R2C",'Mapa final'!$S$12),"")</f>
        <v/>
      </c>
      <c r="Q12" s="167" t="str">
        <f>IF(AND('Mapa final'!$AE$13="Muy Alta",'Mapa final'!$AG$13="Leve"),CONCATENATE("R2C",'Mapa final'!$S$13),"")</f>
        <v/>
      </c>
      <c r="R12" s="167" t="str">
        <f>IF(AND('Mapa final'!$AE$12="Muy Alta",'Mapa final'!$AG$12="Leve"),CONCATENATE("R2C",'Mapa final'!$S$12),"")</f>
        <v/>
      </c>
      <c r="S12" s="167" t="str">
        <f>IF(AND('Mapa final'!$AE$13="Muy Alta",'Mapa final'!$AG$13="Leve"),CONCATENATE("R2C",'Mapa final'!$S$13),"")</f>
        <v/>
      </c>
      <c r="T12" s="167" t="str">
        <f>IF(AND('Mapa final'!$AE$12="Muy Alta",'Mapa final'!$AG$12="Leve"),CONCATENATE("R2C",'Mapa final'!$S$12),"")</f>
        <v/>
      </c>
      <c r="U12" s="45" t="str">
        <f>IF(AND('Mapa final'!$AE$13="Muy Alta",'Mapa final'!$AG$13="Leve"),CONCATENATE("R2C",'Mapa final'!$S$13),"")</f>
        <v/>
      </c>
      <c r="V12" s="44" t="str">
        <f>IF(AND('Mapa final'!$AE$12="Muy Alta",'Mapa final'!$AG$12="Leve"),CONCATENATE("R2C",'Mapa final'!$S$12),"")</f>
        <v/>
      </c>
      <c r="W12" s="167" t="str">
        <f>IF(AND('Mapa final'!$AE$13="Muy Alta",'Mapa final'!$AG$13="Leve"),CONCATENATE("R2C",'Mapa final'!$S$13),"")</f>
        <v/>
      </c>
      <c r="X12" s="167" t="str">
        <f>IF(AND('Mapa final'!$AE$12="Muy Alta",'Mapa final'!$AG$12="Leve"),CONCATENATE("R2C",'Mapa final'!$S$12),"")</f>
        <v/>
      </c>
      <c r="Y12" s="167" t="str">
        <f>IF(AND('Mapa final'!$AE$13="Muy Alta",'Mapa final'!$AG$13="Leve"),CONCATENATE("R2C",'Mapa final'!$S$13),"")</f>
        <v/>
      </c>
      <c r="Z12" s="167" t="str">
        <f>IF(AND('Mapa final'!$AE$12="Muy Alta",'Mapa final'!$AG$12="Leve"),CONCATENATE("R2C",'Mapa final'!$S$12),"")</f>
        <v/>
      </c>
      <c r="AA12" s="45" t="str">
        <f>IF(AND('Mapa final'!$AE$13="Muy Alta",'Mapa final'!$AG$13="Leve"),CONCATENATE("R2C",'Mapa final'!$S$13),"")</f>
        <v/>
      </c>
      <c r="AB12" s="44" t="str">
        <f>IF(AND('Mapa final'!$AE$12="Muy Alta",'Mapa final'!$AG$12="Leve"),CONCATENATE("R2C",'Mapa final'!$S$12),"")</f>
        <v/>
      </c>
      <c r="AC12" s="167" t="str">
        <f>IF(AND('Mapa final'!$AE$13="Muy Alta",'Mapa final'!$AG$13="Leve"),CONCATENATE("R2C",'Mapa final'!$S$13),"")</f>
        <v/>
      </c>
      <c r="AD12" s="167" t="str">
        <f>IF(AND('Mapa final'!$AE$12="Muy Alta",'Mapa final'!$AG$12="Leve"),CONCATENATE("R2C",'Mapa final'!$S$12),"")</f>
        <v/>
      </c>
      <c r="AE12" s="167" t="str">
        <f>IF(AND('Mapa final'!$AE$13="Muy Alta",'Mapa final'!$AG$13="Leve"),CONCATENATE("R2C",'Mapa final'!$S$13),"")</f>
        <v/>
      </c>
      <c r="AF12" s="167" t="str">
        <f>IF(AND('Mapa final'!$AE$12="Muy Alta",'Mapa final'!$AG$12="Leve"),CONCATENATE("R2C",'Mapa final'!$S$12),"")</f>
        <v/>
      </c>
      <c r="AG12" s="167" t="str">
        <f>IF(AND('Mapa final'!$AE$13="Muy Alta",'Mapa final'!$AG$13="Leve"),CONCATENATE("R2C",'Mapa final'!$S$13),"")</f>
        <v/>
      </c>
      <c r="AH12" s="46" t="str">
        <f>IF(AND('Mapa final'!$AE$12="Muy Alta",'Mapa final'!$AG$12="Catastrófico"),CONCATENATE("R2C",'Mapa final'!$S$12),"")</f>
        <v/>
      </c>
      <c r="AI12" s="170" t="str">
        <f>IF(AND('Mapa final'!$AE$13="Muy Alta",'Mapa final'!$AG$13="Catastrófico"),CONCATENATE("R2C",'Mapa final'!$S$13),"")</f>
        <v/>
      </c>
      <c r="AJ12" s="170" t="str">
        <f>IF(AND('Mapa final'!$AE$12="Muy Alta",'Mapa final'!$AG$12="Catastrófico"),CONCATENATE("R2C",'Mapa final'!$S$12),"")</f>
        <v/>
      </c>
      <c r="AK12" s="170" t="str">
        <f>IF(AND('Mapa final'!$AE$13="Muy Alta",'Mapa final'!$AG$13="Catastrófico"),CONCATENATE("R2C",'Mapa final'!$S$13),"")</f>
        <v/>
      </c>
      <c r="AL12" s="170" t="str">
        <f>IF(AND('Mapa final'!$AE$12="Muy Alta",'Mapa final'!$AG$12="Catastrófico"),CONCATENATE("R2C",'Mapa final'!$S$12),"")</f>
        <v/>
      </c>
      <c r="AM12" s="47" t="str">
        <f>IF(AND('Mapa final'!$AE$13="Muy Alta",'Mapa final'!$AG$13="Catastrófico"),CONCATENATE("R2C",'Mapa final'!$S$13),"")</f>
        <v/>
      </c>
      <c r="AN12" s="70"/>
      <c r="AO12" s="370"/>
      <c r="AP12" s="371"/>
      <c r="AQ12" s="371"/>
      <c r="AR12" s="371"/>
      <c r="AS12" s="371"/>
      <c r="AT12" s="372"/>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08"/>
      <c r="C13" s="308"/>
      <c r="D13" s="309"/>
      <c r="E13" s="350"/>
      <c r="F13" s="351"/>
      <c r="G13" s="351"/>
      <c r="H13" s="351"/>
      <c r="I13" s="351"/>
      <c r="J13" s="44" t="str">
        <f>IF(AND('Mapa final'!$AE$12="Muy Alta",'Mapa final'!$AG$12="Leve"),CONCATENATE("R2C",'Mapa final'!$S$12),"")</f>
        <v/>
      </c>
      <c r="K13" s="167" t="str">
        <f>IF(AND('Mapa final'!$AE$13="Muy Alta",'Mapa final'!$AG$13="Leve"),CONCATENATE("R2C",'Mapa final'!$S$13),"")</f>
        <v/>
      </c>
      <c r="L13" s="167" t="str">
        <f>IF(AND('Mapa final'!$AE$12="Muy Alta",'Mapa final'!$AG$12="Leve"),CONCATENATE("R2C",'Mapa final'!$S$12),"")</f>
        <v/>
      </c>
      <c r="M13" s="167" t="str">
        <f>IF(AND('Mapa final'!$AE$13="Muy Alta",'Mapa final'!$AG$13="Leve"),CONCATENATE("R2C",'Mapa final'!$S$13),"")</f>
        <v/>
      </c>
      <c r="N13" s="167" t="str">
        <f>IF(AND('Mapa final'!$AE$12="Muy Alta",'Mapa final'!$AG$12="Leve"),CONCATENATE("R2C",'Mapa final'!$S$12),"")</f>
        <v/>
      </c>
      <c r="O13" s="45" t="str">
        <f>IF(AND('Mapa final'!$AE$13="Muy Alta",'Mapa final'!$AG$13="Leve"),CONCATENATE("R2C",'Mapa final'!$S$13),"")</f>
        <v/>
      </c>
      <c r="P13" s="44" t="str">
        <f>IF(AND('Mapa final'!$AE$12="Muy Alta",'Mapa final'!$AG$12="Leve"),CONCATENATE("R2C",'Mapa final'!$S$12),"")</f>
        <v/>
      </c>
      <c r="Q13" s="167" t="str">
        <f>IF(AND('Mapa final'!$AE$13="Muy Alta",'Mapa final'!$AG$13="Leve"),CONCATENATE("R2C",'Mapa final'!$S$13),"")</f>
        <v/>
      </c>
      <c r="R13" s="167" t="str">
        <f>IF(AND('Mapa final'!$AE$12="Muy Alta",'Mapa final'!$AG$12="Leve"),CONCATENATE("R2C",'Mapa final'!$S$12),"")</f>
        <v/>
      </c>
      <c r="S13" s="167" t="str">
        <f>IF(AND('Mapa final'!$AE$13="Muy Alta",'Mapa final'!$AG$13="Leve"),CONCATENATE("R2C",'Mapa final'!$S$13),"")</f>
        <v/>
      </c>
      <c r="T13" s="167" t="str">
        <f>IF(AND('Mapa final'!$AE$12="Muy Alta",'Mapa final'!$AG$12="Leve"),CONCATENATE("R2C",'Mapa final'!$S$12),"")</f>
        <v/>
      </c>
      <c r="U13" s="45" t="str">
        <f>IF(AND('Mapa final'!$AE$13="Muy Alta",'Mapa final'!$AG$13="Leve"),CONCATENATE("R2C",'Mapa final'!$S$13),"")</f>
        <v/>
      </c>
      <c r="V13" s="44" t="str">
        <f>IF(AND('Mapa final'!$AE$12="Muy Alta",'Mapa final'!$AG$12="Leve"),CONCATENATE("R2C",'Mapa final'!$S$12),"")</f>
        <v/>
      </c>
      <c r="W13" s="167" t="str">
        <f>IF(AND('Mapa final'!$AE$13="Muy Alta",'Mapa final'!$AG$13="Leve"),CONCATENATE("R2C",'Mapa final'!$S$13),"")</f>
        <v/>
      </c>
      <c r="X13" s="167" t="str">
        <f>IF(AND('Mapa final'!$AE$12="Muy Alta",'Mapa final'!$AG$12="Leve"),CONCATENATE("R2C",'Mapa final'!$S$12),"")</f>
        <v/>
      </c>
      <c r="Y13" s="167" t="str">
        <f>IF(AND('Mapa final'!$AE$13="Muy Alta",'Mapa final'!$AG$13="Leve"),CONCATENATE("R2C",'Mapa final'!$S$13),"")</f>
        <v/>
      </c>
      <c r="Z13" s="167" t="str">
        <f>IF(AND('Mapa final'!$AE$12="Muy Alta",'Mapa final'!$AG$12="Leve"),CONCATENATE("R2C",'Mapa final'!$S$12),"")</f>
        <v/>
      </c>
      <c r="AA13" s="45" t="str">
        <f>IF(AND('Mapa final'!$AE$13="Muy Alta",'Mapa final'!$AG$13="Leve"),CONCATENATE("R2C",'Mapa final'!$S$13),"")</f>
        <v/>
      </c>
      <c r="AB13" s="44" t="str">
        <f>IF(AND('Mapa final'!$AE$12="Muy Alta",'Mapa final'!$AG$12="Leve"),CONCATENATE("R2C",'Mapa final'!$S$12),"")</f>
        <v/>
      </c>
      <c r="AC13" s="167" t="str">
        <f>IF(AND('Mapa final'!$AE$13="Muy Alta",'Mapa final'!$AG$13="Leve"),CONCATENATE("R2C",'Mapa final'!$S$13),"")</f>
        <v/>
      </c>
      <c r="AD13" s="167" t="str">
        <f>IF(AND('Mapa final'!$AE$12="Muy Alta",'Mapa final'!$AG$12="Leve"),CONCATENATE("R2C",'Mapa final'!$S$12),"")</f>
        <v/>
      </c>
      <c r="AE13" s="167" t="str">
        <f>IF(AND('Mapa final'!$AE$13="Muy Alta",'Mapa final'!$AG$13="Leve"),CONCATENATE("R2C",'Mapa final'!$S$13),"")</f>
        <v/>
      </c>
      <c r="AF13" s="167" t="str">
        <f>IF(AND('Mapa final'!$AE$12="Muy Alta",'Mapa final'!$AG$12="Leve"),CONCATENATE("R2C",'Mapa final'!$S$12),"")</f>
        <v/>
      </c>
      <c r="AG13" s="167" t="str">
        <f>IF(AND('Mapa final'!$AE$13="Muy Alta",'Mapa final'!$AG$13="Leve"),CONCATENATE("R2C",'Mapa final'!$S$13),"")</f>
        <v/>
      </c>
      <c r="AH13" s="46" t="str">
        <f>IF(AND('Mapa final'!$AE$12="Muy Alta",'Mapa final'!$AG$12="Catastrófico"),CONCATENATE("R2C",'Mapa final'!$S$12),"")</f>
        <v/>
      </c>
      <c r="AI13" s="170" t="str">
        <f>IF(AND('Mapa final'!$AE$13="Muy Alta",'Mapa final'!$AG$13="Catastrófico"),CONCATENATE("R2C",'Mapa final'!$S$13),"")</f>
        <v/>
      </c>
      <c r="AJ13" s="170" t="str">
        <f>IF(AND('Mapa final'!$AE$12="Muy Alta",'Mapa final'!$AG$12="Catastrófico"),CONCATENATE("R2C",'Mapa final'!$S$12),"")</f>
        <v/>
      </c>
      <c r="AK13" s="170" t="str">
        <f>IF(AND('Mapa final'!$AE$13="Muy Alta",'Mapa final'!$AG$13="Catastrófico"),CONCATENATE("R2C",'Mapa final'!$S$13),"")</f>
        <v/>
      </c>
      <c r="AL13" s="170" t="str">
        <f>IF(AND('Mapa final'!$AE$12="Muy Alta",'Mapa final'!$AG$12="Catastrófico"),CONCATENATE("R2C",'Mapa final'!$S$12),"")</f>
        <v/>
      </c>
      <c r="AM13" s="47" t="str">
        <f>IF(AND('Mapa final'!$AE$13="Muy Alta",'Mapa final'!$AG$13="Catastrófico"),CONCATENATE("R2C",'Mapa final'!$S$13),"")</f>
        <v/>
      </c>
      <c r="AN13" s="70"/>
      <c r="AO13" s="370"/>
      <c r="AP13" s="371"/>
      <c r="AQ13" s="371"/>
      <c r="AR13" s="371"/>
      <c r="AS13" s="371"/>
      <c r="AT13" s="372"/>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08"/>
      <c r="C14" s="308"/>
      <c r="D14" s="309"/>
      <c r="E14" s="350"/>
      <c r="F14" s="351"/>
      <c r="G14" s="351"/>
      <c r="H14" s="351"/>
      <c r="I14" s="351"/>
      <c r="J14" s="44" t="str">
        <f>IF(AND('Mapa final'!$AE$12="Muy Alta",'Mapa final'!$AG$12="Leve"),CONCATENATE("R2C",'Mapa final'!$S$12),"")</f>
        <v/>
      </c>
      <c r="K14" s="167" t="str">
        <f>IF(AND('Mapa final'!$AE$13="Muy Alta",'Mapa final'!$AG$13="Leve"),CONCATENATE("R2C",'Mapa final'!$S$13),"")</f>
        <v/>
      </c>
      <c r="L14" s="167" t="str">
        <f>IF(AND('Mapa final'!$AE$12="Muy Alta",'Mapa final'!$AG$12="Leve"),CONCATENATE("R2C",'Mapa final'!$S$12),"")</f>
        <v/>
      </c>
      <c r="M14" s="167" t="str">
        <f>IF(AND('Mapa final'!$AE$13="Muy Alta",'Mapa final'!$AG$13="Leve"),CONCATENATE("R2C",'Mapa final'!$S$13),"")</f>
        <v/>
      </c>
      <c r="N14" s="167" t="str">
        <f>IF(AND('Mapa final'!$AE$12="Muy Alta",'Mapa final'!$AG$12="Leve"),CONCATENATE("R2C",'Mapa final'!$S$12),"")</f>
        <v/>
      </c>
      <c r="O14" s="45" t="str">
        <f>IF(AND('Mapa final'!$AE$13="Muy Alta",'Mapa final'!$AG$13="Leve"),CONCATENATE("R2C",'Mapa final'!$S$13),"")</f>
        <v/>
      </c>
      <c r="P14" s="44" t="str">
        <f>IF(AND('Mapa final'!$AE$12="Muy Alta",'Mapa final'!$AG$12="Leve"),CONCATENATE("R2C",'Mapa final'!$S$12),"")</f>
        <v/>
      </c>
      <c r="Q14" s="167" t="str">
        <f>IF(AND('Mapa final'!$AE$13="Muy Alta",'Mapa final'!$AG$13="Leve"),CONCATENATE("R2C",'Mapa final'!$S$13),"")</f>
        <v/>
      </c>
      <c r="R14" s="167" t="str">
        <f>IF(AND('Mapa final'!$AE$12="Muy Alta",'Mapa final'!$AG$12="Leve"),CONCATENATE("R2C",'Mapa final'!$S$12),"")</f>
        <v/>
      </c>
      <c r="S14" s="167" t="str">
        <f>IF(AND('Mapa final'!$AE$13="Muy Alta",'Mapa final'!$AG$13="Leve"),CONCATENATE("R2C",'Mapa final'!$S$13),"")</f>
        <v/>
      </c>
      <c r="T14" s="167" t="str">
        <f>IF(AND('Mapa final'!$AE$12="Muy Alta",'Mapa final'!$AG$12="Leve"),CONCATENATE("R2C",'Mapa final'!$S$12),"")</f>
        <v/>
      </c>
      <c r="U14" s="45" t="str">
        <f>IF(AND('Mapa final'!$AE$13="Muy Alta",'Mapa final'!$AG$13="Leve"),CONCATENATE("R2C",'Mapa final'!$S$13),"")</f>
        <v/>
      </c>
      <c r="V14" s="44" t="str">
        <f>IF(AND('Mapa final'!$AE$12="Muy Alta",'Mapa final'!$AG$12="Leve"),CONCATENATE("R2C",'Mapa final'!$S$12),"")</f>
        <v/>
      </c>
      <c r="W14" s="167" t="str">
        <f>IF(AND('Mapa final'!$AE$13="Muy Alta",'Mapa final'!$AG$13="Leve"),CONCATENATE("R2C",'Mapa final'!$S$13),"")</f>
        <v/>
      </c>
      <c r="X14" s="167" t="str">
        <f>IF(AND('Mapa final'!$AE$12="Muy Alta",'Mapa final'!$AG$12="Leve"),CONCATENATE("R2C",'Mapa final'!$S$12),"")</f>
        <v/>
      </c>
      <c r="Y14" s="167" t="str">
        <f>IF(AND('Mapa final'!$AE$13="Muy Alta",'Mapa final'!$AG$13="Leve"),CONCATENATE("R2C",'Mapa final'!$S$13),"")</f>
        <v/>
      </c>
      <c r="Z14" s="167" t="str">
        <f>IF(AND('Mapa final'!$AE$12="Muy Alta",'Mapa final'!$AG$12="Leve"),CONCATENATE("R2C",'Mapa final'!$S$12),"")</f>
        <v/>
      </c>
      <c r="AA14" s="45" t="str">
        <f>IF(AND('Mapa final'!$AE$13="Muy Alta",'Mapa final'!$AG$13="Leve"),CONCATENATE("R2C",'Mapa final'!$S$13),"")</f>
        <v/>
      </c>
      <c r="AB14" s="44" t="str">
        <f>IF(AND('Mapa final'!$AE$12="Muy Alta",'Mapa final'!$AG$12="Leve"),CONCATENATE("R2C",'Mapa final'!$S$12),"")</f>
        <v/>
      </c>
      <c r="AC14" s="167" t="str">
        <f>IF(AND('Mapa final'!$AE$13="Muy Alta",'Mapa final'!$AG$13="Leve"),CONCATENATE("R2C",'Mapa final'!$S$13),"")</f>
        <v/>
      </c>
      <c r="AD14" s="167" t="str">
        <f>IF(AND('Mapa final'!$AE$12="Muy Alta",'Mapa final'!$AG$12="Leve"),CONCATENATE("R2C",'Mapa final'!$S$12),"")</f>
        <v/>
      </c>
      <c r="AE14" s="167" t="str">
        <f>IF(AND('Mapa final'!$AE$13="Muy Alta",'Mapa final'!$AG$13="Leve"),CONCATENATE("R2C",'Mapa final'!$S$13),"")</f>
        <v/>
      </c>
      <c r="AF14" s="167" t="str">
        <f>IF(AND('Mapa final'!$AE$12="Muy Alta",'Mapa final'!$AG$12="Leve"),CONCATENATE("R2C",'Mapa final'!$S$12),"")</f>
        <v/>
      </c>
      <c r="AG14" s="167" t="str">
        <f>IF(AND('Mapa final'!$AE$13="Muy Alta",'Mapa final'!$AG$13="Leve"),CONCATENATE("R2C",'Mapa final'!$S$13),"")</f>
        <v/>
      </c>
      <c r="AH14" s="46" t="str">
        <f>IF(AND('Mapa final'!$AE$12="Muy Alta",'Mapa final'!$AG$12="Catastrófico"),CONCATENATE("R2C",'Mapa final'!$S$12),"")</f>
        <v/>
      </c>
      <c r="AI14" s="170" t="str">
        <f>IF(AND('Mapa final'!$AE$13="Muy Alta",'Mapa final'!$AG$13="Catastrófico"),CONCATENATE("R2C",'Mapa final'!$S$13),"")</f>
        <v/>
      </c>
      <c r="AJ14" s="170" t="str">
        <f>IF(AND('Mapa final'!$AE$12="Muy Alta",'Mapa final'!$AG$12="Catastrófico"),CONCATENATE("R2C",'Mapa final'!$S$12),"")</f>
        <v/>
      </c>
      <c r="AK14" s="170" t="str">
        <f>IF(AND('Mapa final'!$AE$13="Muy Alta",'Mapa final'!$AG$13="Catastrófico"),CONCATENATE("R2C",'Mapa final'!$S$13),"")</f>
        <v/>
      </c>
      <c r="AL14" s="170" t="str">
        <f>IF(AND('Mapa final'!$AE$12="Muy Alta",'Mapa final'!$AG$12="Catastrófico"),CONCATENATE("R2C",'Mapa final'!$S$12),"")</f>
        <v/>
      </c>
      <c r="AM14" s="47" t="str">
        <f>IF(AND('Mapa final'!$AE$13="Muy Alta",'Mapa final'!$AG$13="Catastrófico"),CONCATENATE("R2C",'Mapa final'!$S$13),"")</f>
        <v/>
      </c>
      <c r="AN14" s="70"/>
      <c r="AO14" s="370"/>
      <c r="AP14" s="371"/>
      <c r="AQ14" s="371"/>
      <c r="AR14" s="371"/>
      <c r="AS14" s="371"/>
      <c r="AT14" s="372"/>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08"/>
      <c r="C15" s="308"/>
      <c r="D15" s="309"/>
      <c r="E15" s="353"/>
      <c r="F15" s="354"/>
      <c r="G15" s="354"/>
      <c r="H15" s="354"/>
      <c r="I15" s="354"/>
      <c r="J15" s="44" t="str">
        <f>IF(AND('Mapa final'!$AE$12="Muy Alta",'Mapa final'!$AG$12="Leve"),CONCATENATE("R2C",'Mapa final'!$S$12),"")</f>
        <v/>
      </c>
      <c r="K15" s="167" t="str">
        <f>IF(AND('Mapa final'!$AE$13="Muy Alta",'Mapa final'!$AG$13="Leve"),CONCATENATE("R2C",'Mapa final'!$S$13),"")</f>
        <v/>
      </c>
      <c r="L15" s="167" t="str">
        <f>IF(AND('Mapa final'!$AE$12="Muy Alta",'Mapa final'!$AG$12="Leve"),CONCATENATE("R2C",'Mapa final'!$S$12),"")</f>
        <v/>
      </c>
      <c r="M15" s="167" t="str">
        <f>IF(AND('Mapa final'!$AE$13="Muy Alta",'Mapa final'!$AG$13="Leve"),CONCATENATE("R2C",'Mapa final'!$S$13),"")</f>
        <v/>
      </c>
      <c r="N15" s="167" t="str">
        <f>IF(AND('Mapa final'!$AE$12="Muy Alta",'Mapa final'!$AG$12="Leve"),CONCATENATE("R2C",'Mapa final'!$S$12),"")</f>
        <v/>
      </c>
      <c r="O15" s="45" t="str">
        <f>IF(AND('Mapa final'!$AE$13="Muy Alta",'Mapa final'!$AG$13="Leve"),CONCATENATE("R2C",'Mapa final'!$S$13),"")</f>
        <v/>
      </c>
      <c r="P15" s="48" t="str">
        <f>IF(AND('Mapa final'!$AE$12="Muy Alta",'Mapa final'!$AG$12="Leve"),CONCATENATE("R2C",'Mapa final'!$S$12),"")</f>
        <v/>
      </c>
      <c r="Q15" s="49" t="str">
        <f>IF(AND('Mapa final'!$AE$13="Muy Alta",'Mapa final'!$AG$13="Leve"),CONCATENATE("R2C",'Mapa final'!$S$13),"")</f>
        <v/>
      </c>
      <c r="R15" s="49" t="str">
        <f>IF(AND('Mapa final'!$AE$12="Muy Alta",'Mapa final'!$AG$12="Leve"),CONCATENATE("R2C",'Mapa final'!$S$12),"")</f>
        <v/>
      </c>
      <c r="S15" s="49" t="str">
        <f>IF(AND('Mapa final'!$AE$13="Muy Alta",'Mapa final'!$AG$13="Leve"),CONCATENATE("R2C",'Mapa final'!$S$13),"")</f>
        <v/>
      </c>
      <c r="T15" s="49" t="str">
        <f>IF(AND('Mapa final'!$AE$12="Muy Alta",'Mapa final'!$AG$12="Leve"),CONCATENATE("R2C",'Mapa final'!$S$12),"")</f>
        <v/>
      </c>
      <c r="U15" s="50" t="str">
        <f>IF(AND('Mapa final'!$AE$13="Muy Alta",'Mapa final'!$AG$13="Leve"),CONCATENATE("R2C",'Mapa final'!$S$13),"")</f>
        <v/>
      </c>
      <c r="V15" s="48" t="str">
        <f>IF(AND('Mapa final'!$AE$12="Muy Alta",'Mapa final'!$AG$12="Leve"),CONCATENATE("R2C",'Mapa final'!$S$12),"")</f>
        <v/>
      </c>
      <c r="W15" s="49" t="str">
        <f>IF(AND('Mapa final'!$AE$13="Muy Alta",'Mapa final'!$AG$13="Leve"),CONCATENATE("R2C",'Mapa final'!$S$13),"")</f>
        <v/>
      </c>
      <c r="X15" s="49" t="str">
        <f>IF(AND('Mapa final'!$AE$12="Muy Alta",'Mapa final'!$AG$12="Leve"),CONCATENATE("R2C",'Mapa final'!$S$12),"")</f>
        <v/>
      </c>
      <c r="Y15" s="49" t="str">
        <f>IF(AND('Mapa final'!$AE$13="Muy Alta",'Mapa final'!$AG$13="Leve"),CONCATENATE("R2C",'Mapa final'!$S$13),"")</f>
        <v/>
      </c>
      <c r="Z15" s="49" t="str">
        <f>IF(AND('Mapa final'!$AE$12="Muy Alta",'Mapa final'!$AG$12="Leve"),CONCATENATE("R2C",'Mapa final'!$S$12),"")</f>
        <v/>
      </c>
      <c r="AA15" s="50" t="str">
        <f>IF(AND('Mapa final'!$AE$13="Muy Alta",'Mapa final'!$AG$13="Leve"),CONCATENATE("R2C",'Mapa final'!$S$13),"")</f>
        <v/>
      </c>
      <c r="AB15" s="48" t="str">
        <f>IF(AND('Mapa final'!$AE$12="Muy Alta",'Mapa final'!$AG$12="Leve"),CONCATENATE("R2C",'Mapa final'!$S$12),"")</f>
        <v/>
      </c>
      <c r="AC15" s="49" t="str">
        <f>IF(AND('Mapa final'!$AE$13="Muy Alta",'Mapa final'!$AG$13="Leve"),CONCATENATE("R2C",'Mapa final'!$S$13),"")</f>
        <v/>
      </c>
      <c r="AD15" s="49" t="str">
        <f>IF(AND('Mapa final'!$AE$12="Muy Alta",'Mapa final'!$AG$12="Leve"),CONCATENATE("R2C",'Mapa final'!$S$12),"")</f>
        <v/>
      </c>
      <c r="AE15" s="49" t="str">
        <f>IF(AND('Mapa final'!$AE$13="Muy Alta",'Mapa final'!$AG$13="Leve"),CONCATENATE("R2C",'Mapa final'!$S$13),"")</f>
        <v/>
      </c>
      <c r="AF15" s="49" t="str">
        <f>IF(AND('Mapa final'!$AE$12="Muy Alta",'Mapa final'!$AG$12="Leve"),CONCATENATE("R2C",'Mapa final'!$S$12),"")</f>
        <v/>
      </c>
      <c r="AG15" s="49" t="str">
        <f>IF(AND('Mapa final'!$AE$13="Muy Alta",'Mapa final'!$AG$13="Leve"),CONCATENATE("R2C",'Mapa final'!$S$13),"")</f>
        <v/>
      </c>
      <c r="AH15" s="51" t="str">
        <f>IF(AND('Mapa final'!$AE$12="Muy Alta",'Mapa final'!$AG$12="Catastrófico"),CONCATENATE("R2C",'Mapa final'!$S$12),"")</f>
        <v/>
      </c>
      <c r="AI15" s="52" t="str">
        <f>IF(AND('Mapa final'!$AE$13="Muy Alta",'Mapa final'!$AG$13="Catastrófico"),CONCATENATE("R2C",'Mapa final'!$S$13),"")</f>
        <v/>
      </c>
      <c r="AJ15" s="52" t="str">
        <f>IF(AND('Mapa final'!$AE$12="Muy Alta",'Mapa final'!$AG$12="Catastrófico"),CONCATENATE("R2C",'Mapa final'!$S$12),"")</f>
        <v/>
      </c>
      <c r="AK15" s="52" t="str">
        <f>IF(AND('Mapa final'!$AE$13="Muy Alta",'Mapa final'!$AG$13="Catastrófico"),CONCATENATE("R2C",'Mapa final'!$S$13),"")</f>
        <v/>
      </c>
      <c r="AL15" s="52" t="str">
        <f>IF(AND('Mapa final'!$AE$12="Muy Alta",'Mapa final'!$AG$12="Catastrófico"),CONCATENATE("R2C",'Mapa final'!$S$12),"")</f>
        <v/>
      </c>
      <c r="AM15" s="53" t="str">
        <f>IF(AND('Mapa final'!$AE$13="Muy Alta",'Mapa final'!$AG$13="Catastrófico"),CONCATENATE("R2C",'Mapa final'!$S$13),"")</f>
        <v/>
      </c>
      <c r="AN15" s="70"/>
      <c r="AO15" s="373"/>
      <c r="AP15" s="374"/>
      <c r="AQ15" s="374"/>
      <c r="AR15" s="374"/>
      <c r="AS15" s="374"/>
      <c r="AT15" s="375"/>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08"/>
      <c r="C16" s="308"/>
      <c r="D16" s="309"/>
      <c r="E16" s="347" t="s">
        <v>167</v>
      </c>
      <c r="F16" s="348"/>
      <c r="G16" s="348"/>
      <c r="H16" s="348"/>
      <c r="I16" s="348"/>
      <c r="J16" s="54" t="str">
        <f>IF(AND('Mapa final'!$AE$12="Alta",'Mapa final'!$AG$12="Leve"),CONCATENATE("R2C",'Mapa final'!$S$12),"")</f>
        <v/>
      </c>
      <c r="K16" s="55" t="str">
        <f>IF(AND('Mapa final'!$AE$13="Alta",'Mapa final'!$AG$13="Leve"),CONCATENATE("R2C",'Mapa final'!$S$13),"")</f>
        <v/>
      </c>
      <c r="L16" s="55" t="str">
        <f>IF(AND('Mapa final'!$AE$12="Alta",'Mapa final'!$AG$12="Leve"),CONCATENATE("R2C",'Mapa final'!$S$12),"")</f>
        <v/>
      </c>
      <c r="M16" s="55" t="str">
        <f>IF(AND('Mapa final'!$AE$13="Alta",'Mapa final'!$AG$13="Leve"),CONCATENATE("R2C",'Mapa final'!$S$13),"")</f>
        <v/>
      </c>
      <c r="N16" s="55" t="str">
        <f>IF(AND('Mapa final'!$AE$12="Alta",'Mapa final'!$AG$12="Leve"),CONCATENATE("R2C",'Mapa final'!$S$12),"")</f>
        <v/>
      </c>
      <c r="O16" s="56" t="str">
        <f>IF(AND('Mapa final'!$AE$13="Alta",'Mapa final'!$AG$13="Leve"),CONCATENATE("R2C",'Mapa final'!$S$13),"")</f>
        <v/>
      </c>
      <c r="P16" s="54" t="str">
        <f>IF(AND('Mapa final'!$AE$12="Alta",'Mapa final'!$AG$12="Leve"),CONCATENATE("R2C",'Mapa final'!$S$12),"")</f>
        <v/>
      </c>
      <c r="Q16" s="55" t="str">
        <f>IF(AND('Mapa final'!$AE$13="Alta",'Mapa final'!$AG$13="Leve"),CONCATENATE("R2C",'Mapa final'!$S$13),"")</f>
        <v/>
      </c>
      <c r="R16" s="55" t="str">
        <f>IF(AND('Mapa final'!$AE$12="Alta",'Mapa final'!$AG$12="Leve"),CONCATENATE("R2C",'Mapa final'!$S$12),"")</f>
        <v/>
      </c>
      <c r="S16" s="55" t="str">
        <f>IF(AND('Mapa final'!$AE$13="Alta",'Mapa final'!$AG$13="Leve"),CONCATENATE("R2C",'Mapa final'!$S$13),"")</f>
        <v/>
      </c>
      <c r="T16" s="55" t="str">
        <f>IF(AND('Mapa final'!$AE$12="Alta",'Mapa final'!$AG$12="Leve"),CONCATENATE("R2C",'Mapa final'!$S$12),"")</f>
        <v/>
      </c>
      <c r="U16" s="56" t="str">
        <f>IF(AND('Mapa final'!$AE$13="Alta",'Mapa final'!$AG$13="Leve"),CONCATENATE("R2C",'Mapa final'!$S$13),"")</f>
        <v/>
      </c>
      <c r="V16" s="38" t="str">
        <f>IF(AND('Mapa final'!$AE$12="Muy Alta",'Mapa final'!$AG$12="Leve"),CONCATENATE("R2C",'Mapa final'!$S$12),"")</f>
        <v/>
      </c>
      <c r="W16" s="39" t="str">
        <f>IF(AND('Mapa final'!$AE$13="Muy Alta",'Mapa final'!$AG$13="Leve"),CONCATENATE("R2C",'Mapa final'!$S$13),"")</f>
        <v/>
      </c>
      <c r="X16" s="39" t="str">
        <f>IF(AND('Mapa final'!$AE$12="Muy Alta",'Mapa final'!$AG$12="Leve"),CONCATENATE("R2C",'Mapa final'!$S$12),"")</f>
        <v/>
      </c>
      <c r="Y16" s="39" t="str">
        <f>IF(AND('Mapa final'!$AE$13="Muy Alta",'Mapa final'!$AG$13="Leve"),CONCATENATE("R2C",'Mapa final'!$S$13),"")</f>
        <v/>
      </c>
      <c r="Z16" s="39" t="str">
        <f>IF(AND('Mapa final'!$AE$12="Muy Alta",'Mapa final'!$AG$12="Leve"),CONCATENATE("R2C",'Mapa final'!$S$12),"")</f>
        <v/>
      </c>
      <c r="AA16" s="40" t="str">
        <f>IF(AND('Mapa final'!$AE$13="Muy Alta",'Mapa final'!$AG$13="Leve"),CONCATENATE("R2C",'Mapa final'!$S$13),"")</f>
        <v/>
      </c>
      <c r="AB16" s="38" t="str">
        <f>IF(AND('Mapa final'!$AE$12="Muy Alta",'Mapa final'!$AG$12="Leve"),CONCATENATE("R2C",'Mapa final'!$S$12),"")</f>
        <v/>
      </c>
      <c r="AC16" s="39" t="str">
        <f>IF(AND('Mapa final'!$AE$13="Muy Alta",'Mapa final'!$AG$13="Leve"),CONCATENATE("R2C",'Mapa final'!$S$13),"")</f>
        <v/>
      </c>
      <c r="AD16" s="39" t="str">
        <f>IF(AND('Mapa final'!$AE$12="Muy Alta",'Mapa final'!$AG$12="Leve"),CONCATENATE("R2C",'Mapa final'!$S$12),"")</f>
        <v/>
      </c>
      <c r="AE16" s="39" t="str">
        <f>IF(AND('Mapa final'!$AE$13="Muy Alta",'Mapa final'!$AG$13="Leve"),CONCATENATE("R2C",'Mapa final'!$S$13),"")</f>
        <v/>
      </c>
      <c r="AF16" s="39" t="str">
        <f>IF(AND('Mapa final'!$AE$12="Muy Alta",'Mapa final'!$AG$12="Leve"),CONCATENATE("R2C",'Mapa final'!$S$12),"")</f>
        <v/>
      </c>
      <c r="AG16" s="40" t="str">
        <f>IF(AND('Mapa final'!$AE$13="Muy Alta",'Mapa final'!$AG$13="Leve"),CONCATENATE("R2C",'Mapa final'!$S$13),"")</f>
        <v/>
      </c>
      <c r="AH16" s="41" t="str">
        <f>IF(AND('Mapa final'!$AE$12="Muy Alta",'Mapa final'!$AG$12="Catastrófico"),CONCATENATE("R2C",'Mapa final'!$S$12),"")</f>
        <v/>
      </c>
      <c r="AI16" s="42" t="str">
        <f>IF(AND('Mapa final'!$AE$13="Muy Alta",'Mapa final'!$AG$13="Catastrófico"),CONCATENATE("R2C",'Mapa final'!$S$13),"")</f>
        <v/>
      </c>
      <c r="AJ16" s="42" t="str">
        <f>IF(AND('Mapa final'!$AE$12="Muy Alta",'Mapa final'!$AG$12="Catastrófico"),CONCATENATE("R2C",'Mapa final'!$S$12),"")</f>
        <v/>
      </c>
      <c r="AK16" s="42" t="str">
        <f>IF(AND('Mapa final'!$AE$13="Muy Alta",'Mapa final'!$AG$13="Catastrófico"),CONCATENATE("R2C",'Mapa final'!$S$13),"")</f>
        <v/>
      </c>
      <c r="AL16" s="42" t="str">
        <f>IF(AND('Mapa final'!$AE$12="Muy Alta",'Mapa final'!$AG$12="Catastrófico"),CONCATENATE("R2C",'Mapa final'!$S$12),"")</f>
        <v/>
      </c>
      <c r="AM16" s="43" t="str">
        <f>IF(AND('Mapa final'!$AE$13="Muy Alta",'Mapa final'!$AG$13="Catastrófico"),CONCATENATE("R2C",'Mapa final'!$S$13),"")</f>
        <v/>
      </c>
      <c r="AN16" s="70"/>
      <c r="AO16" s="357" t="s">
        <v>168</v>
      </c>
      <c r="AP16" s="358"/>
      <c r="AQ16" s="358"/>
      <c r="AR16" s="358"/>
      <c r="AS16" s="358"/>
      <c r="AT16" s="35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08"/>
      <c r="C17" s="308"/>
      <c r="D17" s="309"/>
      <c r="E17" s="366"/>
      <c r="F17" s="351"/>
      <c r="G17" s="351"/>
      <c r="H17" s="351"/>
      <c r="I17" s="351"/>
      <c r="J17" s="57" t="str">
        <f>IF(AND('Mapa final'!$AE$12="Alta",'Mapa final'!$AG$12="Leve"),CONCATENATE("R2C",'Mapa final'!$S$12),"")</f>
        <v/>
      </c>
      <c r="K17" s="168" t="str">
        <f>IF(AND('Mapa final'!$AE$13="Alta",'Mapa final'!$AG$13="Leve"),CONCATENATE("R2C",'Mapa final'!$S$13),"")</f>
        <v/>
      </c>
      <c r="L17" s="168" t="str">
        <f>IF(AND('Mapa final'!$AE$12="Alta",'Mapa final'!$AG$12="Leve"),CONCATENATE("R2C",'Mapa final'!$S$12),"")</f>
        <v/>
      </c>
      <c r="M17" s="168" t="str">
        <f>IF(AND('Mapa final'!$AE$13="Alta",'Mapa final'!$AG$13="Leve"),CONCATENATE("R2C",'Mapa final'!$S$13),"")</f>
        <v/>
      </c>
      <c r="N17" s="168" t="str">
        <f>IF(AND('Mapa final'!$AE$12="Alta",'Mapa final'!$AG$12="Leve"),CONCATENATE("R2C",'Mapa final'!$S$12),"")</f>
        <v/>
      </c>
      <c r="O17" s="58" t="str">
        <f>IF(AND('Mapa final'!$AE$13="Alta",'Mapa final'!$AG$13="Leve"),CONCATENATE("R2C",'Mapa final'!$S$13),"")</f>
        <v/>
      </c>
      <c r="P17" s="57" t="str">
        <f>IF(AND('Mapa final'!$AE$12="Alta",'Mapa final'!$AG$12="Leve"),CONCATENATE("R2C",'Mapa final'!$S$12),"")</f>
        <v/>
      </c>
      <c r="Q17" s="168" t="str">
        <f>IF(AND('Mapa final'!$AE$13="Alta",'Mapa final'!$AG$13="Leve"),CONCATENATE("R2C",'Mapa final'!$S$13),"")</f>
        <v/>
      </c>
      <c r="R17" s="168" t="str">
        <f>IF(AND('Mapa final'!$AE$12="Alta",'Mapa final'!$AG$12="Leve"),CONCATENATE("R2C",'Mapa final'!$S$12),"")</f>
        <v/>
      </c>
      <c r="S17" s="168" t="str">
        <f>IF(AND('Mapa final'!$AE$13="Alta",'Mapa final'!$AG$13="Leve"),CONCATENATE("R2C",'Mapa final'!$S$13),"")</f>
        <v/>
      </c>
      <c r="T17" s="168" t="str">
        <f>IF(AND('Mapa final'!$AE$12="Alta",'Mapa final'!$AG$12="Leve"),CONCATENATE("R2C",'Mapa final'!$S$12),"")</f>
        <v/>
      </c>
      <c r="U17" s="58" t="str">
        <f>IF(AND('Mapa final'!$AE$13="Alta",'Mapa final'!$AG$13="Leve"),CONCATENATE("R2C",'Mapa final'!$S$13),"")</f>
        <v/>
      </c>
      <c r="V17" s="44" t="str">
        <f>IF(AND('Mapa final'!$AE$12="Muy Alta",'Mapa final'!$AG$12="Leve"),CONCATENATE("R2C",'Mapa final'!$S$12),"")</f>
        <v/>
      </c>
      <c r="W17" s="167" t="str">
        <f>IF(AND('Mapa final'!$AE$13="Muy Alta",'Mapa final'!$AG$13="Leve"),CONCATENATE("R2C",'Mapa final'!$S$13),"")</f>
        <v/>
      </c>
      <c r="X17" s="167" t="str">
        <f>IF(AND('Mapa final'!$AE$12="Muy Alta",'Mapa final'!$AG$12="Leve"),CONCATENATE("R2C",'Mapa final'!$S$12),"")</f>
        <v/>
      </c>
      <c r="Y17" s="167" t="str">
        <f>IF(AND('Mapa final'!$AE$13="Muy Alta",'Mapa final'!$AG$13="Leve"),CONCATENATE("R2C",'Mapa final'!$S$13),"")</f>
        <v/>
      </c>
      <c r="Z17" s="167" t="str">
        <f>IF(AND('Mapa final'!$AE$12="Muy Alta",'Mapa final'!$AG$12="Leve"),CONCATENATE("R2C",'Mapa final'!$S$12),"")</f>
        <v/>
      </c>
      <c r="AA17" s="45" t="str">
        <f>IF(AND('Mapa final'!$AE$13="Muy Alta",'Mapa final'!$AG$13="Leve"),CONCATENATE("R2C",'Mapa final'!$S$13),"")</f>
        <v/>
      </c>
      <c r="AB17" s="44" t="str">
        <f>IF(AND('Mapa final'!$AE$12="Muy Alta",'Mapa final'!$AG$12="Leve"),CONCATENATE("R2C",'Mapa final'!$S$12),"")</f>
        <v/>
      </c>
      <c r="AC17" s="167" t="str">
        <f>IF(AND('Mapa final'!$AE$13="Muy Alta",'Mapa final'!$AG$13="Leve"),CONCATENATE("R2C",'Mapa final'!$S$13),"")</f>
        <v/>
      </c>
      <c r="AD17" s="167" t="str">
        <f>IF(AND('Mapa final'!$AE$12="Muy Alta",'Mapa final'!$AG$12="Leve"),CONCATENATE("R2C",'Mapa final'!$S$12),"")</f>
        <v/>
      </c>
      <c r="AE17" s="167" t="str">
        <f>IF(AND('Mapa final'!$AE$13="Muy Alta",'Mapa final'!$AG$13="Leve"),CONCATENATE("R2C",'Mapa final'!$S$13),"")</f>
        <v/>
      </c>
      <c r="AF17" s="167" t="str">
        <f>IF(AND('Mapa final'!$AE$12="Muy Alta",'Mapa final'!$AG$12="Leve"),CONCATENATE("R2C",'Mapa final'!$S$12),"")</f>
        <v/>
      </c>
      <c r="AG17" s="45" t="str">
        <f>IF(AND('Mapa final'!$AE$13="Muy Alta",'Mapa final'!$AG$13="Leve"),CONCATENATE("R2C",'Mapa final'!$S$13),"")</f>
        <v/>
      </c>
      <c r="AH17" s="46" t="str">
        <f>IF(AND('Mapa final'!$AE$12="Muy Alta",'Mapa final'!$AG$12="Catastrófico"),CONCATENATE("R2C",'Mapa final'!$S$12),"")</f>
        <v/>
      </c>
      <c r="AI17" s="170" t="str">
        <f>IF(AND('Mapa final'!$AE$13="Muy Alta",'Mapa final'!$AG$13="Catastrófico"),CONCATENATE("R2C",'Mapa final'!$S$13),"")</f>
        <v/>
      </c>
      <c r="AJ17" s="170" t="str">
        <f>IF(AND('Mapa final'!$AE$12="Muy Alta",'Mapa final'!$AG$12="Catastrófico"),CONCATENATE("R2C",'Mapa final'!$S$12),"")</f>
        <v/>
      </c>
      <c r="AK17" s="170" t="str">
        <f>IF(AND('Mapa final'!$AE$13="Muy Alta",'Mapa final'!$AG$13="Catastrófico"),CONCATENATE("R2C",'Mapa final'!$S$13),"")</f>
        <v/>
      </c>
      <c r="AL17" s="170" t="str">
        <f>IF(AND('Mapa final'!$AE$12="Muy Alta",'Mapa final'!$AG$12="Catastrófico"),CONCATENATE("R2C",'Mapa final'!$S$12),"")</f>
        <v/>
      </c>
      <c r="AM17" s="47" t="str">
        <f>IF(AND('Mapa final'!$AE$13="Muy Alta",'Mapa final'!$AG$13="Catastrófico"),CONCATENATE("R2C",'Mapa final'!$S$13),"")</f>
        <v/>
      </c>
      <c r="AN17" s="70"/>
      <c r="AO17" s="360"/>
      <c r="AP17" s="361"/>
      <c r="AQ17" s="361"/>
      <c r="AR17" s="361"/>
      <c r="AS17" s="361"/>
      <c r="AT17" s="36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08"/>
      <c r="C18" s="308"/>
      <c r="D18" s="309"/>
      <c r="E18" s="350"/>
      <c r="F18" s="351"/>
      <c r="G18" s="351"/>
      <c r="H18" s="351"/>
      <c r="I18" s="351"/>
      <c r="J18" s="57" t="str">
        <f>IF(AND('Mapa final'!$AE$12="Alta",'Mapa final'!$AG$12="Leve"),CONCATENATE("R2C",'Mapa final'!$S$12),"")</f>
        <v/>
      </c>
      <c r="K18" s="168" t="str">
        <f>IF(AND('Mapa final'!$AE$13="Alta",'Mapa final'!$AG$13="Leve"),CONCATENATE("R2C",'Mapa final'!$S$13),"")</f>
        <v/>
      </c>
      <c r="L18" s="168" t="str">
        <f>IF(AND('Mapa final'!$AE$12="Alta",'Mapa final'!$AG$12="Leve"),CONCATENATE("R2C",'Mapa final'!$S$12),"")</f>
        <v/>
      </c>
      <c r="M18" s="168" t="str">
        <f>IF(AND('Mapa final'!$AE$13="Alta",'Mapa final'!$AG$13="Leve"),CONCATENATE("R2C",'Mapa final'!$S$13),"")</f>
        <v/>
      </c>
      <c r="N18" s="168" t="str">
        <f>IF(AND('Mapa final'!$AE$12="Alta",'Mapa final'!$AG$12="Leve"),CONCATENATE("R2C",'Mapa final'!$S$12),"")</f>
        <v/>
      </c>
      <c r="O18" s="58" t="str">
        <f>IF(AND('Mapa final'!$AE$13="Alta",'Mapa final'!$AG$13="Leve"),CONCATENATE("R2C",'Mapa final'!$S$13),"")</f>
        <v/>
      </c>
      <c r="P18" s="57" t="str">
        <f>IF(AND('Mapa final'!$AE$12="Alta",'Mapa final'!$AG$12="Leve"),CONCATENATE("R2C",'Mapa final'!$S$12),"")</f>
        <v/>
      </c>
      <c r="Q18" s="168" t="str">
        <f>IF(AND('Mapa final'!$AE$13="Alta",'Mapa final'!$AG$13="Leve"),CONCATENATE("R2C",'Mapa final'!$S$13),"")</f>
        <v/>
      </c>
      <c r="R18" s="168" t="str">
        <f>IF(AND('Mapa final'!$AE$12="Alta",'Mapa final'!$AG$12="Leve"),CONCATENATE("R2C",'Mapa final'!$S$12),"")</f>
        <v/>
      </c>
      <c r="S18" s="168" t="str">
        <f>IF(AND('Mapa final'!$AE$13="Alta",'Mapa final'!$AG$13="Leve"),CONCATENATE("R2C",'Mapa final'!$S$13),"")</f>
        <v/>
      </c>
      <c r="T18" s="168" t="str">
        <f>IF(AND('Mapa final'!$AE$12="Alta",'Mapa final'!$AG$12="Leve"),CONCATENATE("R2C",'Mapa final'!$S$12),"")</f>
        <v/>
      </c>
      <c r="U18" s="58" t="str">
        <f>IF(AND('Mapa final'!$AE$13="Alta",'Mapa final'!$AG$13="Leve"),CONCATENATE("R2C",'Mapa final'!$S$13),"")</f>
        <v/>
      </c>
      <c r="V18" s="44" t="str">
        <f>IF(AND('Mapa final'!$AE$12="Muy Alta",'Mapa final'!$AG$12="Leve"),CONCATENATE("R2C",'Mapa final'!$S$12),"")</f>
        <v/>
      </c>
      <c r="W18" s="167" t="str">
        <f>IF(AND('Mapa final'!$AE$13="Muy Alta",'Mapa final'!$AG$13="Leve"),CONCATENATE("R2C",'Mapa final'!$S$13),"")</f>
        <v/>
      </c>
      <c r="X18" s="167" t="str">
        <f>IF(AND('Mapa final'!$AE$12="Muy Alta",'Mapa final'!$AG$12="Leve"),CONCATENATE("R2C",'Mapa final'!$S$12),"")</f>
        <v/>
      </c>
      <c r="Y18" s="167" t="str">
        <f>IF(AND('Mapa final'!$AE$13="Muy Alta",'Mapa final'!$AG$13="Leve"),CONCATENATE("R2C",'Mapa final'!$S$13),"")</f>
        <v/>
      </c>
      <c r="Z18" s="167" t="str">
        <f>IF(AND('Mapa final'!$AE$12="Muy Alta",'Mapa final'!$AG$12="Leve"),CONCATENATE("R2C",'Mapa final'!$S$12),"")</f>
        <v/>
      </c>
      <c r="AA18" s="45" t="str">
        <f>IF(AND('Mapa final'!$AE$13="Muy Alta",'Mapa final'!$AG$13="Leve"),CONCATENATE("R2C",'Mapa final'!$S$13),"")</f>
        <v/>
      </c>
      <c r="AB18" s="44" t="str">
        <f>IF(AND('Mapa final'!$AE$12="Muy Alta",'Mapa final'!$AG$12="Leve"),CONCATENATE("R2C",'Mapa final'!$S$12),"")</f>
        <v/>
      </c>
      <c r="AC18" s="167" t="str">
        <f>IF(AND('Mapa final'!$AE$13="Muy Alta",'Mapa final'!$AG$13="Leve"),CONCATENATE("R2C",'Mapa final'!$S$13),"")</f>
        <v/>
      </c>
      <c r="AD18" s="167" t="str">
        <f>IF(AND('Mapa final'!$AE$12="Muy Alta",'Mapa final'!$AG$12="Leve"),CONCATENATE("R2C",'Mapa final'!$S$12),"")</f>
        <v/>
      </c>
      <c r="AE18" s="167" t="str">
        <f>IF(AND('Mapa final'!$AE$13="Muy Alta",'Mapa final'!$AG$13="Leve"),CONCATENATE("R2C",'Mapa final'!$S$13),"")</f>
        <v/>
      </c>
      <c r="AF18" s="167" t="str">
        <f>IF(AND('Mapa final'!$AE$12="Muy Alta",'Mapa final'!$AG$12="Leve"),CONCATENATE("R2C",'Mapa final'!$S$12),"")</f>
        <v/>
      </c>
      <c r="AG18" s="45" t="str">
        <f>IF(AND('Mapa final'!$AE$13="Muy Alta",'Mapa final'!$AG$13="Leve"),CONCATENATE("R2C",'Mapa final'!$S$13),"")</f>
        <v/>
      </c>
      <c r="AH18" s="46" t="str">
        <f>IF(AND('Mapa final'!$AE$12="Muy Alta",'Mapa final'!$AG$12="Catastrófico"),CONCATENATE("R2C",'Mapa final'!$S$12),"")</f>
        <v/>
      </c>
      <c r="AI18" s="170" t="str">
        <f>IF(AND('Mapa final'!$AE$13="Muy Alta",'Mapa final'!$AG$13="Catastrófico"),CONCATENATE("R2C",'Mapa final'!$S$13),"")</f>
        <v/>
      </c>
      <c r="AJ18" s="170" t="str">
        <f>IF(AND('Mapa final'!$AE$12="Muy Alta",'Mapa final'!$AG$12="Catastrófico"),CONCATENATE("R2C",'Mapa final'!$S$12),"")</f>
        <v/>
      </c>
      <c r="AK18" s="170" t="str">
        <f>IF(AND('Mapa final'!$AE$13="Muy Alta",'Mapa final'!$AG$13="Catastrófico"),CONCATENATE("R2C",'Mapa final'!$S$13),"")</f>
        <v/>
      </c>
      <c r="AL18" s="170" t="str">
        <f>IF(AND('Mapa final'!$AE$12="Muy Alta",'Mapa final'!$AG$12="Catastrófico"),CONCATENATE("R2C",'Mapa final'!$S$12),"")</f>
        <v/>
      </c>
      <c r="AM18" s="47" t="str">
        <f>IF(AND('Mapa final'!$AE$13="Muy Alta",'Mapa final'!$AG$13="Catastrófico"),CONCATENATE("R2C",'Mapa final'!$S$13),"")</f>
        <v/>
      </c>
      <c r="AN18" s="70"/>
      <c r="AO18" s="360"/>
      <c r="AP18" s="361"/>
      <c r="AQ18" s="361"/>
      <c r="AR18" s="361"/>
      <c r="AS18" s="361"/>
      <c r="AT18" s="36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08"/>
      <c r="C19" s="308"/>
      <c r="D19" s="309"/>
      <c r="E19" s="350"/>
      <c r="F19" s="351"/>
      <c r="G19" s="351"/>
      <c r="H19" s="351"/>
      <c r="I19" s="351"/>
      <c r="J19" s="57" t="str">
        <f>IF(AND('Mapa final'!$AE$12="Alta",'Mapa final'!$AG$12="Leve"),CONCATENATE("R2C",'Mapa final'!$S$12),"")</f>
        <v/>
      </c>
      <c r="K19" s="168" t="str">
        <f>IF(AND('Mapa final'!$AE$13="Alta",'Mapa final'!$AG$13="Leve"),CONCATENATE("R2C",'Mapa final'!$S$13),"")</f>
        <v/>
      </c>
      <c r="L19" s="168" t="str">
        <f>IF(AND('Mapa final'!$AE$12="Alta",'Mapa final'!$AG$12="Leve"),CONCATENATE("R2C",'Mapa final'!$S$12),"")</f>
        <v/>
      </c>
      <c r="M19" s="168" t="str">
        <f>IF(AND('Mapa final'!$AE$13="Alta",'Mapa final'!$AG$13="Leve"),CONCATENATE("R2C",'Mapa final'!$S$13),"")</f>
        <v/>
      </c>
      <c r="N19" s="168" t="str">
        <f>IF(AND('Mapa final'!$AE$12="Alta",'Mapa final'!$AG$12="Leve"),CONCATENATE("R2C",'Mapa final'!$S$12),"")</f>
        <v/>
      </c>
      <c r="O19" s="58" t="str">
        <f>IF(AND('Mapa final'!$AE$13="Alta",'Mapa final'!$AG$13="Leve"),CONCATENATE("R2C",'Mapa final'!$S$13),"")</f>
        <v/>
      </c>
      <c r="P19" s="57" t="str">
        <f>IF(AND('Mapa final'!$AE$12="Alta",'Mapa final'!$AG$12="Leve"),CONCATENATE("R2C",'Mapa final'!$S$12),"")</f>
        <v/>
      </c>
      <c r="Q19" s="168" t="str">
        <f>IF(AND('Mapa final'!$AE$13="Alta",'Mapa final'!$AG$13="Leve"),CONCATENATE("R2C",'Mapa final'!$S$13),"")</f>
        <v/>
      </c>
      <c r="R19" s="168" t="str">
        <f>IF(AND('Mapa final'!$AE$12="Alta",'Mapa final'!$AG$12="Leve"),CONCATENATE("R2C",'Mapa final'!$S$12),"")</f>
        <v/>
      </c>
      <c r="S19" s="168" t="str">
        <f>IF(AND('Mapa final'!$AE$13="Alta",'Mapa final'!$AG$13="Leve"),CONCATENATE("R2C",'Mapa final'!$S$13),"")</f>
        <v/>
      </c>
      <c r="T19" s="168" t="str">
        <f>IF(AND('Mapa final'!$AE$12="Alta",'Mapa final'!$AG$12="Leve"),CONCATENATE("R2C",'Mapa final'!$S$12),"")</f>
        <v/>
      </c>
      <c r="U19" s="58" t="str">
        <f>IF(AND('Mapa final'!$AE$13="Alta",'Mapa final'!$AG$13="Leve"),CONCATENATE("R2C",'Mapa final'!$S$13),"")</f>
        <v/>
      </c>
      <c r="V19" s="44" t="str">
        <f>IF(AND('Mapa final'!$AE$12="Muy Alta",'Mapa final'!$AG$12="Leve"),CONCATENATE("R2C",'Mapa final'!$S$12),"")</f>
        <v/>
      </c>
      <c r="W19" s="167" t="str">
        <f>IF(AND('Mapa final'!$AE$13="Muy Alta",'Mapa final'!$AG$13="Leve"),CONCATENATE("R2C",'Mapa final'!$S$13),"")</f>
        <v/>
      </c>
      <c r="X19" s="167" t="str">
        <f>IF(AND('Mapa final'!$AE$12="Muy Alta",'Mapa final'!$AG$12="Leve"),CONCATENATE("R2C",'Mapa final'!$S$12),"")</f>
        <v/>
      </c>
      <c r="Y19" s="167" t="str">
        <f>IF(AND('Mapa final'!$AE$13="Muy Alta",'Mapa final'!$AG$13="Leve"),CONCATENATE("R2C",'Mapa final'!$S$13),"")</f>
        <v/>
      </c>
      <c r="Z19" s="167" t="str">
        <f>IF(AND('Mapa final'!$AE$12="Muy Alta",'Mapa final'!$AG$12="Leve"),CONCATENATE("R2C",'Mapa final'!$S$12),"")</f>
        <v/>
      </c>
      <c r="AA19" s="45" t="str">
        <f>IF(AND('Mapa final'!$AE$13="Muy Alta",'Mapa final'!$AG$13="Leve"),CONCATENATE("R2C",'Mapa final'!$S$13),"")</f>
        <v/>
      </c>
      <c r="AB19" s="44" t="str">
        <f>IF(AND('Mapa final'!$AE$12="Muy Alta",'Mapa final'!$AG$12="Leve"),CONCATENATE("R2C",'Mapa final'!$S$12),"")</f>
        <v/>
      </c>
      <c r="AC19" s="167" t="str">
        <f>IF(AND('Mapa final'!$AE$13="Muy Alta",'Mapa final'!$AG$13="Leve"),CONCATENATE("R2C",'Mapa final'!$S$13),"")</f>
        <v/>
      </c>
      <c r="AD19" s="167" t="str">
        <f>IF(AND('Mapa final'!$AE$12="Muy Alta",'Mapa final'!$AG$12="Leve"),CONCATENATE("R2C",'Mapa final'!$S$12),"")</f>
        <v/>
      </c>
      <c r="AE19" s="167" t="str">
        <f>IF(AND('Mapa final'!$AE$13="Muy Alta",'Mapa final'!$AG$13="Leve"),CONCATENATE("R2C",'Mapa final'!$S$13),"")</f>
        <v/>
      </c>
      <c r="AF19" s="167" t="str">
        <f>IF(AND('Mapa final'!$AE$12="Muy Alta",'Mapa final'!$AG$12="Leve"),CONCATENATE("R2C",'Mapa final'!$S$12),"")</f>
        <v/>
      </c>
      <c r="AG19" s="45" t="str">
        <f>IF(AND('Mapa final'!$AE$13="Muy Alta",'Mapa final'!$AG$13="Leve"),CONCATENATE("R2C",'Mapa final'!$S$13),"")</f>
        <v/>
      </c>
      <c r="AH19" s="46" t="str">
        <f>IF(AND('Mapa final'!$AE$12="Muy Alta",'Mapa final'!$AG$12="Catastrófico"),CONCATENATE("R2C",'Mapa final'!$S$12),"")</f>
        <v/>
      </c>
      <c r="AI19" s="170" t="str">
        <f>IF(AND('Mapa final'!$AE$13="Muy Alta",'Mapa final'!$AG$13="Catastrófico"),CONCATENATE("R2C",'Mapa final'!$S$13),"")</f>
        <v/>
      </c>
      <c r="AJ19" s="170" t="str">
        <f>IF(AND('Mapa final'!$AE$12="Muy Alta",'Mapa final'!$AG$12="Catastrófico"),CONCATENATE("R2C",'Mapa final'!$S$12),"")</f>
        <v/>
      </c>
      <c r="AK19" s="170" t="str">
        <f>IF(AND('Mapa final'!$AE$13="Muy Alta",'Mapa final'!$AG$13="Catastrófico"),CONCATENATE("R2C",'Mapa final'!$S$13),"")</f>
        <v/>
      </c>
      <c r="AL19" s="170" t="str">
        <f>IF(AND('Mapa final'!$AE$12="Muy Alta",'Mapa final'!$AG$12="Catastrófico"),CONCATENATE("R2C",'Mapa final'!$S$12),"")</f>
        <v/>
      </c>
      <c r="AM19" s="47" t="str">
        <f>IF(AND('Mapa final'!$AE$13="Muy Alta",'Mapa final'!$AG$13="Catastrófico"),CONCATENATE("R2C",'Mapa final'!$S$13),"")</f>
        <v/>
      </c>
      <c r="AN19" s="70"/>
      <c r="AO19" s="360"/>
      <c r="AP19" s="361"/>
      <c r="AQ19" s="361"/>
      <c r="AR19" s="361"/>
      <c r="AS19" s="361"/>
      <c r="AT19" s="36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08"/>
      <c r="C20" s="308"/>
      <c r="D20" s="309"/>
      <c r="E20" s="350"/>
      <c r="F20" s="351"/>
      <c r="G20" s="351"/>
      <c r="H20" s="351"/>
      <c r="I20" s="351"/>
      <c r="J20" s="57" t="str">
        <f>IF(AND('Mapa final'!$AE$12="Alta",'Mapa final'!$AG$12="Leve"),CONCATENATE("R2C",'Mapa final'!$S$12),"")</f>
        <v/>
      </c>
      <c r="K20" s="168" t="str">
        <f>IF(AND('Mapa final'!$AE$13="Alta",'Mapa final'!$AG$13="Leve"),CONCATENATE("R2C",'Mapa final'!$S$13),"")</f>
        <v/>
      </c>
      <c r="L20" s="168" t="str">
        <f>IF(AND('Mapa final'!$AE$12="Alta",'Mapa final'!$AG$12="Leve"),CONCATENATE("R2C",'Mapa final'!$S$12),"")</f>
        <v/>
      </c>
      <c r="M20" s="168" t="str">
        <f>IF(AND('Mapa final'!$AE$13="Alta",'Mapa final'!$AG$13="Leve"),CONCATENATE("R2C",'Mapa final'!$S$13),"")</f>
        <v/>
      </c>
      <c r="N20" s="168" t="str">
        <f>IF(AND('Mapa final'!$AE$12="Alta",'Mapa final'!$AG$12="Leve"),CONCATENATE("R2C",'Mapa final'!$S$12),"")</f>
        <v/>
      </c>
      <c r="O20" s="58" t="str">
        <f>IF(AND('Mapa final'!$AE$13="Alta",'Mapa final'!$AG$13="Leve"),CONCATENATE("R2C",'Mapa final'!$S$13),"")</f>
        <v/>
      </c>
      <c r="P20" s="57" t="str">
        <f>IF(AND('Mapa final'!$AE$12="Alta",'Mapa final'!$AG$12="Leve"),CONCATENATE("R2C",'Mapa final'!$S$12),"")</f>
        <v/>
      </c>
      <c r="Q20" s="168" t="str">
        <f>IF(AND('Mapa final'!$AE$13="Alta",'Mapa final'!$AG$13="Leve"),CONCATENATE("R2C",'Mapa final'!$S$13),"")</f>
        <v/>
      </c>
      <c r="R20" s="168" t="str">
        <f>IF(AND('Mapa final'!$AE$12="Alta",'Mapa final'!$AG$12="Leve"),CONCATENATE("R2C",'Mapa final'!$S$12),"")</f>
        <v/>
      </c>
      <c r="S20" s="168" t="str">
        <f>IF(AND('Mapa final'!$AE$13="Alta",'Mapa final'!$AG$13="Leve"),CONCATENATE("R2C",'Mapa final'!$S$13),"")</f>
        <v/>
      </c>
      <c r="T20" s="168" t="str">
        <f>IF(AND('Mapa final'!$AE$12="Alta",'Mapa final'!$AG$12="Leve"),CONCATENATE("R2C",'Mapa final'!$S$12),"")</f>
        <v/>
      </c>
      <c r="U20" s="58" t="str">
        <f>IF(AND('Mapa final'!$AE$13="Alta",'Mapa final'!$AG$13="Leve"),CONCATENATE("R2C",'Mapa final'!$S$13),"")</f>
        <v/>
      </c>
      <c r="V20" s="44" t="str">
        <f>IF(AND('Mapa final'!$AE$12="Muy Alta",'Mapa final'!$AG$12="Leve"),CONCATENATE("R2C",'Mapa final'!$S$12),"")</f>
        <v/>
      </c>
      <c r="W20" s="167" t="str">
        <f>IF(AND('Mapa final'!$AE$13="Muy Alta",'Mapa final'!$AG$13="Leve"),CONCATENATE("R2C",'Mapa final'!$S$13),"")</f>
        <v/>
      </c>
      <c r="X20" s="167" t="str">
        <f>IF(AND('Mapa final'!$AE$12="Muy Alta",'Mapa final'!$AG$12="Leve"),CONCATENATE("R2C",'Mapa final'!$S$12),"")</f>
        <v/>
      </c>
      <c r="Y20" s="167" t="str">
        <f>IF(AND('Mapa final'!$AE$13="Muy Alta",'Mapa final'!$AG$13="Leve"),CONCATENATE("R2C",'Mapa final'!$S$13),"")</f>
        <v/>
      </c>
      <c r="Z20" s="167" t="str">
        <f>IF(AND('Mapa final'!$AE$12="Muy Alta",'Mapa final'!$AG$12="Leve"),CONCATENATE("R2C",'Mapa final'!$S$12),"")</f>
        <v/>
      </c>
      <c r="AA20" s="45" t="str">
        <f>IF(AND('Mapa final'!$AE$13="Muy Alta",'Mapa final'!$AG$13="Leve"),CONCATENATE("R2C",'Mapa final'!$S$13),"")</f>
        <v/>
      </c>
      <c r="AB20" s="44" t="str">
        <f>IF(AND('Mapa final'!$AE$12="Muy Alta",'Mapa final'!$AG$12="Leve"),CONCATENATE("R2C",'Mapa final'!$S$12),"")</f>
        <v/>
      </c>
      <c r="AC20" s="167" t="str">
        <f>IF(AND('Mapa final'!$AE$13="Muy Alta",'Mapa final'!$AG$13="Leve"),CONCATENATE("R2C",'Mapa final'!$S$13),"")</f>
        <v/>
      </c>
      <c r="AD20" s="167" t="str">
        <f>IF(AND('Mapa final'!$AE$12="Muy Alta",'Mapa final'!$AG$12="Leve"),CONCATENATE("R2C",'Mapa final'!$S$12),"")</f>
        <v/>
      </c>
      <c r="AE20" s="167" t="str">
        <f>IF(AND('Mapa final'!$AE$13="Muy Alta",'Mapa final'!$AG$13="Leve"),CONCATENATE("R2C",'Mapa final'!$S$13),"")</f>
        <v/>
      </c>
      <c r="AF20" s="167" t="str">
        <f>IF(AND('Mapa final'!$AE$12="Muy Alta",'Mapa final'!$AG$12="Leve"),CONCATENATE("R2C",'Mapa final'!$S$12),"")</f>
        <v/>
      </c>
      <c r="AG20" s="45" t="str">
        <f>IF(AND('Mapa final'!$AE$13="Muy Alta",'Mapa final'!$AG$13="Leve"),CONCATENATE("R2C",'Mapa final'!$S$13),"")</f>
        <v/>
      </c>
      <c r="AH20" s="46" t="str">
        <f>IF(AND('Mapa final'!$AE$12="Muy Alta",'Mapa final'!$AG$12="Catastrófico"),CONCATENATE("R2C",'Mapa final'!$S$12),"")</f>
        <v/>
      </c>
      <c r="AI20" s="170" t="str">
        <f>IF(AND('Mapa final'!$AE$13="Muy Alta",'Mapa final'!$AG$13="Catastrófico"),CONCATENATE("R2C",'Mapa final'!$S$13),"")</f>
        <v/>
      </c>
      <c r="AJ20" s="170" t="str">
        <f>IF(AND('Mapa final'!$AE$12="Muy Alta",'Mapa final'!$AG$12="Catastrófico"),CONCATENATE("R2C",'Mapa final'!$S$12),"")</f>
        <v/>
      </c>
      <c r="AK20" s="170" t="str">
        <f>IF(AND('Mapa final'!$AE$13="Muy Alta",'Mapa final'!$AG$13="Catastrófico"),CONCATENATE("R2C",'Mapa final'!$S$13),"")</f>
        <v/>
      </c>
      <c r="AL20" s="170" t="str">
        <f>IF(AND('Mapa final'!$AE$12="Muy Alta",'Mapa final'!$AG$12="Catastrófico"),CONCATENATE("R2C",'Mapa final'!$S$12),"")</f>
        <v/>
      </c>
      <c r="AM20" s="47" t="str">
        <f>IF(AND('Mapa final'!$AE$13="Muy Alta",'Mapa final'!$AG$13="Catastrófico"),CONCATENATE("R2C",'Mapa final'!$S$13),"")</f>
        <v/>
      </c>
      <c r="AN20" s="70"/>
      <c r="AO20" s="360"/>
      <c r="AP20" s="361"/>
      <c r="AQ20" s="361"/>
      <c r="AR20" s="361"/>
      <c r="AS20" s="361"/>
      <c r="AT20" s="36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08"/>
      <c r="C21" s="308"/>
      <c r="D21" s="309"/>
      <c r="E21" s="350"/>
      <c r="F21" s="351"/>
      <c r="G21" s="351"/>
      <c r="H21" s="351"/>
      <c r="I21" s="351"/>
      <c r="J21" s="57" t="str">
        <f>IF(AND('Mapa final'!$AE$12="Alta",'Mapa final'!$AG$12="Leve"),CONCATENATE("R2C",'Mapa final'!$S$12),"")</f>
        <v/>
      </c>
      <c r="K21" s="168" t="str">
        <f>IF(AND('Mapa final'!$AE$13="Alta",'Mapa final'!$AG$13="Leve"),CONCATENATE("R2C",'Mapa final'!$S$13),"")</f>
        <v/>
      </c>
      <c r="L21" s="168" t="str">
        <f>IF(AND('Mapa final'!$AE$12="Alta",'Mapa final'!$AG$12="Leve"),CONCATENATE("R2C",'Mapa final'!$S$12),"")</f>
        <v/>
      </c>
      <c r="M21" s="168" t="str">
        <f>IF(AND('Mapa final'!$AE$13="Alta",'Mapa final'!$AG$13="Leve"),CONCATENATE("R2C",'Mapa final'!$S$13),"")</f>
        <v/>
      </c>
      <c r="N21" s="168" t="str">
        <f>IF(AND('Mapa final'!$AE$12="Alta",'Mapa final'!$AG$12="Leve"),CONCATENATE("R2C",'Mapa final'!$S$12),"")</f>
        <v/>
      </c>
      <c r="O21" s="58" t="str">
        <f>IF(AND('Mapa final'!$AE$13="Alta",'Mapa final'!$AG$13="Leve"),CONCATENATE("R2C",'Mapa final'!$S$13),"")</f>
        <v/>
      </c>
      <c r="P21" s="57" t="str">
        <f>IF(AND('Mapa final'!$AE$12="Alta",'Mapa final'!$AG$12="Leve"),CONCATENATE("R2C",'Mapa final'!$S$12),"")</f>
        <v/>
      </c>
      <c r="Q21" s="168" t="str">
        <f>IF(AND('Mapa final'!$AE$13="Alta",'Mapa final'!$AG$13="Leve"),CONCATENATE("R2C",'Mapa final'!$S$13),"")</f>
        <v/>
      </c>
      <c r="R21" s="168" t="str">
        <f>IF(AND('Mapa final'!$AE$12="Alta",'Mapa final'!$AG$12="Leve"),CONCATENATE("R2C",'Mapa final'!$S$12),"")</f>
        <v/>
      </c>
      <c r="S21" s="168" t="str">
        <f>IF(AND('Mapa final'!$AE$13="Alta",'Mapa final'!$AG$13="Leve"),CONCATENATE("R2C",'Mapa final'!$S$13),"")</f>
        <v/>
      </c>
      <c r="T21" s="168" t="str">
        <f>IF(AND('Mapa final'!$AE$12="Alta",'Mapa final'!$AG$12="Leve"),CONCATENATE("R2C",'Mapa final'!$S$12),"")</f>
        <v/>
      </c>
      <c r="U21" s="58" t="str">
        <f>IF(AND('Mapa final'!$AE$13="Alta",'Mapa final'!$AG$13="Leve"),CONCATENATE("R2C",'Mapa final'!$S$13),"")</f>
        <v/>
      </c>
      <c r="V21" s="44" t="str">
        <f>IF(AND('Mapa final'!$AE$12="Muy Alta",'Mapa final'!$AG$12="Leve"),CONCATENATE("R2C",'Mapa final'!$S$12),"")</f>
        <v/>
      </c>
      <c r="W21" s="167" t="str">
        <f>IF(AND('Mapa final'!$AE$13="Muy Alta",'Mapa final'!$AG$13="Leve"),CONCATENATE("R2C",'Mapa final'!$S$13),"")</f>
        <v/>
      </c>
      <c r="X21" s="167" t="str">
        <f>IF(AND('Mapa final'!$AE$12="Muy Alta",'Mapa final'!$AG$12="Leve"),CONCATENATE("R2C",'Mapa final'!$S$12),"")</f>
        <v/>
      </c>
      <c r="Y21" s="167" t="str">
        <f>IF(AND('Mapa final'!$AE$13="Muy Alta",'Mapa final'!$AG$13="Leve"),CONCATENATE("R2C",'Mapa final'!$S$13),"")</f>
        <v/>
      </c>
      <c r="Z21" s="167" t="str">
        <f>IF(AND('Mapa final'!$AE$12="Muy Alta",'Mapa final'!$AG$12="Leve"),CONCATENATE("R2C",'Mapa final'!$S$12),"")</f>
        <v/>
      </c>
      <c r="AA21" s="45" t="str">
        <f>IF(AND('Mapa final'!$AE$13="Muy Alta",'Mapa final'!$AG$13="Leve"),CONCATENATE("R2C",'Mapa final'!$S$13),"")</f>
        <v/>
      </c>
      <c r="AB21" s="44" t="str">
        <f>IF(AND('Mapa final'!$AE$12="Muy Alta",'Mapa final'!$AG$12="Leve"),CONCATENATE("R2C",'Mapa final'!$S$12),"")</f>
        <v/>
      </c>
      <c r="AC21" s="167" t="str">
        <f>IF(AND('Mapa final'!$AE$13="Muy Alta",'Mapa final'!$AG$13="Leve"),CONCATENATE("R2C",'Mapa final'!$S$13),"")</f>
        <v/>
      </c>
      <c r="AD21" s="167" t="str">
        <f>IF(AND('Mapa final'!$AE$12="Muy Alta",'Mapa final'!$AG$12="Leve"),CONCATENATE("R2C",'Mapa final'!$S$12),"")</f>
        <v/>
      </c>
      <c r="AE21" s="167" t="str">
        <f>IF(AND('Mapa final'!$AE$13="Muy Alta",'Mapa final'!$AG$13="Leve"),CONCATENATE("R2C",'Mapa final'!$S$13),"")</f>
        <v/>
      </c>
      <c r="AF21" s="167" t="str">
        <f>IF(AND('Mapa final'!$AE$12="Muy Alta",'Mapa final'!$AG$12="Leve"),CONCATENATE("R2C",'Mapa final'!$S$12),"")</f>
        <v/>
      </c>
      <c r="AG21" s="45" t="str">
        <f>IF(AND('Mapa final'!$AE$13="Muy Alta",'Mapa final'!$AG$13="Leve"),CONCATENATE("R2C",'Mapa final'!$S$13),"")</f>
        <v/>
      </c>
      <c r="AH21" s="46" t="str">
        <f>IF(AND('Mapa final'!$AE$12="Muy Alta",'Mapa final'!$AG$12="Catastrófico"),CONCATENATE("R2C",'Mapa final'!$S$12),"")</f>
        <v/>
      </c>
      <c r="AI21" s="170" t="str">
        <f>IF(AND('Mapa final'!$AE$13="Muy Alta",'Mapa final'!$AG$13="Catastrófico"),CONCATENATE("R2C",'Mapa final'!$S$13),"")</f>
        <v/>
      </c>
      <c r="AJ21" s="170" t="str">
        <f>IF(AND('Mapa final'!$AE$12="Muy Alta",'Mapa final'!$AG$12="Catastrófico"),CONCATENATE("R2C",'Mapa final'!$S$12),"")</f>
        <v/>
      </c>
      <c r="AK21" s="170" t="str">
        <f>IF(AND('Mapa final'!$AE$13="Muy Alta",'Mapa final'!$AG$13="Catastrófico"),CONCATENATE("R2C",'Mapa final'!$S$13),"")</f>
        <v/>
      </c>
      <c r="AL21" s="170" t="str">
        <f>IF(AND('Mapa final'!$AE$12="Muy Alta",'Mapa final'!$AG$12="Catastrófico"),CONCATENATE("R2C",'Mapa final'!$S$12),"")</f>
        <v/>
      </c>
      <c r="AM21" s="47" t="str">
        <f>IF(AND('Mapa final'!$AE$13="Muy Alta",'Mapa final'!$AG$13="Catastrófico"),CONCATENATE("R2C",'Mapa final'!$S$13),"")</f>
        <v/>
      </c>
      <c r="AN21" s="70"/>
      <c r="AO21" s="360"/>
      <c r="AP21" s="361"/>
      <c r="AQ21" s="361"/>
      <c r="AR21" s="361"/>
      <c r="AS21" s="361"/>
      <c r="AT21" s="36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08"/>
      <c r="C22" s="308"/>
      <c r="D22" s="309"/>
      <c r="E22" s="350"/>
      <c r="F22" s="351"/>
      <c r="G22" s="351"/>
      <c r="H22" s="351"/>
      <c r="I22" s="351"/>
      <c r="J22" s="57" t="str">
        <f>IF(AND('Mapa final'!$AE$12="Alta",'Mapa final'!$AG$12="Leve"),CONCATENATE("R2C",'Mapa final'!$S$12),"")</f>
        <v/>
      </c>
      <c r="K22" s="168" t="str">
        <f>IF(AND('Mapa final'!$AE$13="Alta",'Mapa final'!$AG$13="Leve"),CONCATENATE("R2C",'Mapa final'!$S$13),"")</f>
        <v/>
      </c>
      <c r="L22" s="168" t="str">
        <f>IF(AND('Mapa final'!$AE$12="Alta",'Mapa final'!$AG$12="Leve"),CONCATENATE("R2C",'Mapa final'!$S$12),"")</f>
        <v/>
      </c>
      <c r="M22" s="168" t="str">
        <f>IF(AND('Mapa final'!$AE$13="Alta",'Mapa final'!$AG$13="Leve"),CONCATENATE("R2C",'Mapa final'!$S$13),"")</f>
        <v/>
      </c>
      <c r="N22" s="168" t="str">
        <f>IF(AND('Mapa final'!$AE$12="Alta",'Mapa final'!$AG$12="Leve"),CONCATENATE("R2C",'Mapa final'!$S$12),"")</f>
        <v/>
      </c>
      <c r="O22" s="58" t="str">
        <f>IF(AND('Mapa final'!$AE$13="Alta",'Mapa final'!$AG$13="Leve"),CONCATENATE("R2C",'Mapa final'!$S$13),"")</f>
        <v/>
      </c>
      <c r="P22" s="57" t="str">
        <f>IF(AND('Mapa final'!$AE$12="Alta",'Mapa final'!$AG$12="Leve"),CONCATENATE("R2C",'Mapa final'!$S$12),"")</f>
        <v/>
      </c>
      <c r="Q22" s="168" t="str">
        <f>IF(AND('Mapa final'!$AE$13="Alta",'Mapa final'!$AG$13="Leve"),CONCATENATE("R2C",'Mapa final'!$S$13),"")</f>
        <v/>
      </c>
      <c r="R22" s="168" t="str">
        <f>IF(AND('Mapa final'!$AE$12="Alta",'Mapa final'!$AG$12="Leve"),CONCATENATE("R2C",'Mapa final'!$S$12),"")</f>
        <v/>
      </c>
      <c r="S22" s="168" t="str">
        <f>IF(AND('Mapa final'!$AE$13="Alta",'Mapa final'!$AG$13="Leve"),CONCATENATE("R2C",'Mapa final'!$S$13),"")</f>
        <v/>
      </c>
      <c r="T22" s="168" t="str">
        <f>IF(AND('Mapa final'!$AE$12="Alta",'Mapa final'!$AG$12="Leve"),CONCATENATE("R2C",'Mapa final'!$S$12),"")</f>
        <v/>
      </c>
      <c r="U22" s="58" t="str">
        <f>IF(AND('Mapa final'!$AE$13="Alta",'Mapa final'!$AG$13="Leve"),CONCATENATE("R2C",'Mapa final'!$S$13),"")</f>
        <v/>
      </c>
      <c r="V22" s="44" t="str">
        <f>IF(AND('Mapa final'!$AE$12="Muy Alta",'Mapa final'!$AG$12="Leve"),CONCATENATE("R2C",'Mapa final'!$S$12),"")</f>
        <v/>
      </c>
      <c r="W22" s="167" t="str">
        <f>IF(AND('Mapa final'!$AE$13="Muy Alta",'Mapa final'!$AG$13="Leve"),CONCATENATE("R2C",'Mapa final'!$S$13),"")</f>
        <v/>
      </c>
      <c r="X22" s="167" t="str">
        <f>IF(AND('Mapa final'!$AE$12="Muy Alta",'Mapa final'!$AG$12="Leve"),CONCATENATE("R2C",'Mapa final'!$S$12),"")</f>
        <v/>
      </c>
      <c r="Y22" s="167" t="str">
        <f>IF(AND('Mapa final'!$AE$13="Muy Alta",'Mapa final'!$AG$13="Leve"),CONCATENATE("R2C",'Mapa final'!$S$13),"")</f>
        <v/>
      </c>
      <c r="Z22" s="167" t="str">
        <f>IF(AND('Mapa final'!$AE$12="Muy Alta",'Mapa final'!$AG$12="Leve"),CONCATENATE("R2C",'Mapa final'!$S$12),"")</f>
        <v/>
      </c>
      <c r="AA22" s="45" t="str">
        <f>IF(AND('Mapa final'!$AE$13="Muy Alta",'Mapa final'!$AG$13="Leve"),CONCATENATE("R2C",'Mapa final'!$S$13),"")</f>
        <v/>
      </c>
      <c r="AB22" s="44" t="str">
        <f>IF(AND('Mapa final'!$AE$12="Muy Alta",'Mapa final'!$AG$12="Leve"),CONCATENATE("R2C",'Mapa final'!$S$12),"")</f>
        <v/>
      </c>
      <c r="AC22" s="167" t="str">
        <f>IF(AND('Mapa final'!$AE$13="Muy Alta",'Mapa final'!$AG$13="Leve"),CONCATENATE("R2C",'Mapa final'!$S$13),"")</f>
        <v/>
      </c>
      <c r="AD22" s="167" t="str">
        <f>IF(AND('Mapa final'!$AE$12="Muy Alta",'Mapa final'!$AG$12="Leve"),CONCATENATE("R2C",'Mapa final'!$S$12),"")</f>
        <v/>
      </c>
      <c r="AE22" s="167" t="str">
        <f>IF(AND('Mapa final'!$AE$13="Muy Alta",'Mapa final'!$AG$13="Leve"),CONCATENATE("R2C",'Mapa final'!$S$13),"")</f>
        <v/>
      </c>
      <c r="AF22" s="167" t="str">
        <f>IF(AND('Mapa final'!$AE$12="Muy Alta",'Mapa final'!$AG$12="Leve"),CONCATENATE("R2C",'Mapa final'!$S$12),"")</f>
        <v/>
      </c>
      <c r="AG22" s="45" t="str">
        <f>IF(AND('Mapa final'!$AE$13="Muy Alta",'Mapa final'!$AG$13="Leve"),CONCATENATE("R2C",'Mapa final'!$S$13),"")</f>
        <v/>
      </c>
      <c r="AH22" s="46" t="str">
        <f>IF(AND('Mapa final'!$AE$12="Muy Alta",'Mapa final'!$AG$12="Catastrófico"),CONCATENATE("R2C",'Mapa final'!$S$12),"")</f>
        <v/>
      </c>
      <c r="AI22" s="170" t="str">
        <f>IF(AND('Mapa final'!$AE$13="Muy Alta",'Mapa final'!$AG$13="Catastrófico"),CONCATENATE("R2C",'Mapa final'!$S$13),"")</f>
        <v/>
      </c>
      <c r="AJ22" s="170" t="str">
        <f>IF(AND('Mapa final'!$AE$12="Muy Alta",'Mapa final'!$AG$12="Catastrófico"),CONCATENATE("R2C",'Mapa final'!$S$12),"")</f>
        <v/>
      </c>
      <c r="AK22" s="170" t="str">
        <f>IF(AND('Mapa final'!$AE$13="Muy Alta",'Mapa final'!$AG$13="Catastrófico"),CONCATENATE("R2C",'Mapa final'!$S$13),"")</f>
        <v/>
      </c>
      <c r="AL22" s="170" t="str">
        <f>IF(AND('Mapa final'!$AE$12="Muy Alta",'Mapa final'!$AG$12="Catastrófico"),CONCATENATE("R2C",'Mapa final'!$S$12),"")</f>
        <v/>
      </c>
      <c r="AM22" s="47" t="str">
        <f>IF(AND('Mapa final'!$AE$13="Muy Alta",'Mapa final'!$AG$13="Catastrófico"),CONCATENATE("R2C",'Mapa final'!$S$13),"")</f>
        <v/>
      </c>
      <c r="AN22" s="70"/>
      <c r="AO22" s="360"/>
      <c r="AP22" s="361"/>
      <c r="AQ22" s="361"/>
      <c r="AR22" s="361"/>
      <c r="AS22" s="361"/>
      <c r="AT22" s="36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08"/>
      <c r="C23" s="308"/>
      <c r="D23" s="309"/>
      <c r="E23" s="350"/>
      <c r="F23" s="351"/>
      <c r="G23" s="351"/>
      <c r="H23" s="351"/>
      <c r="I23" s="351"/>
      <c r="J23" s="57" t="str">
        <f>IF(AND('Mapa final'!$AE$12="Alta",'Mapa final'!$AG$12="Leve"),CONCATENATE("R2C",'Mapa final'!$S$12),"")</f>
        <v/>
      </c>
      <c r="K23" s="168" t="str">
        <f>IF(AND('Mapa final'!$AE$13="Alta",'Mapa final'!$AG$13="Leve"),CONCATENATE("R2C",'Mapa final'!$S$13),"")</f>
        <v/>
      </c>
      <c r="L23" s="168" t="str">
        <f>IF(AND('Mapa final'!$AE$12="Alta",'Mapa final'!$AG$12="Leve"),CONCATENATE("R2C",'Mapa final'!$S$12),"")</f>
        <v/>
      </c>
      <c r="M23" s="168" t="str">
        <f>IF(AND('Mapa final'!$AE$13="Alta",'Mapa final'!$AG$13="Leve"),CONCATENATE("R2C",'Mapa final'!$S$13),"")</f>
        <v/>
      </c>
      <c r="N23" s="168" t="str">
        <f>IF(AND('Mapa final'!$AE$12="Alta",'Mapa final'!$AG$12="Leve"),CONCATENATE("R2C",'Mapa final'!$S$12),"")</f>
        <v/>
      </c>
      <c r="O23" s="58" t="str">
        <f>IF(AND('Mapa final'!$AE$13="Alta",'Mapa final'!$AG$13="Leve"),CONCATENATE("R2C",'Mapa final'!$S$13),"")</f>
        <v/>
      </c>
      <c r="P23" s="57" t="str">
        <f>IF(AND('Mapa final'!$AE$12="Alta",'Mapa final'!$AG$12="Leve"),CONCATENATE("R2C",'Mapa final'!$S$12),"")</f>
        <v/>
      </c>
      <c r="Q23" s="168" t="str">
        <f>IF(AND('Mapa final'!$AE$13="Alta",'Mapa final'!$AG$13="Leve"),CONCATENATE("R2C",'Mapa final'!$S$13),"")</f>
        <v/>
      </c>
      <c r="R23" s="168" t="str">
        <f>IF(AND('Mapa final'!$AE$12="Alta",'Mapa final'!$AG$12="Leve"),CONCATENATE("R2C",'Mapa final'!$S$12),"")</f>
        <v/>
      </c>
      <c r="S23" s="168" t="str">
        <f>IF(AND('Mapa final'!$AE$13="Alta",'Mapa final'!$AG$13="Leve"),CONCATENATE("R2C",'Mapa final'!$S$13),"")</f>
        <v/>
      </c>
      <c r="T23" s="168" t="str">
        <f>IF(AND('Mapa final'!$AE$12="Alta",'Mapa final'!$AG$12="Leve"),CONCATENATE("R2C",'Mapa final'!$S$12),"")</f>
        <v/>
      </c>
      <c r="U23" s="58" t="str">
        <f>IF(AND('Mapa final'!$AE$13="Alta",'Mapa final'!$AG$13="Leve"),CONCATENATE("R2C",'Mapa final'!$S$13),"")</f>
        <v/>
      </c>
      <c r="V23" s="44" t="str">
        <f>IF(AND('Mapa final'!$AE$12="Muy Alta",'Mapa final'!$AG$12="Leve"),CONCATENATE("R2C",'Mapa final'!$S$12),"")</f>
        <v/>
      </c>
      <c r="W23" s="167" t="str">
        <f>IF(AND('Mapa final'!$AE$13="Muy Alta",'Mapa final'!$AG$13="Leve"),CONCATENATE("R2C",'Mapa final'!$S$13),"")</f>
        <v/>
      </c>
      <c r="X23" s="167" t="str">
        <f>IF(AND('Mapa final'!$AE$12="Muy Alta",'Mapa final'!$AG$12="Leve"),CONCATENATE("R2C",'Mapa final'!$S$12),"")</f>
        <v/>
      </c>
      <c r="Y23" s="167" t="str">
        <f>IF(AND('Mapa final'!$AE$13="Muy Alta",'Mapa final'!$AG$13="Leve"),CONCATENATE("R2C",'Mapa final'!$S$13),"")</f>
        <v/>
      </c>
      <c r="Z23" s="167" t="str">
        <f>IF(AND('Mapa final'!$AE$12="Muy Alta",'Mapa final'!$AG$12="Leve"),CONCATENATE("R2C",'Mapa final'!$S$12),"")</f>
        <v/>
      </c>
      <c r="AA23" s="45" t="str">
        <f>IF(AND('Mapa final'!$AE$13="Muy Alta",'Mapa final'!$AG$13="Leve"),CONCATENATE("R2C",'Mapa final'!$S$13),"")</f>
        <v/>
      </c>
      <c r="AB23" s="44" t="str">
        <f>IF(AND('Mapa final'!$AE$12="Muy Alta",'Mapa final'!$AG$12="Leve"),CONCATENATE("R2C",'Mapa final'!$S$12),"")</f>
        <v/>
      </c>
      <c r="AC23" s="167" t="str">
        <f>IF(AND('Mapa final'!$AE$13="Muy Alta",'Mapa final'!$AG$13="Leve"),CONCATENATE("R2C",'Mapa final'!$S$13),"")</f>
        <v/>
      </c>
      <c r="AD23" s="167" t="str">
        <f>IF(AND('Mapa final'!$AE$12="Muy Alta",'Mapa final'!$AG$12="Leve"),CONCATENATE("R2C",'Mapa final'!$S$12),"")</f>
        <v/>
      </c>
      <c r="AE23" s="167" t="str">
        <f>IF(AND('Mapa final'!$AE$13="Muy Alta",'Mapa final'!$AG$13="Leve"),CONCATENATE("R2C",'Mapa final'!$S$13),"")</f>
        <v/>
      </c>
      <c r="AF23" s="167" t="str">
        <f>IF(AND('Mapa final'!$AE$12="Muy Alta",'Mapa final'!$AG$12="Leve"),CONCATENATE("R2C",'Mapa final'!$S$12),"")</f>
        <v/>
      </c>
      <c r="AG23" s="45" t="str">
        <f>IF(AND('Mapa final'!$AE$13="Muy Alta",'Mapa final'!$AG$13="Leve"),CONCATENATE("R2C",'Mapa final'!$S$13),"")</f>
        <v/>
      </c>
      <c r="AH23" s="46" t="str">
        <f>IF(AND('Mapa final'!$AE$12="Muy Alta",'Mapa final'!$AG$12="Catastrófico"),CONCATENATE("R2C",'Mapa final'!$S$12),"")</f>
        <v/>
      </c>
      <c r="AI23" s="170" t="str">
        <f>IF(AND('Mapa final'!$AE$13="Muy Alta",'Mapa final'!$AG$13="Catastrófico"),CONCATENATE("R2C",'Mapa final'!$S$13),"")</f>
        <v/>
      </c>
      <c r="AJ23" s="170" t="str">
        <f>IF(AND('Mapa final'!$AE$12="Muy Alta",'Mapa final'!$AG$12="Catastrófico"),CONCATENATE("R2C",'Mapa final'!$S$12),"")</f>
        <v/>
      </c>
      <c r="AK23" s="170" t="str">
        <f>IF(AND('Mapa final'!$AE$13="Muy Alta",'Mapa final'!$AG$13="Catastrófico"),CONCATENATE("R2C",'Mapa final'!$S$13),"")</f>
        <v/>
      </c>
      <c r="AL23" s="170" t="str">
        <f>IF(AND('Mapa final'!$AE$12="Muy Alta",'Mapa final'!$AG$12="Catastrófico"),CONCATENATE("R2C",'Mapa final'!$S$12),"")</f>
        <v/>
      </c>
      <c r="AM23" s="47" t="str">
        <f>IF(AND('Mapa final'!$AE$13="Muy Alta",'Mapa final'!$AG$13="Catastrófico"),CONCATENATE("R2C",'Mapa final'!$S$13),"")</f>
        <v/>
      </c>
      <c r="AN23" s="70"/>
      <c r="AO23" s="360"/>
      <c r="AP23" s="361"/>
      <c r="AQ23" s="361"/>
      <c r="AR23" s="361"/>
      <c r="AS23" s="361"/>
      <c r="AT23" s="362"/>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08"/>
      <c r="C24" s="308"/>
      <c r="D24" s="309"/>
      <c r="E24" s="350"/>
      <c r="F24" s="351"/>
      <c r="G24" s="351"/>
      <c r="H24" s="351"/>
      <c r="I24" s="351"/>
      <c r="J24" s="57" t="str">
        <f>IF(AND('Mapa final'!$AE$12="Alta",'Mapa final'!$AG$12="Leve"),CONCATENATE("R2C",'Mapa final'!$S$12),"")</f>
        <v/>
      </c>
      <c r="K24" s="168" t="str">
        <f>IF(AND('Mapa final'!$AE$13="Alta",'Mapa final'!$AG$13="Leve"),CONCATENATE("R2C",'Mapa final'!$S$13),"")</f>
        <v/>
      </c>
      <c r="L24" s="168" t="str">
        <f>IF(AND('Mapa final'!$AE$12="Alta",'Mapa final'!$AG$12="Leve"),CONCATENATE("R2C",'Mapa final'!$S$12),"")</f>
        <v/>
      </c>
      <c r="M24" s="168" t="str">
        <f>IF(AND('Mapa final'!$AE$13="Alta",'Mapa final'!$AG$13="Leve"),CONCATENATE("R2C",'Mapa final'!$S$13),"")</f>
        <v/>
      </c>
      <c r="N24" s="168" t="str">
        <f>IF(AND('Mapa final'!$AE$12="Alta",'Mapa final'!$AG$12="Leve"),CONCATENATE("R2C",'Mapa final'!$S$12),"")</f>
        <v/>
      </c>
      <c r="O24" s="58" t="str">
        <f>IF(AND('Mapa final'!$AE$13="Alta",'Mapa final'!$AG$13="Leve"),CONCATENATE("R2C",'Mapa final'!$S$13),"")</f>
        <v/>
      </c>
      <c r="P24" s="57" t="str">
        <f>IF(AND('Mapa final'!$AE$12="Alta",'Mapa final'!$AG$12="Leve"),CONCATENATE("R2C",'Mapa final'!$S$12),"")</f>
        <v/>
      </c>
      <c r="Q24" s="168" t="str">
        <f>IF(AND('Mapa final'!$AE$13="Alta",'Mapa final'!$AG$13="Leve"),CONCATENATE("R2C",'Mapa final'!$S$13),"")</f>
        <v/>
      </c>
      <c r="R24" s="168" t="str">
        <f>IF(AND('Mapa final'!$AE$12="Alta",'Mapa final'!$AG$12="Leve"),CONCATENATE("R2C",'Mapa final'!$S$12),"")</f>
        <v/>
      </c>
      <c r="S24" s="168" t="str">
        <f>IF(AND('Mapa final'!$AE$13="Alta",'Mapa final'!$AG$13="Leve"),CONCATENATE("R2C",'Mapa final'!$S$13),"")</f>
        <v/>
      </c>
      <c r="T24" s="168" t="str">
        <f>IF(AND('Mapa final'!$AE$12="Alta",'Mapa final'!$AG$12="Leve"),CONCATENATE("R2C",'Mapa final'!$S$12),"")</f>
        <v/>
      </c>
      <c r="U24" s="58" t="str">
        <f>IF(AND('Mapa final'!$AE$13="Alta",'Mapa final'!$AG$13="Leve"),CONCATENATE("R2C",'Mapa final'!$S$13),"")</f>
        <v/>
      </c>
      <c r="V24" s="44" t="str">
        <f>IF(AND('Mapa final'!$AE$12="Muy Alta",'Mapa final'!$AG$12="Leve"),CONCATENATE("R2C",'Mapa final'!$S$12),"")</f>
        <v/>
      </c>
      <c r="W24" s="167" t="str">
        <f>IF(AND('Mapa final'!$AE$13="Muy Alta",'Mapa final'!$AG$13="Leve"),CONCATENATE("R2C",'Mapa final'!$S$13),"")</f>
        <v/>
      </c>
      <c r="X24" s="167" t="str">
        <f>IF(AND('Mapa final'!$AE$12="Muy Alta",'Mapa final'!$AG$12="Leve"),CONCATENATE("R2C",'Mapa final'!$S$12),"")</f>
        <v/>
      </c>
      <c r="Y24" s="167" t="str">
        <f>IF(AND('Mapa final'!$AE$13="Muy Alta",'Mapa final'!$AG$13="Leve"),CONCATENATE("R2C",'Mapa final'!$S$13),"")</f>
        <v/>
      </c>
      <c r="Z24" s="167" t="str">
        <f>IF(AND('Mapa final'!$AE$12="Muy Alta",'Mapa final'!$AG$12="Leve"),CONCATENATE("R2C",'Mapa final'!$S$12),"")</f>
        <v/>
      </c>
      <c r="AA24" s="45" t="str">
        <f>IF(AND('Mapa final'!$AE$13="Muy Alta",'Mapa final'!$AG$13="Leve"),CONCATENATE("R2C",'Mapa final'!$S$13),"")</f>
        <v/>
      </c>
      <c r="AB24" s="44" t="str">
        <f>IF(AND('Mapa final'!$AE$12="Muy Alta",'Mapa final'!$AG$12="Leve"),CONCATENATE("R2C",'Mapa final'!$S$12),"")</f>
        <v/>
      </c>
      <c r="AC24" s="167" t="str">
        <f>IF(AND('Mapa final'!$AE$13="Muy Alta",'Mapa final'!$AG$13="Leve"),CONCATENATE("R2C",'Mapa final'!$S$13),"")</f>
        <v/>
      </c>
      <c r="AD24" s="167" t="str">
        <f>IF(AND('Mapa final'!$AE$12="Muy Alta",'Mapa final'!$AG$12="Leve"),CONCATENATE("R2C",'Mapa final'!$S$12),"")</f>
        <v/>
      </c>
      <c r="AE24" s="167" t="str">
        <f>IF(AND('Mapa final'!$AE$13="Muy Alta",'Mapa final'!$AG$13="Leve"),CONCATENATE("R2C",'Mapa final'!$S$13),"")</f>
        <v/>
      </c>
      <c r="AF24" s="167" t="str">
        <f>IF(AND('Mapa final'!$AE$12="Muy Alta",'Mapa final'!$AG$12="Leve"),CONCATENATE("R2C",'Mapa final'!$S$12),"")</f>
        <v/>
      </c>
      <c r="AG24" s="45" t="str">
        <f>IF(AND('Mapa final'!$AE$13="Muy Alta",'Mapa final'!$AG$13="Leve"),CONCATENATE("R2C",'Mapa final'!$S$13),"")</f>
        <v/>
      </c>
      <c r="AH24" s="46" t="str">
        <f>IF(AND('Mapa final'!$AE$12="Muy Alta",'Mapa final'!$AG$12="Catastrófico"),CONCATENATE("R2C",'Mapa final'!$S$12),"")</f>
        <v/>
      </c>
      <c r="AI24" s="170" t="str">
        <f>IF(AND('Mapa final'!$AE$13="Muy Alta",'Mapa final'!$AG$13="Catastrófico"),CONCATENATE("R2C",'Mapa final'!$S$13),"")</f>
        <v/>
      </c>
      <c r="AJ24" s="170" t="str">
        <f>IF(AND('Mapa final'!$AE$12="Muy Alta",'Mapa final'!$AG$12="Catastrófico"),CONCATENATE("R2C",'Mapa final'!$S$12),"")</f>
        <v/>
      </c>
      <c r="AK24" s="170" t="str">
        <f>IF(AND('Mapa final'!$AE$13="Muy Alta",'Mapa final'!$AG$13="Catastrófico"),CONCATENATE("R2C",'Mapa final'!$S$13),"")</f>
        <v/>
      </c>
      <c r="AL24" s="170" t="str">
        <f>IF(AND('Mapa final'!$AE$12="Muy Alta",'Mapa final'!$AG$12="Catastrófico"),CONCATENATE("R2C",'Mapa final'!$S$12),"")</f>
        <v/>
      </c>
      <c r="AM24" s="47" t="str">
        <f>IF(AND('Mapa final'!$AE$13="Muy Alta",'Mapa final'!$AG$13="Catastrófico"),CONCATENATE("R2C",'Mapa final'!$S$13),"")</f>
        <v/>
      </c>
      <c r="AN24" s="70"/>
      <c r="AO24" s="360"/>
      <c r="AP24" s="361"/>
      <c r="AQ24" s="361"/>
      <c r="AR24" s="361"/>
      <c r="AS24" s="361"/>
      <c r="AT24" s="362"/>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08"/>
      <c r="C25" s="308"/>
      <c r="D25" s="309"/>
      <c r="E25" s="353"/>
      <c r="F25" s="354"/>
      <c r="G25" s="354"/>
      <c r="H25" s="354"/>
      <c r="I25" s="354"/>
      <c r="J25" s="59" t="str">
        <f>IF(AND('Mapa final'!$AE$12="Alta",'Mapa final'!$AG$12="Leve"),CONCATENATE("R2C",'Mapa final'!$S$12),"")</f>
        <v/>
      </c>
      <c r="K25" s="60" t="str">
        <f>IF(AND('Mapa final'!$AE$13="Alta",'Mapa final'!$AG$13="Leve"),CONCATENATE("R2C",'Mapa final'!$S$13),"")</f>
        <v/>
      </c>
      <c r="L25" s="60" t="str">
        <f>IF(AND('Mapa final'!$AE$12="Alta",'Mapa final'!$AG$12="Leve"),CONCATENATE("R2C",'Mapa final'!$S$12),"")</f>
        <v/>
      </c>
      <c r="M25" s="60" t="str">
        <f>IF(AND('Mapa final'!$AE$13="Alta",'Mapa final'!$AG$13="Leve"),CONCATENATE("R2C",'Mapa final'!$S$13),"")</f>
        <v/>
      </c>
      <c r="N25" s="60" t="str">
        <f>IF(AND('Mapa final'!$AE$12="Alta",'Mapa final'!$AG$12="Leve"),CONCATENATE("R2C",'Mapa final'!$S$12),"")</f>
        <v/>
      </c>
      <c r="O25" s="61" t="str">
        <f>IF(AND('Mapa final'!$AE$13="Alta",'Mapa final'!$AG$13="Leve"),CONCATENATE("R2C",'Mapa final'!$S$13),"")</f>
        <v/>
      </c>
      <c r="P25" s="59" t="str">
        <f>IF(AND('Mapa final'!$AE$12="Alta",'Mapa final'!$AG$12="Leve"),CONCATENATE("R2C",'Mapa final'!$S$12),"")</f>
        <v/>
      </c>
      <c r="Q25" s="60" t="str">
        <f>IF(AND('Mapa final'!$AE$13="Alta",'Mapa final'!$AG$13="Leve"),CONCATENATE("R2C",'Mapa final'!$S$13),"")</f>
        <v/>
      </c>
      <c r="R25" s="60" t="str">
        <f>IF(AND('Mapa final'!$AE$12="Alta",'Mapa final'!$AG$12="Leve"),CONCATENATE("R2C",'Mapa final'!$S$12),"")</f>
        <v/>
      </c>
      <c r="S25" s="60" t="str">
        <f>IF(AND('Mapa final'!$AE$13="Alta",'Mapa final'!$AG$13="Leve"),CONCATENATE("R2C",'Mapa final'!$S$13),"")</f>
        <v/>
      </c>
      <c r="T25" s="60" t="str">
        <f>IF(AND('Mapa final'!$AE$12="Alta",'Mapa final'!$AG$12="Leve"),CONCATENATE("R2C",'Mapa final'!$S$12),"")</f>
        <v/>
      </c>
      <c r="U25" s="61" t="str">
        <f>IF(AND('Mapa final'!$AE$13="Alta",'Mapa final'!$AG$13="Leve"),CONCATENATE("R2C",'Mapa final'!$S$13),"")</f>
        <v/>
      </c>
      <c r="V25" s="48" t="str">
        <f>IF(AND('Mapa final'!$AE$12="Muy Alta",'Mapa final'!$AG$12="Leve"),CONCATENATE("R2C",'Mapa final'!$S$12),"")</f>
        <v/>
      </c>
      <c r="W25" s="49" t="str">
        <f>IF(AND('Mapa final'!$AE$13="Muy Alta",'Mapa final'!$AG$13="Leve"),CONCATENATE("R2C",'Mapa final'!$S$13),"")</f>
        <v/>
      </c>
      <c r="X25" s="49" t="str">
        <f>IF(AND('Mapa final'!$AE$12="Muy Alta",'Mapa final'!$AG$12="Leve"),CONCATENATE("R2C",'Mapa final'!$S$12),"")</f>
        <v/>
      </c>
      <c r="Y25" s="49" t="str">
        <f>IF(AND('Mapa final'!$AE$13="Muy Alta",'Mapa final'!$AG$13="Leve"),CONCATENATE("R2C",'Mapa final'!$S$13),"")</f>
        <v/>
      </c>
      <c r="Z25" s="49" t="str">
        <f>IF(AND('Mapa final'!$AE$12="Muy Alta",'Mapa final'!$AG$12="Leve"),CONCATENATE("R2C",'Mapa final'!$S$12),"")</f>
        <v/>
      </c>
      <c r="AA25" s="50" t="str">
        <f>IF(AND('Mapa final'!$AE$13="Muy Alta",'Mapa final'!$AG$13="Leve"),CONCATENATE("R2C",'Mapa final'!$S$13),"")</f>
        <v/>
      </c>
      <c r="AB25" s="48" t="str">
        <f>IF(AND('Mapa final'!$AE$12="Muy Alta",'Mapa final'!$AG$12="Leve"),CONCATENATE("R2C",'Mapa final'!$S$12),"")</f>
        <v/>
      </c>
      <c r="AC25" s="49" t="str">
        <f>IF(AND('Mapa final'!$AE$13="Muy Alta",'Mapa final'!$AG$13="Leve"),CONCATENATE("R2C",'Mapa final'!$S$13),"")</f>
        <v/>
      </c>
      <c r="AD25" s="49" t="str">
        <f>IF(AND('Mapa final'!$AE$12="Muy Alta",'Mapa final'!$AG$12="Leve"),CONCATENATE("R2C",'Mapa final'!$S$12),"")</f>
        <v/>
      </c>
      <c r="AE25" s="49" t="str">
        <f>IF(AND('Mapa final'!$AE$13="Muy Alta",'Mapa final'!$AG$13="Leve"),CONCATENATE("R2C",'Mapa final'!$S$13),"")</f>
        <v/>
      </c>
      <c r="AF25" s="49" t="str">
        <f>IF(AND('Mapa final'!$AE$12="Muy Alta",'Mapa final'!$AG$12="Leve"),CONCATENATE("R2C",'Mapa final'!$S$12),"")</f>
        <v/>
      </c>
      <c r="AG25" s="50" t="str">
        <f>IF(AND('Mapa final'!$AE$13="Muy Alta",'Mapa final'!$AG$13="Leve"),CONCATENATE("R2C",'Mapa final'!$S$13),"")</f>
        <v/>
      </c>
      <c r="AH25" s="51" t="str">
        <f>IF(AND('Mapa final'!$AE$12="Muy Alta",'Mapa final'!$AG$12="Catastrófico"),CONCATENATE("R2C",'Mapa final'!$S$12),"")</f>
        <v/>
      </c>
      <c r="AI25" s="52" t="str">
        <f>IF(AND('Mapa final'!$AE$13="Muy Alta",'Mapa final'!$AG$13="Catastrófico"),CONCATENATE("R2C",'Mapa final'!$S$13),"")</f>
        <v/>
      </c>
      <c r="AJ25" s="52" t="str">
        <f>IF(AND('Mapa final'!$AE$12="Muy Alta",'Mapa final'!$AG$12="Catastrófico"),CONCATENATE("R2C",'Mapa final'!$S$12),"")</f>
        <v/>
      </c>
      <c r="AK25" s="52" t="str">
        <f>IF(AND('Mapa final'!$AE$13="Muy Alta",'Mapa final'!$AG$13="Catastrófico"),CONCATENATE("R2C",'Mapa final'!$S$13),"")</f>
        <v/>
      </c>
      <c r="AL25" s="52" t="str">
        <f>IF(AND('Mapa final'!$AE$12="Muy Alta",'Mapa final'!$AG$12="Catastrófico"),CONCATENATE("R2C",'Mapa final'!$S$12),"")</f>
        <v/>
      </c>
      <c r="AM25" s="53" t="str">
        <f>IF(AND('Mapa final'!$AE$13="Muy Alta",'Mapa final'!$AG$13="Catastrófico"),CONCATENATE("R2C",'Mapa final'!$S$13),"")</f>
        <v/>
      </c>
      <c r="AN25" s="70"/>
      <c r="AO25" s="363"/>
      <c r="AP25" s="364"/>
      <c r="AQ25" s="364"/>
      <c r="AR25" s="364"/>
      <c r="AS25" s="364"/>
      <c r="AT25" s="36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08"/>
      <c r="C26" s="308"/>
      <c r="D26" s="309"/>
      <c r="E26" s="347" t="s">
        <v>169</v>
      </c>
      <c r="F26" s="348"/>
      <c r="G26" s="348"/>
      <c r="H26" s="348"/>
      <c r="I26" s="349"/>
      <c r="J26" s="54" t="str">
        <f>IF(AND('Mapa final'!$AE$12="Alta",'Mapa final'!$AG$12="Leve"),CONCATENATE("R2C",'Mapa final'!$S$12),"")</f>
        <v/>
      </c>
      <c r="K26" s="55" t="str">
        <f>IF(AND('Mapa final'!$AE$13="Alta",'Mapa final'!$AG$13="Leve"),CONCATENATE("R2C",'Mapa final'!$S$13),"")</f>
        <v/>
      </c>
      <c r="L26" s="55" t="str">
        <f>IF(AND('Mapa final'!$AE$12="Alta",'Mapa final'!$AG$12="Leve"),CONCATENATE("R2C",'Mapa final'!$S$12),"")</f>
        <v/>
      </c>
      <c r="M26" s="55" t="str">
        <f>IF(AND('Mapa final'!$AE$13="Alta",'Mapa final'!$AG$13="Leve"),CONCATENATE("R2C",'Mapa final'!$S$13),"")</f>
        <v/>
      </c>
      <c r="N26" s="55" t="str">
        <f>IF(AND('Mapa final'!$AE$12="Alta",'Mapa final'!$AG$12="Leve"),CONCATENATE("R2C",'Mapa final'!$S$12),"")</f>
        <v/>
      </c>
      <c r="O26" s="56" t="str">
        <f>IF(AND('Mapa final'!$AE$13="Alta",'Mapa final'!$AG$13="Leve"),CONCATENATE("R2C",'Mapa final'!$S$13),"")</f>
        <v/>
      </c>
      <c r="P26" s="54" t="str">
        <f>IF(AND('Mapa final'!$AE$12="Alta",'Mapa final'!$AG$12="Leve"),CONCATENATE("R2C",'Mapa final'!$S$12),"")</f>
        <v/>
      </c>
      <c r="Q26" s="55" t="str">
        <f>IF(AND('Mapa final'!$AE$13="Alta",'Mapa final'!$AG$13="Leve"),CONCATENATE("R2C",'Mapa final'!$S$13),"")</f>
        <v/>
      </c>
      <c r="R26" s="55" t="str">
        <f>IF(AND('Mapa final'!$AE$12="Alta",'Mapa final'!$AG$12="Leve"),CONCATENATE("R2C",'Mapa final'!$S$12),"")</f>
        <v/>
      </c>
      <c r="S26" s="55" t="str">
        <f>IF(AND('Mapa final'!$AE$13="Alta",'Mapa final'!$AG$13="Leve"),CONCATENATE("R2C",'Mapa final'!$S$13),"")</f>
        <v/>
      </c>
      <c r="T26" s="55" t="str">
        <f>IF(AND('Mapa final'!$AE$12="Alta",'Mapa final'!$AG$12="Leve"),CONCATENATE("R2C",'Mapa final'!$S$12),"")</f>
        <v/>
      </c>
      <c r="U26" s="56" t="str">
        <f>IF(AND('Mapa final'!$AE$13="Alta",'Mapa final'!$AG$13="Leve"),CONCATENATE("R2C",'Mapa final'!$S$13),"")</f>
        <v/>
      </c>
      <c r="V26" s="54" t="str">
        <f>IF(AND('Mapa final'!$AE$12="Alta",'Mapa final'!$AG$12="Leve"),CONCATENATE("R2C",'Mapa final'!$S$12),"")</f>
        <v/>
      </c>
      <c r="W26" s="55" t="str">
        <f>IF(AND('Mapa final'!$AE$13="Alta",'Mapa final'!$AG$13="Leve"),CONCATENATE("R2C",'Mapa final'!$S$13),"")</f>
        <v/>
      </c>
      <c r="X26" s="55" t="str">
        <f>IF(AND('Mapa final'!$AE$12="Alta",'Mapa final'!$AG$12="Leve"),CONCATENATE("R2C",'Mapa final'!$S$12),"")</f>
        <v/>
      </c>
      <c r="Y26" s="55" t="str">
        <f>IF(AND('Mapa final'!$AE$13="Alta",'Mapa final'!$AG$13="Leve"),CONCATENATE("R2C",'Mapa final'!$S$13),"")</f>
        <v/>
      </c>
      <c r="Z26" s="55" t="str">
        <f>IF(AND('Mapa final'!$AE$12="Alta",'Mapa final'!$AG$12="Leve"),CONCATENATE("R2C",'Mapa final'!$S$12),"")</f>
        <v/>
      </c>
      <c r="AA26" s="56" t="str">
        <f>IF(AND('Mapa final'!$AE$13="Alta",'Mapa final'!$AG$13="Leve"),CONCATENATE("R2C",'Mapa final'!$S$13),"")</f>
        <v/>
      </c>
      <c r="AB26" s="38" t="str">
        <f>IF(AND('Mapa final'!$AE$12="Muy Alta",'Mapa final'!$AG$12="Leve"),CONCATENATE("R2C",'Mapa final'!$S$12),"")</f>
        <v/>
      </c>
      <c r="AC26" s="39" t="str">
        <f>IF(AND('Mapa final'!$AE$13="Muy Alta",'Mapa final'!$AG$13="Leve"),CONCATENATE("R2C",'Mapa final'!$S$13),"")</f>
        <v/>
      </c>
      <c r="AD26" s="39" t="str">
        <f>IF(AND('Mapa final'!$AE$12="Muy Alta",'Mapa final'!$AG$12="Leve"),CONCATENATE("R2C",'Mapa final'!$S$12),"")</f>
        <v/>
      </c>
      <c r="AE26" s="39" t="str">
        <f>IF(AND('Mapa final'!$AE$13="Muy Alta",'Mapa final'!$AG$13="Leve"),CONCATENATE("R2C",'Mapa final'!$S$13),"")</f>
        <v/>
      </c>
      <c r="AF26" s="39" t="str">
        <f>IF(AND('Mapa final'!$AE$12="Muy Alta",'Mapa final'!$AG$12="Leve"),CONCATENATE("R2C",'Mapa final'!$S$12),"")</f>
        <v/>
      </c>
      <c r="AG26" s="40" t="str">
        <f>IF(AND('Mapa final'!$AE$13="Muy Alta",'Mapa final'!$AG$13="Leve"),CONCATENATE("R2C",'Mapa final'!$S$13),"")</f>
        <v/>
      </c>
      <c r="AH26" s="41" t="str">
        <f>IF(AND('Mapa final'!$AE$12="Muy Alta",'Mapa final'!$AG$12="Catastrófico"),CONCATENATE("R2C",'Mapa final'!$S$12),"")</f>
        <v/>
      </c>
      <c r="AI26" s="42" t="str">
        <f>IF(AND('Mapa final'!$AE$13="Muy Alta",'Mapa final'!$AG$13="Catastrófico"),CONCATENATE("R2C",'Mapa final'!$S$13),"")</f>
        <v/>
      </c>
      <c r="AJ26" s="42" t="str">
        <f>IF(AND('Mapa final'!$AE$12="Muy Alta",'Mapa final'!$AG$12="Catastrófico"),CONCATENATE("R2C",'Mapa final'!$S$12),"")</f>
        <v/>
      </c>
      <c r="AK26" s="42" t="str">
        <f>IF(AND('Mapa final'!$AE$13="Muy Alta",'Mapa final'!$AG$13="Catastrófico"),CONCATENATE("R2C",'Mapa final'!$S$13),"")</f>
        <v/>
      </c>
      <c r="AL26" s="42" t="str">
        <f>IF(AND('Mapa final'!$AE$12="Muy Alta",'Mapa final'!$AG$12="Catastrófico"),CONCATENATE("R2C",'Mapa final'!$S$12),"")</f>
        <v/>
      </c>
      <c r="AM26" s="43" t="str">
        <f>IF(AND('Mapa final'!$AE$13="Muy Alta",'Mapa final'!$AG$13="Catastrófico"),CONCATENATE("R2C",'Mapa final'!$S$13),"")</f>
        <v/>
      </c>
      <c r="AN26" s="70"/>
      <c r="AO26" s="387" t="s">
        <v>170</v>
      </c>
      <c r="AP26" s="388"/>
      <c r="AQ26" s="388"/>
      <c r="AR26" s="388"/>
      <c r="AS26" s="388"/>
      <c r="AT26" s="389"/>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08"/>
      <c r="C27" s="308"/>
      <c r="D27" s="309"/>
      <c r="E27" s="366"/>
      <c r="F27" s="351"/>
      <c r="G27" s="351"/>
      <c r="H27" s="351"/>
      <c r="I27" s="352"/>
      <c r="J27" s="57" t="str">
        <f>IF(AND('Mapa final'!$AE$12="Alta",'Mapa final'!$AG$12="Leve"),CONCATENATE("R2C",'Mapa final'!$S$12),"")</f>
        <v/>
      </c>
      <c r="K27" s="168" t="str">
        <f>IF(AND('Mapa final'!$AE$13="Alta",'Mapa final'!$AG$13="Leve"),CONCATENATE("R2C",'Mapa final'!$S$13),"")</f>
        <v/>
      </c>
      <c r="L27" s="168" t="str">
        <f>IF(AND('Mapa final'!$AE$12="Alta",'Mapa final'!$AG$12="Leve"),CONCATENATE("R2C",'Mapa final'!$S$12),"")</f>
        <v/>
      </c>
      <c r="M27" s="168" t="str">
        <f>IF(AND('Mapa final'!$AE$13="Alta",'Mapa final'!$AG$13="Leve"),CONCATENATE("R2C",'Mapa final'!$S$13),"")</f>
        <v/>
      </c>
      <c r="N27" s="168" t="str">
        <f>IF(AND('Mapa final'!$AE$12="Alta",'Mapa final'!$AG$12="Leve"),CONCATENATE("R2C",'Mapa final'!$S$12),"")</f>
        <v/>
      </c>
      <c r="O27" s="58" t="str">
        <f>IF(AND('Mapa final'!$AE$13="Alta",'Mapa final'!$AG$13="Leve"),CONCATENATE("R2C",'Mapa final'!$S$13),"")</f>
        <v/>
      </c>
      <c r="P27" s="57" t="str">
        <f>IF(AND('Mapa final'!$AE$12="Alta",'Mapa final'!$AG$12="Leve"),CONCATENATE("R2C",'Mapa final'!$S$12),"")</f>
        <v/>
      </c>
      <c r="Q27" s="168" t="str">
        <f>IF(AND('Mapa final'!$AE$13="Alta",'Mapa final'!$AG$13="Leve"),CONCATENATE("R2C",'Mapa final'!$S$13),"")</f>
        <v/>
      </c>
      <c r="R27" s="168" t="str">
        <f>IF(AND('Mapa final'!$AE$12="Alta",'Mapa final'!$AG$12="Leve"),CONCATENATE("R2C",'Mapa final'!$S$12),"")</f>
        <v/>
      </c>
      <c r="S27" s="168" t="str">
        <f>IF(AND('Mapa final'!$AE$13="Alta",'Mapa final'!$AG$13="Leve"),CONCATENATE("R2C",'Mapa final'!$S$13),"")</f>
        <v/>
      </c>
      <c r="T27" s="168" t="str">
        <f>IF(AND('Mapa final'!$AE$12="Alta",'Mapa final'!$AG$12="Leve"),CONCATENATE("R2C",'Mapa final'!$S$12),"")</f>
        <v/>
      </c>
      <c r="U27" s="58" t="str">
        <f>IF(AND('Mapa final'!$AE$13="Alta",'Mapa final'!$AG$13="Leve"),CONCATENATE("R2C",'Mapa final'!$S$13),"")</f>
        <v/>
      </c>
      <c r="V27" s="57" t="str">
        <f>IF(AND('Mapa final'!$AE$12="Alta",'Mapa final'!$AG$12="Leve"),CONCATENATE("R2C",'Mapa final'!$S$12),"")</f>
        <v/>
      </c>
      <c r="W27" s="168" t="str">
        <f>IF(AND('Mapa final'!$AE$13="Alta",'Mapa final'!$AG$13="Leve"),CONCATENATE("R2C",'Mapa final'!$S$13),"")</f>
        <v/>
      </c>
      <c r="X27" s="168" t="str">
        <f>IF(AND('Mapa final'!$AE$12="Alta",'Mapa final'!$AG$12="Leve"),CONCATENATE("R2C",'Mapa final'!$S$12),"")</f>
        <v/>
      </c>
      <c r="Y27" s="168" t="str">
        <f>IF(AND('Mapa final'!$AE$13="Alta",'Mapa final'!$AG$13="Leve"),CONCATENATE("R2C",'Mapa final'!$S$13),"")</f>
        <v/>
      </c>
      <c r="Z27" s="168" t="str">
        <f>IF(AND('Mapa final'!$AE$12="Alta",'Mapa final'!$AG$12="Leve"),CONCATENATE("R2C",'Mapa final'!$S$12),"")</f>
        <v/>
      </c>
      <c r="AA27" s="58" t="str">
        <f>IF(AND('Mapa final'!$AE$13="Alta",'Mapa final'!$AG$13="Leve"),CONCATENATE("R2C",'Mapa final'!$S$13),"")</f>
        <v/>
      </c>
      <c r="AB27" s="44" t="str">
        <f>IF(AND('Mapa final'!$AE$12="Muy Alta",'Mapa final'!$AG$12="Leve"),CONCATENATE("R2C",'Mapa final'!$S$12),"")</f>
        <v/>
      </c>
      <c r="AC27" s="167" t="str">
        <f>IF(AND('Mapa final'!$AE$13="Muy Alta",'Mapa final'!$AG$13="Leve"),CONCATENATE("R2C",'Mapa final'!$S$13),"")</f>
        <v/>
      </c>
      <c r="AD27" s="167" t="str">
        <f>IF(AND('Mapa final'!$AE$12="Muy Alta",'Mapa final'!$AG$12="Leve"),CONCATENATE("R2C",'Mapa final'!$S$12),"")</f>
        <v/>
      </c>
      <c r="AE27" s="167" t="str">
        <f>IF(AND('Mapa final'!$AE$13="Muy Alta",'Mapa final'!$AG$13="Leve"),CONCATENATE("R2C",'Mapa final'!$S$13),"")</f>
        <v/>
      </c>
      <c r="AF27" s="167" t="str">
        <f>IF(AND('Mapa final'!$AE$12="Muy Alta",'Mapa final'!$AG$12="Leve"),CONCATENATE("R2C",'Mapa final'!$S$12),"")</f>
        <v/>
      </c>
      <c r="AG27" s="45" t="str">
        <f>IF(AND('Mapa final'!$AE$13="Muy Alta",'Mapa final'!$AG$13="Leve"),CONCATENATE("R2C",'Mapa final'!$S$13),"")</f>
        <v/>
      </c>
      <c r="AH27" s="46" t="str">
        <f>IF(AND('Mapa final'!$AE$12="Muy Alta",'Mapa final'!$AG$12="Catastrófico"),CONCATENATE("R2C",'Mapa final'!$S$12),"")</f>
        <v/>
      </c>
      <c r="AI27" s="170" t="str">
        <f>IF(AND('Mapa final'!$AE$13="Muy Alta",'Mapa final'!$AG$13="Catastrófico"),CONCATENATE("R2C",'Mapa final'!$S$13),"")</f>
        <v/>
      </c>
      <c r="AJ27" s="170" t="str">
        <f>IF(AND('Mapa final'!$AE$12="Muy Alta",'Mapa final'!$AG$12="Catastrófico"),CONCATENATE("R2C",'Mapa final'!$S$12),"")</f>
        <v/>
      </c>
      <c r="AK27" s="170" t="str">
        <f>IF(AND('Mapa final'!$AE$13="Muy Alta",'Mapa final'!$AG$13="Catastrófico"),CONCATENATE("R2C",'Mapa final'!$S$13),"")</f>
        <v/>
      </c>
      <c r="AL27" s="170" t="str">
        <f>IF(AND('Mapa final'!$AE$12="Muy Alta",'Mapa final'!$AG$12="Catastrófico"),CONCATENATE("R2C",'Mapa final'!$S$12),"")</f>
        <v/>
      </c>
      <c r="AM27" s="47" t="str">
        <f>IF(AND('Mapa final'!$AE$13="Muy Alta",'Mapa final'!$AG$13="Catastrófico"),CONCATENATE("R2C",'Mapa final'!$S$13),"")</f>
        <v/>
      </c>
      <c r="AN27" s="70"/>
      <c r="AO27" s="390"/>
      <c r="AP27" s="391"/>
      <c r="AQ27" s="391"/>
      <c r="AR27" s="391"/>
      <c r="AS27" s="391"/>
      <c r="AT27" s="392"/>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08"/>
      <c r="C28" s="308"/>
      <c r="D28" s="309"/>
      <c r="E28" s="350"/>
      <c r="F28" s="351"/>
      <c r="G28" s="351"/>
      <c r="H28" s="351"/>
      <c r="I28" s="352"/>
      <c r="J28" s="57" t="str">
        <f>IF(AND('Mapa final'!$AE$12="Alta",'Mapa final'!$AG$12="Leve"),CONCATENATE("R2C",'Mapa final'!$S$12),"")</f>
        <v/>
      </c>
      <c r="K28" s="168" t="str">
        <f>IF(AND('Mapa final'!$AE$13="Alta",'Mapa final'!$AG$13="Leve"),CONCATENATE("R2C",'Mapa final'!$S$13),"")</f>
        <v/>
      </c>
      <c r="L28" s="168" t="str">
        <f>IF(AND('Mapa final'!$AE$12="Alta",'Mapa final'!$AG$12="Leve"),CONCATENATE("R2C",'Mapa final'!$S$12),"")</f>
        <v/>
      </c>
      <c r="M28" s="168" t="str">
        <f>IF(AND('Mapa final'!$AE$13="Alta",'Mapa final'!$AG$13="Leve"),CONCATENATE("R2C",'Mapa final'!$S$13),"")</f>
        <v/>
      </c>
      <c r="N28" s="168" t="str">
        <f>IF(AND('Mapa final'!$AE$12="Alta",'Mapa final'!$AG$12="Leve"),CONCATENATE("R2C",'Mapa final'!$S$12),"")</f>
        <v/>
      </c>
      <c r="O28" s="58" t="str">
        <f>IF(AND('Mapa final'!$AE$13="Alta",'Mapa final'!$AG$13="Leve"),CONCATENATE("R2C",'Mapa final'!$S$13),"")</f>
        <v/>
      </c>
      <c r="P28" s="57" t="str">
        <f>IF(AND('Mapa final'!$AE$12="Alta",'Mapa final'!$AG$12="Leve"),CONCATENATE("R2C",'Mapa final'!$S$12),"")</f>
        <v/>
      </c>
      <c r="Q28" s="168" t="str">
        <f>IF(AND('Mapa final'!$AE$13="Alta",'Mapa final'!$AG$13="Leve"),CONCATENATE("R2C",'Mapa final'!$S$13),"")</f>
        <v/>
      </c>
      <c r="R28" s="168" t="str">
        <f>IF(AND('Mapa final'!$AE$12="Alta",'Mapa final'!$AG$12="Leve"),CONCATENATE("R2C",'Mapa final'!$S$12),"")</f>
        <v/>
      </c>
      <c r="S28" s="168" t="str">
        <f>IF(AND('Mapa final'!$AE$13="Alta",'Mapa final'!$AG$13="Leve"),CONCATENATE("R2C",'Mapa final'!$S$13),"")</f>
        <v/>
      </c>
      <c r="T28" s="168" t="str">
        <f>IF(AND('Mapa final'!$AE$12="Alta",'Mapa final'!$AG$12="Leve"),CONCATENATE("R2C",'Mapa final'!$S$12),"")</f>
        <v/>
      </c>
      <c r="U28" s="58" t="str">
        <f>IF(AND('Mapa final'!$AE$13="Alta",'Mapa final'!$AG$13="Leve"),CONCATENATE("R2C",'Mapa final'!$S$13),"")</f>
        <v/>
      </c>
      <c r="V28" s="57" t="str">
        <f>IF(AND('Mapa final'!$AE$12="Alta",'Mapa final'!$AG$12="Leve"),CONCATENATE("R2C",'Mapa final'!$S$12),"")</f>
        <v/>
      </c>
      <c r="W28" s="168" t="str">
        <f>IF(AND('Mapa final'!$AE$13="Alta",'Mapa final'!$AG$13="Leve"),CONCATENATE("R2C",'Mapa final'!$S$13),"")</f>
        <v/>
      </c>
      <c r="X28" s="168" t="str">
        <f>IF(AND('Mapa final'!$AE$12="Alta",'Mapa final'!$AG$12="Leve"),CONCATENATE("R2C",'Mapa final'!$S$12),"")</f>
        <v/>
      </c>
      <c r="Y28" s="168" t="str">
        <f>IF(AND('Mapa final'!$AE$13="Alta",'Mapa final'!$AG$13="Leve"),CONCATENATE("R2C",'Mapa final'!$S$13),"")</f>
        <v/>
      </c>
      <c r="Z28" s="168" t="str">
        <f>IF(AND('Mapa final'!$AE$12="Alta",'Mapa final'!$AG$12="Leve"),CONCATENATE("R2C",'Mapa final'!$S$12),"")</f>
        <v/>
      </c>
      <c r="AA28" s="58" t="str">
        <f>IF(AND('Mapa final'!$AE$13="Alta",'Mapa final'!$AG$13="Leve"),CONCATENATE("R2C",'Mapa final'!$S$13),"")</f>
        <v/>
      </c>
      <c r="AB28" s="44" t="str">
        <f>IF(AND('Mapa final'!$AE$12="Muy Alta",'Mapa final'!$AG$12="Leve"),CONCATENATE("R2C",'Mapa final'!$S$12),"")</f>
        <v/>
      </c>
      <c r="AC28" s="167" t="str">
        <f>IF(AND('Mapa final'!$AE$13="Muy Alta",'Mapa final'!$AG$13="Leve"),CONCATENATE("R2C",'Mapa final'!$S$13),"")</f>
        <v/>
      </c>
      <c r="AD28" s="167" t="str">
        <f>IF(AND('Mapa final'!$AE$12="Muy Alta",'Mapa final'!$AG$12="Leve"),CONCATENATE("R2C",'Mapa final'!$S$12),"")</f>
        <v/>
      </c>
      <c r="AE28" s="167" t="str">
        <f>IF(AND('Mapa final'!$AE$13="Muy Alta",'Mapa final'!$AG$13="Leve"),CONCATENATE("R2C",'Mapa final'!$S$13),"")</f>
        <v/>
      </c>
      <c r="AF28" s="167" t="str">
        <f>IF(AND('Mapa final'!$AE$12="Muy Alta",'Mapa final'!$AG$12="Leve"),CONCATENATE("R2C",'Mapa final'!$S$12),"")</f>
        <v/>
      </c>
      <c r="AG28" s="45" t="str">
        <f>IF(AND('Mapa final'!$AE$13="Muy Alta",'Mapa final'!$AG$13="Leve"),CONCATENATE("R2C",'Mapa final'!$S$13),"")</f>
        <v/>
      </c>
      <c r="AH28" s="46" t="str">
        <f>IF(AND('Mapa final'!$AE$12="Muy Alta",'Mapa final'!$AG$12="Catastrófico"),CONCATENATE("R2C",'Mapa final'!$S$12),"")</f>
        <v/>
      </c>
      <c r="AI28" s="170" t="str">
        <f>IF(AND('Mapa final'!$AE$13="Muy Alta",'Mapa final'!$AG$13="Catastrófico"),CONCATENATE("R2C",'Mapa final'!$S$13),"")</f>
        <v/>
      </c>
      <c r="AJ28" s="170" t="str">
        <f>IF(AND('Mapa final'!$AE$12="Muy Alta",'Mapa final'!$AG$12="Catastrófico"),CONCATENATE("R2C",'Mapa final'!$S$12),"")</f>
        <v/>
      </c>
      <c r="AK28" s="170" t="str">
        <f>IF(AND('Mapa final'!$AE$13="Muy Alta",'Mapa final'!$AG$13="Catastrófico"),CONCATENATE("R2C",'Mapa final'!$S$13),"")</f>
        <v/>
      </c>
      <c r="AL28" s="170" t="str">
        <f>IF(AND('Mapa final'!$AE$12="Muy Alta",'Mapa final'!$AG$12="Catastrófico"),CONCATENATE("R2C",'Mapa final'!$S$12),"")</f>
        <v/>
      </c>
      <c r="AM28" s="47" t="str">
        <f>IF(AND('Mapa final'!$AE$13="Muy Alta",'Mapa final'!$AG$13="Catastrófico"),CONCATENATE("R2C",'Mapa final'!$S$13),"")</f>
        <v/>
      </c>
      <c r="AN28" s="70"/>
      <c r="AO28" s="390"/>
      <c r="AP28" s="391"/>
      <c r="AQ28" s="391"/>
      <c r="AR28" s="391"/>
      <c r="AS28" s="391"/>
      <c r="AT28" s="392"/>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08"/>
      <c r="C29" s="308"/>
      <c r="D29" s="309"/>
      <c r="E29" s="350"/>
      <c r="F29" s="351"/>
      <c r="G29" s="351"/>
      <c r="H29" s="351"/>
      <c r="I29" s="352"/>
      <c r="J29" s="57" t="str">
        <f>IF(AND('Mapa final'!$AE$12="Alta",'Mapa final'!$AG$12="Leve"),CONCATENATE("R2C",'Mapa final'!$S$12),"")</f>
        <v/>
      </c>
      <c r="K29" s="168" t="str">
        <f>IF(AND('Mapa final'!$AE$13="Alta",'Mapa final'!$AG$13="Leve"),CONCATENATE("R2C",'Mapa final'!$S$13),"")</f>
        <v/>
      </c>
      <c r="L29" s="168" t="str">
        <f>IF(AND('Mapa final'!$AE$12="Alta",'Mapa final'!$AG$12="Leve"),CONCATENATE("R2C",'Mapa final'!$S$12),"")</f>
        <v/>
      </c>
      <c r="M29" s="168" t="str">
        <f>IF(AND('Mapa final'!$AE$13="Alta",'Mapa final'!$AG$13="Leve"),CONCATENATE("R2C",'Mapa final'!$S$13),"")</f>
        <v/>
      </c>
      <c r="N29" s="168" t="str">
        <f>IF(AND('Mapa final'!$AE$12="Alta",'Mapa final'!$AG$12="Leve"),CONCATENATE("R2C",'Mapa final'!$S$12),"")</f>
        <v/>
      </c>
      <c r="O29" s="58" t="str">
        <f>IF(AND('Mapa final'!$AE$13="Alta",'Mapa final'!$AG$13="Leve"),CONCATENATE("R2C",'Mapa final'!$S$13),"")</f>
        <v/>
      </c>
      <c r="P29" s="57" t="str">
        <f>IF(AND('Mapa final'!$AE$12="Alta",'Mapa final'!$AG$12="Leve"),CONCATENATE("R2C",'Mapa final'!$S$12),"")</f>
        <v/>
      </c>
      <c r="Q29" s="168" t="str">
        <f>IF(AND('Mapa final'!$AE$13="Alta",'Mapa final'!$AG$13="Leve"),CONCATENATE("R2C",'Mapa final'!$S$13),"")</f>
        <v/>
      </c>
      <c r="R29" s="168" t="str">
        <f>IF(AND('Mapa final'!$AE$12="Alta",'Mapa final'!$AG$12="Leve"),CONCATENATE("R2C",'Mapa final'!$S$12),"")</f>
        <v/>
      </c>
      <c r="S29" s="168" t="str">
        <f>IF(AND('Mapa final'!$AE$13="Alta",'Mapa final'!$AG$13="Leve"),CONCATENATE("R2C",'Mapa final'!$S$13),"")</f>
        <v/>
      </c>
      <c r="T29" s="168" t="str">
        <f>IF(AND('Mapa final'!$AE$12="Alta",'Mapa final'!$AG$12="Leve"),CONCATENATE("R2C",'Mapa final'!$S$12),"")</f>
        <v/>
      </c>
      <c r="U29" s="58" t="str">
        <f>IF(AND('Mapa final'!$AE$13="Alta",'Mapa final'!$AG$13="Leve"),CONCATENATE("R2C",'Mapa final'!$S$13),"")</f>
        <v/>
      </c>
      <c r="V29" s="57" t="str">
        <f>IF(AND('Mapa final'!$AE$12="Alta",'Mapa final'!$AG$12="Leve"),CONCATENATE("R2C",'Mapa final'!$S$12),"")</f>
        <v/>
      </c>
      <c r="W29" s="168" t="str">
        <f>IF(AND('Mapa final'!$AE$13="Alta",'Mapa final'!$AG$13="Leve"),CONCATENATE("R2C",'Mapa final'!$S$13),"")</f>
        <v/>
      </c>
      <c r="X29" s="168" t="str">
        <f>IF(AND('Mapa final'!$AE$12="Alta",'Mapa final'!$AG$12="Leve"),CONCATENATE("R2C",'Mapa final'!$S$12),"")</f>
        <v/>
      </c>
      <c r="Y29" s="168" t="str">
        <f>IF(AND('Mapa final'!$AE$13="Alta",'Mapa final'!$AG$13="Leve"),CONCATENATE("R2C",'Mapa final'!$S$13),"")</f>
        <v/>
      </c>
      <c r="Z29" s="168" t="str">
        <f>IF(AND('Mapa final'!$AE$12="Alta",'Mapa final'!$AG$12="Leve"),CONCATENATE("R2C",'Mapa final'!$S$12),"")</f>
        <v/>
      </c>
      <c r="AA29" s="58" t="str">
        <f>IF(AND('Mapa final'!$AE$13="Alta",'Mapa final'!$AG$13="Leve"),CONCATENATE("R2C",'Mapa final'!$S$13),"")</f>
        <v/>
      </c>
      <c r="AB29" s="44" t="str">
        <f>IF(AND('Mapa final'!$AE$12="Muy Alta",'Mapa final'!$AG$12="Leve"),CONCATENATE("R2C",'Mapa final'!$S$12),"")</f>
        <v/>
      </c>
      <c r="AC29" s="167" t="str">
        <f>IF(AND('Mapa final'!$AE$13="Muy Alta",'Mapa final'!$AG$13="Leve"),CONCATENATE("R2C",'Mapa final'!$S$13),"")</f>
        <v/>
      </c>
      <c r="AD29" s="167" t="str">
        <f>IF(AND('Mapa final'!$AE$12="Muy Alta",'Mapa final'!$AG$12="Leve"),CONCATENATE("R2C",'Mapa final'!$S$12),"")</f>
        <v/>
      </c>
      <c r="AE29" s="167" t="str">
        <f>IF(AND('Mapa final'!$AE$13="Muy Alta",'Mapa final'!$AG$13="Leve"),CONCATENATE("R2C",'Mapa final'!$S$13),"")</f>
        <v/>
      </c>
      <c r="AF29" s="167" t="str">
        <f>IF(AND('Mapa final'!$AE$12="Muy Alta",'Mapa final'!$AG$12="Leve"),CONCATENATE("R2C",'Mapa final'!$S$12),"")</f>
        <v/>
      </c>
      <c r="AG29" s="45" t="str">
        <f>IF(AND('Mapa final'!$AE$13="Muy Alta",'Mapa final'!$AG$13="Leve"),CONCATENATE("R2C",'Mapa final'!$S$13),"")</f>
        <v/>
      </c>
      <c r="AH29" s="46" t="str">
        <f>IF(AND('Mapa final'!$AE$12="Muy Alta",'Mapa final'!$AG$12="Catastrófico"),CONCATENATE("R2C",'Mapa final'!$S$12),"")</f>
        <v/>
      </c>
      <c r="AI29" s="170" t="str">
        <f>IF(AND('Mapa final'!$AE$13="Muy Alta",'Mapa final'!$AG$13="Catastrófico"),CONCATENATE("R2C",'Mapa final'!$S$13),"")</f>
        <v/>
      </c>
      <c r="AJ29" s="170" t="str">
        <f>IF(AND('Mapa final'!$AE$12="Muy Alta",'Mapa final'!$AG$12="Catastrófico"),CONCATENATE("R2C",'Mapa final'!$S$12),"")</f>
        <v/>
      </c>
      <c r="AK29" s="170" t="str">
        <f>IF(AND('Mapa final'!$AE$13="Muy Alta",'Mapa final'!$AG$13="Catastrófico"),CONCATENATE("R2C",'Mapa final'!$S$13),"")</f>
        <v/>
      </c>
      <c r="AL29" s="170" t="str">
        <f>IF(AND('Mapa final'!$AE$12="Muy Alta",'Mapa final'!$AG$12="Catastrófico"),CONCATENATE("R2C",'Mapa final'!$S$12),"")</f>
        <v/>
      </c>
      <c r="AM29" s="47" t="str">
        <f>IF(AND('Mapa final'!$AE$13="Muy Alta",'Mapa final'!$AG$13="Catastrófico"),CONCATENATE("R2C",'Mapa final'!$S$13),"")</f>
        <v/>
      </c>
      <c r="AN29" s="70"/>
      <c r="AO29" s="390"/>
      <c r="AP29" s="391"/>
      <c r="AQ29" s="391"/>
      <c r="AR29" s="391"/>
      <c r="AS29" s="391"/>
      <c r="AT29" s="392"/>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08"/>
      <c r="C30" s="308"/>
      <c r="D30" s="309"/>
      <c r="E30" s="350"/>
      <c r="F30" s="351"/>
      <c r="G30" s="351"/>
      <c r="H30" s="351"/>
      <c r="I30" s="352"/>
      <c r="J30" s="57" t="str">
        <f>IF(AND('Mapa final'!$AE$12="Alta",'Mapa final'!$AG$12="Leve"),CONCATENATE("R2C",'Mapa final'!$S$12),"")</f>
        <v/>
      </c>
      <c r="K30" s="168" t="str">
        <f>IF(AND('Mapa final'!$AE$13="Alta",'Mapa final'!$AG$13="Leve"),CONCATENATE("R2C",'Mapa final'!$S$13),"")</f>
        <v/>
      </c>
      <c r="L30" s="168" t="str">
        <f>IF(AND('Mapa final'!$AE$12="Alta",'Mapa final'!$AG$12="Leve"),CONCATENATE("R2C",'Mapa final'!$S$12),"")</f>
        <v/>
      </c>
      <c r="M30" s="168" t="str">
        <f>IF(AND('Mapa final'!$AE$13="Alta",'Mapa final'!$AG$13="Leve"),CONCATENATE("R2C",'Mapa final'!$S$13),"")</f>
        <v/>
      </c>
      <c r="N30" s="168" t="str">
        <f>IF(AND('Mapa final'!$AE$12="Alta",'Mapa final'!$AG$12="Leve"),CONCATENATE("R2C",'Mapa final'!$S$12),"")</f>
        <v/>
      </c>
      <c r="O30" s="58" t="str">
        <f>IF(AND('Mapa final'!$AE$13="Alta",'Mapa final'!$AG$13="Leve"),CONCATENATE("R2C",'Mapa final'!$S$13),"")</f>
        <v/>
      </c>
      <c r="P30" s="57" t="str">
        <f>IF(AND('Mapa final'!$AE$12="Alta",'Mapa final'!$AG$12="Leve"),CONCATENATE("R2C",'Mapa final'!$S$12),"")</f>
        <v/>
      </c>
      <c r="Q30" s="168" t="str">
        <f>IF(AND('Mapa final'!$AE$13="Alta",'Mapa final'!$AG$13="Leve"),CONCATENATE("R2C",'Mapa final'!$S$13),"")</f>
        <v/>
      </c>
      <c r="R30" s="168" t="str">
        <f>IF(AND('Mapa final'!$AE$12="Alta",'Mapa final'!$AG$12="Leve"),CONCATENATE("R2C",'Mapa final'!$S$12),"")</f>
        <v/>
      </c>
      <c r="S30" s="168" t="str">
        <f>IF(AND('Mapa final'!$AE$13="Alta",'Mapa final'!$AG$13="Leve"),CONCATENATE("R2C",'Mapa final'!$S$13),"")</f>
        <v/>
      </c>
      <c r="T30" s="168" t="str">
        <f>IF(AND('Mapa final'!$AE$12="Alta",'Mapa final'!$AG$12="Leve"),CONCATENATE("R2C",'Mapa final'!$S$12),"")</f>
        <v/>
      </c>
      <c r="U30" s="58" t="str">
        <f>IF(AND('Mapa final'!$AE$13="Alta",'Mapa final'!$AG$13="Leve"),CONCATENATE("R2C",'Mapa final'!$S$13),"")</f>
        <v/>
      </c>
      <c r="V30" s="57" t="str">
        <f>IF(AND('Mapa final'!$AE$12="Alta",'Mapa final'!$AG$12="Leve"),CONCATENATE("R2C",'Mapa final'!$S$12),"")</f>
        <v/>
      </c>
      <c r="W30" s="168" t="str">
        <f>IF(AND('Mapa final'!$AE$13="Alta",'Mapa final'!$AG$13="Leve"),CONCATENATE("R2C",'Mapa final'!$S$13),"")</f>
        <v/>
      </c>
      <c r="X30" s="168" t="str">
        <f>IF(AND('Mapa final'!$AE$12="Alta",'Mapa final'!$AG$12="Leve"),CONCATENATE("R2C",'Mapa final'!$S$12),"")</f>
        <v/>
      </c>
      <c r="Y30" s="168" t="str">
        <f>IF(AND('Mapa final'!$AE$13="Alta",'Mapa final'!$AG$13="Leve"),CONCATENATE("R2C",'Mapa final'!$S$13),"")</f>
        <v/>
      </c>
      <c r="Z30" s="168" t="str">
        <f>IF(AND('Mapa final'!$AE$12="Alta",'Mapa final'!$AG$12="Leve"),CONCATENATE("R2C",'Mapa final'!$S$12),"")</f>
        <v/>
      </c>
      <c r="AA30" s="58" t="str">
        <f>IF(AND('Mapa final'!$AE$13="Alta",'Mapa final'!$AG$13="Leve"),CONCATENATE("R2C",'Mapa final'!$S$13),"")</f>
        <v/>
      </c>
      <c r="AB30" s="44" t="str">
        <f>IF(AND('Mapa final'!$AE$12="Muy Alta",'Mapa final'!$AG$12="Leve"),CONCATENATE("R2C",'Mapa final'!$S$12),"")</f>
        <v/>
      </c>
      <c r="AC30" s="167" t="str">
        <f>IF(AND('Mapa final'!$AE$13="Muy Alta",'Mapa final'!$AG$13="Leve"),CONCATENATE("R2C",'Mapa final'!$S$13),"")</f>
        <v/>
      </c>
      <c r="AD30" s="167" t="str">
        <f>IF(AND('Mapa final'!$AE$12="Muy Alta",'Mapa final'!$AG$12="Leve"),CONCATENATE("R2C",'Mapa final'!$S$12),"")</f>
        <v/>
      </c>
      <c r="AE30" s="167" t="str">
        <f>IF(AND('Mapa final'!$AE$13="Muy Alta",'Mapa final'!$AG$13="Leve"),CONCATENATE("R2C",'Mapa final'!$S$13),"")</f>
        <v/>
      </c>
      <c r="AF30" s="167" t="str">
        <f>IF(AND('Mapa final'!$AE$12="Muy Alta",'Mapa final'!$AG$12="Leve"),CONCATENATE("R2C",'Mapa final'!$S$12),"")</f>
        <v/>
      </c>
      <c r="AG30" s="45" t="str">
        <f>IF(AND('Mapa final'!$AE$13="Muy Alta",'Mapa final'!$AG$13="Leve"),CONCATENATE("R2C",'Mapa final'!$S$13),"")</f>
        <v/>
      </c>
      <c r="AH30" s="46" t="str">
        <f>IF(AND('Mapa final'!$AE$12="Muy Alta",'Mapa final'!$AG$12="Catastrófico"),CONCATENATE("R2C",'Mapa final'!$S$12),"")</f>
        <v/>
      </c>
      <c r="AI30" s="170" t="str">
        <f>IF(AND('Mapa final'!$AE$13="Muy Alta",'Mapa final'!$AG$13="Catastrófico"),CONCATENATE("R2C",'Mapa final'!$S$13),"")</f>
        <v/>
      </c>
      <c r="AJ30" s="170" t="str">
        <f>IF(AND('Mapa final'!$AE$12="Muy Alta",'Mapa final'!$AG$12="Catastrófico"),CONCATENATE("R2C",'Mapa final'!$S$12),"")</f>
        <v/>
      </c>
      <c r="AK30" s="170" t="str">
        <f>IF(AND('Mapa final'!$AE$13="Muy Alta",'Mapa final'!$AG$13="Catastrófico"),CONCATENATE("R2C",'Mapa final'!$S$13),"")</f>
        <v/>
      </c>
      <c r="AL30" s="170" t="str">
        <f>IF(AND('Mapa final'!$AE$12="Muy Alta",'Mapa final'!$AG$12="Catastrófico"),CONCATENATE("R2C",'Mapa final'!$S$12),"")</f>
        <v/>
      </c>
      <c r="AM30" s="47" t="str">
        <f>IF(AND('Mapa final'!$AE$13="Muy Alta",'Mapa final'!$AG$13="Catastrófico"),CONCATENATE("R2C",'Mapa final'!$S$13),"")</f>
        <v/>
      </c>
      <c r="AN30" s="70"/>
      <c r="AO30" s="390"/>
      <c r="AP30" s="391"/>
      <c r="AQ30" s="391"/>
      <c r="AR30" s="391"/>
      <c r="AS30" s="391"/>
      <c r="AT30" s="39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08"/>
      <c r="C31" s="308"/>
      <c r="D31" s="309"/>
      <c r="E31" s="350"/>
      <c r="F31" s="351"/>
      <c r="G31" s="351"/>
      <c r="H31" s="351"/>
      <c r="I31" s="352"/>
      <c r="J31" s="57" t="str">
        <f>IF(AND('Mapa final'!$AE$12="Alta",'Mapa final'!$AG$12="Leve"),CONCATENATE("R2C",'Mapa final'!$S$12),"")</f>
        <v/>
      </c>
      <c r="K31" s="168" t="str">
        <f>IF(AND('Mapa final'!$AE$13="Alta",'Mapa final'!$AG$13="Leve"),CONCATENATE("R2C",'Mapa final'!$S$13),"")</f>
        <v/>
      </c>
      <c r="L31" s="168" t="str">
        <f>IF(AND('Mapa final'!$AE$12="Alta",'Mapa final'!$AG$12="Leve"),CONCATENATE("R2C",'Mapa final'!$S$12),"")</f>
        <v/>
      </c>
      <c r="M31" s="168" t="str">
        <f>IF(AND('Mapa final'!$AE$13="Alta",'Mapa final'!$AG$13="Leve"),CONCATENATE("R2C",'Mapa final'!$S$13),"")</f>
        <v/>
      </c>
      <c r="N31" s="168" t="str">
        <f>IF(AND('Mapa final'!$AE$12="Alta",'Mapa final'!$AG$12="Leve"),CONCATENATE("R2C",'Mapa final'!$S$12),"")</f>
        <v/>
      </c>
      <c r="O31" s="58" t="str">
        <f>IF(AND('Mapa final'!$AE$13="Alta",'Mapa final'!$AG$13="Leve"),CONCATENATE("R2C",'Mapa final'!$S$13),"")</f>
        <v/>
      </c>
      <c r="P31" s="57" t="str">
        <f>IF(AND('Mapa final'!$AE$12="Alta",'Mapa final'!$AG$12="Leve"),CONCATENATE("R2C",'Mapa final'!$S$12),"")</f>
        <v/>
      </c>
      <c r="Q31" s="168" t="str">
        <f>IF(AND('Mapa final'!$AE$13="Alta",'Mapa final'!$AG$13="Leve"),CONCATENATE("R2C",'Mapa final'!$S$13),"")</f>
        <v/>
      </c>
      <c r="R31" s="168" t="str">
        <f>IF(AND('Mapa final'!$AE$12="Alta",'Mapa final'!$AG$12="Leve"),CONCATENATE("R2C",'Mapa final'!$S$12),"")</f>
        <v/>
      </c>
      <c r="S31" s="168" t="str">
        <f>IF(AND('Mapa final'!$AE$13="Alta",'Mapa final'!$AG$13="Leve"),CONCATENATE("R2C",'Mapa final'!$S$13),"")</f>
        <v/>
      </c>
      <c r="T31" s="168" t="str">
        <f>IF(AND('Mapa final'!$AE$12="Alta",'Mapa final'!$AG$12="Leve"),CONCATENATE("R2C",'Mapa final'!$S$12),"")</f>
        <v/>
      </c>
      <c r="U31" s="58" t="str">
        <f>IF(AND('Mapa final'!$AE$13="Alta",'Mapa final'!$AG$13="Leve"),CONCATENATE("R2C",'Mapa final'!$S$13),"")</f>
        <v/>
      </c>
      <c r="V31" s="57" t="str">
        <f>IF(AND('Mapa final'!$AE$12="Alta",'Mapa final'!$AG$12="Leve"),CONCATENATE("R2C",'Mapa final'!$S$12),"")</f>
        <v/>
      </c>
      <c r="W31" s="168" t="str">
        <f>IF(AND('Mapa final'!$AE$13="Alta",'Mapa final'!$AG$13="Leve"),CONCATENATE("R2C",'Mapa final'!$S$13),"")</f>
        <v/>
      </c>
      <c r="X31" s="168" t="str">
        <f>IF(AND('Mapa final'!$AE$12="Alta",'Mapa final'!$AG$12="Leve"),CONCATENATE("R2C",'Mapa final'!$S$12),"")</f>
        <v/>
      </c>
      <c r="Y31" s="168" t="str">
        <f>IF(AND('Mapa final'!$AE$13="Alta",'Mapa final'!$AG$13="Leve"),CONCATENATE("R2C",'Mapa final'!$S$13),"")</f>
        <v/>
      </c>
      <c r="Z31" s="168" t="str">
        <f>IF(AND('Mapa final'!$AE$12="Alta",'Mapa final'!$AG$12="Leve"),CONCATENATE("R2C",'Mapa final'!$S$12),"")</f>
        <v/>
      </c>
      <c r="AA31" s="58" t="str">
        <f>IF(AND('Mapa final'!$AE$13="Alta",'Mapa final'!$AG$13="Leve"),CONCATENATE("R2C",'Mapa final'!$S$13),"")</f>
        <v/>
      </c>
      <c r="AB31" s="44" t="str">
        <f>IF(AND('Mapa final'!$AE$12="Muy Alta",'Mapa final'!$AG$12="Leve"),CONCATENATE("R2C",'Mapa final'!$S$12),"")</f>
        <v/>
      </c>
      <c r="AC31" s="167" t="str">
        <f>IF(AND('Mapa final'!$AE$13="Muy Alta",'Mapa final'!$AG$13="Leve"),CONCATENATE("R2C",'Mapa final'!$S$13),"")</f>
        <v/>
      </c>
      <c r="AD31" s="167" t="str">
        <f>IF(AND('Mapa final'!$AE$12="Muy Alta",'Mapa final'!$AG$12="Leve"),CONCATENATE("R2C",'Mapa final'!$S$12),"")</f>
        <v/>
      </c>
      <c r="AE31" s="167" t="str">
        <f>IF(AND('Mapa final'!$AE$13="Muy Alta",'Mapa final'!$AG$13="Leve"),CONCATENATE("R2C",'Mapa final'!$S$13),"")</f>
        <v/>
      </c>
      <c r="AF31" s="167" t="str">
        <f>IF(AND('Mapa final'!$AE$12="Muy Alta",'Mapa final'!$AG$12="Leve"),CONCATENATE("R2C",'Mapa final'!$S$12),"")</f>
        <v/>
      </c>
      <c r="AG31" s="45" t="str">
        <f>IF(AND('Mapa final'!$AE$13="Muy Alta",'Mapa final'!$AG$13="Leve"),CONCATENATE("R2C",'Mapa final'!$S$13),"")</f>
        <v/>
      </c>
      <c r="AH31" s="46" t="str">
        <f>IF(AND('Mapa final'!$AE$12="Muy Alta",'Mapa final'!$AG$12="Catastrófico"),CONCATENATE("R2C",'Mapa final'!$S$12),"")</f>
        <v/>
      </c>
      <c r="AI31" s="170" t="str">
        <f>IF(AND('Mapa final'!$AE$13="Muy Alta",'Mapa final'!$AG$13="Catastrófico"),CONCATENATE("R2C",'Mapa final'!$S$13),"")</f>
        <v/>
      </c>
      <c r="AJ31" s="170" t="str">
        <f>IF(AND('Mapa final'!$AE$12="Muy Alta",'Mapa final'!$AG$12="Catastrófico"),CONCATENATE("R2C",'Mapa final'!$S$12),"")</f>
        <v/>
      </c>
      <c r="AK31" s="170" t="str">
        <f>IF(AND('Mapa final'!$AE$13="Muy Alta",'Mapa final'!$AG$13="Catastrófico"),CONCATENATE("R2C",'Mapa final'!$S$13),"")</f>
        <v/>
      </c>
      <c r="AL31" s="170" t="str">
        <f>IF(AND('Mapa final'!$AE$12="Muy Alta",'Mapa final'!$AG$12="Catastrófico"),CONCATENATE("R2C",'Mapa final'!$S$12),"")</f>
        <v/>
      </c>
      <c r="AM31" s="47" t="str">
        <f>IF(AND('Mapa final'!$AE$13="Muy Alta",'Mapa final'!$AG$13="Catastrófico"),CONCATENATE("R2C",'Mapa final'!$S$13),"")</f>
        <v/>
      </c>
      <c r="AN31" s="70"/>
      <c r="AO31" s="390"/>
      <c r="AP31" s="391"/>
      <c r="AQ31" s="391"/>
      <c r="AR31" s="391"/>
      <c r="AS31" s="391"/>
      <c r="AT31" s="392"/>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08"/>
      <c r="C32" s="308"/>
      <c r="D32" s="309"/>
      <c r="E32" s="350"/>
      <c r="F32" s="351"/>
      <c r="G32" s="351"/>
      <c r="H32" s="351"/>
      <c r="I32" s="352"/>
      <c r="J32" s="57" t="str">
        <f>IF(AND('Mapa final'!$AE$12="Alta",'Mapa final'!$AG$12="Leve"),CONCATENATE("R2C",'Mapa final'!$S$12),"")</f>
        <v/>
      </c>
      <c r="K32" s="168" t="str">
        <f>IF(AND('Mapa final'!$AE$13="Alta",'Mapa final'!$AG$13="Leve"),CONCATENATE("R2C",'Mapa final'!$S$13),"")</f>
        <v/>
      </c>
      <c r="L32" s="168" t="str">
        <f>IF(AND('Mapa final'!$AE$12="Alta",'Mapa final'!$AG$12="Leve"),CONCATENATE("R2C",'Mapa final'!$S$12),"")</f>
        <v/>
      </c>
      <c r="M32" s="168" t="str">
        <f>IF(AND('Mapa final'!$AE$13="Alta",'Mapa final'!$AG$13="Leve"),CONCATENATE("R2C",'Mapa final'!$S$13),"")</f>
        <v/>
      </c>
      <c r="N32" s="168" t="str">
        <f>IF(AND('Mapa final'!$AE$12="Alta",'Mapa final'!$AG$12="Leve"),CONCATENATE("R2C",'Mapa final'!$S$12),"")</f>
        <v/>
      </c>
      <c r="O32" s="58" t="str">
        <f>IF(AND('Mapa final'!$AE$13="Alta",'Mapa final'!$AG$13="Leve"),CONCATENATE("R2C",'Mapa final'!$S$13),"")</f>
        <v/>
      </c>
      <c r="P32" s="57" t="str">
        <f>IF(AND('Mapa final'!$AE$12="Alta",'Mapa final'!$AG$12="Leve"),CONCATENATE("R2C",'Mapa final'!$S$12),"")</f>
        <v/>
      </c>
      <c r="Q32" s="168" t="str">
        <f>IF(AND('Mapa final'!$AE$13="Alta",'Mapa final'!$AG$13="Leve"),CONCATENATE("R2C",'Mapa final'!$S$13),"")</f>
        <v/>
      </c>
      <c r="R32" s="168" t="str">
        <f>IF(AND('Mapa final'!$AE$12="Alta",'Mapa final'!$AG$12="Leve"),CONCATENATE("R2C",'Mapa final'!$S$12),"")</f>
        <v/>
      </c>
      <c r="S32" s="168" t="str">
        <f>IF(AND('Mapa final'!$AE$13="Alta",'Mapa final'!$AG$13="Leve"),CONCATENATE("R2C",'Mapa final'!$S$13),"")</f>
        <v/>
      </c>
      <c r="T32" s="168" t="str">
        <f>IF(AND('Mapa final'!$AE$12="Alta",'Mapa final'!$AG$12="Leve"),CONCATENATE("R2C",'Mapa final'!$S$12),"")</f>
        <v/>
      </c>
      <c r="U32" s="58" t="str">
        <f>IF(AND('Mapa final'!$AE$13="Alta",'Mapa final'!$AG$13="Leve"),CONCATENATE("R2C",'Mapa final'!$S$13),"")</f>
        <v/>
      </c>
      <c r="V32" s="57" t="str">
        <f>IF(AND('Mapa final'!$AE$12="Alta",'Mapa final'!$AG$12="Leve"),CONCATENATE("R2C",'Mapa final'!$S$12),"")</f>
        <v/>
      </c>
      <c r="W32" s="168" t="str">
        <f>IF(AND('Mapa final'!$AE$13="Alta",'Mapa final'!$AG$13="Leve"),CONCATENATE("R2C",'Mapa final'!$S$13),"")</f>
        <v/>
      </c>
      <c r="X32" s="168" t="str">
        <f>IF(AND('Mapa final'!$AE$12="Alta",'Mapa final'!$AG$12="Leve"),CONCATENATE("R2C",'Mapa final'!$S$12),"")</f>
        <v/>
      </c>
      <c r="Y32" s="168" t="str">
        <f>IF(AND('Mapa final'!$AE$13="Alta",'Mapa final'!$AG$13="Leve"),CONCATENATE("R2C",'Mapa final'!$S$13),"")</f>
        <v/>
      </c>
      <c r="Z32" s="168" t="str">
        <f>IF(AND('Mapa final'!$AE$12="Alta",'Mapa final'!$AG$12="Leve"),CONCATENATE("R2C",'Mapa final'!$S$12),"")</f>
        <v/>
      </c>
      <c r="AA32" s="58" t="str">
        <f>IF(AND('Mapa final'!$AE$13="Alta",'Mapa final'!$AG$13="Leve"),CONCATENATE("R2C",'Mapa final'!$S$13),"")</f>
        <v/>
      </c>
      <c r="AB32" s="44" t="str">
        <f>IF(AND('Mapa final'!$AE$12="Muy Alta",'Mapa final'!$AG$12="Leve"),CONCATENATE("R2C",'Mapa final'!$S$12),"")</f>
        <v/>
      </c>
      <c r="AC32" s="167" t="str">
        <f>IF(AND('Mapa final'!$AE$13="Muy Alta",'Mapa final'!$AG$13="Leve"),CONCATENATE("R2C",'Mapa final'!$S$13),"")</f>
        <v/>
      </c>
      <c r="AD32" s="167" t="str">
        <f>IF(AND('Mapa final'!$AE$12="Muy Alta",'Mapa final'!$AG$12="Leve"),CONCATENATE("R2C",'Mapa final'!$S$12),"")</f>
        <v/>
      </c>
      <c r="AE32" s="167" t="str">
        <f>IF(AND('Mapa final'!$AE$13="Muy Alta",'Mapa final'!$AG$13="Leve"),CONCATENATE("R2C",'Mapa final'!$S$13),"")</f>
        <v/>
      </c>
      <c r="AF32" s="167" t="str">
        <f>IF(AND('Mapa final'!$AE$12="Muy Alta",'Mapa final'!$AG$12="Leve"),CONCATENATE("R2C",'Mapa final'!$S$12),"")</f>
        <v/>
      </c>
      <c r="AG32" s="45" t="str">
        <f>IF(AND('Mapa final'!$AE$13="Muy Alta",'Mapa final'!$AG$13="Leve"),CONCATENATE("R2C",'Mapa final'!$S$13),"")</f>
        <v/>
      </c>
      <c r="AH32" s="46" t="str">
        <f>IF(AND('Mapa final'!$AE$12="Muy Alta",'Mapa final'!$AG$12="Catastrófico"),CONCATENATE("R2C",'Mapa final'!$S$12),"")</f>
        <v/>
      </c>
      <c r="AI32" s="170" t="str">
        <f>IF(AND('Mapa final'!$AE$13="Muy Alta",'Mapa final'!$AG$13="Catastrófico"),CONCATENATE("R2C",'Mapa final'!$S$13),"")</f>
        <v/>
      </c>
      <c r="AJ32" s="170" t="str">
        <f>IF(AND('Mapa final'!$AE$12="Muy Alta",'Mapa final'!$AG$12="Catastrófico"),CONCATENATE("R2C",'Mapa final'!$S$12),"")</f>
        <v/>
      </c>
      <c r="AK32" s="170" t="str">
        <f>IF(AND('Mapa final'!$AE$13="Muy Alta",'Mapa final'!$AG$13="Catastrófico"),CONCATENATE("R2C",'Mapa final'!$S$13),"")</f>
        <v/>
      </c>
      <c r="AL32" s="170" t="str">
        <f>IF(AND('Mapa final'!$AE$12="Muy Alta",'Mapa final'!$AG$12="Catastrófico"),CONCATENATE("R2C",'Mapa final'!$S$12),"")</f>
        <v/>
      </c>
      <c r="AM32" s="47" t="str">
        <f>IF(AND('Mapa final'!$AE$13="Muy Alta",'Mapa final'!$AG$13="Catastrófico"),CONCATENATE("R2C",'Mapa final'!$S$13),"")</f>
        <v/>
      </c>
      <c r="AN32" s="70"/>
      <c r="AO32" s="390"/>
      <c r="AP32" s="391"/>
      <c r="AQ32" s="391"/>
      <c r="AR32" s="391"/>
      <c r="AS32" s="391"/>
      <c r="AT32" s="392"/>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08"/>
      <c r="C33" s="308"/>
      <c r="D33" s="309"/>
      <c r="E33" s="350"/>
      <c r="F33" s="351"/>
      <c r="G33" s="351"/>
      <c r="H33" s="351"/>
      <c r="I33" s="352"/>
      <c r="J33" s="57" t="str">
        <f>IF(AND('Mapa final'!$AE$12="Alta",'Mapa final'!$AG$12="Leve"),CONCATENATE("R2C",'Mapa final'!$S$12),"")</f>
        <v/>
      </c>
      <c r="K33" s="168" t="str">
        <f>IF(AND('Mapa final'!$AE$13="Alta",'Mapa final'!$AG$13="Leve"),CONCATENATE("R2C",'Mapa final'!$S$13),"")</f>
        <v/>
      </c>
      <c r="L33" s="168" t="str">
        <f>IF(AND('Mapa final'!$AE$12="Alta",'Mapa final'!$AG$12="Leve"),CONCATENATE("R2C",'Mapa final'!$S$12),"")</f>
        <v/>
      </c>
      <c r="M33" s="168" t="str">
        <f>IF(AND('Mapa final'!$AE$13="Alta",'Mapa final'!$AG$13="Leve"),CONCATENATE("R2C",'Mapa final'!$S$13),"")</f>
        <v/>
      </c>
      <c r="N33" s="168" t="str">
        <f>IF(AND('Mapa final'!$AE$12="Alta",'Mapa final'!$AG$12="Leve"),CONCATENATE("R2C",'Mapa final'!$S$12),"")</f>
        <v/>
      </c>
      <c r="O33" s="58" t="str">
        <f>IF(AND('Mapa final'!$AE$13="Alta",'Mapa final'!$AG$13="Leve"),CONCATENATE("R2C",'Mapa final'!$S$13),"")</f>
        <v/>
      </c>
      <c r="P33" s="57" t="str">
        <f>IF(AND('Mapa final'!$AE$12="Alta",'Mapa final'!$AG$12="Leve"),CONCATENATE("R2C",'Mapa final'!$S$12),"")</f>
        <v/>
      </c>
      <c r="Q33" s="168" t="str">
        <f>IF(AND('Mapa final'!$AE$13="Alta",'Mapa final'!$AG$13="Leve"),CONCATENATE("R2C",'Mapa final'!$S$13),"")</f>
        <v/>
      </c>
      <c r="R33" s="168" t="str">
        <f>IF(AND('Mapa final'!$AE$12="Alta",'Mapa final'!$AG$12="Leve"),CONCATENATE("R2C",'Mapa final'!$S$12),"")</f>
        <v/>
      </c>
      <c r="S33" s="168" t="str">
        <f>IF(AND('Mapa final'!$AE$13="Alta",'Mapa final'!$AG$13="Leve"),CONCATENATE("R2C",'Mapa final'!$S$13),"")</f>
        <v/>
      </c>
      <c r="T33" s="168" t="str">
        <f>IF(AND('Mapa final'!$AE$12="Alta",'Mapa final'!$AG$12="Leve"),CONCATENATE("R2C",'Mapa final'!$S$12),"")</f>
        <v/>
      </c>
      <c r="U33" s="58" t="str">
        <f>IF(AND('Mapa final'!$AE$13="Alta",'Mapa final'!$AG$13="Leve"),CONCATENATE("R2C",'Mapa final'!$S$13),"")</f>
        <v/>
      </c>
      <c r="V33" s="57" t="str">
        <f>IF(AND('Mapa final'!$AE$12="Alta",'Mapa final'!$AG$12="Leve"),CONCATENATE("R2C",'Mapa final'!$S$12),"")</f>
        <v/>
      </c>
      <c r="W33" s="168" t="str">
        <f>IF(AND('Mapa final'!$AE$13="Alta",'Mapa final'!$AG$13="Leve"),CONCATENATE("R2C",'Mapa final'!$S$13),"")</f>
        <v/>
      </c>
      <c r="X33" s="168" t="str">
        <f>IF(AND('Mapa final'!$AE$12="Alta",'Mapa final'!$AG$12="Leve"),CONCATENATE("R2C",'Mapa final'!$S$12),"")</f>
        <v/>
      </c>
      <c r="Y33" s="168" t="str">
        <f>IF(AND('Mapa final'!$AE$13="Alta",'Mapa final'!$AG$13="Leve"),CONCATENATE("R2C",'Mapa final'!$S$13),"")</f>
        <v/>
      </c>
      <c r="Z33" s="168" t="str">
        <f>IF(AND('Mapa final'!$AE$12="Alta",'Mapa final'!$AG$12="Leve"),CONCATENATE("R2C",'Mapa final'!$S$12),"")</f>
        <v/>
      </c>
      <c r="AA33" s="58" t="str">
        <f>IF(AND('Mapa final'!$AE$13="Alta",'Mapa final'!$AG$13="Leve"),CONCATENATE("R2C",'Mapa final'!$S$13),"")</f>
        <v/>
      </c>
      <c r="AB33" s="44" t="str">
        <f>IF(AND('Mapa final'!$AE$12="Muy Alta",'Mapa final'!$AG$12="Leve"),CONCATENATE("R2C",'Mapa final'!$S$12),"")</f>
        <v/>
      </c>
      <c r="AC33" s="167" t="str">
        <f>IF(AND('Mapa final'!$AE$13="Muy Alta",'Mapa final'!$AG$13="Leve"),CONCATENATE("R2C",'Mapa final'!$S$13),"")</f>
        <v/>
      </c>
      <c r="AD33" s="167" t="str">
        <f>IF(AND('Mapa final'!$AE$12="Muy Alta",'Mapa final'!$AG$12="Leve"),CONCATENATE("R2C",'Mapa final'!$S$12),"")</f>
        <v/>
      </c>
      <c r="AE33" s="167" t="str">
        <f>IF(AND('Mapa final'!$AE$13="Muy Alta",'Mapa final'!$AG$13="Leve"),CONCATENATE("R2C",'Mapa final'!$S$13),"")</f>
        <v/>
      </c>
      <c r="AF33" s="167" t="str">
        <f>IF(AND('Mapa final'!$AE$12="Muy Alta",'Mapa final'!$AG$12="Leve"),CONCATENATE("R2C",'Mapa final'!$S$12),"")</f>
        <v/>
      </c>
      <c r="AG33" s="45" t="str">
        <f>IF(AND('Mapa final'!$AE$13="Muy Alta",'Mapa final'!$AG$13="Leve"),CONCATENATE("R2C",'Mapa final'!$S$13),"")</f>
        <v/>
      </c>
      <c r="AH33" s="46" t="str">
        <f>IF(AND('Mapa final'!$AE$12="Muy Alta",'Mapa final'!$AG$12="Catastrófico"),CONCATENATE("R2C",'Mapa final'!$S$12),"")</f>
        <v/>
      </c>
      <c r="AI33" s="170" t="str">
        <f>IF(AND('Mapa final'!$AE$13="Muy Alta",'Mapa final'!$AG$13="Catastrófico"),CONCATENATE("R2C",'Mapa final'!$S$13),"")</f>
        <v/>
      </c>
      <c r="AJ33" s="170" t="str">
        <f>IF(AND('Mapa final'!$AE$12="Muy Alta",'Mapa final'!$AG$12="Catastrófico"),CONCATENATE("R2C",'Mapa final'!$S$12),"")</f>
        <v/>
      </c>
      <c r="AK33" s="170" t="str">
        <f>IF(AND('Mapa final'!$AE$13="Muy Alta",'Mapa final'!$AG$13="Catastrófico"),CONCATENATE("R2C",'Mapa final'!$S$13),"")</f>
        <v/>
      </c>
      <c r="AL33" s="170" t="str">
        <f>IF(AND('Mapa final'!$AE$12="Muy Alta",'Mapa final'!$AG$12="Catastrófico"),CONCATENATE("R2C",'Mapa final'!$S$12),"")</f>
        <v/>
      </c>
      <c r="AM33" s="47" t="str">
        <f>IF(AND('Mapa final'!$AE$13="Muy Alta",'Mapa final'!$AG$13="Catastrófico"),CONCATENATE("R2C",'Mapa final'!$S$13),"")</f>
        <v/>
      </c>
      <c r="AN33" s="70"/>
      <c r="AO33" s="390"/>
      <c r="AP33" s="391"/>
      <c r="AQ33" s="391"/>
      <c r="AR33" s="391"/>
      <c r="AS33" s="391"/>
      <c r="AT33" s="392"/>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08"/>
      <c r="C34" s="308"/>
      <c r="D34" s="309"/>
      <c r="E34" s="350"/>
      <c r="F34" s="351"/>
      <c r="G34" s="351"/>
      <c r="H34" s="351"/>
      <c r="I34" s="352"/>
      <c r="J34" s="57" t="str">
        <f>IF(AND('Mapa final'!$AE$12="Alta",'Mapa final'!$AG$12="Leve"),CONCATENATE("R2C",'Mapa final'!$S$12),"")</f>
        <v/>
      </c>
      <c r="K34" s="168" t="str">
        <f>IF(AND('Mapa final'!$AE$13="Alta",'Mapa final'!$AG$13="Leve"),CONCATENATE("R2C",'Mapa final'!$S$13),"")</f>
        <v/>
      </c>
      <c r="L34" s="168" t="str">
        <f>IF(AND('Mapa final'!$AE$12="Alta",'Mapa final'!$AG$12="Leve"),CONCATENATE("R2C",'Mapa final'!$S$12),"")</f>
        <v/>
      </c>
      <c r="M34" s="168" t="str">
        <f>IF(AND('Mapa final'!$AE$13="Alta",'Mapa final'!$AG$13="Leve"),CONCATENATE("R2C",'Mapa final'!$S$13),"")</f>
        <v/>
      </c>
      <c r="N34" s="168" t="str">
        <f>IF(AND('Mapa final'!$AE$12="Alta",'Mapa final'!$AG$12="Leve"),CONCATENATE("R2C",'Mapa final'!$S$12),"")</f>
        <v/>
      </c>
      <c r="O34" s="58" t="str">
        <f>IF(AND('Mapa final'!$AE$13="Alta",'Mapa final'!$AG$13="Leve"),CONCATENATE("R2C",'Mapa final'!$S$13),"")</f>
        <v/>
      </c>
      <c r="P34" s="57" t="str">
        <f>IF(AND('Mapa final'!$AE$12="Alta",'Mapa final'!$AG$12="Leve"),CONCATENATE("R2C",'Mapa final'!$S$12),"")</f>
        <v/>
      </c>
      <c r="Q34" s="168" t="str">
        <f>IF(AND('Mapa final'!$AE$13="Alta",'Mapa final'!$AG$13="Leve"),CONCATENATE("R2C",'Mapa final'!$S$13),"")</f>
        <v/>
      </c>
      <c r="R34" s="168" t="str">
        <f>IF(AND('Mapa final'!$AE$12="Alta",'Mapa final'!$AG$12="Leve"),CONCATENATE("R2C",'Mapa final'!$S$12),"")</f>
        <v/>
      </c>
      <c r="S34" s="168" t="str">
        <f>IF(AND('Mapa final'!$AE$13="Alta",'Mapa final'!$AG$13="Leve"),CONCATENATE("R2C",'Mapa final'!$S$13),"")</f>
        <v/>
      </c>
      <c r="T34" s="168" t="str">
        <f>IF(AND('Mapa final'!$AE$12="Alta",'Mapa final'!$AG$12="Leve"),CONCATENATE("R2C",'Mapa final'!$S$12),"")</f>
        <v/>
      </c>
      <c r="U34" s="58" t="str">
        <f>IF(AND('Mapa final'!$AE$13="Alta",'Mapa final'!$AG$13="Leve"),CONCATENATE("R2C",'Mapa final'!$S$13),"")</f>
        <v/>
      </c>
      <c r="V34" s="57" t="str">
        <f>IF(AND('Mapa final'!$AE$12="Alta",'Mapa final'!$AG$12="Leve"),CONCATENATE("R2C",'Mapa final'!$S$12),"")</f>
        <v/>
      </c>
      <c r="W34" s="168" t="str">
        <f>IF(AND('Mapa final'!$AE$13="Alta",'Mapa final'!$AG$13="Leve"),CONCATENATE("R2C",'Mapa final'!$S$13),"")</f>
        <v/>
      </c>
      <c r="X34" s="168" t="str">
        <f>IF(AND('Mapa final'!$AE$12="Alta",'Mapa final'!$AG$12="Leve"),CONCATENATE("R2C",'Mapa final'!$S$12),"")</f>
        <v/>
      </c>
      <c r="Y34" s="168" t="str">
        <f>IF(AND('Mapa final'!$AE$13="Alta",'Mapa final'!$AG$13="Leve"),CONCATENATE("R2C",'Mapa final'!$S$13),"")</f>
        <v/>
      </c>
      <c r="Z34" s="168" t="str">
        <f>IF(AND('Mapa final'!$AE$12="Alta",'Mapa final'!$AG$12="Leve"),CONCATENATE("R2C",'Mapa final'!$S$12),"")</f>
        <v/>
      </c>
      <c r="AA34" s="58" t="str">
        <f>IF(AND('Mapa final'!$AE$13="Alta",'Mapa final'!$AG$13="Leve"),CONCATENATE("R2C",'Mapa final'!$S$13),"")</f>
        <v/>
      </c>
      <c r="AB34" s="44" t="str">
        <f>IF(AND('Mapa final'!$AE$12="Muy Alta",'Mapa final'!$AG$12="Leve"),CONCATENATE("R2C",'Mapa final'!$S$12),"")</f>
        <v/>
      </c>
      <c r="AC34" s="167" t="str">
        <f>IF(AND('Mapa final'!$AE$13="Muy Alta",'Mapa final'!$AG$13="Leve"),CONCATENATE("R2C",'Mapa final'!$S$13),"")</f>
        <v/>
      </c>
      <c r="AD34" s="167" t="str">
        <f>IF(AND('Mapa final'!$AE$12="Muy Alta",'Mapa final'!$AG$12="Leve"),CONCATENATE("R2C",'Mapa final'!$S$12),"")</f>
        <v/>
      </c>
      <c r="AE34" s="167" t="str">
        <f>IF(AND('Mapa final'!$AE$13="Muy Alta",'Mapa final'!$AG$13="Leve"),CONCATENATE("R2C",'Mapa final'!$S$13),"")</f>
        <v/>
      </c>
      <c r="AF34" s="167" t="str">
        <f>IF(AND('Mapa final'!$AE$12="Muy Alta",'Mapa final'!$AG$12="Leve"),CONCATENATE("R2C",'Mapa final'!$S$12),"")</f>
        <v/>
      </c>
      <c r="AG34" s="45" t="str">
        <f>IF(AND('Mapa final'!$AE$13="Muy Alta",'Mapa final'!$AG$13="Leve"),CONCATENATE("R2C",'Mapa final'!$S$13),"")</f>
        <v/>
      </c>
      <c r="AH34" s="46" t="str">
        <f>IF(AND('Mapa final'!$AE$12="Muy Alta",'Mapa final'!$AG$12="Catastrófico"),CONCATENATE("R2C",'Mapa final'!$S$12),"")</f>
        <v/>
      </c>
      <c r="AI34" s="170" t="str">
        <f>IF(AND('Mapa final'!$AE$13="Muy Alta",'Mapa final'!$AG$13="Catastrófico"),CONCATENATE("R2C",'Mapa final'!$S$13),"")</f>
        <v/>
      </c>
      <c r="AJ34" s="170" t="str">
        <f>IF(AND('Mapa final'!$AE$12="Muy Alta",'Mapa final'!$AG$12="Catastrófico"),CONCATENATE("R2C",'Mapa final'!$S$12),"")</f>
        <v/>
      </c>
      <c r="AK34" s="170" t="str">
        <f>IF(AND('Mapa final'!$AE$13="Muy Alta",'Mapa final'!$AG$13="Catastrófico"),CONCATENATE("R2C",'Mapa final'!$S$13),"")</f>
        <v/>
      </c>
      <c r="AL34" s="170" t="str">
        <f>IF(AND('Mapa final'!$AE$12="Muy Alta",'Mapa final'!$AG$12="Catastrófico"),CONCATENATE("R2C",'Mapa final'!$S$12),"")</f>
        <v/>
      </c>
      <c r="AM34" s="47" t="str">
        <f>IF(AND('Mapa final'!$AE$13="Muy Alta",'Mapa final'!$AG$13="Catastrófico"),CONCATENATE("R2C",'Mapa final'!$S$13),"")</f>
        <v/>
      </c>
      <c r="AN34" s="70"/>
      <c r="AO34" s="390"/>
      <c r="AP34" s="391"/>
      <c r="AQ34" s="391"/>
      <c r="AR34" s="391"/>
      <c r="AS34" s="391"/>
      <c r="AT34" s="392"/>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08"/>
      <c r="C35" s="308"/>
      <c r="D35" s="309"/>
      <c r="E35" s="353"/>
      <c r="F35" s="354"/>
      <c r="G35" s="354"/>
      <c r="H35" s="354"/>
      <c r="I35" s="355"/>
      <c r="J35" s="57" t="str">
        <f>IF(AND('Mapa final'!$AE$12="Alta",'Mapa final'!$AG$12="Leve"),CONCATENATE("R2C",'Mapa final'!$S$12),"")</f>
        <v/>
      </c>
      <c r="K35" s="168" t="str">
        <f>IF(AND('Mapa final'!$AE$13="Alta",'Mapa final'!$AG$13="Leve"),CONCATENATE("R2C",'Mapa final'!$S$13),"")</f>
        <v/>
      </c>
      <c r="L35" s="168" t="str">
        <f>IF(AND('Mapa final'!$AE$12="Alta",'Mapa final'!$AG$12="Leve"),CONCATENATE("R2C",'Mapa final'!$S$12),"")</f>
        <v/>
      </c>
      <c r="M35" s="168" t="str">
        <f>IF(AND('Mapa final'!$AE$13="Alta",'Mapa final'!$AG$13="Leve"),CONCATENATE("R2C",'Mapa final'!$S$13),"")</f>
        <v/>
      </c>
      <c r="N35" s="168" t="str">
        <f>IF(AND('Mapa final'!$AE$12="Alta",'Mapa final'!$AG$12="Leve"),CONCATENATE("R2C",'Mapa final'!$S$12),"")</f>
        <v/>
      </c>
      <c r="O35" s="58" t="str">
        <f>IF(AND('Mapa final'!$AE$13="Alta",'Mapa final'!$AG$13="Leve"),CONCATENATE("R2C",'Mapa final'!$S$13),"")</f>
        <v/>
      </c>
      <c r="P35" s="59" t="str">
        <f>IF(AND('Mapa final'!$AE$12="Alta",'Mapa final'!$AG$12="Leve"),CONCATENATE("R2C",'Mapa final'!$S$12),"")</f>
        <v/>
      </c>
      <c r="Q35" s="60" t="str">
        <f>IF(AND('Mapa final'!$AE$13="Alta",'Mapa final'!$AG$13="Leve"),CONCATENATE("R2C",'Mapa final'!$S$13),"")</f>
        <v/>
      </c>
      <c r="R35" s="60" t="str">
        <f>IF(AND('Mapa final'!$AE$12="Alta",'Mapa final'!$AG$12="Leve"),CONCATENATE("R2C",'Mapa final'!$S$12),"")</f>
        <v/>
      </c>
      <c r="S35" s="60" t="str">
        <f>IF(AND('Mapa final'!$AE$13="Alta",'Mapa final'!$AG$13="Leve"),CONCATENATE("R2C",'Mapa final'!$S$13),"")</f>
        <v/>
      </c>
      <c r="T35" s="60" t="str">
        <f>IF(AND('Mapa final'!$AE$12="Alta",'Mapa final'!$AG$12="Leve"),CONCATENATE("R2C",'Mapa final'!$S$12),"")</f>
        <v/>
      </c>
      <c r="U35" s="61" t="str">
        <f>IF(AND('Mapa final'!$AE$13="Alta",'Mapa final'!$AG$13="Leve"),CONCATENATE("R2C",'Mapa final'!$S$13),"")</f>
        <v/>
      </c>
      <c r="V35" s="59" t="str">
        <f>IF(AND('Mapa final'!$AE$12="Alta",'Mapa final'!$AG$12="Leve"),CONCATENATE("R2C",'Mapa final'!$S$12),"")</f>
        <v/>
      </c>
      <c r="W35" s="60" t="str">
        <f>IF(AND('Mapa final'!$AE$13="Alta",'Mapa final'!$AG$13="Leve"),CONCATENATE("R2C",'Mapa final'!$S$13),"")</f>
        <v/>
      </c>
      <c r="X35" s="60" t="str">
        <f>IF(AND('Mapa final'!$AE$12="Alta",'Mapa final'!$AG$12="Leve"),CONCATENATE("R2C",'Mapa final'!$S$12),"")</f>
        <v/>
      </c>
      <c r="Y35" s="60" t="str">
        <f>IF(AND('Mapa final'!$AE$13="Alta",'Mapa final'!$AG$13="Leve"),CONCATENATE("R2C",'Mapa final'!$S$13),"")</f>
        <v/>
      </c>
      <c r="Z35" s="60" t="str">
        <f>IF(AND('Mapa final'!$AE$12="Alta",'Mapa final'!$AG$12="Leve"),CONCATENATE("R2C",'Mapa final'!$S$12),"")</f>
        <v/>
      </c>
      <c r="AA35" s="61" t="str">
        <f>IF(AND('Mapa final'!$AE$13="Alta",'Mapa final'!$AG$13="Leve"),CONCATENATE("R2C",'Mapa final'!$S$13),"")</f>
        <v/>
      </c>
      <c r="AB35" s="48" t="str">
        <f>IF(AND('Mapa final'!$AE$12="Muy Alta",'Mapa final'!$AG$12="Leve"),CONCATENATE("R2C",'Mapa final'!$S$12),"")</f>
        <v/>
      </c>
      <c r="AC35" s="49" t="str">
        <f>IF(AND('Mapa final'!$AE$13="Muy Alta",'Mapa final'!$AG$13="Leve"),CONCATENATE("R2C",'Mapa final'!$S$13),"")</f>
        <v/>
      </c>
      <c r="AD35" s="49" t="str">
        <f>IF(AND('Mapa final'!$AE$12="Muy Alta",'Mapa final'!$AG$12="Leve"),CONCATENATE("R2C",'Mapa final'!$S$12),"")</f>
        <v/>
      </c>
      <c r="AE35" s="49" t="str">
        <f>IF(AND('Mapa final'!$AE$13="Muy Alta",'Mapa final'!$AG$13="Leve"),CONCATENATE("R2C",'Mapa final'!$S$13),"")</f>
        <v/>
      </c>
      <c r="AF35" s="49" t="str">
        <f>IF(AND('Mapa final'!$AE$12="Muy Alta",'Mapa final'!$AG$12="Leve"),CONCATENATE("R2C",'Mapa final'!$S$12),"")</f>
        <v/>
      </c>
      <c r="AG35" s="50" t="str">
        <f>IF(AND('Mapa final'!$AE$13="Muy Alta",'Mapa final'!$AG$13="Leve"),CONCATENATE("R2C",'Mapa final'!$S$13),"")</f>
        <v/>
      </c>
      <c r="AH35" s="51" t="str">
        <f>IF(AND('Mapa final'!$AE$12="Muy Alta",'Mapa final'!$AG$12="Catastrófico"),CONCATENATE("R2C",'Mapa final'!$S$12),"")</f>
        <v/>
      </c>
      <c r="AI35" s="52" t="str">
        <f>IF(AND('Mapa final'!$AE$13="Muy Alta",'Mapa final'!$AG$13="Catastrófico"),CONCATENATE("R2C",'Mapa final'!$S$13),"")</f>
        <v/>
      </c>
      <c r="AJ35" s="52" t="str">
        <f>IF(AND('Mapa final'!$AE$12="Muy Alta",'Mapa final'!$AG$12="Catastrófico"),CONCATENATE("R2C",'Mapa final'!$S$12),"")</f>
        <v/>
      </c>
      <c r="AK35" s="52" t="str">
        <f>IF(AND('Mapa final'!$AE$13="Muy Alta",'Mapa final'!$AG$13="Catastrófico"),CONCATENATE("R2C",'Mapa final'!$S$13),"")</f>
        <v/>
      </c>
      <c r="AL35" s="52" t="str">
        <f>IF(AND('Mapa final'!$AE$12="Muy Alta",'Mapa final'!$AG$12="Catastrófico"),CONCATENATE("R2C",'Mapa final'!$S$12),"")</f>
        <v/>
      </c>
      <c r="AM35" s="53" t="str">
        <f>IF(AND('Mapa final'!$AE$13="Muy Alta",'Mapa final'!$AG$13="Catastrófico"),CONCATENATE("R2C",'Mapa final'!$S$13),"")</f>
        <v/>
      </c>
      <c r="AN35" s="70"/>
      <c r="AO35" s="393"/>
      <c r="AP35" s="394"/>
      <c r="AQ35" s="394"/>
      <c r="AR35" s="394"/>
      <c r="AS35" s="394"/>
      <c r="AT35" s="39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08"/>
      <c r="C36" s="308"/>
      <c r="D36" s="309"/>
      <c r="E36" s="347" t="s">
        <v>171</v>
      </c>
      <c r="F36" s="348"/>
      <c r="G36" s="348"/>
      <c r="H36" s="348"/>
      <c r="I36" s="348"/>
      <c r="J36" s="62" t="str">
        <f>IF(AND('Mapa final'!$AE$12="Baja",'Mapa final'!$AG$12="Leve"),CONCATENATE("R2C",'Mapa final'!$S$12),"")</f>
        <v/>
      </c>
      <c r="K36" s="63" t="str">
        <f>IF(AND('Mapa final'!$AE$13="Baja",'Mapa final'!$AG$13="Leve"),CONCATENATE("R2C",'Mapa final'!$S$13),"")</f>
        <v/>
      </c>
      <c r="L36" s="63" t="str">
        <f>IF(AND('Mapa final'!$AE$12="Baja",'Mapa final'!$AG$12="Leve"),CONCATENATE("R2C",'Mapa final'!$S$12),"")</f>
        <v/>
      </c>
      <c r="M36" s="63" t="str">
        <f>IF(AND('Mapa final'!$AE$13="Baja",'Mapa final'!$AG$13="Leve"),CONCATENATE("R2C",'Mapa final'!$S$13),"")</f>
        <v/>
      </c>
      <c r="N36" s="63" t="str">
        <f>IF(AND('Mapa final'!$AE$12="Baja",'Mapa final'!$AG$12="Leve"),CONCATENATE("R2C",'Mapa final'!$S$12),"")</f>
        <v/>
      </c>
      <c r="O36" s="64" t="str">
        <f>IF(AND('Mapa final'!$AE$13="Baja",'Mapa final'!$AG$13="Leve"),CONCATENATE("R2C",'Mapa final'!$S$13),"")</f>
        <v/>
      </c>
      <c r="P36" s="55" t="str">
        <f>IF(AND('Mapa final'!$AE$12="Alta",'Mapa final'!$AG$12="Leve"),CONCATENATE("R2C",'Mapa final'!$S$12),"")</f>
        <v/>
      </c>
      <c r="Q36" s="55" t="str">
        <f>IF(AND('Mapa final'!$AE$13="Alta",'Mapa final'!$AG$13="Leve"),CONCATENATE("R2C",'Mapa final'!$S$13),"")</f>
        <v/>
      </c>
      <c r="R36" s="55" t="str">
        <f>IF(AND('Mapa final'!$AE$12="Alta",'Mapa final'!$AG$12="Leve"),CONCATENATE("R2C",'Mapa final'!$S$12),"")</f>
        <v/>
      </c>
      <c r="S36" s="55" t="str">
        <f>IF(AND('Mapa final'!$AE$13="Alta",'Mapa final'!$AG$13="Leve"),CONCATENATE("R2C",'Mapa final'!$S$13),"")</f>
        <v/>
      </c>
      <c r="T36" s="55" t="str">
        <f>IF(AND('Mapa final'!$AE$12="Alta",'Mapa final'!$AG$12="Leve"),CONCATENATE("R2C",'Mapa final'!$S$12),"")</f>
        <v/>
      </c>
      <c r="U36" s="56" t="str">
        <f>IF(AND('Mapa final'!$AE$13="Alta",'Mapa final'!$AG$13="Leve"),CONCATENATE("R2C",'Mapa final'!$S$13),"")</f>
        <v/>
      </c>
      <c r="V36" s="54" t="str">
        <f>IF(AND('Mapa final'!$AE$12="Alta",'Mapa final'!$AG$12="Leve"),CONCATENATE("R2C",'Mapa final'!$S$12),"")</f>
        <v/>
      </c>
      <c r="W36" s="55" t="str">
        <f>IF(AND('Mapa final'!$AE$13="Alta",'Mapa final'!$AG$13="Leve"),CONCATENATE("R2C",'Mapa final'!$S$13),"")</f>
        <v/>
      </c>
      <c r="X36" s="55" t="str">
        <f>IF(AND('Mapa final'!$AE$12="Alta",'Mapa final'!$AG$12="Leve"),CONCATENATE("R2C",'Mapa final'!$S$12),"")</f>
        <v/>
      </c>
      <c r="Y36" s="55" t="str">
        <f>IF(AND('Mapa final'!$AE$13="Alta",'Mapa final'!$AG$13="Leve"),CONCATENATE("R2C",'Mapa final'!$S$13),"")</f>
        <v/>
      </c>
      <c r="Z36" s="55" t="str">
        <f>IF(AND('Mapa final'!$AE$12="Alta",'Mapa final'!$AG$12="Leve"),CONCATENATE("R2C",'Mapa final'!$S$12),"")</f>
        <v/>
      </c>
      <c r="AA36" s="56" t="str">
        <f>IF(AND('Mapa final'!$AE$13="Alta",'Mapa final'!$AG$13="Leve"),CONCATENATE("R2C",'Mapa final'!$S$13),"")</f>
        <v/>
      </c>
      <c r="AB36" s="38" t="str">
        <f>IF(AND('Mapa final'!$AE$12="Muy Alta",'Mapa final'!$AG$12="Leve"),CONCATENATE("R2C",'Mapa final'!$S$12),"")</f>
        <v/>
      </c>
      <c r="AC36" s="39" t="str">
        <f>IF(AND('Mapa final'!$AE$13="Muy Alta",'Mapa final'!$AG$13="Leve"),CONCATENATE("R2C",'Mapa final'!$S$13),"")</f>
        <v/>
      </c>
      <c r="AD36" s="39" t="str">
        <f>IF(AND('Mapa final'!$AE$12="Muy Alta",'Mapa final'!$AG$12="Leve"),CONCATENATE("R2C",'Mapa final'!$S$12),"")</f>
        <v/>
      </c>
      <c r="AE36" s="39" t="str">
        <f>IF(AND('Mapa final'!$AE$13="Muy Alta",'Mapa final'!$AG$13="Leve"),CONCATENATE("R2C",'Mapa final'!$S$13),"")</f>
        <v/>
      </c>
      <c r="AF36" s="39" t="str">
        <f>IF(AND('Mapa final'!$AE$12="Muy Alta",'Mapa final'!$AG$12="Leve"),CONCATENATE("R2C",'Mapa final'!$S$12),"")</f>
        <v/>
      </c>
      <c r="AG36" s="40" t="str">
        <f>IF(AND('Mapa final'!$AE$13="Muy Alta",'Mapa final'!$AG$13="Leve"),CONCATENATE("R2C",'Mapa final'!$S$13),"")</f>
        <v/>
      </c>
      <c r="AH36" s="41" t="str">
        <f>IF(AND('Mapa final'!$AE$12="Muy Alta",'Mapa final'!$AG$12="Catastrófico"),CONCATENATE("R2C",'Mapa final'!$S$12),"")</f>
        <v/>
      </c>
      <c r="AI36" s="42" t="str">
        <f>IF(AND('Mapa final'!$AE$13="Muy Alta",'Mapa final'!$AG$13="Catastrófico"),CONCATENATE("R2C",'Mapa final'!$S$13),"")</f>
        <v/>
      </c>
      <c r="AJ36" s="42" t="str">
        <f>IF(AND('Mapa final'!$AE$12="Muy Alta",'Mapa final'!$AG$12="Catastrófico"),CONCATENATE("R2C",'Mapa final'!$S$12),"")</f>
        <v/>
      </c>
      <c r="AK36" s="42" t="str">
        <f>IF(AND('Mapa final'!$AE$13="Muy Alta",'Mapa final'!$AG$13="Catastrófico"),CONCATENATE("R2C",'Mapa final'!$S$13),"")</f>
        <v/>
      </c>
      <c r="AL36" s="42" t="str">
        <f>IF(AND('Mapa final'!$AE$12="Muy Alta",'Mapa final'!$AG$12="Catastrófico"),CONCATENATE("R2C",'Mapa final'!$S$12),"")</f>
        <v/>
      </c>
      <c r="AM36" s="43" t="str">
        <f>IF(AND('Mapa final'!$AE$13="Muy Alta",'Mapa final'!$AG$13="Catastrófico"),CONCATENATE("R2C",'Mapa final'!$S$13),"")</f>
        <v/>
      </c>
      <c r="AN36" s="70"/>
      <c r="AO36" s="378" t="s">
        <v>172</v>
      </c>
      <c r="AP36" s="379"/>
      <c r="AQ36" s="379"/>
      <c r="AR36" s="379"/>
      <c r="AS36" s="379"/>
      <c r="AT36" s="38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08"/>
      <c r="C37" s="308"/>
      <c r="D37" s="309"/>
      <c r="E37" s="366"/>
      <c r="F37" s="351"/>
      <c r="G37" s="351"/>
      <c r="H37" s="351"/>
      <c r="I37" s="351"/>
      <c r="J37" s="65" t="str">
        <f>IF(AND('Mapa final'!$AE$12="Baja",'Mapa final'!$AG$12="Leve"),CONCATENATE("R2C",'Mapa final'!$S$12),"")</f>
        <v/>
      </c>
      <c r="K37" s="169" t="str">
        <f>IF(AND('Mapa final'!$AE$13="Baja",'Mapa final'!$AG$13="Leve"),CONCATENATE("R2C",'Mapa final'!$S$13),"")</f>
        <v/>
      </c>
      <c r="L37" s="169" t="str">
        <f>IF(AND('Mapa final'!$AE$12="Baja",'Mapa final'!$AG$12="Leve"),CONCATENATE("R2C",'Mapa final'!$S$12),"")</f>
        <v/>
      </c>
      <c r="M37" s="169" t="str">
        <f>IF(AND('Mapa final'!$AE$13="Baja",'Mapa final'!$AG$13="Leve"),CONCATENATE("R2C",'Mapa final'!$S$13),"")</f>
        <v/>
      </c>
      <c r="N37" s="169" t="str">
        <f>IF(AND('Mapa final'!$AE$12="Baja",'Mapa final'!$AG$12="Leve"),CONCATENATE("R2C",'Mapa final'!$S$12),"")</f>
        <v/>
      </c>
      <c r="O37" s="66" t="str">
        <f>IF(AND('Mapa final'!$AE$13="Baja",'Mapa final'!$AG$13="Leve"),CONCATENATE("R2C",'Mapa final'!$S$13),"")</f>
        <v/>
      </c>
      <c r="P37" s="168" t="str">
        <f>IF(AND('Mapa final'!$AE$12="Alta",'Mapa final'!$AG$12="Leve"),CONCATENATE("R2C",'Mapa final'!$S$12),"")</f>
        <v/>
      </c>
      <c r="Q37" s="168" t="str">
        <f>IF(AND('Mapa final'!$AE$13="baja",'Mapa final'!$AG$13="menor"),CONCATENATE("R1C",'Mapa final'!$S$13),"")</f>
        <v>R1C2</v>
      </c>
      <c r="R37" s="168" t="str">
        <f>IF(AND('Mapa final'!$AE$12="Alta",'Mapa final'!$AG$12="Leve"),CONCATENATE("R2C",'Mapa final'!$S$12),"")</f>
        <v/>
      </c>
      <c r="S37" s="168" t="str">
        <f>IF(AND('Mapa final'!$AE$13="Alta",'Mapa final'!$AG$13="Leve"),CONCATENATE("R2C",'Mapa final'!$S$13),"")</f>
        <v/>
      </c>
      <c r="T37" s="168" t="str">
        <f>IF(AND('Mapa final'!$AE$12="Alta",'Mapa final'!$AG$12="Leve"),CONCATENATE("R2C",'Mapa final'!$S$12),"")</f>
        <v/>
      </c>
      <c r="U37" s="58" t="str">
        <f>IF(AND('Mapa final'!$AE$13="Alta",'Mapa final'!$AG$13="Leve"),CONCATENATE("R2C",'Mapa final'!$S$13),"")</f>
        <v/>
      </c>
      <c r="V37" s="57" t="str">
        <f>IF(AND('Mapa final'!$AE$12="Alta",'Mapa final'!$AG$12="Leve"),CONCATENATE("R2C",'Mapa final'!$S$12),"")</f>
        <v/>
      </c>
      <c r="W37" s="168" t="str">
        <f>IF(AND('Mapa final'!$AE$13="Alta",'Mapa final'!$AG$13="Leve"),CONCATENATE("R2C",'Mapa final'!$S$13),"")</f>
        <v/>
      </c>
      <c r="X37" s="168" t="str">
        <f>IF(AND('Mapa final'!$AE$12="Alta",'Mapa final'!$AG$12="Leve"),CONCATENATE("R2C",'Mapa final'!$S$12),"")</f>
        <v/>
      </c>
      <c r="Y37" s="168" t="str">
        <f>IF(AND('Mapa final'!$AE$13="Alta",'Mapa final'!$AG$13="Leve"),CONCATENATE("R2C",'Mapa final'!$S$13),"")</f>
        <v/>
      </c>
      <c r="Z37" s="168" t="str">
        <f>IF(AND('Mapa final'!$AE$12="Alta",'Mapa final'!$AG$12="Leve"),CONCATENATE("R2C",'Mapa final'!$S$12),"")</f>
        <v/>
      </c>
      <c r="AA37" s="58" t="str">
        <f>IF(AND('Mapa final'!$AE$13="Alta",'Mapa final'!$AG$13="Leve"),CONCATENATE("R2C",'Mapa final'!$S$13),"")</f>
        <v/>
      </c>
      <c r="AB37" s="44" t="str">
        <f>IF(AND('Mapa final'!$AE$12="Muy Alta",'Mapa final'!$AG$12="Leve"),CONCATENATE("R2C",'Mapa final'!$S$12),"")</f>
        <v/>
      </c>
      <c r="AC37" s="167" t="str">
        <f>IF(AND('Mapa final'!$AE$13="Muy Alta",'Mapa final'!$AG$13="Leve"),CONCATENATE("R2C",'Mapa final'!$S$13),"")</f>
        <v/>
      </c>
      <c r="AD37" s="167" t="str">
        <f>IF(AND('Mapa final'!$AE$12="Muy Alta",'Mapa final'!$AG$12="Leve"),CONCATENATE("R2C",'Mapa final'!$S$12),"")</f>
        <v/>
      </c>
      <c r="AE37" s="167" t="str">
        <f>IF(AND('Mapa final'!$AE$13="Muy Alta",'Mapa final'!$AG$13="Leve"),CONCATENATE("R2C",'Mapa final'!$S$13),"")</f>
        <v/>
      </c>
      <c r="AF37" s="167" t="str">
        <f>IF(AND('Mapa final'!$AE$12="Muy Alta",'Mapa final'!$AG$12="Leve"),CONCATENATE("R2C",'Mapa final'!$S$12),"")</f>
        <v/>
      </c>
      <c r="AG37" s="45" t="str">
        <f>IF(AND('Mapa final'!$AE$13="Muy Alta",'Mapa final'!$AG$13="Leve"),CONCATENATE("R2C",'Mapa final'!$S$13),"")</f>
        <v/>
      </c>
      <c r="AH37" s="46" t="str">
        <f>IF(AND('Mapa final'!$AE$12="Muy Alta",'Mapa final'!$AG$12="Catastrófico"),CONCATENATE("R2C",'Mapa final'!$S$12),"")</f>
        <v/>
      </c>
      <c r="AI37" s="170" t="str">
        <f>IF(AND('Mapa final'!$AE$13="Muy Alta",'Mapa final'!$AG$13="Catastrófico"),CONCATENATE("R2C",'Mapa final'!$S$13),"")</f>
        <v/>
      </c>
      <c r="AJ37" s="170" t="str">
        <f>IF(AND('Mapa final'!$AE$12="Muy Alta",'Mapa final'!$AG$12="Catastrófico"),CONCATENATE("R2C",'Mapa final'!$S$12),"")</f>
        <v/>
      </c>
      <c r="AK37" s="170" t="str">
        <f>IF(AND('Mapa final'!$AE$13="Muy Alta",'Mapa final'!$AG$13="Catastrófico"),CONCATENATE("R2C",'Mapa final'!$S$13),"")</f>
        <v/>
      </c>
      <c r="AL37" s="170" t="str">
        <f>IF(AND('Mapa final'!$AE$12="Muy Alta",'Mapa final'!$AG$12="Catastrófico"),CONCATENATE("R2C",'Mapa final'!$S$12),"")</f>
        <v/>
      </c>
      <c r="AM37" s="47" t="str">
        <f>IF(AND('Mapa final'!$AE$13="Muy Alta",'Mapa final'!$AG$13="Catastrófico"),CONCATENATE("R2C",'Mapa final'!$S$13),"")</f>
        <v/>
      </c>
      <c r="AN37" s="70"/>
      <c r="AO37" s="381"/>
      <c r="AP37" s="382"/>
      <c r="AQ37" s="382"/>
      <c r="AR37" s="382"/>
      <c r="AS37" s="382"/>
      <c r="AT37" s="383"/>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08"/>
      <c r="C38" s="308"/>
      <c r="D38" s="309"/>
      <c r="E38" s="350"/>
      <c r="F38" s="351"/>
      <c r="G38" s="351"/>
      <c r="H38" s="351"/>
      <c r="I38" s="351"/>
      <c r="J38" s="65" t="str">
        <f>IF(AND('Mapa final'!$AE$12="Baja",'Mapa final'!$AG$12="Leve"),CONCATENATE("R2C",'Mapa final'!$S$12),"")</f>
        <v/>
      </c>
      <c r="K38" s="169" t="str">
        <f>IF(AND('Mapa final'!$AE$13="Baja",'Mapa final'!$AG$13="Leve"),CONCATENATE("R2C",'Mapa final'!$S$13),"")</f>
        <v/>
      </c>
      <c r="L38" s="169" t="str">
        <f>IF(AND('Mapa final'!$AE$12="Baja",'Mapa final'!$AG$12="Leve"),CONCATENATE("R2C",'Mapa final'!$S$12),"")</f>
        <v/>
      </c>
      <c r="M38" s="169" t="str">
        <f>IF(AND('Mapa final'!$AE$13="Baja",'Mapa final'!$AG$13="Leve"),CONCATENATE("R2C",'Mapa final'!$S$13),"")</f>
        <v/>
      </c>
      <c r="N38" s="169" t="str">
        <f>IF(AND('Mapa final'!$AE$12="Baja",'Mapa final'!$AG$12="Leve"),CONCATENATE("R2C",'Mapa final'!$S$12),"")</f>
        <v/>
      </c>
      <c r="O38" s="66" t="str">
        <f>IF(AND('Mapa final'!$AE$13="Baja",'Mapa final'!$AG$13="Leve"),CONCATENATE("R2C",'Mapa final'!$S$13),"")</f>
        <v/>
      </c>
      <c r="P38" s="168" t="str">
        <f>IF(AND('Mapa final'!$AE$12="Alta",'Mapa final'!$AG$12="Leve"),CONCATENATE("R2C",'Mapa final'!$S$12),"")</f>
        <v/>
      </c>
      <c r="Q38" s="168" t="str">
        <f>IF(AND('Mapa final'!$AE$13="Alta",'Mapa final'!$AG$13="Leve"),CONCATENATE("R2C",'Mapa final'!$S$13),"")</f>
        <v/>
      </c>
      <c r="R38" s="168" t="str">
        <f>IF(AND('Mapa final'!$AE$12="Alta",'Mapa final'!$AG$12="Leve"),CONCATENATE("R2C",'Mapa final'!$S$12),"")</f>
        <v/>
      </c>
      <c r="S38" s="168" t="str">
        <f>IF(AND('Mapa final'!$AE$13="Alta",'Mapa final'!$AG$13="Leve"),CONCATENATE("R2C",'Mapa final'!$S$13),"")</f>
        <v/>
      </c>
      <c r="T38" s="168" t="str">
        <f>IF(AND('Mapa final'!$AE$12="Alta",'Mapa final'!$AG$12="Leve"),CONCATENATE("R2C",'Mapa final'!$S$12),"")</f>
        <v/>
      </c>
      <c r="U38" s="58" t="str">
        <f>IF(AND('Mapa final'!$AE$13="Alta",'Mapa final'!$AG$13="Leve"),CONCATENATE("R2C",'Mapa final'!$S$13),"")</f>
        <v/>
      </c>
      <c r="V38" s="57" t="str">
        <f>IF(AND('Mapa final'!$AE$12="Alta",'Mapa final'!$AG$12="Leve"),CONCATENATE("R2C",'Mapa final'!$S$12),"")</f>
        <v/>
      </c>
      <c r="W38" s="168" t="str">
        <f>IF(AND('Mapa final'!$AE$13="Alta",'Mapa final'!$AG$13="Leve"),CONCATENATE("R2C",'Mapa final'!$S$13),"")</f>
        <v/>
      </c>
      <c r="X38" s="168" t="str">
        <f>IF(AND('Mapa final'!$AE$12="Alta",'Mapa final'!$AG$12="Leve"),CONCATENATE("R2C",'Mapa final'!$S$12),"")</f>
        <v/>
      </c>
      <c r="Y38" s="168" t="str">
        <f>IF(AND('Mapa final'!$AE$13="Alta",'Mapa final'!$AG$13="Leve"),CONCATENATE("R2C",'Mapa final'!$S$13),"")</f>
        <v/>
      </c>
      <c r="Z38" s="168" t="str">
        <f>IF(AND('Mapa final'!$AE$12="Alta",'Mapa final'!$AG$12="Leve"),CONCATENATE("R2C",'Mapa final'!$S$12),"")</f>
        <v/>
      </c>
      <c r="AA38" s="58" t="str">
        <f>IF(AND('Mapa final'!$AE$13="Alta",'Mapa final'!$AG$13="Leve"),CONCATENATE("R2C",'Mapa final'!$S$13),"")</f>
        <v/>
      </c>
      <c r="AB38" s="44" t="str">
        <f>IF(AND('Mapa final'!$AE$12="Muy Alta",'Mapa final'!$AG$12="Leve"),CONCATENATE("R2C",'Mapa final'!$S$12),"")</f>
        <v/>
      </c>
      <c r="AC38" s="167" t="str">
        <f>IF(AND('Mapa final'!$AE$13="Muy Alta",'Mapa final'!$AG$13="Leve"),CONCATENATE("R2C",'Mapa final'!$S$13),"")</f>
        <v/>
      </c>
      <c r="AD38" s="167" t="str">
        <f>IF(AND('Mapa final'!$AE$12="Muy Alta",'Mapa final'!$AG$12="Leve"),CONCATENATE("R2C",'Mapa final'!$S$12),"")</f>
        <v/>
      </c>
      <c r="AE38" s="167" t="str">
        <f>IF(AND('Mapa final'!$AE$13="Muy Alta",'Mapa final'!$AG$13="Leve"),CONCATENATE("R2C",'Mapa final'!$S$13),"")</f>
        <v/>
      </c>
      <c r="AF38" s="167" t="str">
        <f>IF(AND('Mapa final'!$AE$12="Muy Alta",'Mapa final'!$AG$12="Leve"),CONCATENATE("R2C",'Mapa final'!$S$12),"")</f>
        <v/>
      </c>
      <c r="AG38" s="45" t="str">
        <f>IF(AND('Mapa final'!$AE$13="Muy Alta",'Mapa final'!$AG$13="Leve"),CONCATENATE("R2C",'Mapa final'!$S$13),"")</f>
        <v/>
      </c>
      <c r="AH38" s="46" t="str">
        <f>IF(AND('Mapa final'!$AE$12="Muy Alta",'Mapa final'!$AG$12="Catastrófico"),CONCATENATE("R2C",'Mapa final'!$S$12),"")</f>
        <v/>
      </c>
      <c r="AI38" s="170" t="str">
        <f>IF(AND('Mapa final'!$AE$13="Muy Alta",'Mapa final'!$AG$13="Catastrófico"),CONCATENATE("R2C",'Mapa final'!$S$13),"")</f>
        <v/>
      </c>
      <c r="AJ38" s="170" t="str">
        <f>IF(AND('Mapa final'!$AE$12="Muy Alta",'Mapa final'!$AG$12="Catastrófico"),CONCATENATE("R2C",'Mapa final'!$S$12),"")</f>
        <v/>
      </c>
      <c r="AK38" s="170" t="str">
        <f>IF(AND('Mapa final'!$AE$13="Muy Alta",'Mapa final'!$AG$13="Catastrófico"),CONCATENATE("R2C",'Mapa final'!$S$13),"")</f>
        <v/>
      </c>
      <c r="AL38" s="170" t="str">
        <f>IF(AND('Mapa final'!$AE$12="Muy Alta",'Mapa final'!$AG$12="Catastrófico"),CONCATENATE("R2C",'Mapa final'!$S$12),"")</f>
        <v/>
      </c>
      <c r="AM38" s="47" t="str">
        <f>IF(AND('Mapa final'!$AE$13="Muy Alta",'Mapa final'!$AG$13="Catastrófico"),CONCATENATE("R2C",'Mapa final'!$S$13),"")</f>
        <v/>
      </c>
      <c r="AN38" s="70"/>
      <c r="AO38" s="381"/>
      <c r="AP38" s="382"/>
      <c r="AQ38" s="382"/>
      <c r="AR38" s="382"/>
      <c r="AS38" s="382"/>
      <c r="AT38" s="383"/>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08"/>
      <c r="C39" s="308"/>
      <c r="D39" s="309"/>
      <c r="E39" s="350"/>
      <c r="F39" s="351"/>
      <c r="G39" s="351"/>
      <c r="H39" s="351"/>
      <c r="I39" s="351"/>
      <c r="J39" s="65" t="str">
        <f>IF(AND('Mapa final'!$AE$12="Baja",'Mapa final'!$AG$12="Leve"),CONCATENATE("R2C",'Mapa final'!$S$12),"")</f>
        <v/>
      </c>
      <c r="K39" s="169" t="str">
        <f>IF(AND('Mapa final'!$AE$13="Baja",'Mapa final'!$AG$13="Leve"),CONCATENATE("R2C",'Mapa final'!$S$13),"")</f>
        <v/>
      </c>
      <c r="L39" s="169" t="str">
        <f>IF(AND('Mapa final'!$AE$12="Baja",'Mapa final'!$AG$12="Leve"),CONCATENATE("R2C",'Mapa final'!$S$12),"")</f>
        <v/>
      </c>
      <c r="M39" s="169" t="str">
        <f>IF(AND('Mapa final'!$AE$13="Baja",'Mapa final'!$AG$13="Leve"),CONCATENATE("R2C",'Mapa final'!$S$13),"")</f>
        <v/>
      </c>
      <c r="N39" s="169" t="str">
        <f>IF(AND('Mapa final'!$AE$12="Baja",'Mapa final'!$AG$12="Leve"),CONCATENATE("R2C",'Mapa final'!$S$12),"")</f>
        <v/>
      </c>
      <c r="O39" s="66" t="str">
        <f>IF(AND('Mapa final'!$AE$13="Baja",'Mapa final'!$AG$13="Leve"),CONCATENATE("R2C",'Mapa final'!$S$13),"")</f>
        <v/>
      </c>
      <c r="P39" s="168" t="str">
        <f>IF(AND('Mapa final'!$AE$12="Alta",'Mapa final'!$AG$12="Leve"),CONCATENATE("R2C",'Mapa final'!$S$12),"")</f>
        <v/>
      </c>
      <c r="Q39" s="168" t="str">
        <f>IF(AND('Mapa final'!$AE$13="Alta",'Mapa final'!$AG$13="Leve"),CONCATENATE("R2C",'Mapa final'!$S$13),"")</f>
        <v/>
      </c>
      <c r="R39" s="168" t="str">
        <f>IF(AND('Mapa final'!$AE$12="Alta",'Mapa final'!$AG$12="Leve"),CONCATENATE("R2C",'Mapa final'!$S$12),"")</f>
        <v/>
      </c>
      <c r="S39" s="168" t="str">
        <f>IF(AND('Mapa final'!$AE$13="Alta",'Mapa final'!$AG$13="Leve"),CONCATENATE("R2C",'Mapa final'!$S$13),"")</f>
        <v/>
      </c>
      <c r="T39" s="168" t="str">
        <f>IF(AND('Mapa final'!$AE$12="Alta",'Mapa final'!$AG$12="Leve"),CONCATENATE("R2C",'Mapa final'!$S$12),"")</f>
        <v/>
      </c>
      <c r="U39" s="58" t="str">
        <f>IF(AND('Mapa final'!$AE$13="Alta",'Mapa final'!$AG$13="Leve"),CONCATENATE("R2C",'Mapa final'!$S$13),"")</f>
        <v/>
      </c>
      <c r="V39" s="57" t="str">
        <f>IF(AND('Mapa final'!$AE$12="Alta",'Mapa final'!$AG$12="Leve"),CONCATENATE("R2C",'Mapa final'!$S$12),"")</f>
        <v/>
      </c>
      <c r="W39" s="168" t="str">
        <f>IF(AND('Mapa final'!$AE$13="Alta",'Mapa final'!$AG$13="Leve"),CONCATENATE("R2C",'Mapa final'!$S$13),"")</f>
        <v/>
      </c>
      <c r="X39" s="168" t="str">
        <f>IF(AND('Mapa final'!$AE$12="Alta",'Mapa final'!$AG$12="Leve"),CONCATENATE("R2C",'Mapa final'!$S$12),"")</f>
        <v/>
      </c>
      <c r="Y39" s="168" t="str">
        <f>IF(AND('Mapa final'!$AE$13="Alta",'Mapa final'!$AG$13="Leve"),CONCATENATE("R2C",'Mapa final'!$S$13),"")</f>
        <v/>
      </c>
      <c r="Z39" s="168" t="str">
        <f>IF(AND('Mapa final'!$AE$12="Alta",'Mapa final'!$AG$12="Leve"),CONCATENATE("R2C",'Mapa final'!$S$12),"")</f>
        <v/>
      </c>
      <c r="AA39" s="58" t="str">
        <f>IF(AND('Mapa final'!$AE$13="Alta",'Mapa final'!$AG$13="Leve"),CONCATENATE("R2C",'Mapa final'!$S$13),"")</f>
        <v/>
      </c>
      <c r="AB39" s="44" t="str">
        <f>IF(AND('Mapa final'!$AE$12="Muy Alta",'Mapa final'!$AG$12="Leve"),CONCATENATE("R2C",'Mapa final'!$S$12),"")</f>
        <v/>
      </c>
      <c r="AC39" s="167" t="str">
        <f>IF(AND('Mapa final'!$AE$13="Muy Alta",'Mapa final'!$AG$13="Leve"),CONCATENATE("R2C",'Mapa final'!$S$13),"")</f>
        <v/>
      </c>
      <c r="AD39" s="167" t="str">
        <f>IF(AND('Mapa final'!$AE$12="Muy Alta",'Mapa final'!$AG$12="Leve"),CONCATENATE("R2C",'Mapa final'!$S$12),"")</f>
        <v/>
      </c>
      <c r="AE39" s="167" t="str">
        <f>IF(AND('Mapa final'!$AE$13="Muy Alta",'Mapa final'!$AG$13="Leve"),CONCATENATE("R2C",'Mapa final'!$S$13),"")</f>
        <v/>
      </c>
      <c r="AF39" s="167" t="str">
        <f>IF(AND('Mapa final'!$AE$12="Muy Alta",'Mapa final'!$AG$12="Leve"),CONCATENATE("R2C",'Mapa final'!$S$12),"")</f>
        <v/>
      </c>
      <c r="AG39" s="45" t="str">
        <f>IF(AND('Mapa final'!$AE$13="Muy Alta",'Mapa final'!$AG$13="Leve"),CONCATENATE("R2C",'Mapa final'!$S$13),"")</f>
        <v/>
      </c>
      <c r="AH39" s="46" t="str">
        <f>IF(AND('Mapa final'!$AE$12="Muy Alta",'Mapa final'!$AG$12="Catastrófico"),CONCATENATE("R2C",'Mapa final'!$S$12),"")</f>
        <v/>
      </c>
      <c r="AI39" s="170" t="str">
        <f>IF(AND('Mapa final'!$AE$13="Muy Alta",'Mapa final'!$AG$13="Catastrófico"),CONCATENATE("R2C",'Mapa final'!$S$13),"")</f>
        <v/>
      </c>
      <c r="AJ39" s="170" t="str">
        <f>IF(AND('Mapa final'!$AE$12="Muy Alta",'Mapa final'!$AG$12="Catastrófico"),CONCATENATE("R2C",'Mapa final'!$S$12),"")</f>
        <v/>
      </c>
      <c r="AK39" s="170" t="str">
        <f>IF(AND('Mapa final'!$AE$13="Muy Alta",'Mapa final'!$AG$13="Catastrófico"),CONCATENATE("R2C",'Mapa final'!$S$13),"")</f>
        <v/>
      </c>
      <c r="AL39" s="170" t="str">
        <f>IF(AND('Mapa final'!$AE$12="Muy Alta",'Mapa final'!$AG$12="Catastrófico"),CONCATENATE("R2C",'Mapa final'!$S$12),"")</f>
        <v/>
      </c>
      <c r="AM39" s="47" t="str">
        <f>IF(AND('Mapa final'!$AE$13="Muy Alta",'Mapa final'!$AG$13="Catastrófico"),CONCATENATE("R2C",'Mapa final'!$S$13),"")</f>
        <v/>
      </c>
      <c r="AN39" s="70"/>
      <c r="AO39" s="381"/>
      <c r="AP39" s="382"/>
      <c r="AQ39" s="382"/>
      <c r="AR39" s="382"/>
      <c r="AS39" s="382"/>
      <c r="AT39" s="383"/>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08"/>
      <c r="C40" s="308"/>
      <c r="D40" s="309"/>
      <c r="E40" s="350"/>
      <c r="F40" s="351"/>
      <c r="G40" s="351"/>
      <c r="H40" s="351"/>
      <c r="I40" s="351"/>
      <c r="J40" s="65" t="str">
        <f>IF(AND('Mapa final'!$AE$12="Baja",'Mapa final'!$AG$12="Leve"),CONCATENATE("R2C",'Mapa final'!$S$12),"")</f>
        <v/>
      </c>
      <c r="K40" s="169" t="str">
        <f>IF(AND('Mapa final'!$AE$13="Baja",'Mapa final'!$AG$13="Leve"),CONCATENATE("R2C",'Mapa final'!$S$13),"")</f>
        <v/>
      </c>
      <c r="L40" s="169" t="str">
        <f>IF(AND('Mapa final'!$AE$12="Baja",'Mapa final'!$AG$12="Leve"),CONCATENATE("R2C",'Mapa final'!$S$12),"")</f>
        <v/>
      </c>
      <c r="M40" s="169" t="str">
        <f>IF(AND('Mapa final'!$AE$13="Baja",'Mapa final'!$AG$13="Leve"),CONCATENATE("R2C",'Mapa final'!$S$13),"")</f>
        <v/>
      </c>
      <c r="N40" s="169" t="str">
        <f>IF(AND('Mapa final'!$AE$12="Baja",'Mapa final'!$AG$12="Leve"),CONCATENATE("R2C",'Mapa final'!$S$12),"")</f>
        <v/>
      </c>
      <c r="O40" s="66" t="str">
        <f>IF(AND('Mapa final'!$AE$13="Baja",'Mapa final'!$AG$13="Leve"),CONCATENATE("R2C",'Mapa final'!$S$13),"")</f>
        <v/>
      </c>
      <c r="P40" s="168" t="str">
        <f>IF(AND('Mapa final'!$AE$12="Alta",'Mapa final'!$AG$12="Leve"),CONCATENATE("R2C",'Mapa final'!$S$12),"")</f>
        <v/>
      </c>
      <c r="Q40" s="168" t="str">
        <f>IF(AND('Mapa final'!$AE$13="Alta",'Mapa final'!$AG$13="Leve"),CONCATENATE("R2C",'Mapa final'!$S$13),"")</f>
        <v/>
      </c>
      <c r="R40" s="168" t="str">
        <f>IF(AND('Mapa final'!$AE$12="Alta",'Mapa final'!$AG$12="Leve"),CONCATENATE("R2C",'Mapa final'!$S$12),"")</f>
        <v/>
      </c>
      <c r="S40" s="168" t="str">
        <f>IF(AND('Mapa final'!$AE$13="Alta",'Mapa final'!$AG$13="Leve"),CONCATENATE("R2C",'Mapa final'!$S$13),"")</f>
        <v/>
      </c>
      <c r="T40" s="168" t="str">
        <f>IF(AND('Mapa final'!$AE$12="Alta",'Mapa final'!$AG$12="Leve"),CONCATENATE("R2C",'Mapa final'!$S$12),"")</f>
        <v/>
      </c>
      <c r="U40" s="58" t="str">
        <f>IF(AND('Mapa final'!$AE$13="Alta",'Mapa final'!$AG$13="Leve"),CONCATENATE("R2C",'Mapa final'!$S$13),"")</f>
        <v/>
      </c>
      <c r="V40" s="57" t="str">
        <f>IF(AND('Mapa final'!$AE$12="Alta",'Mapa final'!$AG$12="Leve"),CONCATENATE("R2C",'Mapa final'!$S$12),"")</f>
        <v/>
      </c>
      <c r="W40" s="168" t="str">
        <f>IF(AND('Mapa final'!$AE$13="Alta",'Mapa final'!$AG$13="Leve"),CONCATENATE("R2C",'Mapa final'!$S$13),"")</f>
        <v/>
      </c>
      <c r="X40" s="168" t="str">
        <f>IF(AND('Mapa final'!$AE$12="Alta",'Mapa final'!$AG$12="Leve"),CONCATENATE("R2C",'Mapa final'!$S$12),"")</f>
        <v/>
      </c>
      <c r="Y40" s="168" t="str">
        <f>IF(AND('Mapa final'!$AE$13="Alta",'Mapa final'!$AG$13="Leve"),CONCATENATE("R2C",'Mapa final'!$S$13),"")</f>
        <v/>
      </c>
      <c r="Z40" s="168" t="str">
        <f>IF(AND('Mapa final'!$AE$12="Alta",'Mapa final'!$AG$12="Leve"),CONCATENATE("R2C",'Mapa final'!$S$12),"")</f>
        <v/>
      </c>
      <c r="AA40" s="58" t="str">
        <f>IF(AND('Mapa final'!$AE$13="Alta",'Mapa final'!$AG$13="Leve"),CONCATENATE("R2C",'Mapa final'!$S$13),"")</f>
        <v/>
      </c>
      <c r="AB40" s="44" t="str">
        <f>IF(AND('Mapa final'!$AE$12="Muy Alta",'Mapa final'!$AG$12="Leve"),CONCATENATE("R2C",'Mapa final'!$S$12),"")</f>
        <v/>
      </c>
      <c r="AC40" s="167" t="str">
        <f>IF(AND('Mapa final'!$AE$13="Muy Alta",'Mapa final'!$AG$13="Leve"),CONCATENATE("R2C",'Mapa final'!$S$13),"")</f>
        <v/>
      </c>
      <c r="AD40" s="167" t="str">
        <f>IF(AND('Mapa final'!$AE$12="Muy Alta",'Mapa final'!$AG$12="Leve"),CONCATENATE("R2C",'Mapa final'!$S$12),"")</f>
        <v/>
      </c>
      <c r="AE40" s="167" t="str">
        <f>IF(AND('Mapa final'!$AE$13="Muy Alta",'Mapa final'!$AG$13="Leve"),CONCATENATE("R2C",'Mapa final'!$S$13),"")</f>
        <v/>
      </c>
      <c r="AF40" s="167" t="str">
        <f>IF(AND('Mapa final'!$AE$12="Muy Alta",'Mapa final'!$AG$12="Leve"),CONCATENATE("R2C",'Mapa final'!$S$12),"")</f>
        <v/>
      </c>
      <c r="AG40" s="45" t="str">
        <f>IF(AND('Mapa final'!$AE$13="Muy Alta",'Mapa final'!$AG$13="Leve"),CONCATENATE("R2C",'Mapa final'!$S$13),"")</f>
        <v/>
      </c>
      <c r="AH40" s="46" t="str">
        <f>IF(AND('Mapa final'!$AE$12="Muy Alta",'Mapa final'!$AG$12="Catastrófico"),CONCATENATE("R2C",'Mapa final'!$S$12),"")</f>
        <v/>
      </c>
      <c r="AI40" s="170" t="str">
        <f>IF(AND('Mapa final'!$AE$13="Muy Alta",'Mapa final'!$AG$13="Catastrófico"),CONCATENATE("R2C",'Mapa final'!$S$13),"")</f>
        <v/>
      </c>
      <c r="AJ40" s="170" t="str">
        <f>IF(AND('Mapa final'!$AE$12="Muy Alta",'Mapa final'!$AG$12="Catastrófico"),CONCATENATE("R2C",'Mapa final'!$S$12),"")</f>
        <v/>
      </c>
      <c r="AK40" s="170" t="str">
        <f>IF(AND('Mapa final'!$AE$13="Muy Alta",'Mapa final'!$AG$13="Catastrófico"),CONCATENATE("R2C",'Mapa final'!$S$13),"")</f>
        <v/>
      </c>
      <c r="AL40" s="170" t="str">
        <f>IF(AND('Mapa final'!$AE$12="Muy Alta",'Mapa final'!$AG$12="Catastrófico"),CONCATENATE("R2C",'Mapa final'!$S$12),"")</f>
        <v/>
      </c>
      <c r="AM40" s="47" t="str">
        <f>IF(AND('Mapa final'!$AE$13="Muy Alta",'Mapa final'!$AG$13="Catastrófico"),CONCATENATE("R2C",'Mapa final'!$S$13),"")</f>
        <v/>
      </c>
      <c r="AN40" s="70"/>
      <c r="AO40" s="381"/>
      <c r="AP40" s="382"/>
      <c r="AQ40" s="382"/>
      <c r="AR40" s="382"/>
      <c r="AS40" s="382"/>
      <c r="AT40" s="383"/>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08"/>
      <c r="C41" s="308"/>
      <c r="D41" s="309"/>
      <c r="E41" s="350"/>
      <c r="F41" s="351"/>
      <c r="G41" s="351"/>
      <c r="H41" s="351"/>
      <c r="I41" s="351"/>
      <c r="J41" s="65" t="str">
        <f>IF(AND('Mapa final'!$AE$12="Baja",'Mapa final'!$AG$12="Leve"),CONCATENATE("R2C",'Mapa final'!$S$12),"")</f>
        <v/>
      </c>
      <c r="K41" s="169" t="str">
        <f>IF(AND('Mapa final'!$AE$13="Baja",'Mapa final'!$AG$13="Leve"),CONCATENATE("R2C",'Mapa final'!$S$13),"")</f>
        <v/>
      </c>
      <c r="L41" s="169" t="str">
        <f>IF(AND('Mapa final'!$AE$12="Baja",'Mapa final'!$AG$12="Leve"),CONCATENATE("R2C",'Mapa final'!$S$12),"")</f>
        <v/>
      </c>
      <c r="M41" s="169" t="str">
        <f>IF(AND('Mapa final'!$AE$13="Baja",'Mapa final'!$AG$13="Leve"),CONCATENATE("R2C",'Mapa final'!$S$13),"")</f>
        <v/>
      </c>
      <c r="N41" s="169" t="str">
        <f>IF(AND('Mapa final'!$AE$12="Baja",'Mapa final'!$AG$12="Leve"),CONCATENATE("R2C",'Mapa final'!$S$12),"")</f>
        <v/>
      </c>
      <c r="O41" s="66" t="str">
        <f>IF(AND('Mapa final'!$AE$13="Baja",'Mapa final'!$AG$13="Leve"),CONCATENATE("R2C",'Mapa final'!$S$13),"")</f>
        <v/>
      </c>
      <c r="P41" s="168" t="str">
        <f>IF(AND('Mapa final'!$AE$12="Alta",'Mapa final'!$AG$12="Leve"),CONCATENATE("R2C",'Mapa final'!$S$12),"")</f>
        <v/>
      </c>
      <c r="Q41" s="168" t="str">
        <f>IF(AND('Mapa final'!$AE$13="Alta",'Mapa final'!$AG$13="Leve"),CONCATENATE("R2C",'Mapa final'!$S$13),"")</f>
        <v/>
      </c>
      <c r="R41" s="168" t="str">
        <f>IF(AND('Mapa final'!$AE$12="Alta",'Mapa final'!$AG$12="Leve"),CONCATENATE("R2C",'Mapa final'!$S$12),"")</f>
        <v/>
      </c>
      <c r="S41" s="168" t="str">
        <f>IF(AND('Mapa final'!$AE$13="Alta",'Mapa final'!$AG$13="Leve"),CONCATENATE("R2C",'Mapa final'!$S$13),"")</f>
        <v/>
      </c>
      <c r="T41" s="168" t="str">
        <f>IF(AND('Mapa final'!$AE$12="Alta",'Mapa final'!$AG$12="Leve"),CONCATENATE("R2C",'Mapa final'!$S$12),"")</f>
        <v/>
      </c>
      <c r="U41" s="58" t="str">
        <f>IF(AND('Mapa final'!$AE$13="Alta",'Mapa final'!$AG$13="Leve"),CONCATENATE("R2C",'Mapa final'!$S$13),"")</f>
        <v/>
      </c>
      <c r="V41" s="57" t="str">
        <f>IF(AND('Mapa final'!$AE$12="Alta",'Mapa final'!$AG$12="Leve"),CONCATENATE("R2C",'Mapa final'!$S$12),"")</f>
        <v/>
      </c>
      <c r="W41" s="168" t="str">
        <f>IF(AND('Mapa final'!$AE$13="Alta",'Mapa final'!$AG$13="Leve"),CONCATENATE("R2C",'Mapa final'!$S$13),"")</f>
        <v/>
      </c>
      <c r="X41" s="168" t="str">
        <f>IF(AND('Mapa final'!$AE$12="Alta",'Mapa final'!$AG$12="Leve"),CONCATENATE("R2C",'Mapa final'!$S$12),"")</f>
        <v/>
      </c>
      <c r="Y41" s="168" t="str">
        <f>IF(AND('Mapa final'!$AE$13="Alta",'Mapa final'!$AG$13="Leve"),CONCATENATE("R2C",'Mapa final'!$S$13),"")</f>
        <v/>
      </c>
      <c r="Z41" s="168" t="str">
        <f>IF(AND('Mapa final'!$AE$12="Alta",'Mapa final'!$AG$12="Leve"),CONCATENATE("R2C",'Mapa final'!$S$12),"")</f>
        <v/>
      </c>
      <c r="AA41" s="58" t="str">
        <f>IF(AND('Mapa final'!$AE$13="Alta",'Mapa final'!$AG$13="Leve"),CONCATENATE("R2C",'Mapa final'!$S$13),"")</f>
        <v/>
      </c>
      <c r="AB41" s="44" t="str">
        <f>IF(AND('Mapa final'!$AE$12="Muy Alta",'Mapa final'!$AG$12="Leve"),CONCATENATE("R2C",'Mapa final'!$S$12),"")</f>
        <v/>
      </c>
      <c r="AC41" s="167" t="str">
        <f>IF(AND('Mapa final'!$AE$13="Muy Alta",'Mapa final'!$AG$13="Leve"),CONCATENATE("R2C",'Mapa final'!$S$13),"")</f>
        <v/>
      </c>
      <c r="AD41" s="167" t="str">
        <f>IF(AND('Mapa final'!$AE$12="Muy Alta",'Mapa final'!$AG$12="Leve"),CONCATENATE("R2C",'Mapa final'!$S$12),"")</f>
        <v/>
      </c>
      <c r="AE41" s="167" t="str">
        <f>IF(AND('Mapa final'!$AE$13="Muy Alta",'Mapa final'!$AG$13="Leve"),CONCATENATE("R2C",'Mapa final'!$S$13),"")</f>
        <v/>
      </c>
      <c r="AF41" s="167" t="str">
        <f>IF(AND('Mapa final'!$AE$12="Muy Alta",'Mapa final'!$AG$12="Leve"),CONCATENATE("R2C",'Mapa final'!$S$12),"")</f>
        <v/>
      </c>
      <c r="AG41" s="45" t="str">
        <f>IF(AND('Mapa final'!$AE$13="Muy Alta",'Mapa final'!$AG$13="Leve"),CONCATENATE("R2C",'Mapa final'!$S$13),"")</f>
        <v/>
      </c>
      <c r="AH41" s="46" t="str">
        <f>IF(AND('Mapa final'!$AE$12="Muy Alta",'Mapa final'!$AG$12="Catastrófico"),CONCATENATE("R2C",'Mapa final'!$S$12),"")</f>
        <v/>
      </c>
      <c r="AI41" s="170" t="str">
        <f>IF(AND('Mapa final'!$AE$13="Muy Alta",'Mapa final'!$AG$13="Catastrófico"),CONCATENATE("R2C",'Mapa final'!$S$13),"")</f>
        <v/>
      </c>
      <c r="AJ41" s="170" t="str">
        <f>IF(AND('Mapa final'!$AE$12="Muy Alta",'Mapa final'!$AG$12="Catastrófico"),CONCATENATE("R2C",'Mapa final'!$S$12),"")</f>
        <v/>
      </c>
      <c r="AK41" s="170" t="str">
        <f>IF(AND('Mapa final'!$AE$13="Muy Alta",'Mapa final'!$AG$13="Catastrófico"),CONCATENATE("R2C",'Mapa final'!$S$13),"")</f>
        <v/>
      </c>
      <c r="AL41" s="170" t="str">
        <f>IF(AND('Mapa final'!$AE$12="Muy Alta",'Mapa final'!$AG$12="Catastrófico"),CONCATENATE("R2C",'Mapa final'!$S$12),"")</f>
        <v/>
      </c>
      <c r="AM41" s="47" t="str">
        <f>IF(AND('Mapa final'!$AE$13="Muy Alta",'Mapa final'!$AG$13="Catastrófico"),CONCATENATE("R2C",'Mapa final'!$S$13),"")</f>
        <v/>
      </c>
      <c r="AN41" s="70"/>
      <c r="AO41" s="381"/>
      <c r="AP41" s="382"/>
      <c r="AQ41" s="382"/>
      <c r="AR41" s="382"/>
      <c r="AS41" s="382"/>
      <c r="AT41" s="383"/>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08"/>
      <c r="C42" s="308"/>
      <c r="D42" s="309"/>
      <c r="E42" s="350"/>
      <c r="F42" s="351"/>
      <c r="G42" s="351"/>
      <c r="H42" s="351"/>
      <c r="I42" s="351"/>
      <c r="J42" s="65" t="str">
        <f>IF(AND('Mapa final'!$AE$12="Baja",'Mapa final'!$AG$12="Leve"),CONCATENATE("R2C",'Mapa final'!$S$12),"")</f>
        <v/>
      </c>
      <c r="K42" s="169" t="str">
        <f>IF(AND('Mapa final'!$AE$13="Baja",'Mapa final'!$AG$13="Leve"),CONCATENATE("R2C",'Mapa final'!$S$13),"")</f>
        <v/>
      </c>
      <c r="L42" s="169" t="str">
        <f>IF(AND('Mapa final'!$AE$12="Baja",'Mapa final'!$AG$12="Leve"),CONCATENATE("R2C",'Mapa final'!$S$12),"")</f>
        <v/>
      </c>
      <c r="M42" s="169" t="str">
        <f>IF(AND('Mapa final'!$AE$13="Baja",'Mapa final'!$AG$13="Leve"),CONCATENATE("R2C",'Mapa final'!$S$13),"")</f>
        <v/>
      </c>
      <c r="N42" s="169" t="str">
        <f>IF(AND('Mapa final'!$AE$12="Baja",'Mapa final'!$AG$12="Leve"),CONCATENATE("R2C",'Mapa final'!$S$12),"")</f>
        <v/>
      </c>
      <c r="O42" s="66" t="str">
        <f>IF(AND('Mapa final'!$AE$13="Baja",'Mapa final'!$AG$13="Leve"),CONCATENATE("R2C",'Mapa final'!$S$13),"")</f>
        <v/>
      </c>
      <c r="P42" s="168" t="str">
        <f>IF(AND('Mapa final'!$AE$12="Alta",'Mapa final'!$AG$12="Leve"),CONCATENATE("R2C",'Mapa final'!$S$12),"")</f>
        <v/>
      </c>
      <c r="Q42" s="168" t="str">
        <f>IF(AND('Mapa final'!$AE$13="Alta",'Mapa final'!$AG$13="Leve"),CONCATENATE("R2C",'Mapa final'!$S$13),"")</f>
        <v/>
      </c>
      <c r="R42" s="168" t="str">
        <f>IF(AND('Mapa final'!$AE$12="Alta",'Mapa final'!$AG$12="Leve"),CONCATENATE("R2C",'Mapa final'!$S$12),"")</f>
        <v/>
      </c>
      <c r="S42" s="168" t="str">
        <f>IF(AND('Mapa final'!$AE$13="Alta",'Mapa final'!$AG$13="Leve"),CONCATENATE("R2C",'Mapa final'!$S$13),"")</f>
        <v/>
      </c>
      <c r="T42" s="168" t="str">
        <f>IF(AND('Mapa final'!$AE$12="Alta",'Mapa final'!$AG$12="Leve"),CONCATENATE("R2C",'Mapa final'!$S$12),"")</f>
        <v/>
      </c>
      <c r="U42" s="58" t="str">
        <f>IF(AND('Mapa final'!$AE$13="Alta",'Mapa final'!$AG$13="Leve"),CONCATENATE("R2C",'Mapa final'!$S$13),"")</f>
        <v/>
      </c>
      <c r="V42" s="57" t="str">
        <f>IF(AND('Mapa final'!$AE$12="Alta",'Mapa final'!$AG$12="Leve"),CONCATENATE("R2C",'Mapa final'!$S$12),"")</f>
        <v/>
      </c>
      <c r="W42" s="168" t="str">
        <f>IF(AND('Mapa final'!$AE$13="Alta",'Mapa final'!$AG$13="Leve"),CONCATENATE("R2C",'Mapa final'!$S$13),"")</f>
        <v/>
      </c>
      <c r="X42" s="168" t="str">
        <f>IF(AND('Mapa final'!$AE$12="Alta",'Mapa final'!$AG$12="Leve"),CONCATENATE("R2C",'Mapa final'!$S$12),"")</f>
        <v/>
      </c>
      <c r="Y42" s="168" t="str">
        <f>IF(AND('Mapa final'!$AE$13="Alta",'Mapa final'!$AG$13="Leve"),CONCATENATE("R2C",'Mapa final'!$S$13),"")</f>
        <v/>
      </c>
      <c r="Z42" s="168" t="str">
        <f>IF(AND('Mapa final'!$AE$12="Alta",'Mapa final'!$AG$12="Leve"),CONCATENATE("R2C",'Mapa final'!$S$12),"")</f>
        <v/>
      </c>
      <c r="AA42" s="58" t="str">
        <f>IF(AND('Mapa final'!$AE$13="Alta",'Mapa final'!$AG$13="Leve"),CONCATENATE("R2C",'Mapa final'!$S$13),"")</f>
        <v/>
      </c>
      <c r="AB42" s="44" t="str">
        <f>IF(AND('Mapa final'!$AE$12="Muy Alta",'Mapa final'!$AG$12="Leve"),CONCATENATE("R2C",'Mapa final'!$S$12),"")</f>
        <v/>
      </c>
      <c r="AC42" s="167" t="str">
        <f>IF(AND('Mapa final'!$AE$13="Muy Alta",'Mapa final'!$AG$13="Leve"),CONCATENATE("R2C",'Mapa final'!$S$13),"")</f>
        <v/>
      </c>
      <c r="AD42" s="167" t="str">
        <f>IF(AND('Mapa final'!$AE$12="Muy Alta",'Mapa final'!$AG$12="Leve"),CONCATENATE("R2C",'Mapa final'!$S$12),"")</f>
        <v/>
      </c>
      <c r="AE42" s="167" t="str">
        <f>IF(AND('Mapa final'!$AE$13="Muy Alta",'Mapa final'!$AG$13="Leve"),CONCATENATE("R2C",'Mapa final'!$S$13),"")</f>
        <v/>
      </c>
      <c r="AF42" s="167" t="str">
        <f>IF(AND('Mapa final'!$AE$12="Muy Alta",'Mapa final'!$AG$12="Leve"),CONCATENATE("R2C",'Mapa final'!$S$12),"")</f>
        <v/>
      </c>
      <c r="AG42" s="45" t="str">
        <f>IF(AND('Mapa final'!$AE$13="Muy Alta",'Mapa final'!$AG$13="Leve"),CONCATENATE("R2C",'Mapa final'!$S$13),"")</f>
        <v/>
      </c>
      <c r="AH42" s="46" t="str">
        <f>IF(AND('Mapa final'!$AE$12="Muy Alta",'Mapa final'!$AG$12="Catastrófico"),CONCATENATE("R2C",'Mapa final'!$S$12),"")</f>
        <v/>
      </c>
      <c r="AI42" s="170" t="str">
        <f>IF(AND('Mapa final'!$AE$13="Muy Alta",'Mapa final'!$AG$13="Catastrófico"),CONCATENATE("R2C",'Mapa final'!$S$13),"")</f>
        <v/>
      </c>
      <c r="AJ42" s="170" t="str">
        <f>IF(AND('Mapa final'!$AE$12="Muy Alta",'Mapa final'!$AG$12="Catastrófico"),CONCATENATE("R2C",'Mapa final'!$S$12),"")</f>
        <v/>
      </c>
      <c r="AK42" s="170" t="str">
        <f>IF(AND('Mapa final'!$AE$13="Muy Alta",'Mapa final'!$AG$13="Catastrófico"),CONCATENATE("R2C",'Mapa final'!$S$13),"")</f>
        <v/>
      </c>
      <c r="AL42" s="170" t="str">
        <f>IF(AND('Mapa final'!$AE$12="Muy Alta",'Mapa final'!$AG$12="Catastrófico"),CONCATENATE("R2C",'Mapa final'!$S$12),"")</f>
        <v/>
      </c>
      <c r="AM42" s="47" t="str">
        <f>IF(AND('Mapa final'!$AE$13="Muy Alta",'Mapa final'!$AG$13="Catastrófico"),CONCATENATE("R2C",'Mapa final'!$S$13),"")</f>
        <v/>
      </c>
      <c r="AN42" s="70"/>
      <c r="AO42" s="381"/>
      <c r="AP42" s="382"/>
      <c r="AQ42" s="382"/>
      <c r="AR42" s="382"/>
      <c r="AS42" s="382"/>
      <c r="AT42" s="383"/>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08"/>
      <c r="C43" s="308"/>
      <c r="D43" s="309"/>
      <c r="E43" s="350"/>
      <c r="F43" s="351"/>
      <c r="G43" s="351"/>
      <c r="H43" s="351"/>
      <c r="I43" s="351"/>
      <c r="J43" s="65" t="str">
        <f>IF(AND('Mapa final'!$AE$12="Baja",'Mapa final'!$AG$12="Leve"),CONCATENATE("R2C",'Mapa final'!$S$12),"")</f>
        <v/>
      </c>
      <c r="K43" s="169" t="str">
        <f>IF(AND('Mapa final'!$AE$13="Baja",'Mapa final'!$AG$13="Leve"),CONCATENATE("R2C",'Mapa final'!$S$13),"")</f>
        <v/>
      </c>
      <c r="L43" s="169" t="str">
        <f>IF(AND('Mapa final'!$AE$12="Baja",'Mapa final'!$AG$12="Leve"),CONCATENATE("R2C",'Mapa final'!$S$12),"")</f>
        <v/>
      </c>
      <c r="M43" s="169" t="str">
        <f>IF(AND('Mapa final'!$AE$13="Baja",'Mapa final'!$AG$13="Leve"),CONCATENATE("R2C",'Mapa final'!$S$13),"")</f>
        <v/>
      </c>
      <c r="N43" s="169" t="str">
        <f>IF(AND('Mapa final'!$AE$12="Baja",'Mapa final'!$AG$12="Leve"),CONCATENATE("R2C",'Mapa final'!$S$12),"")</f>
        <v/>
      </c>
      <c r="O43" s="66" t="str">
        <f>IF(AND('Mapa final'!$AE$13="Baja",'Mapa final'!$AG$13="Leve"),CONCATENATE("R2C",'Mapa final'!$S$13),"")</f>
        <v/>
      </c>
      <c r="P43" s="168" t="str">
        <f>IF(AND('Mapa final'!$AE$12="Alta",'Mapa final'!$AG$12="Leve"),CONCATENATE("R2C",'Mapa final'!$S$12),"")</f>
        <v/>
      </c>
      <c r="Q43" s="168" t="str">
        <f>IF(AND('Mapa final'!$AE$13="Alta",'Mapa final'!$AG$13="Leve"),CONCATENATE("R2C",'Mapa final'!$S$13),"")</f>
        <v/>
      </c>
      <c r="R43" s="168" t="str">
        <f>IF(AND('Mapa final'!$AE$12="Alta",'Mapa final'!$AG$12="Leve"),CONCATENATE("R2C",'Mapa final'!$S$12),"")</f>
        <v/>
      </c>
      <c r="S43" s="168" t="str">
        <f>IF(AND('Mapa final'!$AE$13="Alta",'Mapa final'!$AG$13="Leve"),CONCATENATE("R2C",'Mapa final'!$S$13),"")</f>
        <v/>
      </c>
      <c r="T43" s="168" t="str">
        <f>IF(AND('Mapa final'!$AE$12="Alta",'Mapa final'!$AG$12="Leve"),CONCATENATE("R2C",'Mapa final'!$S$12),"")</f>
        <v/>
      </c>
      <c r="U43" s="58" t="str">
        <f>IF(AND('Mapa final'!$AE$13="Alta",'Mapa final'!$AG$13="Leve"),CONCATENATE("R2C",'Mapa final'!$S$13),"")</f>
        <v/>
      </c>
      <c r="V43" s="57" t="str">
        <f>IF(AND('Mapa final'!$AE$12="Alta",'Mapa final'!$AG$12="Leve"),CONCATENATE("R2C",'Mapa final'!$S$12),"")</f>
        <v/>
      </c>
      <c r="W43" s="168" t="str">
        <f>IF(AND('Mapa final'!$AE$13="Alta",'Mapa final'!$AG$13="Leve"),CONCATENATE("R2C",'Mapa final'!$S$13),"")</f>
        <v/>
      </c>
      <c r="X43" s="168" t="str">
        <f>IF(AND('Mapa final'!$AE$12="Alta",'Mapa final'!$AG$12="Leve"),CONCATENATE("R2C",'Mapa final'!$S$12),"")</f>
        <v/>
      </c>
      <c r="Y43" s="168" t="str">
        <f>IF(AND('Mapa final'!$AE$13="Alta",'Mapa final'!$AG$13="Leve"),CONCATENATE("R2C",'Mapa final'!$S$13),"")</f>
        <v/>
      </c>
      <c r="Z43" s="168" t="str">
        <f>IF(AND('Mapa final'!$AE$12="Alta",'Mapa final'!$AG$12="Leve"),CONCATENATE("R2C",'Mapa final'!$S$12),"")</f>
        <v/>
      </c>
      <c r="AA43" s="58" t="str">
        <f>IF(AND('Mapa final'!$AE$13="Alta",'Mapa final'!$AG$13="Leve"),CONCATENATE("R2C",'Mapa final'!$S$13),"")</f>
        <v/>
      </c>
      <c r="AB43" s="44" t="str">
        <f>IF(AND('Mapa final'!$AE$12="Muy Alta",'Mapa final'!$AG$12="Leve"),CONCATENATE("R2C",'Mapa final'!$S$12),"")</f>
        <v/>
      </c>
      <c r="AC43" s="167" t="str">
        <f>IF(AND('Mapa final'!$AE$13="Muy Alta",'Mapa final'!$AG$13="Leve"),CONCATENATE("R2C",'Mapa final'!$S$13),"")</f>
        <v/>
      </c>
      <c r="AD43" s="167" t="str">
        <f>IF(AND('Mapa final'!$AE$12="Muy Alta",'Mapa final'!$AG$12="Leve"),CONCATENATE("R2C",'Mapa final'!$S$12),"")</f>
        <v/>
      </c>
      <c r="AE43" s="167" t="str">
        <f>IF(AND('Mapa final'!$AE$13="Muy Alta",'Mapa final'!$AG$13="Leve"),CONCATENATE("R2C",'Mapa final'!$S$13),"")</f>
        <v/>
      </c>
      <c r="AF43" s="167" t="str">
        <f>IF(AND('Mapa final'!$AE$12="Muy Alta",'Mapa final'!$AG$12="Leve"),CONCATENATE("R2C",'Mapa final'!$S$12),"")</f>
        <v/>
      </c>
      <c r="AG43" s="45" t="str">
        <f>IF(AND('Mapa final'!$AE$13="Muy Alta",'Mapa final'!$AG$13="Leve"),CONCATENATE("R2C",'Mapa final'!$S$13),"")</f>
        <v/>
      </c>
      <c r="AH43" s="46" t="str">
        <f>IF(AND('Mapa final'!$AE$12="Muy Alta",'Mapa final'!$AG$12="Catastrófico"),CONCATENATE("R2C",'Mapa final'!$S$12),"")</f>
        <v/>
      </c>
      <c r="AI43" s="170" t="str">
        <f>IF(AND('Mapa final'!$AE$13="Muy Alta",'Mapa final'!$AG$13="Catastrófico"),CONCATENATE("R2C",'Mapa final'!$S$13),"")</f>
        <v/>
      </c>
      <c r="AJ43" s="170" t="str">
        <f>IF(AND('Mapa final'!$AE$12="Muy Alta",'Mapa final'!$AG$12="Catastrófico"),CONCATENATE("R2C",'Mapa final'!$S$12),"")</f>
        <v/>
      </c>
      <c r="AK43" s="170" t="str">
        <f>IF(AND('Mapa final'!$AE$13="Muy Alta",'Mapa final'!$AG$13="Catastrófico"),CONCATENATE("R2C",'Mapa final'!$S$13),"")</f>
        <v/>
      </c>
      <c r="AL43" s="170" t="str">
        <f>IF(AND('Mapa final'!$AE$12="Muy Alta",'Mapa final'!$AG$12="Catastrófico"),CONCATENATE("R2C",'Mapa final'!$S$12),"")</f>
        <v/>
      </c>
      <c r="AM43" s="47" t="str">
        <f>IF(AND('Mapa final'!$AE$13="Muy Alta",'Mapa final'!$AG$13="Catastrófico"),CONCATENATE("R2C",'Mapa final'!$S$13),"")</f>
        <v/>
      </c>
      <c r="AN43" s="70"/>
      <c r="AO43" s="381"/>
      <c r="AP43" s="382"/>
      <c r="AQ43" s="382"/>
      <c r="AR43" s="382"/>
      <c r="AS43" s="382"/>
      <c r="AT43" s="383"/>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08"/>
      <c r="C44" s="308"/>
      <c r="D44" s="309"/>
      <c r="E44" s="350"/>
      <c r="F44" s="351"/>
      <c r="G44" s="351"/>
      <c r="H44" s="351"/>
      <c r="I44" s="351"/>
      <c r="J44" s="65" t="str">
        <f>IF(AND('Mapa final'!$AE$12="Baja",'Mapa final'!$AG$12="Leve"),CONCATENATE("R2C",'Mapa final'!$S$12),"")</f>
        <v/>
      </c>
      <c r="K44" s="169" t="str">
        <f>IF(AND('Mapa final'!$AE$13="Baja",'Mapa final'!$AG$13="Leve"),CONCATENATE("R2C",'Mapa final'!$S$13),"")</f>
        <v/>
      </c>
      <c r="L44" s="169" t="str">
        <f>IF(AND('Mapa final'!$AE$12="Baja",'Mapa final'!$AG$12="Leve"),CONCATENATE("R2C",'Mapa final'!$S$12),"")</f>
        <v/>
      </c>
      <c r="M44" s="169" t="str">
        <f>IF(AND('Mapa final'!$AE$13="Baja",'Mapa final'!$AG$13="Leve"),CONCATENATE("R2C",'Mapa final'!$S$13),"")</f>
        <v/>
      </c>
      <c r="N44" s="169" t="str">
        <f>IF(AND('Mapa final'!$AE$12="Baja",'Mapa final'!$AG$12="Leve"),CONCATENATE("R2C",'Mapa final'!$S$12),"")</f>
        <v/>
      </c>
      <c r="O44" s="66" t="str">
        <f>IF(AND('Mapa final'!$AE$13="Baja",'Mapa final'!$AG$13="Leve"),CONCATENATE("R2C",'Mapa final'!$S$13),"")</f>
        <v/>
      </c>
      <c r="P44" s="168" t="str">
        <f>IF(AND('Mapa final'!$AE$12="Alta",'Mapa final'!$AG$12="Leve"),CONCATENATE("R2C",'Mapa final'!$S$12),"")</f>
        <v/>
      </c>
      <c r="Q44" s="168" t="str">
        <f>IF(AND('Mapa final'!$AE$13="Alta",'Mapa final'!$AG$13="Leve"),CONCATENATE("R2C",'Mapa final'!$S$13),"")</f>
        <v/>
      </c>
      <c r="R44" s="168" t="str">
        <f>IF(AND('Mapa final'!$AE$12="Alta",'Mapa final'!$AG$12="Leve"),CONCATENATE("R2C",'Mapa final'!$S$12),"")</f>
        <v/>
      </c>
      <c r="S44" s="168" t="str">
        <f>IF(AND('Mapa final'!$AE$13="Alta",'Mapa final'!$AG$13="Leve"),CONCATENATE("R2C",'Mapa final'!$S$13),"")</f>
        <v/>
      </c>
      <c r="T44" s="168" t="str">
        <f>IF(AND('Mapa final'!$AE$12="Alta",'Mapa final'!$AG$12="Leve"),CONCATENATE("R2C",'Mapa final'!$S$12),"")</f>
        <v/>
      </c>
      <c r="U44" s="58" t="str">
        <f>IF(AND('Mapa final'!$AE$13="Alta",'Mapa final'!$AG$13="Leve"),CONCATENATE("R2C",'Mapa final'!$S$13),"")</f>
        <v/>
      </c>
      <c r="V44" s="57" t="str">
        <f>IF(AND('Mapa final'!$AE$12="Alta",'Mapa final'!$AG$12="Leve"),CONCATENATE("R2C",'Mapa final'!$S$12),"")</f>
        <v/>
      </c>
      <c r="W44" s="168" t="str">
        <f>IF(AND('Mapa final'!$AE$13="Alta",'Mapa final'!$AG$13="Leve"),CONCATENATE("R2C",'Mapa final'!$S$13),"")</f>
        <v/>
      </c>
      <c r="X44" s="168" t="str">
        <f>IF(AND('Mapa final'!$AE$12="Alta",'Mapa final'!$AG$12="Leve"),CONCATENATE("R2C",'Mapa final'!$S$12),"")</f>
        <v/>
      </c>
      <c r="Y44" s="168" t="str">
        <f>IF(AND('Mapa final'!$AE$13="Alta",'Mapa final'!$AG$13="Leve"),CONCATENATE("R2C",'Mapa final'!$S$13),"")</f>
        <v/>
      </c>
      <c r="Z44" s="168" t="str">
        <f>IF(AND('Mapa final'!$AE$12="Alta",'Mapa final'!$AG$12="Leve"),CONCATENATE("R2C",'Mapa final'!$S$12),"")</f>
        <v/>
      </c>
      <c r="AA44" s="58" t="str">
        <f>IF(AND('Mapa final'!$AE$13="Alta",'Mapa final'!$AG$13="Leve"),CONCATENATE("R2C",'Mapa final'!$S$13),"")</f>
        <v/>
      </c>
      <c r="AB44" s="44" t="str">
        <f>IF(AND('Mapa final'!$AE$12="Muy Alta",'Mapa final'!$AG$12="Leve"),CONCATENATE("R2C",'Mapa final'!$S$12),"")</f>
        <v/>
      </c>
      <c r="AC44" s="167" t="str">
        <f>IF(AND('Mapa final'!$AE$13="Muy Alta",'Mapa final'!$AG$13="Leve"),CONCATENATE("R2C",'Mapa final'!$S$13),"")</f>
        <v/>
      </c>
      <c r="AD44" s="167" t="str">
        <f>IF(AND('Mapa final'!$AE$12="Muy Alta",'Mapa final'!$AG$12="Leve"),CONCATENATE("R2C",'Mapa final'!$S$12),"")</f>
        <v/>
      </c>
      <c r="AE44" s="167" t="str">
        <f>IF(AND('Mapa final'!$AE$13="Muy Alta",'Mapa final'!$AG$13="Leve"),CONCATENATE("R2C",'Mapa final'!$S$13),"")</f>
        <v/>
      </c>
      <c r="AF44" s="167" t="str">
        <f>IF(AND('Mapa final'!$AE$12="Muy Alta",'Mapa final'!$AG$12="Leve"),CONCATENATE("R2C",'Mapa final'!$S$12),"")</f>
        <v/>
      </c>
      <c r="AG44" s="45" t="str">
        <f>IF(AND('Mapa final'!$AE$13="Muy Alta",'Mapa final'!$AG$13="Leve"),CONCATENATE("R2C",'Mapa final'!$S$13),"")</f>
        <v/>
      </c>
      <c r="AH44" s="46" t="str">
        <f>IF(AND('Mapa final'!$AE$12="Muy Alta",'Mapa final'!$AG$12="Catastrófico"),CONCATENATE("R2C",'Mapa final'!$S$12),"")</f>
        <v/>
      </c>
      <c r="AI44" s="170" t="str">
        <f>IF(AND('Mapa final'!$AE$13="Muy Alta",'Mapa final'!$AG$13="Catastrófico"),CONCATENATE("R2C",'Mapa final'!$S$13),"")</f>
        <v/>
      </c>
      <c r="AJ44" s="170" t="str">
        <f>IF(AND('Mapa final'!$AE$12="Muy Alta",'Mapa final'!$AG$12="Catastrófico"),CONCATENATE("R2C",'Mapa final'!$S$12),"")</f>
        <v/>
      </c>
      <c r="AK44" s="170" t="str">
        <f>IF(AND('Mapa final'!$AE$13="Muy Alta",'Mapa final'!$AG$13="Catastrófico"),CONCATENATE("R2C",'Mapa final'!$S$13),"")</f>
        <v/>
      </c>
      <c r="AL44" s="170" t="str">
        <f>IF(AND('Mapa final'!$AE$12="Muy Alta",'Mapa final'!$AG$12="Catastrófico"),CONCATENATE("R2C",'Mapa final'!$S$12),"")</f>
        <v/>
      </c>
      <c r="AM44" s="47" t="str">
        <f>IF(AND('Mapa final'!$AE$13="Muy Alta",'Mapa final'!$AG$13="Catastrófico"),CONCATENATE("R2C",'Mapa final'!$S$13),"")</f>
        <v/>
      </c>
      <c r="AN44" s="70"/>
      <c r="AO44" s="381"/>
      <c r="AP44" s="382"/>
      <c r="AQ44" s="382"/>
      <c r="AR44" s="382"/>
      <c r="AS44" s="382"/>
      <c r="AT44" s="383"/>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08"/>
      <c r="C45" s="308"/>
      <c r="D45" s="309"/>
      <c r="E45" s="353"/>
      <c r="F45" s="354"/>
      <c r="G45" s="354"/>
      <c r="H45" s="354"/>
      <c r="I45" s="354"/>
      <c r="J45" s="67" t="str">
        <f>IF(AND('Mapa final'!$AE$12="Baja",'Mapa final'!$AG$12="Leve"),CONCATENATE("R2C",'Mapa final'!$S$12),"")</f>
        <v/>
      </c>
      <c r="K45" s="68" t="str">
        <f>IF(AND('Mapa final'!$AE$13="Baja",'Mapa final'!$AG$13="Leve"),CONCATENATE("R2C",'Mapa final'!$S$13),"")</f>
        <v/>
      </c>
      <c r="L45" s="68" t="str">
        <f>IF(AND('Mapa final'!$AE$12="Baja",'Mapa final'!$AG$12="Leve"),CONCATENATE("R2C",'Mapa final'!$S$12),"")</f>
        <v/>
      </c>
      <c r="M45" s="68" t="str">
        <f>IF(AND('Mapa final'!$AE$13="Baja",'Mapa final'!$AG$13="Leve"),CONCATENATE("R2C",'Mapa final'!$S$13),"")</f>
        <v/>
      </c>
      <c r="N45" s="68" t="str">
        <f>IF(AND('Mapa final'!$AE$12="Baja",'Mapa final'!$AG$12="Leve"),CONCATENATE("R2C",'Mapa final'!$S$12),"")</f>
        <v/>
      </c>
      <c r="O45" s="69" t="str">
        <f>IF(AND('Mapa final'!$AE$13="Baja",'Mapa final'!$AG$13="Leve"),CONCATENATE("R2C",'Mapa final'!$S$13),"")</f>
        <v/>
      </c>
      <c r="P45" s="60" t="str">
        <f>IF(AND('Mapa final'!$AE$12="Alta",'Mapa final'!$AG$12="Leve"),CONCATENATE("R2C",'Mapa final'!$S$12),"")</f>
        <v/>
      </c>
      <c r="Q45" s="60" t="str">
        <f>IF(AND('Mapa final'!$AE$13="Alta",'Mapa final'!$AG$13="Leve"),CONCATENATE("R2C",'Mapa final'!$S$13),"")</f>
        <v/>
      </c>
      <c r="R45" s="60" t="str">
        <f>IF(AND('Mapa final'!$AE$12="Alta",'Mapa final'!$AG$12="Leve"),CONCATENATE("R2C",'Mapa final'!$S$12),"")</f>
        <v/>
      </c>
      <c r="S45" s="60" t="str">
        <f>IF(AND('Mapa final'!$AE$13="Alta",'Mapa final'!$AG$13="Leve"),CONCATENATE("R2C",'Mapa final'!$S$13),"")</f>
        <v/>
      </c>
      <c r="T45" s="60" t="str">
        <f>IF(AND('Mapa final'!$AE$12="Alta",'Mapa final'!$AG$12="Leve"),CONCATENATE("R2C",'Mapa final'!$S$12),"")</f>
        <v/>
      </c>
      <c r="U45" s="61" t="str">
        <f>IF(AND('Mapa final'!$AE$13="Alta",'Mapa final'!$AG$13="Leve"),CONCATENATE("R2C",'Mapa final'!$S$13),"")</f>
        <v/>
      </c>
      <c r="V45" s="59" t="str">
        <f>IF(AND('Mapa final'!$AE$12="Alta",'Mapa final'!$AG$12="Leve"),CONCATENATE("R2C",'Mapa final'!$S$12),"")</f>
        <v/>
      </c>
      <c r="W45" s="60" t="str">
        <f>IF(AND('Mapa final'!$AE$13="Alta",'Mapa final'!$AG$13="Leve"),CONCATENATE("R2C",'Mapa final'!$S$13),"")</f>
        <v/>
      </c>
      <c r="X45" s="60" t="str">
        <f>IF(AND('Mapa final'!$AE$12="Alta",'Mapa final'!$AG$12="Leve"),CONCATENATE("R2C",'Mapa final'!$S$12),"")</f>
        <v/>
      </c>
      <c r="Y45" s="60" t="str">
        <f>IF(AND('Mapa final'!$AE$13="Alta",'Mapa final'!$AG$13="Leve"),CONCATENATE("R2C",'Mapa final'!$S$13),"")</f>
        <v/>
      </c>
      <c r="Z45" s="60" t="str">
        <f>IF(AND('Mapa final'!$AE$12="Alta",'Mapa final'!$AG$12="Leve"),CONCATENATE("R2C",'Mapa final'!$S$12),"")</f>
        <v/>
      </c>
      <c r="AA45" s="61" t="str">
        <f>IF(AND('Mapa final'!$AE$13="Alta",'Mapa final'!$AG$13="Leve"),CONCATENATE("R2C",'Mapa final'!$S$13),"")</f>
        <v/>
      </c>
      <c r="AB45" s="48" t="str">
        <f>IF(AND('Mapa final'!$AE$12="Muy Alta",'Mapa final'!$AG$12="Leve"),CONCATENATE("R2C",'Mapa final'!$S$12),"")</f>
        <v/>
      </c>
      <c r="AC45" s="49" t="str">
        <f>IF(AND('Mapa final'!$AE$13="Muy Alta",'Mapa final'!$AG$13="Leve"),CONCATENATE("R2C",'Mapa final'!$S$13),"")</f>
        <v/>
      </c>
      <c r="AD45" s="49" t="str">
        <f>IF(AND('Mapa final'!$AE$12="Muy Alta",'Mapa final'!$AG$12="Leve"),CONCATENATE("R2C",'Mapa final'!$S$12),"")</f>
        <v/>
      </c>
      <c r="AE45" s="49" t="str">
        <f>IF(AND('Mapa final'!$AE$13="Muy Alta",'Mapa final'!$AG$13="Leve"),CONCATENATE("R2C",'Mapa final'!$S$13),"")</f>
        <v/>
      </c>
      <c r="AF45" s="49" t="str">
        <f>IF(AND('Mapa final'!$AE$12="Muy Alta",'Mapa final'!$AG$12="Leve"),CONCATENATE("R2C",'Mapa final'!$S$12),"")</f>
        <v/>
      </c>
      <c r="AG45" s="50" t="str">
        <f>IF(AND('Mapa final'!$AE$13="Muy Alta",'Mapa final'!$AG$13="Leve"),CONCATENATE("R2C",'Mapa final'!$S$13),"")</f>
        <v/>
      </c>
      <c r="AH45" s="51" t="str">
        <f>IF(AND('Mapa final'!$AE$12="Muy Alta",'Mapa final'!$AG$12="Catastrófico"),CONCATENATE("R2C",'Mapa final'!$S$12),"")</f>
        <v/>
      </c>
      <c r="AI45" s="52" t="str">
        <f>IF(AND('Mapa final'!$AE$13="Muy Alta",'Mapa final'!$AG$13="Catastrófico"),CONCATENATE("R2C",'Mapa final'!$S$13),"")</f>
        <v/>
      </c>
      <c r="AJ45" s="52" t="str">
        <f>IF(AND('Mapa final'!$AE$12="Muy Alta",'Mapa final'!$AG$12="Catastrófico"),CONCATENATE("R2C",'Mapa final'!$S$12),"")</f>
        <v/>
      </c>
      <c r="AK45" s="52" t="str">
        <f>IF(AND('Mapa final'!$AE$13="Muy Alta",'Mapa final'!$AG$13="Catastrófico"),CONCATENATE("R2C",'Mapa final'!$S$13),"")</f>
        <v/>
      </c>
      <c r="AL45" s="52" t="str">
        <f>IF(AND('Mapa final'!$AE$12="Muy Alta",'Mapa final'!$AG$12="Catastrófico"),CONCATENATE("R2C",'Mapa final'!$S$12),"")</f>
        <v/>
      </c>
      <c r="AM45" s="53" t="str">
        <f>IF(AND('Mapa final'!$AE$13="Muy Alta",'Mapa final'!$AG$13="Catastrófico"),CONCATENATE("R2C",'Mapa final'!$S$13),"")</f>
        <v/>
      </c>
      <c r="AN45" s="70"/>
      <c r="AO45" s="384"/>
      <c r="AP45" s="385"/>
      <c r="AQ45" s="385"/>
      <c r="AR45" s="385"/>
      <c r="AS45" s="385"/>
      <c r="AT45" s="386"/>
    </row>
    <row r="46" spans="1:80" ht="27" customHeight="1" x14ac:dyDescent="0.25">
      <c r="A46" s="70"/>
      <c r="B46" s="308"/>
      <c r="C46" s="308"/>
      <c r="D46" s="309"/>
      <c r="E46" s="347" t="s">
        <v>173</v>
      </c>
      <c r="F46" s="348"/>
      <c r="G46" s="348"/>
      <c r="H46" s="348"/>
      <c r="I46" s="349"/>
      <c r="J46" s="62" t="str">
        <f>IF(AND('Mapa final'!$AE$12="Baja",'Mapa final'!$AG$12="Leve"),CONCATENATE("R2C",'Mapa final'!$S$12),"")</f>
        <v/>
      </c>
      <c r="K46" s="63" t="str">
        <f>IF(AND('Mapa final'!$AE$13="Baja",'Mapa final'!$AG$13="Leve"),CONCATENATE("R2C",'Mapa final'!$S$13),"")</f>
        <v/>
      </c>
      <c r="L46" s="63" t="str">
        <f>IF(AND('Mapa final'!$AE$12="Baja",'Mapa final'!$AG$12="Leve"),CONCATENATE("R2C",'Mapa final'!$S$12),"")</f>
        <v/>
      </c>
      <c r="M46" s="63" t="str">
        <f>IF(AND('Mapa final'!$AE$13="Baja",'Mapa final'!$AG$13="Leve"),CONCATENATE("R2C",'Mapa final'!$S$13),"")</f>
        <v/>
      </c>
      <c r="N46" s="63" t="str">
        <f>IF(AND('Mapa final'!$AE$12="Baja",'Mapa final'!$AG$12="Leve"),CONCATENATE("R2C",'Mapa final'!$S$12),"")</f>
        <v/>
      </c>
      <c r="O46" s="64" t="str">
        <f>IF(AND('Mapa final'!$AE$13="Baja",'Mapa final'!$AG$13="Leve"),CONCATENATE("R2C",'Mapa final'!$S$13),"")</f>
        <v/>
      </c>
      <c r="P46" s="62" t="str">
        <f>IF(AND('Mapa final'!$AE$12="Baja",'Mapa final'!$AG$12="Leve"),CONCATENATE("R2C",'Mapa final'!$S$12),"")</f>
        <v/>
      </c>
      <c r="Q46" s="63" t="str">
        <f>IF(AND('Mapa final'!$AE$13="Baja",'Mapa final'!$AG$13="Leve"),CONCATENATE("R2C",'Mapa final'!$S$13),"")</f>
        <v/>
      </c>
      <c r="R46" s="63" t="str">
        <f>IF(AND('Mapa final'!$AE$12="Baja",'Mapa final'!$AG$12="Leve"),CONCATENATE("R2C",'Mapa final'!$S$12),"")</f>
        <v/>
      </c>
      <c r="S46" s="63" t="str">
        <f>IF(AND('Mapa final'!$AE$13="Baja",'Mapa final'!$AG$13="Leve"),CONCATENATE("R2C",'Mapa final'!$S$13),"")</f>
        <v/>
      </c>
      <c r="T46" s="63" t="str">
        <f>IF(AND('Mapa final'!$AE$12="Baja",'Mapa final'!$AG$12="Leve"),CONCATENATE("R2C",'Mapa final'!$S$12),"")</f>
        <v/>
      </c>
      <c r="U46" s="64" t="str">
        <f>IF(AND('Mapa final'!$AE$13="Baja",'Mapa final'!$AG$13="Leve"),CONCATENATE("R2C",'Mapa final'!$S$13),"")</f>
        <v/>
      </c>
      <c r="V46" s="54" t="str">
        <f>IF(AND('Mapa final'!$AE$12="Alta",'Mapa final'!$AG$12="Leve"),CONCATENATE("R2C",'Mapa final'!$S$12),"")</f>
        <v/>
      </c>
      <c r="W46" s="55" t="str">
        <f>IF(AND('Mapa final'!$AE$13="Alta",'Mapa final'!$AG$13="Leve"),CONCATENATE("R2C",'Mapa final'!$S$13),"")</f>
        <v/>
      </c>
      <c r="X46" s="55" t="str">
        <f>IF(AND('Mapa final'!$AE$12="Alta",'Mapa final'!$AG$12="Leve"),CONCATENATE("R2C",'Mapa final'!$S$12),"")</f>
        <v/>
      </c>
      <c r="Y46" s="55" t="str">
        <f>IF(AND('Mapa final'!$AE$13="Alta",'Mapa final'!$AG$13="Leve"),CONCATENATE("R2C",'Mapa final'!$S$13),"")</f>
        <v/>
      </c>
      <c r="Z46" s="55" t="str">
        <f>IF(AND('Mapa final'!$AE$12="Alta",'Mapa final'!$AG$12="Leve"),CONCATENATE("R2C",'Mapa final'!$S$12),"")</f>
        <v/>
      </c>
      <c r="AA46" s="56" t="str">
        <f>IF(AND('Mapa final'!$AE$13="Alta",'Mapa final'!$AG$13="Leve"),CONCATENATE("R2C",'Mapa final'!$S$13),"")</f>
        <v/>
      </c>
      <c r="AB46" s="38" t="str">
        <f>IF(AND('Mapa final'!$AE$12="Muy Alta",'Mapa final'!$AG$12="Leve"),CONCATENATE("R2C",'Mapa final'!$S$12),"")</f>
        <v/>
      </c>
      <c r="AC46" s="39" t="str">
        <f>IF(AND('Mapa final'!$AE$13="Muy Alta",'Mapa final'!$AG$13="Leve"),CONCATENATE("R2C",'Mapa final'!$S$13),"")</f>
        <v/>
      </c>
      <c r="AD46" s="39" t="str">
        <f>IF(AND('Mapa final'!$AE$12="Muy Alta",'Mapa final'!$AG$12="Leve"),CONCATENATE("R2C",'Mapa final'!$S$12),"")</f>
        <v/>
      </c>
      <c r="AE46" s="39" t="str">
        <f>IF(AND('Mapa final'!$AE$13="Muy Alta",'Mapa final'!$AG$13="Leve"),CONCATENATE("R2C",'Mapa final'!$S$13),"")</f>
        <v/>
      </c>
      <c r="AF46" s="39" t="str">
        <f>IF(AND('Mapa final'!$AE$12="Muy Alta",'Mapa final'!$AG$12="Leve"),CONCATENATE("R2C",'Mapa final'!$S$12),"")</f>
        <v/>
      </c>
      <c r="AG46" s="40" t="str">
        <f>IF(AND('Mapa final'!$AE$13="Muy Alta",'Mapa final'!$AG$13="Leve"),CONCATENATE("R2C",'Mapa final'!$S$13),"")</f>
        <v/>
      </c>
      <c r="AH46" s="41" t="str">
        <f>IF(AND('Mapa final'!$AE$12="Muy Alta",'Mapa final'!$AG$12="Catastrófico"),CONCATENATE("R2C",'Mapa final'!$S$12),"")</f>
        <v/>
      </c>
      <c r="AI46" s="42" t="str">
        <f>IF(AND('Mapa final'!$AE$13="Muy Alta",'Mapa final'!$AG$13="Catastrófico"),CONCATENATE("R2C",'Mapa final'!$S$13),"")</f>
        <v/>
      </c>
      <c r="AJ46" s="42" t="str">
        <f>IF(AND('Mapa final'!$AE$12="Muy Alta",'Mapa final'!$AG$12="Catastrófico"),CONCATENATE("R2C",'Mapa final'!$S$12),"")</f>
        <v/>
      </c>
      <c r="AK46" s="42" t="str">
        <f>IF(AND('Mapa final'!$AE$13="Muy Alta",'Mapa final'!$AG$13="Catastrófico"),CONCATENATE("R2C",'Mapa final'!$S$13),"")</f>
        <v/>
      </c>
      <c r="AL46" s="42" t="str">
        <f>IF(AND('Mapa final'!$AE$12="Muy Alta",'Mapa final'!$AG$12="Catastrófico"),CONCATENATE("R2C",'Mapa final'!$S$12),"")</f>
        <v/>
      </c>
      <c r="AM46" s="43" t="str">
        <f>IF(AND('Mapa final'!$AE$13="Muy Alta",'Mapa final'!$AG$13="Catastrófico"),CONCATENATE("R2C",'Mapa final'!$S$13),"")</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7" customHeight="1" x14ac:dyDescent="0.25">
      <c r="A47" s="70"/>
      <c r="B47" s="308"/>
      <c r="C47" s="308"/>
      <c r="D47" s="309"/>
      <c r="E47" s="366"/>
      <c r="F47" s="351"/>
      <c r="G47" s="351"/>
      <c r="H47" s="351"/>
      <c r="I47" s="352"/>
      <c r="J47" s="65" t="str">
        <f>IF(AND('Mapa final'!$AE$12="Baja",'Mapa final'!$AG$12="Leve"),CONCATENATE("R2C",'Mapa final'!$S$12),"")</f>
        <v/>
      </c>
      <c r="K47" s="169" t="str">
        <f>IF(AND('Mapa final'!$AE$13="Baja",'Mapa final'!$AG$13="Leve"),CONCATENATE("R2C",'Mapa final'!$S$13),"")</f>
        <v/>
      </c>
      <c r="L47" s="169" t="str">
        <f>IF(AND('Mapa final'!$AE$12="Baja",'Mapa final'!$AG$12="Leve"),CONCATENATE("R2C",'Mapa final'!$S$12),"")</f>
        <v/>
      </c>
      <c r="M47" s="169" t="str">
        <f>IF(AND('Mapa final'!$AE$13="Baja",'Mapa final'!$AG$13="Leve"),CONCATENATE("R2C",'Mapa final'!$S$13),"")</f>
        <v/>
      </c>
      <c r="N47" s="169" t="str">
        <f>IF(AND('Mapa final'!$AE$12="Baja",'Mapa final'!$AG$12="Leve"),CONCATENATE("R2C",'Mapa final'!$S$12),"")</f>
        <v/>
      </c>
      <c r="O47" s="66" t="str">
        <f>IF(AND('Mapa final'!$AE$13="Baja",'Mapa final'!$AG$13="Leve"),CONCATENATE("R2C",'Mapa final'!$S$13),"")</f>
        <v/>
      </c>
      <c r="P47" s="65" t="str">
        <f>IF(AND('Mapa final'!$AE$12="Baja",'Mapa final'!$AG$12="Leve"),CONCATENATE("R2C",'Mapa final'!$S$12),"")</f>
        <v/>
      </c>
      <c r="Q47" s="169" t="str">
        <f>IF(AND('Mapa final'!$AE$14="muy Baja",'Mapa final'!$AG$14="menor"),CONCATENATE("R2C",'Mapa final'!$S$14),"")</f>
        <v>R2C1</v>
      </c>
      <c r="R47" s="169" t="str">
        <f>IF(AND('Mapa final'!$AE$12="Baja",'Mapa final'!$AG$12="Leve"),CONCATENATE("R2C",'Mapa final'!$S$12),"")</f>
        <v/>
      </c>
      <c r="S47" s="169" t="str">
        <f>IF(AND('Mapa final'!$AE$13="Baja",'Mapa final'!$AG$13="Leve"),CONCATENATE("R2C",'Mapa final'!$S$13),"")</f>
        <v/>
      </c>
      <c r="T47" s="169" t="str">
        <f>IF(AND('Mapa final'!$AE$12="Baja",'Mapa final'!$AG$12="Leve"),CONCATENATE("R2C",'Mapa final'!$S$12),"")</f>
        <v/>
      </c>
      <c r="U47" s="66" t="str">
        <f>IF(AND('Mapa final'!$AE$13="Baja",'Mapa final'!$AG$13="Leve"),CONCATENATE("R2C",'Mapa final'!$S$13),"")</f>
        <v/>
      </c>
      <c r="V47" s="57" t="str">
        <f>IF(AND('Mapa final'!$AE$12="Alta",'Mapa final'!$AG$12="Leve"),CONCATENATE("R2C",'Mapa final'!$S$12),"")</f>
        <v/>
      </c>
      <c r="W47" s="168" t="str">
        <f>IF(AND('Mapa final'!$AE$13="Alta",'Mapa final'!$AG$13="Leve"),CONCATENATE("R2C",'Mapa final'!$S$13),"")</f>
        <v/>
      </c>
      <c r="X47" s="168" t="str">
        <f>IF(AND('Mapa final'!$AE$12="Alta",'Mapa final'!$AG$12="Leve"),CONCATENATE("R2C",'Mapa final'!$S$12),"")</f>
        <v/>
      </c>
      <c r="Y47" s="168" t="str">
        <f>IF(AND('Mapa final'!$AE$13="Alta",'Mapa final'!$AG$13="Leve"),CONCATENATE("R2C",'Mapa final'!$S$13),"")</f>
        <v/>
      </c>
      <c r="Z47" s="168" t="str">
        <f>IF(AND('Mapa final'!$AE$12="Alta",'Mapa final'!$AG$12="Leve"),CONCATENATE("R2C",'Mapa final'!$S$12),"")</f>
        <v/>
      </c>
      <c r="AA47" s="58" t="str">
        <f>IF(AND('Mapa final'!$AE$13="Alta",'Mapa final'!$AG$13="Leve"),CONCATENATE("R2C",'Mapa final'!$S$13),"")</f>
        <v/>
      </c>
      <c r="AB47" s="44" t="str">
        <f>IF(AND('Mapa final'!$AE$12="Muy Alta",'Mapa final'!$AG$12="Leve"),CONCATENATE("R2C",'Mapa final'!$S$12),"")</f>
        <v/>
      </c>
      <c r="AC47" s="167" t="str">
        <f>IF(AND('Mapa final'!$AE$13="Muy Alta",'Mapa final'!$AG$13="Leve"),CONCATENATE("R2C",'Mapa final'!$S$13),"")</f>
        <v/>
      </c>
      <c r="AD47" s="167" t="str">
        <f>IF(AND('Mapa final'!$AE$12="Muy Alta",'Mapa final'!$AG$12="Leve"),CONCATENATE("R2C",'Mapa final'!$S$12),"")</f>
        <v/>
      </c>
      <c r="AE47" s="167" t="str">
        <f>IF(AND('Mapa final'!$AE$13="Muy Alta",'Mapa final'!$AG$13="Leve"),CONCATENATE("R2C",'Mapa final'!$S$13),"")</f>
        <v/>
      </c>
      <c r="AF47" s="167" t="str">
        <f>IF(AND('Mapa final'!$AE$12="Muy Alta",'Mapa final'!$AG$12="Leve"),CONCATENATE("R2C",'Mapa final'!$S$12),"")</f>
        <v/>
      </c>
      <c r="AG47" s="45" t="str">
        <f>IF(AND('Mapa final'!$AE$13="Muy Alta",'Mapa final'!$AG$13="Leve"),CONCATENATE("R2C",'Mapa final'!$S$13),"")</f>
        <v/>
      </c>
      <c r="AH47" s="46" t="str">
        <f>IF(AND('Mapa final'!$AE$12="Muy Alta",'Mapa final'!$AG$12="Catastrófico"),CONCATENATE("R2C",'Mapa final'!$S$12),"")</f>
        <v/>
      </c>
      <c r="AI47" s="170" t="str">
        <f>IF(AND('Mapa final'!$AE$13="Muy Alta",'Mapa final'!$AG$13="Catastrófico"),CONCATENATE("R2C",'Mapa final'!$S$13),"")</f>
        <v/>
      </c>
      <c r="AJ47" s="170" t="str">
        <f>IF(AND('Mapa final'!$AE$12="Muy Alta",'Mapa final'!$AG$12="Catastrófico"),CONCATENATE("R2C",'Mapa final'!$S$12),"")</f>
        <v/>
      </c>
      <c r="AK47" s="170" t="str">
        <f>IF(AND('Mapa final'!$AE$13="Muy Alta",'Mapa final'!$AG$13="Catastrófico"),CONCATENATE("R2C",'Mapa final'!$S$13),"")</f>
        <v/>
      </c>
      <c r="AL47" s="170" t="str">
        <f>IF(AND('Mapa final'!$AE$12="Muy Alta",'Mapa final'!$AG$12="Catastrófico"),CONCATENATE("R2C",'Mapa final'!$S$12),"")</f>
        <v/>
      </c>
      <c r="AM47" s="47" t="str">
        <f>IF(AND('Mapa final'!$AE$13="Muy Alta",'Mapa final'!$AG$13="Catastrófico"),CONCATENATE("R2C",'Mapa final'!$S$13),"")</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08"/>
      <c r="C48" s="308"/>
      <c r="D48" s="309"/>
      <c r="E48" s="366"/>
      <c r="F48" s="351"/>
      <c r="G48" s="351"/>
      <c r="H48" s="351"/>
      <c r="I48" s="352"/>
      <c r="J48" s="65" t="str">
        <f>IF(AND('Mapa final'!$AE$12="Baja",'Mapa final'!$AG$12="Leve"),CONCATENATE("R2C",'Mapa final'!$S$12),"")</f>
        <v/>
      </c>
      <c r="K48" s="169" t="str">
        <f>IF(AND('Mapa final'!$AE$13="Baja",'Mapa final'!$AG$13="Leve"),CONCATENATE("R2C",'Mapa final'!$S$13),"")</f>
        <v/>
      </c>
      <c r="L48" s="169" t="str">
        <f>IF(AND('Mapa final'!$AE$12="Baja",'Mapa final'!$AG$12="Leve"),CONCATENATE("R2C",'Mapa final'!$S$12),"")</f>
        <v/>
      </c>
      <c r="M48" s="169" t="str">
        <f>IF(AND('Mapa final'!$AE$13="Baja",'Mapa final'!$AG$13="Leve"),CONCATENATE("R2C",'Mapa final'!$S$13),"")</f>
        <v/>
      </c>
      <c r="N48" s="169" t="str">
        <f>IF(AND('Mapa final'!$AE$12="Baja",'Mapa final'!$AG$12="Leve"),CONCATENATE("R2C",'Mapa final'!$S$12),"")</f>
        <v/>
      </c>
      <c r="O48" s="66" t="str">
        <f>IF(AND('Mapa final'!$AE$13="Baja",'Mapa final'!$AG$13="Leve"),CONCATENATE("R2C",'Mapa final'!$S$13),"")</f>
        <v/>
      </c>
      <c r="P48" s="65" t="str">
        <f>IF(AND('Mapa final'!$AE$12="Baja",'Mapa final'!$AG$12="Leve"),CONCATENATE("R2C",'Mapa final'!$S$12),"")</f>
        <v/>
      </c>
      <c r="Q48" s="169" t="str">
        <f>IF(AND('Mapa final'!$AE$13="Baja",'Mapa final'!$AG$13="Leve"),CONCATENATE("R2C",'Mapa final'!$S$13),"")</f>
        <v/>
      </c>
      <c r="R48" s="169" t="str">
        <f>IF(AND('Mapa final'!$AE$12="Baja",'Mapa final'!$AG$12="Leve"),CONCATENATE("R2C",'Mapa final'!$S$12),"")</f>
        <v/>
      </c>
      <c r="S48" s="169" t="str">
        <f>IF(AND('Mapa final'!$AE$13="Baja",'Mapa final'!$AG$13="Leve"),CONCATENATE("R2C",'Mapa final'!$S$13),"")</f>
        <v/>
      </c>
      <c r="T48" s="169" t="str">
        <f>IF(AND('Mapa final'!$AE$12="Baja",'Mapa final'!$AG$12="Leve"),CONCATENATE("R2C",'Mapa final'!$S$12),"")</f>
        <v/>
      </c>
      <c r="U48" s="66" t="str">
        <f>IF(AND('Mapa final'!$AE$13="Baja",'Mapa final'!$AG$13="Leve"),CONCATENATE("R2C",'Mapa final'!$S$13),"")</f>
        <v/>
      </c>
      <c r="V48" s="57" t="str">
        <f>IF(AND('Mapa final'!$AE$12="Alta",'Mapa final'!$AG$12="Leve"),CONCATENATE("R2C",'Mapa final'!$S$12),"")</f>
        <v/>
      </c>
      <c r="W48" s="168" t="str">
        <f>IF(AND('Mapa final'!$AE$13="Alta",'Mapa final'!$AG$13="Leve"),CONCATENATE("R2C",'Mapa final'!$S$13),"")</f>
        <v/>
      </c>
      <c r="X48" s="168" t="str">
        <f>IF(AND('Mapa final'!$AE$12="Alta",'Mapa final'!$AG$12="Leve"),CONCATENATE("R2C",'Mapa final'!$S$12),"")</f>
        <v/>
      </c>
      <c r="Y48" s="168" t="str">
        <f>IF(AND('Mapa final'!$AE$13="Alta",'Mapa final'!$AG$13="Leve"),CONCATENATE("R2C",'Mapa final'!$S$13),"")</f>
        <v/>
      </c>
      <c r="Z48" s="168" t="str">
        <f>IF(AND('Mapa final'!$AE$12="Alta",'Mapa final'!$AG$12="Leve"),CONCATENATE("R2C",'Mapa final'!$S$12),"")</f>
        <v/>
      </c>
      <c r="AA48" s="58" t="str">
        <f>IF(AND('Mapa final'!$AE$13="Alta",'Mapa final'!$AG$13="Leve"),CONCATENATE("R2C",'Mapa final'!$S$13),"")</f>
        <v/>
      </c>
      <c r="AB48" s="44" t="str">
        <f>IF(AND('Mapa final'!$AE$12="Muy Alta",'Mapa final'!$AG$12="Leve"),CONCATENATE("R2C",'Mapa final'!$S$12),"")</f>
        <v/>
      </c>
      <c r="AC48" s="167" t="str">
        <f>IF(AND('Mapa final'!$AE$13="Muy Alta",'Mapa final'!$AG$13="Leve"),CONCATENATE("R2C",'Mapa final'!$S$13),"")</f>
        <v/>
      </c>
      <c r="AD48" s="167" t="str">
        <f>IF(AND('Mapa final'!$AE$12="Muy Alta",'Mapa final'!$AG$12="Leve"),CONCATENATE("R2C",'Mapa final'!$S$12),"")</f>
        <v/>
      </c>
      <c r="AE48" s="167" t="str">
        <f>IF(AND('Mapa final'!$AE$13="Muy Alta",'Mapa final'!$AG$13="Leve"),CONCATENATE("R2C",'Mapa final'!$S$13),"")</f>
        <v/>
      </c>
      <c r="AF48" s="167" t="str">
        <f>IF(AND('Mapa final'!$AE$12="Muy Alta",'Mapa final'!$AG$12="Leve"),CONCATENATE("R2C",'Mapa final'!$S$12),"")</f>
        <v/>
      </c>
      <c r="AG48" s="45" t="str">
        <f>IF(AND('Mapa final'!$AE$13="Muy Alta",'Mapa final'!$AG$13="Leve"),CONCATENATE("R2C",'Mapa final'!$S$13),"")</f>
        <v/>
      </c>
      <c r="AH48" s="46" t="str">
        <f>IF(AND('Mapa final'!$AE$12="Muy Alta",'Mapa final'!$AG$12="Catastrófico"),CONCATENATE("R2C",'Mapa final'!$S$12),"")</f>
        <v/>
      </c>
      <c r="AI48" s="170" t="str">
        <f>IF(AND('Mapa final'!$AE$13="Muy Alta",'Mapa final'!$AG$13="Catastrófico"),CONCATENATE("R2C",'Mapa final'!$S$13),"")</f>
        <v/>
      </c>
      <c r="AJ48" s="170" t="str">
        <f>IF(AND('Mapa final'!$AE$12="Muy Alta",'Mapa final'!$AG$12="Catastrófico"),CONCATENATE("R2C",'Mapa final'!$S$12),"")</f>
        <v/>
      </c>
      <c r="AK48" s="170" t="str">
        <f>IF(AND('Mapa final'!$AE$13="Muy Alta",'Mapa final'!$AG$13="Catastrófico"),CONCATENATE("R2C",'Mapa final'!$S$13),"")</f>
        <v/>
      </c>
      <c r="AL48" s="170" t="str">
        <f>IF(AND('Mapa final'!$AE$12="Muy Alta",'Mapa final'!$AG$12="Catastrófico"),CONCATENATE("R2C",'Mapa final'!$S$12),"")</f>
        <v/>
      </c>
      <c r="AM48" s="47" t="str">
        <f>IF(AND('Mapa final'!$AE$13="Muy Alta",'Mapa final'!$AG$13="Catastrófico"),CONCATENATE("R2C",'Mapa final'!$S$13),"")</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08"/>
      <c r="C49" s="308"/>
      <c r="D49" s="309"/>
      <c r="E49" s="350"/>
      <c r="F49" s="351"/>
      <c r="G49" s="351"/>
      <c r="H49" s="351"/>
      <c r="I49" s="352"/>
      <c r="J49" s="65" t="str">
        <f>IF(AND('Mapa final'!$AE$12="Baja",'Mapa final'!$AG$12="Leve"),CONCATENATE("R2C",'Mapa final'!$S$12),"")</f>
        <v/>
      </c>
      <c r="K49" s="169" t="str">
        <f>IF(AND('Mapa final'!$AE$13="Baja",'Mapa final'!$AG$13="Leve"),CONCATENATE("R2C",'Mapa final'!$S$13),"")</f>
        <v/>
      </c>
      <c r="L49" s="169" t="str">
        <f>IF(AND('Mapa final'!$AE$12="Baja",'Mapa final'!$AG$12="Leve"),CONCATENATE("R2C",'Mapa final'!$S$12),"")</f>
        <v/>
      </c>
      <c r="M49" s="169" t="str">
        <f>IF(AND('Mapa final'!$AE$13="Baja",'Mapa final'!$AG$13="Leve"),CONCATENATE("R2C",'Mapa final'!$S$13),"")</f>
        <v/>
      </c>
      <c r="N49" s="169" t="str">
        <f>IF(AND('Mapa final'!$AE$12="Baja",'Mapa final'!$AG$12="Leve"),CONCATENATE("R2C",'Mapa final'!$S$12),"")</f>
        <v/>
      </c>
      <c r="O49" s="66" t="str">
        <f>IF(AND('Mapa final'!$AE$13="Baja",'Mapa final'!$AG$13="Leve"),CONCATENATE("R2C",'Mapa final'!$S$13),"")</f>
        <v/>
      </c>
      <c r="P49" s="65" t="str">
        <f>IF(AND('Mapa final'!$AE$12="Baja",'Mapa final'!$AG$12="Leve"),CONCATENATE("R2C",'Mapa final'!$S$12),"")</f>
        <v/>
      </c>
      <c r="Q49" s="169" t="str">
        <f>IF(AND('Mapa final'!$AE$13="Baja",'Mapa final'!$AG$13="Leve"),CONCATENATE("R2C",'Mapa final'!$S$13),"")</f>
        <v/>
      </c>
      <c r="R49" s="169" t="str">
        <f>IF(AND('Mapa final'!$AE$12="Baja",'Mapa final'!$AG$12="Leve"),CONCATENATE("R2C",'Mapa final'!$S$12),"")</f>
        <v/>
      </c>
      <c r="S49" s="169" t="str">
        <f>IF(AND('Mapa final'!$AE$13="Baja",'Mapa final'!$AG$13="Leve"),CONCATENATE("R2C",'Mapa final'!$S$13),"")</f>
        <v/>
      </c>
      <c r="T49" s="169" t="str">
        <f>IF(AND('Mapa final'!$AE$12="Baja",'Mapa final'!$AG$12="Leve"),CONCATENATE("R2C",'Mapa final'!$S$12),"")</f>
        <v/>
      </c>
      <c r="U49" s="66" t="str">
        <f>IF(AND('Mapa final'!$AE$13="Baja",'Mapa final'!$AG$13="Leve"),CONCATENATE("R2C",'Mapa final'!$S$13),"")</f>
        <v/>
      </c>
      <c r="V49" s="57" t="str">
        <f>IF(AND('Mapa final'!$AE$12="Alta",'Mapa final'!$AG$12="Leve"),CONCATENATE("R2C",'Mapa final'!$S$12),"")</f>
        <v/>
      </c>
      <c r="W49" s="168" t="str">
        <f>IF(AND('Mapa final'!$AE$13="Alta",'Mapa final'!$AG$13="Leve"),CONCATENATE("R2C",'Mapa final'!$S$13),"")</f>
        <v/>
      </c>
      <c r="X49" s="168" t="str">
        <f>IF(AND('Mapa final'!$AE$12="Alta",'Mapa final'!$AG$12="Leve"),CONCATENATE("R2C",'Mapa final'!$S$12),"")</f>
        <v/>
      </c>
      <c r="Y49" s="168" t="str">
        <f>IF(AND('Mapa final'!$AE$13="Alta",'Mapa final'!$AG$13="Leve"),CONCATENATE("R2C",'Mapa final'!$S$13),"")</f>
        <v/>
      </c>
      <c r="Z49" s="168" t="str">
        <f>IF(AND('Mapa final'!$AE$12="Alta",'Mapa final'!$AG$12="Leve"),CONCATENATE("R2C",'Mapa final'!$S$12),"")</f>
        <v/>
      </c>
      <c r="AA49" s="58" t="str">
        <f>IF(AND('Mapa final'!$AE$13="Alta",'Mapa final'!$AG$13="Leve"),CONCATENATE("R2C",'Mapa final'!$S$13),"")</f>
        <v/>
      </c>
      <c r="AB49" s="44" t="str">
        <f>IF(AND('Mapa final'!$AE$12="Muy Alta",'Mapa final'!$AG$12="Leve"),CONCATENATE("R2C",'Mapa final'!$S$12),"")</f>
        <v/>
      </c>
      <c r="AC49" s="167" t="str">
        <f>IF(AND('Mapa final'!$AE$13="Muy Alta",'Mapa final'!$AG$13="Leve"),CONCATENATE("R2C",'Mapa final'!$S$13),"")</f>
        <v/>
      </c>
      <c r="AD49" s="167" t="str">
        <f>IF(AND('Mapa final'!$AE$12="Muy Alta",'Mapa final'!$AG$12="Leve"),CONCATENATE("R2C",'Mapa final'!$S$12),"")</f>
        <v/>
      </c>
      <c r="AE49" s="167" t="str">
        <f>IF(AND('Mapa final'!$AE$13="Muy Alta",'Mapa final'!$AG$13="Leve"),CONCATENATE("R2C",'Mapa final'!$S$13),"")</f>
        <v/>
      </c>
      <c r="AF49" s="167" t="str">
        <f>IF(AND('Mapa final'!$AE$12="Muy Alta",'Mapa final'!$AG$12="Leve"),CONCATENATE("R2C",'Mapa final'!$S$12),"")</f>
        <v/>
      </c>
      <c r="AG49" s="45" t="str">
        <f>IF(AND('Mapa final'!$AE$13="Muy Alta",'Mapa final'!$AG$13="Leve"),CONCATENATE("R2C",'Mapa final'!$S$13),"")</f>
        <v/>
      </c>
      <c r="AH49" s="46" t="str">
        <f>IF(AND('Mapa final'!$AE$12="Muy Alta",'Mapa final'!$AG$12="Catastrófico"),CONCATENATE("R2C",'Mapa final'!$S$12),"")</f>
        <v/>
      </c>
      <c r="AI49" s="170" t="str">
        <f>IF(AND('Mapa final'!$AE$13="Muy Alta",'Mapa final'!$AG$13="Catastrófico"),CONCATENATE("R2C",'Mapa final'!$S$13),"")</f>
        <v/>
      </c>
      <c r="AJ49" s="170" t="str">
        <f>IF(AND('Mapa final'!$AE$12="Muy Alta",'Mapa final'!$AG$12="Catastrófico"),CONCATENATE("R2C",'Mapa final'!$S$12),"")</f>
        <v/>
      </c>
      <c r="AK49" s="170" t="str">
        <f>IF(AND('Mapa final'!$AE$13="Muy Alta",'Mapa final'!$AG$13="Catastrófico"),CONCATENATE("R2C",'Mapa final'!$S$13),"")</f>
        <v/>
      </c>
      <c r="AL49" s="170" t="str">
        <f>IF(AND('Mapa final'!$AE$12="Muy Alta",'Mapa final'!$AG$12="Catastrófico"),CONCATENATE("R2C",'Mapa final'!$S$12),"")</f>
        <v/>
      </c>
      <c r="AM49" s="47" t="str">
        <f>IF(AND('Mapa final'!$AE$13="Muy Alta",'Mapa final'!$AG$13="Catastrófico"),CONCATENATE("R2C",'Mapa final'!$S$13),"")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08"/>
      <c r="C50" s="308"/>
      <c r="D50" s="309"/>
      <c r="E50" s="350"/>
      <c r="F50" s="351"/>
      <c r="G50" s="351"/>
      <c r="H50" s="351"/>
      <c r="I50" s="352"/>
      <c r="J50" s="65" t="str">
        <f>IF(AND('Mapa final'!$AE$12="Baja",'Mapa final'!$AG$12="Leve"),CONCATENATE("R2C",'Mapa final'!$S$12),"")</f>
        <v/>
      </c>
      <c r="K50" s="169" t="str">
        <f>IF(AND('Mapa final'!$AE$13="Baja",'Mapa final'!$AG$13="Leve"),CONCATENATE("R2C",'Mapa final'!$S$13),"")</f>
        <v/>
      </c>
      <c r="L50" s="169" t="str">
        <f>IF(AND('Mapa final'!$AE$12="Baja",'Mapa final'!$AG$12="Leve"),CONCATENATE("R2C",'Mapa final'!$S$12),"")</f>
        <v/>
      </c>
      <c r="M50" s="169" t="str">
        <f>IF(AND('Mapa final'!$AE$13="Baja",'Mapa final'!$AG$13="Leve"),CONCATENATE("R2C",'Mapa final'!$S$13),"")</f>
        <v/>
      </c>
      <c r="N50" s="169" t="str">
        <f>IF(AND('Mapa final'!$AE$12="Baja",'Mapa final'!$AG$12="Leve"),CONCATENATE("R2C",'Mapa final'!$S$12),"")</f>
        <v/>
      </c>
      <c r="O50" s="66" t="str">
        <f>IF(AND('Mapa final'!$AE$13="Baja",'Mapa final'!$AG$13="Leve"),CONCATENATE("R2C",'Mapa final'!$S$13),"")</f>
        <v/>
      </c>
      <c r="P50" s="65" t="str">
        <f>IF(AND('Mapa final'!$AE$12="Baja",'Mapa final'!$AG$12="Leve"),CONCATENATE("R2C",'Mapa final'!$S$12),"")</f>
        <v/>
      </c>
      <c r="Q50" s="169" t="str">
        <f>IF(AND('Mapa final'!$AE$13="Baja",'Mapa final'!$AG$13="Leve"),CONCATENATE("R2C",'Mapa final'!$S$13),"")</f>
        <v/>
      </c>
      <c r="R50" s="169" t="str">
        <f>IF(AND('Mapa final'!$AE$12="Baja",'Mapa final'!$AG$12="Leve"),CONCATENATE("R2C",'Mapa final'!$S$12),"")</f>
        <v/>
      </c>
      <c r="S50" s="169" t="str">
        <f>IF(AND('Mapa final'!$AE$15="muy Baja",'Mapa final'!$AG$15="menor"),CONCATENATE("R3C",'Mapa final'!$S$15),"")</f>
        <v>R3C1</v>
      </c>
      <c r="T50" s="169" t="str">
        <f>IF(AND('Mapa final'!$AE$12="Baja",'Mapa final'!$AG$12="Leve"),CONCATENATE("R2C",'Mapa final'!$S$12),"")</f>
        <v/>
      </c>
      <c r="U50" s="66" t="str">
        <f>IF(AND('Mapa final'!$AE$13="Baja",'Mapa final'!$AG$13="Leve"),CONCATENATE("R2C",'Mapa final'!$S$13),"")</f>
        <v/>
      </c>
      <c r="V50" s="57" t="str">
        <f>IF(AND('Mapa final'!$AE$12="Alta",'Mapa final'!$AG$12="Leve"),CONCATENATE("R2C",'Mapa final'!$S$12),"")</f>
        <v/>
      </c>
      <c r="W50" s="168" t="str">
        <f>IF(AND('Mapa final'!$AE$13="Alta",'Mapa final'!$AG$13="Leve"),CONCATENATE("R2C",'Mapa final'!$S$13),"")</f>
        <v/>
      </c>
      <c r="X50" s="168" t="str">
        <f>IF(AND('Mapa final'!$AE$12="Alta",'Mapa final'!$AG$12="Leve"),CONCATENATE("R2C",'Mapa final'!$S$12),"")</f>
        <v/>
      </c>
      <c r="Y50" s="168" t="str">
        <f>IF(AND('Mapa final'!$AE$13="Alta",'Mapa final'!$AG$13="Leve"),CONCATENATE("R2C",'Mapa final'!$S$13),"")</f>
        <v/>
      </c>
      <c r="Z50" s="168" t="str">
        <f>IF(AND('Mapa final'!$AE$12="Alta",'Mapa final'!$AG$12="Leve"),CONCATENATE("R2C",'Mapa final'!$S$12),"")</f>
        <v/>
      </c>
      <c r="AA50" s="58" t="str">
        <f>IF(AND('Mapa final'!$AE$13="Alta",'Mapa final'!$AG$13="Leve"),CONCATENATE("R2C",'Mapa final'!$S$13),"")</f>
        <v/>
      </c>
      <c r="AB50" s="44" t="str">
        <f>IF(AND('Mapa final'!$AE$12="Muy Alta",'Mapa final'!$AG$12="Leve"),CONCATENATE("R2C",'Mapa final'!$S$12),"")</f>
        <v/>
      </c>
      <c r="AC50" s="167" t="str">
        <f>IF(AND('Mapa final'!$AE$13="Muy Alta",'Mapa final'!$AG$13="Leve"),CONCATENATE("R2C",'Mapa final'!$S$13),"")</f>
        <v/>
      </c>
      <c r="AD50" s="167" t="str">
        <f>IF(AND('Mapa final'!$AE$12="Muy Alta",'Mapa final'!$AG$12="Leve"),CONCATENATE("R2C",'Mapa final'!$S$12),"")</f>
        <v/>
      </c>
      <c r="AE50" s="167" t="str">
        <f>IF(AND('Mapa final'!$AE$13="Muy Alta",'Mapa final'!$AG$13="Leve"),CONCATENATE("R2C",'Mapa final'!$S$13),"")</f>
        <v/>
      </c>
      <c r="AF50" s="167" t="str">
        <f>IF(AND('Mapa final'!$AE$12="Muy Alta",'Mapa final'!$AG$12="Leve"),CONCATENATE("R2C",'Mapa final'!$S$12),"")</f>
        <v/>
      </c>
      <c r="AG50" s="45" t="str">
        <f>IF(AND('Mapa final'!$AE$13="Muy Alta",'Mapa final'!$AG$13="Leve"),CONCATENATE("R2C",'Mapa final'!$S$13),"")</f>
        <v/>
      </c>
      <c r="AH50" s="46" t="str">
        <f>IF(AND('Mapa final'!$AE$12="Muy Alta",'Mapa final'!$AG$12="Catastrófico"),CONCATENATE("R2C",'Mapa final'!$S$12),"")</f>
        <v/>
      </c>
      <c r="AI50" s="170" t="str">
        <f>IF(AND('Mapa final'!$AE$13="Muy Alta",'Mapa final'!$AG$13="Catastrófico"),CONCATENATE("R2C",'Mapa final'!$S$13),"")</f>
        <v/>
      </c>
      <c r="AJ50" s="170" t="str">
        <f>IF(AND('Mapa final'!$AE$12="Muy Alta",'Mapa final'!$AG$12="Catastrófico"),CONCATENATE("R2C",'Mapa final'!$S$12),"")</f>
        <v/>
      </c>
      <c r="AK50" s="170" t="str">
        <f>IF(AND('Mapa final'!$AE$13="Muy Alta",'Mapa final'!$AG$13="Catastrófico"),CONCATENATE("R2C",'Mapa final'!$S$13),"")</f>
        <v/>
      </c>
      <c r="AL50" s="170" t="str">
        <f>IF(AND('Mapa final'!$AE$12="Muy Alta",'Mapa final'!$AG$12="Catastrófico"),CONCATENATE("R2C",'Mapa final'!$S$12),"")</f>
        <v/>
      </c>
      <c r="AM50" s="47" t="str">
        <f>IF(AND('Mapa final'!$AE$13="Muy Alta",'Mapa final'!$AG$13="Catastrófico"),CONCATENATE("R2C",'Mapa final'!$S$13),"")</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08"/>
      <c r="C51" s="308"/>
      <c r="D51" s="309"/>
      <c r="E51" s="350"/>
      <c r="F51" s="351"/>
      <c r="G51" s="351"/>
      <c r="H51" s="351"/>
      <c r="I51" s="352"/>
      <c r="J51" s="65" t="str">
        <f>IF(AND('Mapa final'!$AE$12="Baja",'Mapa final'!$AG$12="Leve"),CONCATENATE("R2C",'Mapa final'!$S$12),"")</f>
        <v/>
      </c>
      <c r="K51" s="169" t="str">
        <f>IF(AND('Mapa final'!$AE$13="Baja",'Mapa final'!$AG$13="Leve"),CONCATENATE("R2C",'Mapa final'!$S$13),"")</f>
        <v/>
      </c>
      <c r="L51" s="169" t="str">
        <f>IF(AND('Mapa final'!$AE$12="Baja",'Mapa final'!$AG$12="Leve"),CONCATENATE("R2C",'Mapa final'!$S$12),"")</f>
        <v/>
      </c>
      <c r="M51" s="169" t="str">
        <f>IF(AND('Mapa final'!$AE$13="Baja",'Mapa final'!$AG$13="Leve"),CONCATENATE("R2C",'Mapa final'!$S$13),"")</f>
        <v/>
      </c>
      <c r="N51" s="169" t="str">
        <f>IF(AND('Mapa final'!$AE$12="Baja",'Mapa final'!$AG$12="Leve"),CONCATENATE("R2C",'Mapa final'!$S$12),"")</f>
        <v/>
      </c>
      <c r="O51" s="66" t="str">
        <f>IF(AND('Mapa final'!$AE$13="Baja",'Mapa final'!$AG$13="Leve"),CONCATENATE("R2C",'Mapa final'!$S$13),"")</f>
        <v/>
      </c>
      <c r="P51" s="65" t="str">
        <f>IF(AND('Mapa final'!$AE$12="Baja",'Mapa final'!$AG$12="Leve"),CONCATENATE("R2C",'Mapa final'!$S$12),"")</f>
        <v/>
      </c>
      <c r="Q51" s="169" t="str">
        <f>IF(AND('Mapa final'!$AE$13="Baja",'Mapa final'!$AG$13="Leve"),CONCATENATE("R2C",'Mapa final'!$S$13),"")</f>
        <v/>
      </c>
      <c r="R51" s="169" t="str">
        <f>IF(AND('Mapa final'!$AE$12="Baja",'Mapa final'!$AG$12="Leve"),CONCATENATE("R2C",'Mapa final'!$S$12),"")</f>
        <v/>
      </c>
      <c r="S51" s="169" t="str">
        <f>IF(AND('Mapa final'!$AE$13="Baja",'Mapa final'!$AG$13="Leve"),CONCATENATE("R2C",'Mapa final'!$S$13),"")</f>
        <v/>
      </c>
      <c r="T51" s="169" t="str">
        <f>IF(AND('Mapa final'!$AE$12="Baja",'Mapa final'!$AG$12="Leve"),CONCATENATE("R2C",'Mapa final'!$S$12),"")</f>
        <v/>
      </c>
      <c r="U51" s="66" t="str">
        <f>IF(AND('Mapa final'!$AE$13="Baja",'Mapa final'!$AG$13="Leve"),CONCATENATE("R2C",'Mapa final'!$S$13),"")</f>
        <v/>
      </c>
      <c r="V51" s="57" t="str">
        <f>IF(AND('Mapa final'!$AE$12="Alta",'Mapa final'!$AG$12="Leve"),CONCATENATE("R2C",'Mapa final'!$S$12),"")</f>
        <v/>
      </c>
      <c r="W51" s="168" t="str">
        <f>IF(AND('Mapa final'!$AE$13="Alta",'Mapa final'!$AG$13="Leve"),CONCATENATE("R2C",'Mapa final'!$S$13),"")</f>
        <v/>
      </c>
      <c r="X51" s="168" t="str">
        <f>IF(AND('Mapa final'!$AE$12="Alta",'Mapa final'!$AG$12="Leve"),CONCATENATE("R2C",'Mapa final'!$S$12),"")</f>
        <v/>
      </c>
      <c r="Y51" s="168" t="str">
        <f>IF(AND('Mapa final'!$AE$13="Alta",'Mapa final'!$AG$13="Leve"),CONCATENATE("R2C",'Mapa final'!$S$13),"")</f>
        <v/>
      </c>
      <c r="Z51" s="168" t="str">
        <f>IF(AND('Mapa final'!$AE$12="Alta",'Mapa final'!$AG$12="Leve"),CONCATENATE("R2C",'Mapa final'!$S$12),"")</f>
        <v/>
      </c>
      <c r="AA51" s="58" t="str">
        <f>IF(AND('Mapa final'!$AE$13="Alta",'Mapa final'!$AG$13="Leve"),CONCATENATE("R2C",'Mapa final'!$S$13),"")</f>
        <v/>
      </c>
      <c r="AB51" s="44" t="str">
        <f>IF(AND('Mapa final'!$AE$12="Muy Alta",'Mapa final'!$AG$12="Leve"),CONCATENATE("R2C",'Mapa final'!$S$12),"")</f>
        <v/>
      </c>
      <c r="AC51" s="167" t="str">
        <f>IF(AND('Mapa final'!$AE$13="Muy Alta",'Mapa final'!$AG$13="Leve"),CONCATENATE("R2C",'Mapa final'!$S$13),"")</f>
        <v/>
      </c>
      <c r="AD51" s="167" t="str">
        <f>IF(AND('Mapa final'!$AE$12="Muy Alta",'Mapa final'!$AG$12="Leve"),CONCATENATE("R2C",'Mapa final'!$S$12),"")</f>
        <v/>
      </c>
      <c r="AE51" s="167" t="str">
        <f>IF(AND('Mapa final'!$AE$13="Muy Alta",'Mapa final'!$AG$13="Leve"),CONCATENATE("R2C",'Mapa final'!$S$13),"")</f>
        <v/>
      </c>
      <c r="AF51" s="167" t="str">
        <f>IF(AND('Mapa final'!$AE$12="Muy Alta",'Mapa final'!$AG$12="Leve"),CONCATENATE("R2C",'Mapa final'!$S$12),"")</f>
        <v/>
      </c>
      <c r="AG51" s="45" t="str">
        <f>IF(AND('Mapa final'!$AE$13="Muy Alta",'Mapa final'!$AG$13="Leve"),CONCATENATE("R2C",'Mapa final'!$S$13),"")</f>
        <v/>
      </c>
      <c r="AH51" s="46" t="str">
        <f>IF(AND('Mapa final'!$AE$12="Muy Alta",'Mapa final'!$AG$12="Catastrófico"),CONCATENATE("R2C",'Mapa final'!$S$12),"")</f>
        <v/>
      </c>
      <c r="AI51" s="170" t="str">
        <f>IF(AND('Mapa final'!$AE$13="Muy Alta",'Mapa final'!$AG$13="Catastrófico"),CONCATENATE("R2C",'Mapa final'!$S$13),"")</f>
        <v/>
      </c>
      <c r="AJ51" s="170" t="str">
        <f>IF(AND('Mapa final'!$AE$12="Muy Alta",'Mapa final'!$AG$12="Catastrófico"),CONCATENATE("R2C",'Mapa final'!$S$12),"")</f>
        <v/>
      </c>
      <c r="AK51" s="170" t="str">
        <f>IF(AND('Mapa final'!$AE$13="Muy Alta",'Mapa final'!$AG$13="Catastrófico"),CONCATENATE("R2C",'Mapa final'!$S$13),"")</f>
        <v/>
      </c>
      <c r="AL51" s="170" t="str">
        <f>IF(AND('Mapa final'!$AE$12="Muy Alta",'Mapa final'!$AG$12="Catastrófico"),CONCATENATE("R2C",'Mapa final'!$S$12),"")</f>
        <v/>
      </c>
      <c r="AM51" s="47" t="str">
        <f>IF(AND('Mapa final'!$AE$13="Muy Alta",'Mapa final'!$AG$13="Catastrófico"),CONCATENATE("R2C",'Mapa final'!$S$13),"")</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08"/>
      <c r="C52" s="308"/>
      <c r="D52" s="309"/>
      <c r="E52" s="350"/>
      <c r="F52" s="351"/>
      <c r="G52" s="351"/>
      <c r="H52" s="351"/>
      <c r="I52" s="352"/>
      <c r="J52" s="65" t="str">
        <f>IF(AND('Mapa final'!$AE$12="Baja",'Mapa final'!$AG$12="Leve"),CONCATENATE("R2C",'Mapa final'!$S$12),"")</f>
        <v/>
      </c>
      <c r="K52" s="169" t="str">
        <f>IF(AND('Mapa final'!$AE$13="Baja",'Mapa final'!$AG$13="Leve"),CONCATENATE("R2C",'Mapa final'!$S$13),"")</f>
        <v/>
      </c>
      <c r="L52" s="169" t="str">
        <f>IF(AND('Mapa final'!$AE$12="Baja",'Mapa final'!$AG$12="Leve"),CONCATENATE("R2C",'Mapa final'!$S$12),"")</f>
        <v/>
      </c>
      <c r="M52" s="169" t="str">
        <f>IF(AND('Mapa final'!$AE$13="Baja",'Mapa final'!$AG$13="Leve"),CONCATENATE("R2C",'Mapa final'!$S$13),"")</f>
        <v/>
      </c>
      <c r="N52" s="169" t="str">
        <f>IF(AND('Mapa final'!$AE$12="Baja",'Mapa final'!$AG$12="Leve"),CONCATENATE("R2C",'Mapa final'!$S$12),"")</f>
        <v/>
      </c>
      <c r="O52" s="66" t="str">
        <f>IF(AND('Mapa final'!$AE$13="Baja",'Mapa final'!$AG$13="Leve"),CONCATENATE("R2C",'Mapa final'!$S$13),"")</f>
        <v/>
      </c>
      <c r="P52" s="65" t="str">
        <f>IF(AND('Mapa final'!$AE$12="Baja",'Mapa final'!$AG$12="Leve"),CONCATENATE("R2C",'Mapa final'!$S$12),"")</f>
        <v/>
      </c>
      <c r="Q52" s="169" t="str">
        <f>IF(AND('Mapa final'!$AE$13="Baja",'Mapa final'!$AG$13="Leve"),CONCATENATE("R2C",'Mapa final'!$S$13),"")</f>
        <v/>
      </c>
      <c r="R52" s="169" t="str">
        <f>IF(AND('Mapa final'!$AE$12="Baja",'Mapa final'!$AG$12="Leve"),CONCATENATE("R2C",'Mapa final'!$S$12),"")</f>
        <v/>
      </c>
      <c r="S52" s="169" t="str">
        <f>IF(AND('Mapa final'!$AE$13="Baja",'Mapa final'!$AG$13="Leve"),CONCATENATE("R2C",'Mapa final'!$S$13),"")</f>
        <v/>
      </c>
      <c r="T52" s="169" t="str">
        <f>IF(AND('Mapa final'!$AE$12="Baja",'Mapa final'!$AG$12="Leve"),CONCATENATE("R2C",'Mapa final'!$S$12),"")</f>
        <v/>
      </c>
      <c r="U52" s="66" t="str">
        <f>IF(AND('Mapa final'!$AE$13="Baja",'Mapa final'!$AG$13="Leve"),CONCATENATE("R2C",'Mapa final'!$S$13),"")</f>
        <v/>
      </c>
      <c r="V52" s="57" t="str">
        <f>IF(AND('Mapa final'!$AE$12="Alta",'Mapa final'!$AG$12="Leve"),CONCATENATE("R2C",'Mapa final'!$S$12),"")</f>
        <v/>
      </c>
      <c r="W52" s="168" t="str">
        <f>IF(AND('Mapa final'!$AE$13="Alta",'Mapa final'!$AG$13="Leve"),CONCATENATE("R2C",'Mapa final'!$S$13),"")</f>
        <v/>
      </c>
      <c r="X52" s="168" t="str">
        <f>IF(AND('Mapa final'!$AE$12="Alta",'Mapa final'!$AG$12="Leve"),CONCATENATE("R2C",'Mapa final'!$S$12),"")</f>
        <v/>
      </c>
      <c r="Y52" s="168" t="str">
        <f>IF(AND('Mapa final'!$AE$13="Alta",'Mapa final'!$AG$13="Leve"),CONCATENATE("R2C",'Mapa final'!$S$13),"")</f>
        <v/>
      </c>
      <c r="Z52" s="168" t="str">
        <f>IF(AND('Mapa final'!$AE$12="Alta",'Mapa final'!$AG$12="Leve"),CONCATENATE("R2C",'Mapa final'!$S$12),"")</f>
        <v/>
      </c>
      <c r="AA52" s="58" t="str">
        <f>IF(AND('Mapa final'!$AE$13="Alta",'Mapa final'!$AG$13="Leve"),CONCATENATE("R2C",'Mapa final'!$S$13),"")</f>
        <v/>
      </c>
      <c r="AB52" s="44" t="str">
        <f>IF(AND('Mapa final'!$AE$12="Muy Alta",'Mapa final'!$AG$12="Leve"),CONCATENATE("R2C",'Mapa final'!$S$12),"")</f>
        <v/>
      </c>
      <c r="AC52" s="167" t="str">
        <f>IF(AND('Mapa final'!$AE$13="Muy Alta",'Mapa final'!$AG$13="Leve"),CONCATENATE("R2C",'Mapa final'!$S$13),"")</f>
        <v/>
      </c>
      <c r="AD52" s="167" t="str">
        <f>IF(AND('Mapa final'!$AE$12="Muy Alta",'Mapa final'!$AG$12="Leve"),CONCATENATE("R2C",'Mapa final'!$S$12),"")</f>
        <v/>
      </c>
      <c r="AE52" s="167" t="str">
        <f>IF(AND('Mapa final'!$AE$13="Muy Alta",'Mapa final'!$AG$13="Leve"),CONCATENATE("R2C",'Mapa final'!$S$13),"")</f>
        <v/>
      </c>
      <c r="AF52" s="167" t="str">
        <f>IF(AND('Mapa final'!$AE$12="Muy Alta",'Mapa final'!$AG$12="Leve"),CONCATENATE("R2C",'Mapa final'!$S$12),"")</f>
        <v/>
      </c>
      <c r="AG52" s="45" t="str">
        <f>IF(AND('Mapa final'!$AE$13="Muy Alta",'Mapa final'!$AG$13="Leve"),CONCATENATE("R2C",'Mapa final'!$S$13),"")</f>
        <v/>
      </c>
      <c r="AH52" s="46" t="str">
        <f>IF(AND('Mapa final'!$AE$12="Muy Alta",'Mapa final'!$AG$12="Catastrófico"),CONCATENATE("R2C",'Mapa final'!$S$12),"")</f>
        <v/>
      </c>
      <c r="AI52" s="170" t="str">
        <f>IF(AND('Mapa final'!$AE$13="Muy Alta",'Mapa final'!$AG$13="Catastrófico"),CONCATENATE("R2C",'Mapa final'!$S$13),"")</f>
        <v/>
      </c>
      <c r="AJ52" s="170" t="str">
        <f>IF(AND('Mapa final'!$AE$12="Muy Alta",'Mapa final'!$AG$12="Catastrófico"),CONCATENATE("R2C",'Mapa final'!$S$12),"")</f>
        <v/>
      </c>
      <c r="AK52" s="170" t="str">
        <f>IF(AND('Mapa final'!$AE$13="Muy Alta",'Mapa final'!$AG$13="Catastrófico"),CONCATENATE("R2C",'Mapa final'!$S$13),"")</f>
        <v/>
      </c>
      <c r="AL52" s="170" t="str">
        <f>IF(AND('Mapa final'!$AE$12="Muy Alta",'Mapa final'!$AG$12="Catastrófico"),CONCATENATE("R2C",'Mapa final'!$S$12),"")</f>
        <v/>
      </c>
      <c r="AM52" s="47" t="str">
        <f>IF(AND('Mapa final'!$AE$13="Muy Alta",'Mapa final'!$AG$13="Catastrófico"),CONCATENATE("R2C",'Mapa final'!$S$13),"")</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08"/>
      <c r="C53" s="308"/>
      <c r="D53" s="309"/>
      <c r="E53" s="350"/>
      <c r="F53" s="351"/>
      <c r="G53" s="351"/>
      <c r="H53" s="351"/>
      <c r="I53" s="352"/>
      <c r="J53" s="65" t="str">
        <f>IF(AND('Mapa final'!$AE$12="Baja",'Mapa final'!$AG$12="Leve"),CONCATENATE("R2C",'Mapa final'!$S$12),"")</f>
        <v/>
      </c>
      <c r="K53" s="169" t="str">
        <f>IF(AND('Mapa final'!$AE$13="Baja",'Mapa final'!$AG$13="Leve"),CONCATENATE("R2C",'Mapa final'!$S$13),"")</f>
        <v/>
      </c>
      <c r="L53" s="169" t="str">
        <f>IF(AND('Mapa final'!$AE$12="Baja",'Mapa final'!$AG$12="Leve"),CONCATENATE("R2C",'Mapa final'!$S$12),"")</f>
        <v/>
      </c>
      <c r="M53" s="169" t="str">
        <f>IF(AND('Mapa final'!$AE$13="Baja",'Mapa final'!$AG$13="Leve"),CONCATENATE("R2C",'Mapa final'!$S$13),"")</f>
        <v/>
      </c>
      <c r="N53" s="169" t="str">
        <f>IF(AND('Mapa final'!$AE$12="Baja",'Mapa final'!$AG$12="Leve"),CONCATENATE("R2C",'Mapa final'!$S$12),"")</f>
        <v/>
      </c>
      <c r="O53" s="66" t="str">
        <f>IF(AND('Mapa final'!$AE$13="Baja",'Mapa final'!$AG$13="Leve"),CONCATENATE("R2C",'Mapa final'!$S$13),"")</f>
        <v/>
      </c>
      <c r="P53" s="65" t="str">
        <f>IF(AND('Mapa final'!$AE$12="Baja",'Mapa final'!$AG$12="Leve"),CONCATENATE("R2C",'Mapa final'!$S$12),"")</f>
        <v/>
      </c>
      <c r="Q53" s="169" t="str">
        <f>IF(AND('Mapa final'!$AE$13="Baja",'Mapa final'!$AG$13="Leve"),CONCATENATE("R2C",'Mapa final'!$S$13),"")</f>
        <v/>
      </c>
      <c r="R53" s="169" t="str">
        <f>IF(AND('Mapa final'!$AE$12="Baja",'Mapa final'!$AG$12="Leve"),CONCATENATE("R2C",'Mapa final'!$S$12),"")</f>
        <v/>
      </c>
      <c r="S53" s="169" t="str">
        <f>IF(AND('Mapa final'!$AE$13="Baja",'Mapa final'!$AG$13="Leve"),CONCATENATE("R2C",'Mapa final'!$S$13),"")</f>
        <v/>
      </c>
      <c r="T53" s="169" t="str">
        <f>IF(AND('Mapa final'!$AE$12="Baja",'Mapa final'!$AG$12="Leve"),CONCATENATE("R2C",'Mapa final'!$S$12),"")</f>
        <v/>
      </c>
      <c r="U53" s="66" t="str">
        <f>IF(AND('Mapa final'!$AE$13="Baja",'Mapa final'!$AG$13="Leve"),CONCATENATE("R2C",'Mapa final'!$S$13),"")</f>
        <v/>
      </c>
      <c r="V53" s="57" t="str">
        <f>IF(AND('Mapa final'!$AE$12="Alta",'Mapa final'!$AG$12="Leve"),CONCATENATE("R2C",'Mapa final'!$S$12),"")</f>
        <v/>
      </c>
      <c r="W53" s="168" t="str">
        <f>IF(AND('Mapa final'!$AE$13="Alta",'Mapa final'!$AG$13="Leve"),CONCATENATE("R2C",'Mapa final'!$S$13),"")</f>
        <v/>
      </c>
      <c r="X53" s="168" t="str">
        <f>IF(AND('Mapa final'!$AE$12="Alta",'Mapa final'!$AG$12="Leve"),CONCATENATE("R2C",'Mapa final'!$S$12),"")</f>
        <v/>
      </c>
      <c r="Y53" s="168" t="str">
        <f>IF(AND('Mapa final'!$AE$13="Alta",'Mapa final'!$AG$13="Leve"),CONCATENATE("R2C",'Mapa final'!$S$13),"")</f>
        <v/>
      </c>
      <c r="Z53" s="168" t="str">
        <f>IF(AND('Mapa final'!$AE$12="Alta",'Mapa final'!$AG$12="Leve"),CONCATENATE("R2C",'Mapa final'!$S$12),"")</f>
        <v/>
      </c>
      <c r="AA53" s="58" t="str">
        <f>IF(AND('Mapa final'!$AE$13="Alta",'Mapa final'!$AG$13="Leve"),CONCATENATE("R2C",'Mapa final'!$S$13),"")</f>
        <v/>
      </c>
      <c r="AB53" s="44" t="str">
        <f>IF(AND('Mapa final'!$AE$12="Muy Alta",'Mapa final'!$AG$12="Leve"),CONCATENATE("R2C",'Mapa final'!$S$12),"")</f>
        <v/>
      </c>
      <c r="AC53" s="167" t="str">
        <f>IF(AND('Mapa final'!$AE$13="Muy Alta",'Mapa final'!$AG$13="Leve"),CONCATENATE("R2C",'Mapa final'!$S$13),"")</f>
        <v/>
      </c>
      <c r="AD53" s="167" t="str">
        <f>IF(AND('Mapa final'!$AE$12="Muy Alta",'Mapa final'!$AG$12="Leve"),CONCATENATE("R2C",'Mapa final'!$S$12),"")</f>
        <v/>
      </c>
      <c r="AE53" s="167" t="str">
        <f>IF(AND('Mapa final'!$AE$13="Muy Alta",'Mapa final'!$AG$13="Leve"),CONCATENATE("R2C",'Mapa final'!$S$13),"")</f>
        <v/>
      </c>
      <c r="AF53" s="167" t="str">
        <f>IF(AND('Mapa final'!$AE$12="Muy Alta",'Mapa final'!$AG$12="Leve"),CONCATENATE("R2C",'Mapa final'!$S$12),"")</f>
        <v/>
      </c>
      <c r="AG53" s="45" t="str">
        <f>IF(AND('Mapa final'!$AE$13="Muy Alta",'Mapa final'!$AG$13="Leve"),CONCATENATE("R2C",'Mapa final'!$S$13),"")</f>
        <v/>
      </c>
      <c r="AH53" s="46" t="str">
        <f>IF(AND('Mapa final'!$AE$12="Muy Alta",'Mapa final'!$AG$12="Catastrófico"),CONCATENATE("R2C",'Mapa final'!$S$12),"")</f>
        <v/>
      </c>
      <c r="AI53" s="170" t="str">
        <f>IF(AND('Mapa final'!$AE$13="Muy Alta",'Mapa final'!$AG$13="Catastrófico"),CONCATENATE("R2C",'Mapa final'!$S$13),"")</f>
        <v/>
      </c>
      <c r="AJ53" s="170" t="str">
        <f>IF(AND('Mapa final'!$AE$12="Muy Alta",'Mapa final'!$AG$12="Catastrófico"),CONCATENATE("R2C",'Mapa final'!$S$12),"")</f>
        <v/>
      </c>
      <c r="AK53" s="170" t="str">
        <f>IF(AND('Mapa final'!$AE$13="Muy Alta",'Mapa final'!$AG$13="Catastrófico"),CONCATENATE("R2C",'Mapa final'!$S$13),"")</f>
        <v/>
      </c>
      <c r="AL53" s="170" t="str">
        <f>IF(AND('Mapa final'!$AE$12="Muy Alta",'Mapa final'!$AG$12="Catastrófico"),CONCATENATE("R2C",'Mapa final'!$S$12),"")</f>
        <v/>
      </c>
      <c r="AM53" s="47" t="str">
        <f>IF(AND('Mapa final'!$AE$13="Muy Alta",'Mapa final'!$AG$13="Catastrófico"),CONCATENATE("R2C",'Mapa final'!$S$13),"")</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08"/>
      <c r="C54" s="308"/>
      <c r="D54" s="309"/>
      <c r="E54" s="350"/>
      <c r="F54" s="351"/>
      <c r="G54" s="351"/>
      <c r="H54" s="351"/>
      <c r="I54" s="352"/>
      <c r="J54" s="65" t="str">
        <f>IF(AND('Mapa final'!$AE$12="Baja",'Mapa final'!$AG$12="Leve"),CONCATENATE("R2C",'Mapa final'!$S$12),"")</f>
        <v/>
      </c>
      <c r="K54" s="169" t="str">
        <f>IF(AND('Mapa final'!$AE$13="Baja",'Mapa final'!$AG$13="Leve"),CONCATENATE("R2C",'Mapa final'!$S$13),"")</f>
        <v/>
      </c>
      <c r="L54" s="169" t="str">
        <f>IF(AND('Mapa final'!$AE$12="Baja",'Mapa final'!$AG$12="Leve"),CONCATENATE("R2C",'Mapa final'!$S$12),"")</f>
        <v/>
      </c>
      <c r="M54" s="169" t="str">
        <f>IF(AND('Mapa final'!$AE$13="Baja",'Mapa final'!$AG$13="Leve"),CONCATENATE("R2C",'Mapa final'!$S$13),"")</f>
        <v/>
      </c>
      <c r="N54" s="169" t="str">
        <f>IF(AND('Mapa final'!$AE$12="Baja",'Mapa final'!$AG$12="Leve"),CONCATENATE("R2C",'Mapa final'!$S$12),"")</f>
        <v/>
      </c>
      <c r="O54" s="66" t="str">
        <f>IF(AND('Mapa final'!$AE$13="Baja",'Mapa final'!$AG$13="Leve"),CONCATENATE("R2C",'Mapa final'!$S$13),"")</f>
        <v/>
      </c>
      <c r="P54" s="65" t="str">
        <f>IF(AND('Mapa final'!$AE$12="Baja",'Mapa final'!$AG$12="Leve"),CONCATENATE("R2C",'Mapa final'!$S$12),"")</f>
        <v/>
      </c>
      <c r="Q54" s="169" t="str">
        <f>IF(AND('Mapa final'!$AE$13="Baja",'Mapa final'!$AG$13="Leve"),CONCATENATE("R2C",'Mapa final'!$S$13),"")</f>
        <v/>
      </c>
      <c r="R54" s="169" t="str">
        <f>IF(AND('Mapa final'!$AE$12="Baja",'Mapa final'!$AG$12="Leve"),CONCATENATE("R2C",'Mapa final'!$S$12),"")</f>
        <v/>
      </c>
      <c r="S54" s="169" t="str">
        <f>IF(AND('Mapa final'!$AE$13="Baja",'Mapa final'!$AG$13="Leve"),CONCATENATE("R2C",'Mapa final'!$S$13),"")</f>
        <v/>
      </c>
      <c r="T54" s="169" t="str">
        <f>IF(AND('Mapa final'!$AE$12="Baja",'Mapa final'!$AG$12="Leve"),CONCATENATE("R2C",'Mapa final'!$S$12),"")</f>
        <v/>
      </c>
      <c r="U54" s="66" t="str">
        <f>IF(AND('Mapa final'!$AE$13="Baja",'Mapa final'!$AG$13="Leve"),CONCATENATE("R2C",'Mapa final'!$S$13),"")</f>
        <v/>
      </c>
      <c r="V54" s="57" t="str">
        <f>IF(AND('Mapa final'!$AE$12="Alta",'Mapa final'!$AG$12="Leve"),CONCATENATE("R2C",'Mapa final'!$S$12),"")</f>
        <v/>
      </c>
      <c r="W54" s="168" t="str">
        <f>IF(AND('Mapa final'!$AE$13="Alta",'Mapa final'!$AG$13="Leve"),CONCATENATE("R2C",'Mapa final'!$S$13),"")</f>
        <v/>
      </c>
      <c r="X54" s="168" t="str">
        <f>IF(AND('Mapa final'!$AE$12="Alta",'Mapa final'!$AG$12="Leve"),CONCATENATE("R2C",'Mapa final'!$S$12),"")</f>
        <v/>
      </c>
      <c r="Y54" s="168" t="str">
        <f>IF(AND('Mapa final'!$AE$13="Alta",'Mapa final'!$AG$13="Leve"),CONCATENATE("R2C",'Mapa final'!$S$13),"")</f>
        <v/>
      </c>
      <c r="Z54" s="168" t="str">
        <f>IF(AND('Mapa final'!$AE$12="Alta",'Mapa final'!$AG$12="Leve"),CONCATENATE("R2C",'Mapa final'!$S$12),"")</f>
        <v/>
      </c>
      <c r="AA54" s="58" t="str">
        <f>IF(AND('Mapa final'!$AE$13="Alta",'Mapa final'!$AG$13="Leve"),CONCATENATE("R2C",'Mapa final'!$S$13),"")</f>
        <v/>
      </c>
      <c r="AB54" s="44" t="str">
        <f>IF(AND('Mapa final'!$AE$12="Muy Alta",'Mapa final'!$AG$12="Leve"),CONCATENATE("R2C",'Mapa final'!$S$12),"")</f>
        <v/>
      </c>
      <c r="AC54" s="167" t="str">
        <f>IF(AND('Mapa final'!$AE$13="Muy Alta",'Mapa final'!$AG$13="Leve"),CONCATENATE("R2C",'Mapa final'!$S$13),"")</f>
        <v/>
      </c>
      <c r="AD54" s="167" t="str">
        <f>IF(AND('Mapa final'!$AE$12="Muy Alta",'Mapa final'!$AG$12="Leve"),CONCATENATE("R2C",'Mapa final'!$S$12),"")</f>
        <v/>
      </c>
      <c r="AE54" s="167" t="str">
        <f>IF(AND('Mapa final'!$AE$13="Muy Alta",'Mapa final'!$AG$13="Leve"),CONCATENATE("R2C",'Mapa final'!$S$13),"")</f>
        <v/>
      </c>
      <c r="AF54" s="167" t="str">
        <f>IF(AND('Mapa final'!$AE$12="Muy Alta",'Mapa final'!$AG$12="Leve"),CONCATENATE("R2C",'Mapa final'!$S$12),"")</f>
        <v/>
      </c>
      <c r="AG54" s="45" t="str">
        <f>IF(AND('Mapa final'!$AE$13="Muy Alta",'Mapa final'!$AG$13="Leve"),CONCATENATE("R2C",'Mapa final'!$S$13),"")</f>
        <v/>
      </c>
      <c r="AH54" s="46" t="str">
        <f>IF(AND('Mapa final'!$AE$12="Muy Alta",'Mapa final'!$AG$12="Catastrófico"),CONCATENATE("R2C",'Mapa final'!$S$12),"")</f>
        <v/>
      </c>
      <c r="AI54" s="170" t="str">
        <f>IF(AND('Mapa final'!$AE$13="Muy Alta",'Mapa final'!$AG$13="Catastrófico"),CONCATENATE("R2C",'Mapa final'!$S$13),"")</f>
        <v/>
      </c>
      <c r="AJ54" s="170" t="str">
        <f>IF(AND('Mapa final'!$AE$12="Muy Alta",'Mapa final'!$AG$12="Catastrófico"),CONCATENATE("R2C",'Mapa final'!$S$12),"")</f>
        <v/>
      </c>
      <c r="AK54" s="170" t="str">
        <f>IF(AND('Mapa final'!$AE$13="Muy Alta",'Mapa final'!$AG$13="Catastrófico"),CONCATENATE("R2C",'Mapa final'!$S$13),"")</f>
        <v/>
      </c>
      <c r="AL54" s="170" t="str">
        <f>IF(AND('Mapa final'!$AE$12="Muy Alta",'Mapa final'!$AG$12="Catastrófico"),CONCATENATE("R2C",'Mapa final'!$S$12),"")</f>
        <v/>
      </c>
      <c r="AM54" s="47" t="str">
        <f>IF(AND('Mapa final'!$AE$13="Muy Alta",'Mapa final'!$AG$13="Catastrófico"),CONCATENATE("R2C",'Mapa final'!$S$13),"")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08"/>
      <c r="C55" s="308"/>
      <c r="D55" s="309"/>
      <c r="E55" s="353"/>
      <c r="F55" s="354"/>
      <c r="G55" s="354"/>
      <c r="H55" s="354"/>
      <c r="I55" s="355"/>
      <c r="J55" s="67" t="str">
        <f>IF(AND('Mapa final'!$AE$12="Baja",'Mapa final'!$AG$12="Leve"),CONCATENATE("R2C",'Mapa final'!$S$12),"")</f>
        <v/>
      </c>
      <c r="K55" s="68" t="str">
        <f>IF(AND('Mapa final'!$AE$13="Baja",'Mapa final'!$AG$13="Leve"),CONCATENATE("R2C",'Mapa final'!$S$13),"")</f>
        <v/>
      </c>
      <c r="L55" s="68" t="str">
        <f>IF(AND('Mapa final'!$AE$12="Baja",'Mapa final'!$AG$12="Leve"),CONCATENATE("R2C",'Mapa final'!$S$12),"")</f>
        <v/>
      </c>
      <c r="M55" s="68" t="str">
        <f>IF(AND('Mapa final'!$AE$13="Baja",'Mapa final'!$AG$13="Leve"),CONCATENATE("R2C",'Mapa final'!$S$13),"")</f>
        <v/>
      </c>
      <c r="N55" s="68" t="str">
        <f>IF(AND('Mapa final'!$AE$12="Baja",'Mapa final'!$AG$12="Leve"),CONCATENATE("R2C",'Mapa final'!$S$12),"")</f>
        <v/>
      </c>
      <c r="O55" s="69" t="str">
        <f>IF(AND('Mapa final'!$AE$13="Baja",'Mapa final'!$AG$13="Leve"),CONCATENATE("R2C",'Mapa final'!$S$13),"")</f>
        <v/>
      </c>
      <c r="P55" s="67" t="str">
        <f>IF(AND('Mapa final'!$AE$12="Baja",'Mapa final'!$AG$12="Leve"),CONCATENATE("R2C",'Mapa final'!$S$12),"")</f>
        <v/>
      </c>
      <c r="Q55" s="68" t="str">
        <f>IF(AND('Mapa final'!$AE$13="Baja",'Mapa final'!$AG$13="Leve"),CONCATENATE("R2C",'Mapa final'!$S$13),"")</f>
        <v/>
      </c>
      <c r="R55" s="68" t="str">
        <f>IF(AND('Mapa final'!$AE$12="Baja",'Mapa final'!$AG$12="Leve"),CONCATENATE("R2C",'Mapa final'!$S$12),"")</f>
        <v/>
      </c>
      <c r="S55" s="68" t="str">
        <f>IF(AND('Mapa final'!$AE$13="Baja",'Mapa final'!$AG$13="Leve"),CONCATENATE("R2C",'Mapa final'!$S$13),"")</f>
        <v/>
      </c>
      <c r="T55" s="68" t="str">
        <f>IF(AND('Mapa final'!$AE$12="Baja",'Mapa final'!$AG$12="Leve"),CONCATENATE("R2C",'Mapa final'!$S$12),"")</f>
        <v/>
      </c>
      <c r="U55" s="69" t="str">
        <f>IF(AND('Mapa final'!$AE$13="Baja",'Mapa final'!$AG$13="Leve"),CONCATENATE("R2C",'Mapa final'!$S$13),"")</f>
        <v/>
      </c>
      <c r="V55" s="59" t="str">
        <f>IF(AND('Mapa final'!$AE$12="Alta",'Mapa final'!$AG$12="Leve"),CONCATENATE("R2C",'Mapa final'!$S$12),"")</f>
        <v/>
      </c>
      <c r="W55" s="60" t="str">
        <f>IF(AND('Mapa final'!$AE$13="Alta",'Mapa final'!$AG$13="Leve"),CONCATENATE("R2C",'Mapa final'!$S$13),"")</f>
        <v/>
      </c>
      <c r="X55" s="60" t="str">
        <f>IF(AND('Mapa final'!$AE$12="Alta",'Mapa final'!$AG$12="Leve"),CONCATENATE("R2C",'Mapa final'!$S$12),"")</f>
        <v/>
      </c>
      <c r="Y55" s="60" t="str">
        <f>IF(AND('Mapa final'!$AE$13="Alta",'Mapa final'!$AG$13="Leve"),CONCATENATE("R2C",'Mapa final'!$S$13),"")</f>
        <v/>
      </c>
      <c r="Z55" s="60" t="str">
        <f>IF(AND('Mapa final'!$AE$12="Alta",'Mapa final'!$AG$12="Leve"),CONCATENATE("R2C",'Mapa final'!$S$12),"")</f>
        <v/>
      </c>
      <c r="AA55" s="61" t="str">
        <f>IF(AND('Mapa final'!$AE$13="Alta",'Mapa final'!$AG$13="Leve"),CONCATENATE("R2C",'Mapa final'!$S$13),"")</f>
        <v/>
      </c>
      <c r="AB55" s="48" t="str">
        <f>IF(AND('Mapa final'!$AE$12="Muy Alta",'Mapa final'!$AG$12="Leve"),CONCATENATE("R2C",'Mapa final'!$S$12),"")</f>
        <v/>
      </c>
      <c r="AC55" s="49" t="str">
        <f>IF(AND('Mapa final'!$AE$13="Muy Alta",'Mapa final'!$AG$13="Leve"),CONCATENATE("R2C",'Mapa final'!$S$13),"")</f>
        <v/>
      </c>
      <c r="AD55" s="49" t="str">
        <f>IF(AND('Mapa final'!$AE$12="Muy Alta",'Mapa final'!$AG$12="Leve"),CONCATENATE("R2C",'Mapa final'!$S$12),"")</f>
        <v/>
      </c>
      <c r="AE55" s="49" t="str">
        <f>IF(AND('Mapa final'!$AE$13="Muy Alta",'Mapa final'!$AG$13="Leve"),CONCATENATE("R2C",'Mapa final'!$S$13),"")</f>
        <v/>
      </c>
      <c r="AF55" s="49" t="str">
        <f>IF(AND('Mapa final'!$AE$12="Muy Alta",'Mapa final'!$AG$12="Leve"),CONCATENATE("R2C",'Mapa final'!$S$12),"")</f>
        <v/>
      </c>
      <c r="AG55" s="50" t="str">
        <f>IF(AND('Mapa final'!$AE$13="Muy Alta",'Mapa final'!$AG$13="Leve"),CONCATENATE("R2C",'Mapa final'!$S$13),"")</f>
        <v/>
      </c>
      <c r="AH55" s="51" t="str">
        <f>IF(AND('Mapa final'!$AE$12="Muy Alta",'Mapa final'!$AG$12="Catastrófico"),CONCATENATE("R2C",'Mapa final'!$S$12),"")</f>
        <v/>
      </c>
      <c r="AI55" s="52" t="str">
        <f>IF(AND('Mapa final'!$AE$13="Muy Alta",'Mapa final'!$AG$13="Catastrófico"),CONCATENATE("R2C",'Mapa final'!$S$13),"")</f>
        <v/>
      </c>
      <c r="AJ55" s="52" t="str">
        <f>IF(AND('Mapa final'!$AE$12="Muy Alta",'Mapa final'!$AG$12="Catastrófico"),CONCATENATE("R2C",'Mapa final'!$S$12),"")</f>
        <v/>
      </c>
      <c r="AK55" s="52" t="str">
        <f>IF(AND('Mapa final'!$AE$13="Muy Alta",'Mapa final'!$AG$13="Catastrófico"),CONCATENATE("R2C",'Mapa final'!$S$13),"")</f>
        <v/>
      </c>
      <c r="AL55" s="52" t="str">
        <f>IF(AND('Mapa final'!$AE$12="Muy Alta",'Mapa final'!$AG$12="Catastrófico"),CONCATENATE("R2C",'Mapa final'!$S$12),"")</f>
        <v/>
      </c>
      <c r="AM55" s="53" t="str">
        <f>IF(AND('Mapa final'!$AE$13="Muy Alta",'Mapa final'!$AG$13="Catastrófico"),CONCATENATE("R2C",'Mapa final'!$S$13),"")</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47" t="s">
        <v>174</v>
      </c>
      <c r="K56" s="348"/>
      <c r="L56" s="348"/>
      <c r="M56" s="348"/>
      <c r="N56" s="348"/>
      <c r="O56" s="349"/>
      <c r="P56" s="347" t="s">
        <v>175</v>
      </c>
      <c r="Q56" s="348"/>
      <c r="R56" s="348"/>
      <c r="S56" s="348"/>
      <c r="T56" s="348"/>
      <c r="U56" s="349"/>
      <c r="V56" s="347" t="s">
        <v>176</v>
      </c>
      <c r="W56" s="348"/>
      <c r="X56" s="348"/>
      <c r="Y56" s="348"/>
      <c r="Z56" s="348"/>
      <c r="AA56" s="349"/>
      <c r="AB56" s="347" t="s">
        <v>177</v>
      </c>
      <c r="AC56" s="356"/>
      <c r="AD56" s="348"/>
      <c r="AE56" s="348"/>
      <c r="AF56" s="348"/>
      <c r="AG56" s="349"/>
      <c r="AH56" s="347" t="s">
        <v>178</v>
      </c>
      <c r="AI56" s="348"/>
      <c r="AJ56" s="348"/>
      <c r="AK56" s="348"/>
      <c r="AL56" s="348"/>
      <c r="AM56" s="349"/>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50"/>
      <c r="K57" s="351"/>
      <c r="L57" s="351"/>
      <c r="M57" s="351"/>
      <c r="N57" s="351"/>
      <c r="O57" s="352"/>
      <c r="P57" s="350"/>
      <c r="Q57" s="351"/>
      <c r="R57" s="351"/>
      <c r="S57" s="351"/>
      <c r="T57" s="351"/>
      <c r="U57" s="352"/>
      <c r="V57" s="350"/>
      <c r="W57" s="351"/>
      <c r="X57" s="351"/>
      <c r="Y57" s="351"/>
      <c r="Z57" s="351"/>
      <c r="AA57" s="352"/>
      <c r="AB57" s="350"/>
      <c r="AC57" s="351"/>
      <c r="AD57" s="351"/>
      <c r="AE57" s="351"/>
      <c r="AF57" s="351"/>
      <c r="AG57" s="352"/>
      <c r="AH57" s="350"/>
      <c r="AI57" s="351"/>
      <c r="AJ57" s="351"/>
      <c r="AK57" s="351"/>
      <c r="AL57" s="351"/>
      <c r="AM57" s="352"/>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50"/>
      <c r="K58" s="351"/>
      <c r="L58" s="351"/>
      <c r="M58" s="351"/>
      <c r="N58" s="351"/>
      <c r="O58" s="352"/>
      <c r="P58" s="350"/>
      <c r="Q58" s="351"/>
      <c r="R58" s="351"/>
      <c r="S58" s="351"/>
      <c r="T58" s="351"/>
      <c r="U58" s="352"/>
      <c r="V58" s="350"/>
      <c r="W58" s="351"/>
      <c r="X58" s="351"/>
      <c r="Y58" s="351"/>
      <c r="Z58" s="351"/>
      <c r="AA58" s="352"/>
      <c r="AB58" s="350"/>
      <c r="AC58" s="351"/>
      <c r="AD58" s="351"/>
      <c r="AE58" s="351"/>
      <c r="AF58" s="351"/>
      <c r="AG58" s="352"/>
      <c r="AH58" s="350"/>
      <c r="AI58" s="351"/>
      <c r="AJ58" s="351"/>
      <c r="AK58" s="351"/>
      <c r="AL58" s="351"/>
      <c r="AM58" s="352"/>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50"/>
      <c r="K59" s="351"/>
      <c r="L59" s="351"/>
      <c r="M59" s="351"/>
      <c r="N59" s="351"/>
      <c r="O59" s="352"/>
      <c r="P59" s="350"/>
      <c r="Q59" s="351"/>
      <c r="R59" s="351"/>
      <c r="S59" s="351"/>
      <c r="T59" s="351"/>
      <c r="U59" s="352"/>
      <c r="V59" s="350"/>
      <c r="W59" s="351"/>
      <c r="X59" s="351"/>
      <c r="Y59" s="351"/>
      <c r="Z59" s="351"/>
      <c r="AA59" s="352"/>
      <c r="AB59" s="350"/>
      <c r="AC59" s="351"/>
      <c r="AD59" s="351"/>
      <c r="AE59" s="351"/>
      <c r="AF59" s="351"/>
      <c r="AG59" s="352"/>
      <c r="AH59" s="350"/>
      <c r="AI59" s="351"/>
      <c r="AJ59" s="351"/>
      <c r="AK59" s="351"/>
      <c r="AL59" s="351"/>
      <c r="AM59" s="352"/>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50"/>
      <c r="K60" s="351"/>
      <c r="L60" s="351"/>
      <c r="M60" s="351"/>
      <c r="N60" s="351"/>
      <c r="O60" s="352"/>
      <c r="P60" s="350"/>
      <c r="Q60" s="351"/>
      <c r="R60" s="351"/>
      <c r="S60" s="351"/>
      <c r="T60" s="351"/>
      <c r="U60" s="352"/>
      <c r="V60" s="350"/>
      <c r="W60" s="351"/>
      <c r="X60" s="351"/>
      <c r="Y60" s="351"/>
      <c r="Z60" s="351"/>
      <c r="AA60" s="352"/>
      <c r="AB60" s="350"/>
      <c r="AC60" s="351"/>
      <c r="AD60" s="351"/>
      <c r="AE60" s="351"/>
      <c r="AF60" s="351"/>
      <c r="AG60" s="352"/>
      <c r="AH60" s="350"/>
      <c r="AI60" s="351"/>
      <c r="AJ60" s="351"/>
      <c r="AK60" s="351"/>
      <c r="AL60" s="351"/>
      <c r="AM60" s="352"/>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53"/>
      <c r="K61" s="354"/>
      <c r="L61" s="354"/>
      <c r="M61" s="354"/>
      <c r="N61" s="354"/>
      <c r="O61" s="355"/>
      <c r="P61" s="353"/>
      <c r="Q61" s="354"/>
      <c r="R61" s="354"/>
      <c r="S61" s="354"/>
      <c r="T61" s="354"/>
      <c r="U61" s="355"/>
      <c r="V61" s="353"/>
      <c r="W61" s="354"/>
      <c r="X61" s="354"/>
      <c r="Y61" s="354"/>
      <c r="Z61" s="354"/>
      <c r="AA61" s="355"/>
      <c r="AB61" s="353"/>
      <c r="AC61" s="354"/>
      <c r="AD61" s="354"/>
      <c r="AE61" s="354"/>
      <c r="AF61" s="354"/>
      <c r="AG61" s="355"/>
      <c r="AH61" s="353"/>
      <c r="AI61" s="354"/>
      <c r="AJ61" s="354"/>
      <c r="AK61" s="354"/>
      <c r="AL61" s="354"/>
      <c r="AM61" s="355"/>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0"/>
      <c r="B1" s="396" t="s">
        <v>180</v>
      </c>
      <c r="C1" s="396"/>
      <c r="D1" s="396"/>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181</v>
      </c>
      <c r="D3" s="9" t="s">
        <v>164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182</v>
      </c>
      <c r="C4" s="11" t="s">
        <v>183</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184</v>
      </c>
      <c r="C5" s="14" t="s">
        <v>185</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186</v>
      </c>
      <c r="C6" s="14" t="s">
        <v>187</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188</v>
      </c>
      <c r="C7" s="14" t="s">
        <v>189</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190</v>
      </c>
      <c r="C8" s="14" t="s">
        <v>191</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97" t="s">
        <v>192</v>
      </c>
      <c r="C1" s="397"/>
      <c r="D1" s="397"/>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193</v>
      </c>
      <c r="D3" s="28" t="s">
        <v>194</v>
      </c>
      <c r="E3" s="70"/>
      <c r="F3" s="70"/>
      <c r="G3" s="70"/>
      <c r="H3" s="70"/>
      <c r="I3" s="70"/>
      <c r="J3" s="70"/>
      <c r="K3" s="70"/>
      <c r="L3" s="70"/>
      <c r="M3" s="70"/>
      <c r="N3" s="70"/>
      <c r="O3" s="70"/>
      <c r="P3" s="70"/>
      <c r="Q3" s="70"/>
      <c r="R3" s="70"/>
      <c r="S3" s="70"/>
      <c r="T3" s="70"/>
      <c r="U3" s="70"/>
    </row>
    <row r="4" spans="1:21" ht="33.75" x14ac:dyDescent="0.25">
      <c r="A4" s="90" t="s">
        <v>195</v>
      </c>
      <c r="B4" s="31" t="s">
        <v>196</v>
      </c>
      <c r="C4" s="36" t="s">
        <v>197</v>
      </c>
      <c r="D4" s="29" t="s">
        <v>198</v>
      </c>
      <c r="E4" s="70"/>
      <c r="F4" s="70"/>
      <c r="G4" s="70"/>
      <c r="H4" s="70"/>
      <c r="I4" s="70"/>
      <c r="J4" s="70"/>
      <c r="K4" s="70"/>
      <c r="L4" s="70"/>
      <c r="M4" s="70"/>
      <c r="N4" s="70"/>
      <c r="O4" s="70"/>
      <c r="P4" s="70"/>
      <c r="Q4" s="70"/>
      <c r="R4" s="70"/>
      <c r="S4" s="70"/>
      <c r="T4" s="70"/>
      <c r="U4" s="70"/>
    </row>
    <row r="5" spans="1:21" ht="67.5" x14ac:dyDescent="0.25">
      <c r="A5" s="90" t="s">
        <v>199</v>
      </c>
      <c r="B5" s="32" t="s">
        <v>200</v>
      </c>
      <c r="C5" s="37" t="s">
        <v>201</v>
      </c>
      <c r="D5" s="30" t="s">
        <v>202</v>
      </c>
      <c r="E5" s="70"/>
      <c r="F5" s="70"/>
      <c r="G5" s="70"/>
      <c r="H5" s="70"/>
      <c r="I5" s="70"/>
      <c r="J5" s="70"/>
      <c r="K5" s="70"/>
      <c r="L5" s="70"/>
      <c r="M5" s="70"/>
      <c r="N5" s="70"/>
      <c r="O5" s="70"/>
      <c r="P5" s="70"/>
      <c r="Q5" s="70"/>
      <c r="R5" s="70"/>
      <c r="S5" s="70"/>
      <c r="T5" s="70"/>
      <c r="U5" s="70"/>
    </row>
    <row r="6" spans="1:21" ht="67.5" x14ac:dyDescent="0.25">
      <c r="A6" s="90" t="s">
        <v>170</v>
      </c>
      <c r="B6" s="33" t="s">
        <v>203</v>
      </c>
      <c r="C6" s="37" t="s">
        <v>204</v>
      </c>
      <c r="D6" s="30" t="s">
        <v>205</v>
      </c>
      <c r="E6" s="70"/>
      <c r="F6" s="70"/>
      <c r="G6" s="70"/>
      <c r="H6" s="70"/>
      <c r="I6" s="70"/>
      <c r="J6" s="70"/>
      <c r="K6" s="70"/>
      <c r="L6" s="70"/>
      <c r="M6" s="70"/>
      <c r="N6" s="70"/>
      <c r="O6" s="70"/>
      <c r="P6" s="70"/>
      <c r="Q6" s="70"/>
      <c r="R6" s="70"/>
      <c r="S6" s="70"/>
      <c r="T6" s="70"/>
      <c r="U6" s="70"/>
    </row>
    <row r="7" spans="1:21" ht="101.25" x14ac:dyDescent="0.25">
      <c r="A7" s="90" t="s">
        <v>206</v>
      </c>
      <c r="B7" s="34" t="s">
        <v>207</v>
      </c>
      <c r="C7" s="37" t="s">
        <v>208</v>
      </c>
      <c r="D7" s="30" t="s">
        <v>209</v>
      </c>
      <c r="E7" s="70"/>
      <c r="F7" s="70"/>
      <c r="G7" s="70"/>
      <c r="H7" s="70"/>
      <c r="I7" s="70"/>
      <c r="J7" s="70"/>
      <c r="K7" s="70"/>
      <c r="L7" s="70"/>
      <c r="M7" s="70"/>
      <c r="N7" s="70"/>
      <c r="O7" s="70"/>
      <c r="P7" s="70"/>
      <c r="Q7" s="70"/>
      <c r="R7" s="70"/>
      <c r="S7" s="70"/>
      <c r="T7" s="70"/>
      <c r="U7" s="70"/>
    </row>
    <row r="8" spans="1:21" ht="67.5" x14ac:dyDescent="0.25">
      <c r="A8" s="90" t="s">
        <v>210</v>
      </c>
      <c r="B8" s="35" t="s">
        <v>211</v>
      </c>
      <c r="C8" s="37" t="s">
        <v>212</v>
      </c>
      <c r="D8" s="30" t="s">
        <v>213</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214</v>
      </c>
      <c r="C11" s="90" t="s">
        <v>215</v>
      </c>
      <c r="D11" s="90" t="s">
        <v>135</v>
      </c>
      <c r="E11" s="70"/>
      <c r="F11" s="70"/>
      <c r="G11" s="70"/>
      <c r="H11" s="70"/>
      <c r="I11" s="70"/>
      <c r="J11" s="70"/>
      <c r="K11" s="70"/>
      <c r="L11" s="70"/>
      <c r="M11" s="70"/>
      <c r="N11" s="70"/>
      <c r="O11" s="70"/>
      <c r="P11" s="70"/>
      <c r="Q11" s="70"/>
      <c r="R11" s="70"/>
      <c r="S11" s="70"/>
      <c r="T11" s="70"/>
      <c r="U11" s="70"/>
    </row>
    <row r="12" spans="1:21" x14ac:dyDescent="0.25">
      <c r="A12" s="90"/>
      <c r="B12" s="90" t="s">
        <v>216</v>
      </c>
      <c r="C12" s="90" t="s">
        <v>113</v>
      </c>
      <c r="D12" s="90" t="s">
        <v>217</v>
      </c>
      <c r="E12" s="70"/>
      <c r="F12" s="70"/>
      <c r="G12" s="70"/>
      <c r="H12" s="70"/>
      <c r="I12" s="70"/>
      <c r="J12" s="70"/>
      <c r="K12" s="70"/>
      <c r="L12" s="70"/>
      <c r="M12" s="70"/>
      <c r="N12" s="70"/>
      <c r="O12" s="70"/>
      <c r="P12" s="70"/>
      <c r="Q12" s="70"/>
      <c r="R12" s="70"/>
      <c r="S12" s="70"/>
      <c r="T12" s="70"/>
      <c r="U12" s="70"/>
    </row>
    <row r="13" spans="1:21" x14ac:dyDescent="0.25">
      <c r="A13" s="90"/>
      <c r="B13" s="90"/>
      <c r="C13" s="90" t="s">
        <v>218</v>
      </c>
      <c r="D13" s="90" t="s">
        <v>219</v>
      </c>
      <c r="E13" s="70"/>
      <c r="F13" s="70"/>
      <c r="G13" s="70"/>
      <c r="H13" s="70"/>
      <c r="I13" s="70"/>
      <c r="J13" s="70"/>
      <c r="K13" s="70"/>
      <c r="L13" s="70"/>
      <c r="M13" s="70"/>
      <c r="N13" s="70"/>
      <c r="O13" s="70"/>
      <c r="P13" s="70"/>
      <c r="Q13" s="70"/>
      <c r="R13" s="70"/>
      <c r="S13" s="70"/>
      <c r="T13" s="70"/>
      <c r="U13" s="70"/>
    </row>
    <row r="14" spans="1:21" x14ac:dyDescent="0.25">
      <c r="A14" s="90"/>
      <c r="B14" s="90"/>
      <c r="C14" s="90" t="s">
        <v>220</v>
      </c>
      <c r="D14" s="90" t="s">
        <v>221</v>
      </c>
      <c r="E14" s="70"/>
      <c r="F14" s="70"/>
      <c r="G14" s="70"/>
      <c r="H14" s="70"/>
      <c r="I14" s="70"/>
      <c r="J14" s="70"/>
      <c r="K14" s="70"/>
      <c r="L14" s="70"/>
      <c r="M14" s="70"/>
      <c r="N14" s="70"/>
      <c r="O14" s="70"/>
      <c r="P14" s="70"/>
      <c r="Q14" s="70"/>
      <c r="R14" s="70"/>
      <c r="S14" s="70"/>
      <c r="T14" s="70"/>
      <c r="U14" s="70"/>
    </row>
    <row r="15" spans="1:21" x14ac:dyDescent="0.25">
      <c r="A15" s="90"/>
      <c r="B15" s="90"/>
      <c r="C15" s="90" t="s">
        <v>222</v>
      </c>
      <c r="D15" s="90" t="s">
        <v>223</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224</v>
      </c>
      <c r="C209" s="22" t="s">
        <v>225</v>
      </c>
      <c r="D209" s="25" t="s">
        <v>224</v>
      </c>
      <c r="E209" s="25" t="s">
        <v>225</v>
      </c>
    </row>
    <row r="210" spans="1:8" ht="21" x14ac:dyDescent="0.35">
      <c r="A210" s="70"/>
      <c r="B210" s="23" t="s">
        <v>226</v>
      </c>
      <c r="C210" s="23" t="s">
        <v>227</v>
      </c>
      <c r="D210" t="s">
        <v>226</v>
      </c>
      <c r="F210" t="str">
        <f>IF(NOT(ISBLANK(D210)),D210,IF(NOT(ISBLANK(E210)),"     "&amp;E210,FALSE))</f>
        <v>Afectación Económica o presupuestal</v>
      </c>
      <c r="G210" t="s">
        <v>226</v>
      </c>
      <c r="H210" t="str">
        <f>IF(NOT(ISERROR(MATCH(G210,_xlfn.ANCHORARRAY(B221),0))),F223&amp;"Por favor no seleccionar los criterios de impacto",G210)</f>
        <v>❌Por favor no seleccionar los criterios de impacto</v>
      </c>
    </row>
    <row r="211" spans="1:8" ht="21" x14ac:dyDescent="0.35">
      <c r="A211" s="70"/>
      <c r="B211" s="23" t="s">
        <v>226</v>
      </c>
      <c r="C211" s="23" t="s">
        <v>201</v>
      </c>
      <c r="E211" t="s">
        <v>227</v>
      </c>
      <c r="F211" t="str">
        <f t="shared" ref="F211:F221" si="0">IF(NOT(ISBLANK(D211)),D211,IF(NOT(ISBLANK(E211)),"     "&amp;E211,FALSE))</f>
        <v xml:space="preserve">     Afectación menor a 10 SMLMV .</v>
      </c>
    </row>
    <row r="212" spans="1:8" ht="21" x14ac:dyDescent="0.35">
      <c r="A212" s="70"/>
      <c r="B212" s="23" t="s">
        <v>226</v>
      </c>
      <c r="C212" s="23" t="s">
        <v>204</v>
      </c>
      <c r="E212" t="s">
        <v>201</v>
      </c>
      <c r="F212" t="str">
        <f t="shared" si="0"/>
        <v xml:space="preserve">     Entre 10 y 50 SMLMV </v>
      </c>
    </row>
    <row r="213" spans="1:8" ht="21" x14ac:dyDescent="0.35">
      <c r="A213" s="70"/>
      <c r="B213" s="23" t="s">
        <v>226</v>
      </c>
      <c r="C213" s="23" t="s">
        <v>208</v>
      </c>
      <c r="E213" t="s">
        <v>204</v>
      </c>
      <c r="F213" t="str">
        <f t="shared" si="0"/>
        <v xml:space="preserve">     Entre 50 y 100 SMLMV </v>
      </c>
    </row>
    <row r="214" spans="1:8" ht="21" x14ac:dyDescent="0.35">
      <c r="A214" s="70"/>
      <c r="B214" s="23" t="s">
        <v>226</v>
      </c>
      <c r="C214" s="23" t="s">
        <v>212</v>
      </c>
      <c r="E214" t="s">
        <v>208</v>
      </c>
      <c r="F214" t="str">
        <f t="shared" si="0"/>
        <v xml:space="preserve">     Entre 100 y 500 SMLMV </v>
      </c>
    </row>
    <row r="215" spans="1:8" ht="21" x14ac:dyDescent="0.35">
      <c r="A215" s="70"/>
      <c r="B215" s="23" t="s">
        <v>194</v>
      </c>
      <c r="C215" s="23" t="s">
        <v>198</v>
      </c>
      <c r="E215" t="s">
        <v>212</v>
      </c>
      <c r="F215" t="str">
        <f t="shared" si="0"/>
        <v xml:space="preserve">     Mayor a 500 SMLMV </v>
      </c>
    </row>
    <row r="216" spans="1:8" ht="21" x14ac:dyDescent="0.35">
      <c r="A216" s="70"/>
      <c r="B216" s="23" t="s">
        <v>194</v>
      </c>
      <c r="C216" s="23" t="s">
        <v>202</v>
      </c>
      <c r="D216" t="s">
        <v>194</v>
      </c>
      <c r="F216" t="str">
        <f t="shared" si="0"/>
        <v>Pérdida Reputacional</v>
      </c>
    </row>
    <row r="217" spans="1:8" ht="21" x14ac:dyDescent="0.35">
      <c r="A217" s="70"/>
      <c r="B217" s="23" t="s">
        <v>194</v>
      </c>
      <c r="C217" s="23" t="s">
        <v>205</v>
      </c>
      <c r="E217" t="s">
        <v>198</v>
      </c>
      <c r="F217" t="str">
        <f t="shared" si="0"/>
        <v xml:space="preserve">     El riesgo afecta la imagen de alguna área de la organización</v>
      </c>
    </row>
    <row r="218" spans="1:8" ht="21" x14ac:dyDescent="0.35">
      <c r="A218" s="70"/>
      <c r="B218" s="23" t="s">
        <v>194</v>
      </c>
      <c r="C218" s="23" t="s">
        <v>228</v>
      </c>
      <c r="E218" t="s">
        <v>202</v>
      </c>
      <c r="F218" t="str">
        <f t="shared" si="0"/>
        <v xml:space="preserve">     El riesgo afecta la imagen de la entidad internamente, de conocimiento general, nivel interno, de junta dircetiva y accionistas y/o de provedores</v>
      </c>
    </row>
    <row r="219" spans="1:8" ht="21" x14ac:dyDescent="0.35">
      <c r="A219" s="70"/>
      <c r="B219" s="23" t="s">
        <v>194</v>
      </c>
      <c r="C219" s="23" t="s">
        <v>213</v>
      </c>
      <c r="E219" t="s">
        <v>205</v>
      </c>
      <c r="F219" t="str">
        <f t="shared" si="0"/>
        <v xml:space="preserve">     El riesgo afecta la imagen de la entidad con algunos usuarios de relevancia frente al logro de los objetivos</v>
      </c>
    </row>
    <row r="220" spans="1:8" x14ac:dyDescent="0.25">
      <c r="A220" s="70"/>
      <c r="B220" s="24"/>
      <c r="C220" s="24"/>
      <c r="E220" t="s">
        <v>228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213</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229</v>
      </c>
    </row>
    <row r="224" spans="1:8" x14ac:dyDescent="0.25">
      <c r="B224" s="19"/>
      <c r="C224" s="19"/>
      <c r="F224" s="27" t="s">
        <v>230</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98" t="s">
        <v>231</v>
      </c>
      <c r="C1" s="399"/>
      <c r="D1" s="399"/>
      <c r="E1" s="399"/>
      <c r="F1" s="400"/>
    </row>
    <row r="2" spans="2:6" ht="16.5" thickBot="1" x14ac:dyDescent="0.3">
      <c r="B2" s="76"/>
      <c r="C2" s="76"/>
      <c r="D2" s="76"/>
      <c r="E2" s="76"/>
      <c r="F2" s="76"/>
    </row>
    <row r="3" spans="2:6" ht="16.5" thickBot="1" x14ac:dyDescent="0.25">
      <c r="B3" s="402" t="s">
        <v>232</v>
      </c>
      <c r="C3" s="403"/>
      <c r="D3" s="403"/>
      <c r="E3" s="88" t="s">
        <v>233</v>
      </c>
      <c r="F3" s="89" t="s">
        <v>234</v>
      </c>
    </row>
    <row r="4" spans="2:6" ht="31.5" x14ac:dyDescent="0.2">
      <c r="B4" s="404" t="s">
        <v>235</v>
      </c>
      <c r="C4" s="406" t="s">
        <v>77</v>
      </c>
      <c r="D4" s="77" t="s">
        <v>115</v>
      </c>
      <c r="E4" s="78" t="s">
        <v>236</v>
      </c>
      <c r="F4" s="79">
        <v>0.25</v>
      </c>
    </row>
    <row r="5" spans="2:6" ht="47.25" x14ac:dyDescent="0.2">
      <c r="B5" s="405"/>
      <c r="C5" s="407"/>
      <c r="D5" s="80" t="s">
        <v>237</v>
      </c>
      <c r="E5" s="81" t="s">
        <v>238</v>
      </c>
      <c r="F5" s="82">
        <v>0.15</v>
      </c>
    </row>
    <row r="6" spans="2:6" ht="47.25" x14ac:dyDescent="0.2">
      <c r="B6" s="405"/>
      <c r="C6" s="407"/>
      <c r="D6" s="80" t="s">
        <v>239</v>
      </c>
      <c r="E6" s="81" t="s">
        <v>240</v>
      </c>
      <c r="F6" s="82">
        <v>0.1</v>
      </c>
    </row>
    <row r="7" spans="2:6" ht="63" x14ac:dyDescent="0.2">
      <c r="B7" s="405"/>
      <c r="C7" s="407" t="s">
        <v>100</v>
      </c>
      <c r="D7" s="80" t="s">
        <v>241</v>
      </c>
      <c r="E7" s="81" t="s">
        <v>242</v>
      </c>
      <c r="F7" s="82">
        <v>0.25</v>
      </c>
    </row>
    <row r="8" spans="2:6" ht="31.5" x14ac:dyDescent="0.2">
      <c r="B8" s="405"/>
      <c r="C8" s="407"/>
      <c r="D8" s="80" t="s">
        <v>116</v>
      </c>
      <c r="E8" s="81" t="s">
        <v>243</v>
      </c>
      <c r="F8" s="82">
        <v>0.15</v>
      </c>
    </row>
    <row r="9" spans="2:6" ht="47.25" x14ac:dyDescent="0.2">
      <c r="B9" s="405" t="s">
        <v>244</v>
      </c>
      <c r="C9" s="407" t="s">
        <v>102</v>
      </c>
      <c r="D9" s="80" t="s">
        <v>245</v>
      </c>
      <c r="E9" s="81" t="s">
        <v>246</v>
      </c>
      <c r="F9" s="83" t="s">
        <v>247</v>
      </c>
    </row>
    <row r="10" spans="2:6" ht="63" x14ac:dyDescent="0.2">
      <c r="B10" s="405"/>
      <c r="C10" s="407"/>
      <c r="D10" s="80" t="s">
        <v>117</v>
      </c>
      <c r="E10" s="81" t="s">
        <v>248</v>
      </c>
      <c r="F10" s="83" t="s">
        <v>247</v>
      </c>
    </row>
    <row r="11" spans="2:6" ht="47.25" x14ac:dyDescent="0.2">
      <c r="B11" s="405"/>
      <c r="C11" s="407" t="s">
        <v>103</v>
      </c>
      <c r="D11" s="80" t="s">
        <v>249</v>
      </c>
      <c r="E11" s="81" t="s">
        <v>250</v>
      </c>
      <c r="F11" s="83" t="s">
        <v>247</v>
      </c>
    </row>
    <row r="12" spans="2:6" ht="47.25" x14ac:dyDescent="0.2">
      <c r="B12" s="405"/>
      <c r="C12" s="407"/>
      <c r="D12" s="80" t="s">
        <v>118</v>
      </c>
      <c r="E12" s="81" t="s">
        <v>251</v>
      </c>
      <c r="F12" s="83" t="s">
        <v>247</v>
      </c>
    </row>
    <row r="13" spans="2:6" ht="31.5" x14ac:dyDescent="0.2">
      <c r="B13" s="405"/>
      <c r="C13" s="407" t="s">
        <v>104</v>
      </c>
      <c r="D13" s="80" t="s">
        <v>252</v>
      </c>
      <c r="E13" s="81" t="s">
        <v>253</v>
      </c>
      <c r="F13" s="83" t="s">
        <v>247</v>
      </c>
    </row>
    <row r="14" spans="2:6" ht="32.25" thickBot="1" x14ac:dyDescent="0.25">
      <c r="B14" s="408"/>
      <c r="C14" s="409"/>
      <c r="D14" s="84" t="s">
        <v>119</v>
      </c>
      <c r="E14" s="85" t="s">
        <v>254</v>
      </c>
      <c r="F14" s="86" t="s">
        <v>247</v>
      </c>
    </row>
    <row r="15" spans="2:6" ht="49.5" customHeight="1" x14ac:dyDescent="0.2">
      <c r="B15" s="401" t="s">
        <v>255</v>
      </c>
      <c r="C15" s="401"/>
      <c r="D15" s="401"/>
      <c r="E15" s="401"/>
      <c r="F15" s="401"/>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256</v>
      </c>
      <c r="E2" t="s">
        <v>107</v>
      </c>
    </row>
    <row r="3" spans="2:5" x14ac:dyDescent="0.25">
      <c r="B3" t="s">
        <v>257</v>
      </c>
      <c r="E3" t="s">
        <v>131</v>
      </c>
    </row>
    <row r="4" spans="2:5" x14ac:dyDescent="0.25">
      <c r="B4" t="s">
        <v>258</v>
      </c>
      <c r="E4" t="s">
        <v>259</v>
      </c>
    </row>
    <row r="5" spans="2:5" x14ac:dyDescent="0.25">
      <c r="B5" t="s">
        <v>120</v>
      </c>
    </row>
    <row r="8" spans="2:5" x14ac:dyDescent="0.25">
      <c r="B8" t="s">
        <v>260</v>
      </c>
    </row>
    <row r="9" spans="2:5" x14ac:dyDescent="0.25">
      <c r="B9" t="s">
        <v>261</v>
      </c>
    </row>
    <row r="10" spans="2:5" x14ac:dyDescent="0.25">
      <c r="B10" t="s">
        <v>123</v>
      </c>
    </row>
    <row r="13" spans="2:5" x14ac:dyDescent="0.25">
      <c r="B13" t="s">
        <v>262</v>
      </c>
    </row>
    <row r="14" spans="2:5" x14ac:dyDescent="0.25">
      <c r="B14" t="s">
        <v>110</v>
      </c>
    </row>
    <row r="15" spans="2:5" x14ac:dyDescent="0.25">
      <c r="B15" t="s">
        <v>263</v>
      </c>
    </row>
    <row r="16" spans="2:5" x14ac:dyDescent="0.25">
      <c r="B16" t="s">
        <v>264</v>
      </c>
    </row>
    <row r="17" spans="2:2" x14ac:dyDescent="0.25">
      <c r="B17" t="s">
        <v>265</v>
      </c>
    </row>
    <row r="18" spans="2:2" x14ac:dyDescent="0.25">
      <c r="B18" t="s">
        <v>140</v>
      </c>
    </row>
    <row r="19" spans="2:2" x14ac:dyDescent="0.25">
      <c r="B19" t="s">
        <v>266</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48DF32-2338-450A-A066-711590CBBB5E}">
  <ds:schemaRefs>
    <ds:schemaRef ds:uri="http://schemas.microsoft.com/sharepoint/v3/contenttype/forms"/>
  </ds:schemaRefs>
</ds:datastoreItem>
</file>

<file path=customXml/itemProps2.xml><?xml version="1.0" encoding="utf-8"?>
<ds:datastoreItem xmlns:ds="http://schemas.openxmlformats.org/officeDocument/2006/customXml" ds:itemID="{AEFBD967-75D8-4B77-A1F4-46BF99FC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136A4D-070F-49D7-A7EE-754DFF16E414}">
  <ds:schemaRefs>
    <ds:schemaRef ds:uri="ab6efe54-1113-4d03-9a9b-53d2d06840d9"/>
    <ds:schemaRef ds:uri="http://www.w3.org/XML/1998/namespace"/>
    <ds:schemaRef ds:uri="http://purl.org/dc/terms/"/>
    <ds:schemaRef ds:uri="43b5c514-35a4-416e-aff7-df25cf72a503"/>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2023-12-06T22:10:17Z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