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hidePivotFieldList="1" defaultThemeVersion="124226"/>
  <mc:AlternateContent xmlns:mc="http://schemas.openxmlformats.org/markup-compatibility/2006">
    <mc:Choice Requires="x15">
      <x15ac:absPath xmlns:x15ac="http://schemas.microsoft.com/office/spreadsheetml/2010/11/ac" url="https://itceduco-my.sharepoint.com/personal/apoyocontrolinterno_itc_edu_co/Documents/CI DIANA/2023/Seguimiento Mapas de Riesgo/"/>
    </mc:Choice>
  </mc:AlternateContent>
  <xr:revisionPtr revIDLastSave="6" documentId="11_37B80FAB888523A4097E9D5BE34EC3D09B7427B5" xr6:coauthVersionLast="47" xr6:coauthVersionMax="47" xr10:uidLastSave="{AF888F78-B1E9-4713-A926-5FBBD4C6A1E6}"/>
  <bookViews>
    <workbookView xWindow="-120" yWindow="-120" windowWidth="20730" windowHeight="11040" tabRatio="882" firstSheet="1"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Valoración controles" sheetId="15" r:id="rId6"/>
    <sheet name="Tabla probabilidad" sheetId="12" r:id="rId7"/>
    <sheet name="Tabla Impacto" sheetId="13" r:id="rId8"/>
    <sheet name="Sheet1" sheetId="22" r:id="rId9"/>
    <sheet name="Opciones Tratamiento" sheetId="16" state="hidden" r:id="rId10"/>
    <sheet name="Hoja1" sheetId="11" state="hidden" r:id="rId11"/>
  </sheets>
  <externalReferences>
    <externalReference r:id="rId12"/>
  </externalReferences>
  <calcPr calcId="191029"/>
  <pivotCaches>
    <pivotCache cacheId="0"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1" l="1"/>
  <c r="M11" i="1" s="1"/>
  <c r="O11" i="1"/>
  <c r="P11" i="1" s="1"/>
  <c r="Q11" i="1" s="1"/>
  <c r="V11" i="1"/>
  <c r="Y11" i="1"/>
  <c r="AG11" i="1" l="1"/>
  <c r="AF11" i="1" s="1"/>
  <c r="AC11" i="1"/>
  <c r="R11" i="1"/>
  <c r="Y13" i="1"/>
  <c r="V13" i="1"/>
  <c r="L13" i="1"/>
  <c r="Y12" i="1"/>
  <c r="V12" i="1"/>
  <c r="O12" i="1"/>
  <c r="P12" i="1" s="1"/>
  <c r="Q12" i="1" s="1"/>
  <c r="L12" i="1"/>
  <c r="L18" i="1"/>
  <c r="O13" i="1"/>
  <c r="AD11" i="1" l="1"/>
  <c r="AH11" i="1" s="1"/>
  <c r="AE11" i="1"/>
  <c r="P13" i="1"/>
  <c r="Q13" i="1" s="1"/>
  <c r="AG13" i="1" s="1"/>
  <c r="AF13" i="1" s="1"/>
  <c r="R12" i="1"/>
  <c r="AG12" i="1"/>
  <c r="AF12" i="1" s="1"/>
  <c r="M13" i="1"/>
  <c r="AC13" i="1" s="1"/>
  <c r="M12" i="1"/>
  <c r="AC12" i="1" s="1"/>
  <c r="F221" i="13"/>
  <c r="F211" i="13"/>
  <c r="F212" i="13"/>
  <c r="F213" i="13"/>
  <c r="F214" i="13"/>
  <c r="F215" i="13"/>
  <c r="F216" i="13"/>
  <c r="F217" i="13"/>
  <c r="F218" i="13"/>
  <c r="F219" i="13"/>
  <c r="F220" i="13"/>
  <c r="F210" i="13"/>
  <c r="B221" i="13" a="1"/>
  <c r="R13" i="1" l="1"/>
  <c r="AE12" i="1"/>
  <c r="AD12" i="1"/>
  <c r="AH12" i="1" s="1"/>
  <c r="AE13" i="1"/>
  <c r="AD13" i="1"/>
  <c r="AH13" i="1" s="1"/>
  <c r="B221" i="13"/>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<sst xmlns="http://schemas.openxmlformats.org/spreadsheetml/2006/main" count="442" uniqueCount="293">
  <si>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</si>
  <si>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</si>
  <si>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</si>
  <si>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</si>
  <si>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</si>
  <si>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</si>
  <si>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</si>
  <si>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</si>
  <si>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</si>
  <si>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</si>
  <si>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</si>
  <si>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</si>
  <si>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</si>
  <si>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</si>
  <si>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</si>
  <si>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</si>
  <si>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</si>
  <si>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</si>
  <si>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</si>
  <si>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</si>
  <si>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</si>
  <si>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</si>
  <si>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</si>
  <si>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</si>
  <si>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</si>
  <si>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</si>
  <si>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</si>
  <si>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</si>
  <si>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</si>
  <si>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</si>
  <si>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</si>
  <si>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</si>
  <si>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</si>
  <si>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</si>
  <si>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</si>
  <si>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</si>
  <si>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</si>
  <si>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</si>
  <si>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</si>
  <si>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</si>
  <si>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</si>
  <si>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</si>
  <si>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</si>
  <si>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</si>
  <si>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</si>
  <si>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</si>
  <si>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</si>
  <si>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</si>
  <si>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</si>
  <si>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</si>
  <si>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</si>
  <si>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</si>
  <si>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</si>
  <si>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</si>
  <si>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</si>
  <si>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</si>
  <si>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</si>
  <si>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</si>
  <si>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</si>
  <si>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</si>
  <si>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Escuela Tecnológica
Instituto Técnico Central</t>
  </si>
  <si>
    <t>MAPA Y PLAN DE TRATAMIENTO DE RIESGOS</t>
  </si>
  <si>
    <t>CÓDIGO:   GDC-FO-09</t>
  </si>
  <si>
    <t>VERSIÓN:  7</t>
  </si>
  <si>
    <t>VIGENCIA: ENERO 25 DE 2022</t>
  </si>
  <si>
    <t>PÁGINA:    1 de 1</t>
  </si>
  <si>
    <t>Proceso:</t>
  </si>
  <si>
    <t>INVESTIGACIÓN</t>
  </si>
  <si>
    <t>Objetivo:</t>
  </si>
  <si>
    <t>Apoyar la investigación en la ETITC, mediante el fomento a las Actividades de Ciencia Tecnología e innovación ACTI, la generación del conocimiento y la gestión de la transferencia del conocimiento, para insertarse en el Sistema Nacional de Ciencia, Tecnología e Innovación.</t>
  </si>
  <si>
    <t>Alcance:</t>
  </si>
  <si>
    <t>Desde la estructuración de programas de formación investigativa, el apoyo a las ACTI y a la gestión de transferencia del conocimiento hasta la difusión de sus resultados.</t>
  </si>
  <si>
    <t>Identificación del riesgo</t>
  </si>
  <si>
    <t>Análisis del riesgo inherente</t>
  </si>
  <si>
    <t>Evaluación del riesgo - Valoración de los controles</t>
  </si>
  <si>
    <t>Evaluación del riesgo - Nivel del riesgo residual</t>
  </si>
  <si>
    <t>Plan de Acción</t>
  </si>
  <si>
    <t xml:space="preserve">Referencia </t>
  </si>
  <si>
    <t>Tipo</t>
  </si>
  <si>
    <t>Factor</t>
  </si>
  <si>
    <t>Activo de información afectado</t>
  </si>
  <si>
    <t>Criterio afectado</t>
  </si>
  <si>
    <t>Frecuencia con la cual se realiza la actividad</t>
  </si>
  <si>
    <t>Probabilidad Inherente</t>
  </si>
  <si>
    <t>%</t>
  </si>
  <si>
    <t>Criterios de impacto</t>
  </si>
  <si>
    <t>Observación de criterio</t>
  </si>
  <si>
    <t>Impacto 
Inherente</t>
  </si>
  <si>
    <t>No. Control</t>
  </si>
  <si>
    <t>Soportes del Control</t>
  </si>
  <si>
    <t>Atributos</t>
  </si>
  <si>
    <t>Probabilidad Residual</t>
  </si>
  <si>
    <t>Probabilidad Residual Final</t>
  </si>
  <si>
    <t>Impacto Residual Final</t>
  </si>
  <si>
    <t>Zona de Riesgo Final</t>
  </si>
  <si>
    <t>Responsable</t>
  </si>
  <si>
    <t>Fecha Implementación</t>
  </si>
  <si>
    <t>Fecha Seguimiento</t>
  </si>
  <si>
    <t>Seguimiento
1º línea de defensa
(Abril)</t>
  </si>
  <si>
    <t>Seguimiento
2º línea de defensa
(Agosto)</t>
  </si>
  <si>
    <t>Seguimiento
3º línea de defensa
(Noviembre)</t>
  </si>
  <si>
    <t>Implementación</t>
  </si>
  <si>
    <t>Calificación</t>
  </si>
  <si>
    <t>Documentación</t>
  </si>
  <si>
    <t>Frecuencia</t>
  </si>
  <si>
    <t>Evidencia</t>
  </si>
  <si>
    <t>Gestión</t>
  </si>
  <si>
    <t>Talento humano</t>
  </si>
  <si>
    <t>Reputacional</t>
  </si>
  <si>
    <t>No registro de productos de investigación</t>
  </si>
  <si>
    <t xml:space="preserve"> 
 Falta de habilidades para desarrollar procesos de investigación.</t>
  </si>
  <si>
    <t>Posibilidad de afectación reputacional debido a que los productos en los  proyectos de investigación no se desarrollen segùn los objetivos propuestos</t>
  </si>
  <si>
    <t>Ejecución y Administración de procesos</t>
  </si>
  <si>
    <t>Servicios</t>
  </si>
  <si>
    <t>NA</t>
  </si>
  <si>
    <t xml:space="preserve">     El riesgo afecta la imagen de la entidad con algunos usuarios de relevancia frente al logro de los objetivos</t>
  </si>
  <si>
    <t>Programar cursos y acompañamientos para fortalecer las habilidades de los investigadores</t>
  </si>
  <si>
    <t>Programaciòn de cursos y listas de asistencia de los acopañamientos realizados</t>
  </si>
  <si>
    <t>Preventivo</t>
  </si>
  <si>
    <t>Manual</t>
  </si>
  <si>
    <t>Documentado</t>
  </si>
  <si>
    <t>Continua</t>
  </si>
  <si>
    <t>Con Registro</t>
  </si>
  <si>
    <t>Reducir (mitigar)</t>
  </si>
  <si>
    <t xml:space="preserve">Socializaciòn de los avances de los proyectos de investigaciòn </t>
  </si>
  <si>
    <t>Vicerrectoría de Investigaciòn</t>
  </si>
  <si>
    <t>mayo 5 de 2023</t>
  </si>
  <si>
    <t xml:space="preserve">Se adelantó encuesta a los profesores para indagar sobre temas de capacitación   y se definió cronograma  Anexo  230214 Informe consulta temas de capacitación
Capacitación Web Of Science: 13/03/2023 24 Capacitados,  25/02/2023  30 estudiantes y 04/03/2023  33  estudiantes Anexo:  230313 Informe capacitacion Web Of Science 2023 I
Capacitación sobre PI
2/05/2023 24 capacitados
Capacitación sobre plataforma Turnitin
04/05/2023
24 capacitados. Anexos: Invitación capacitaciones sobre PI y manejo plataforma Turnitin, material de soporte, Informes de las capacitaciones 
Se realizó la capacitación de CVLAC (estructura y productos de apropiación social) el 26 de abril con 21 asistentes. 
</t>
  </si>
  <si>
    <t>En curso</t>
  </si>
  <si>
    <t>Económico y Reputacional</t>
  </si>
  <si>
    <t>No se presto el acompañamiento previsto al semillero</t>
  </si>
  <si>
    <t xml:space="preserve">Inhadecuada planaeciòn de las actividades para el semillero para el semestre
</t>
  </si>
  <si>
    <t>Posibilidad de afectación económica y reputacional debido a que no se cumplan con las expectativas de los estudiantes vinculados a los semilleros</t>
  </si>
  <si>
    <t>Documental</t>
  </si>
  <si>
    <t>Disponibilidad</t>
  </si>
  <si>
    <t>Aprobaciòn y seguimiento al plan de trabajo planteado por el semillero</t>
  </si>
  <si>
    <t>Informe semestral de los semilleros</t>
  </si>
  <si>
    <t>Mantener los controles establecidos en el procedimiento</t>
  </si>
  <si>
    <t>Contratista Semilleros</t>
  </si>
  <si>
    <t>Inscripción semilleros de investigación del 1 al 13 de febrero, con la participación de 25 semilleros y  un total de 315 estudiantes inscritos. El 24, 25 y 26 de marzo de 2023 se realizó el IX CAMPAMENTO DE SEMILLEROS DE INVESTIGACIÓN” con la participación de 48 estudiantes.  Encuentros personalizados con Directores de semilleros y estudiantes semilleristas.</t>
  </si>
  <si>
    <t>Corrupción</t>
  </si>
  <si>
    <t>Reportar productos de manera erronea</t>
  </si>
  <si>
    <t>No validar la autenticidad de los docuementos que soportan existencia y calidad de los productos</t>
  </si>
  <si>
    <t xml:space="preserve">Posibilidad de afectación reputacional debido a la verificaciòn de registros en GrupLac y Cvlac con información indebidamente soportada para favorecimiento de terceros </t>
  </si>
  <si>
    <t>Software</t>
  </si>
  <si>
    <t>Integridad</t>
  </si>
  <si>
    <t xml:space="preserve">Verificaciòn de la autenticidad de los productos </t>
  </si>
  <si>
    <t xml:space="preserve">Informe de verificación de existencia y calidad de  productos </t>
  </si>
  <si>
    <t>Evitar</t>
  </si>
  <si>
    <t>Plan de acompañamiento a grupos de investigación</t>
  </si>
  <si>
    <t>Contratista Apoyo a la investigación</t>
  </si>
  <si>
    <t>Se realizó la capacitación de CVLAC (estructura y productos de apropiación social) el 26 de abril con 21 asistentes. 
Se realizó el acompañamiento en el registro de productos e identificación de productos, además, se generaron 34 certificados de  innovación en procedimiento y servicios.</t>
  </si>
  <si>
    <t>en curso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</si>
  <si>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</si>
  <si>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r>
      <rPr>
        <b/>
        <sz val="14"/>
        <rFont val="Arial Narrow"/>
        <family val="2"/>
      </rPr>
      <t>LIDER DEL PROCESO:</t>
    </r>
    <r>
      <rPr>
        <sz val="14"/>
        <rFont val="Arial Narrow"/>
        <family val="2"/>
      </rPr>
      <t xml:space="preserve"> Armando Solano Suárez</t>
    </r>
  </si>
  <si>
    <t>CLASIF. DE CONFIDENCIALIDAD</t>
  </si>
  <si>
    <t>IPB</t>
  </si>
  <si>
    <t>CLASIF. DE INTEGRIDAD</t>
  </si>
  <si>
    <t>A</t>
  </si>
  <si>
    <t>CLASIF. DE DISPONIBILIDAD</t>
  </si>
  <si>
    <t xml:space="preserve">Tipo </t>
  </si>
  <si>
    <t>Activo de información</t>
  </si>
  <si>
    <t>Criterio</t>
  </si>
  <si>
    <t>Ambiental</t>
  </si>
  <si>
    <t>Evento externo</t>
  </si>
  <si>
    <t>Hardware</t>
  </si>
  <si>
    <t>Confidencialidad</t>
  </si>
  <si>
    <t>Financiero</t>
  </si>
  <si>
    <t>Estratégico</t>
  </si>
  <si>
    <t>Infraestructura</t>
  </si>
  <si>
    <t>Procesos</t>
  </si>
  <si>
    <t>Seguridad digital</t>
  </si>
  <si>
    <t>Tecnología</t>
  </si>
  <si>
    <t>SST</t>
  </si>
  <si>
    <t>Tecnológico</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</si>
  <si>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</si>
  <si>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</si>
  <si>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</si>
  <si>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</si>
  <si>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</si>
  <si>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</si>
  <si>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</si>
  <si>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</si>
  <si>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</si>
  <si>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</si>
  <si>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</si>
  <si>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</si>
  <si>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</si>
  <si>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</si>
  <si>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</si>
  <si>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</si>
  <si>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</si>
  <si>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</si>
  <si>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</si>
  <si>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</si>
  <si>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</si>
  <si>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</si>
  <si>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</si>
  <si>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</si>
  <si>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</si>
  <si>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</si>
  <si>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</si>
  <si>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</si>
  <si>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</si>
  <si>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</si>
  <si>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</si>
  <si>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</si>
  <si>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</si>
  <si>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</si>
  <si>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</si>
  <si>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</si>
  <si>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</si>
  <si>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</si>
  <si>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</si>
  <si>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</si>
  <si>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</si>
  <si>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</si>
  <si>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</si>
  <si>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</si>
  <si>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</si>
  <si>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</si>
  <si>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</si>
  <si>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</si>
  <si>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</si>
  <si>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</si>
  <si>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</si>
  <si>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</si>
  <si>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</si>
  <si>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</si>
  <si>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</si>
  <si>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</si>
  <si>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</si>
  <si>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</si>
  <si>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</si>
  <si>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</si>
  <si>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</si>
  <si>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</si>
  <si>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</si>
  <si>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</si>
  <si>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</si>
  <si>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</si>
  <si>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</si>
  <si>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</si>
  <si>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</si>
  <si>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</si>
  <si>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</si>
  <si>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</si>
  <si>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</si>
  <si>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</si>
  <si>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</si>
  <si>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</si>
  <si>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</si>
  <si>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</si>
  <si>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</si>
  <si>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</si>
  <si>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</si>
  <si>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</si>
  <si>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</si>
  <si>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</si>
  <si>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</si>
  <si>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</si>
  <si>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</si>
  <si>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</si>
  <si>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</si>
  <si>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</si>
  <si>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</si>
  <si>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de la entidad con efecto publicitario sostenido a nivel de sector administrativo, nivel departamental o municipal</t>
  </si>
  <si>
    <t>❌</t>
  </si>
  <si>
    <t>✔</t>
  </si>
  <si>
    <t>Aceptar</t>
  </si>
  <si>
    <t>Económico</t>
  </si>
  <si>
    <t>Reducir (compartir)</t>
  </si>
  <si>
    <t>Plan de accion (solo para la opción reducir)</t>
  </si>
  <si>
    <t>Finalizado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</si>
  <si>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</si>
  <si>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</si>
  <si>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</si>
  <si>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</si>
  <si>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</si>
  <si>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</si>
  <si>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</si>
  <si>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</si>
  <si>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</si>
  <si>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</si>
  <si>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</si>
  <si>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https://itceduco-my.sharepoint.com/:f:/g/personal/auxviceinvestigacion_itc_edu_co/EnmCdIAV7sJIiEUrFREiKkcBFpke_qz6EmyFuzMMsvom5w?e=5%3aDAZSRL&amp;fromShare=true&amp;at=9</t>
  </si>
  <si>
    <t xml:space="preserve">Con el fin de articular los objetivos planeados con los productos conseguido, desde la Vicerrectoría de investigación se realizó una capacitación en uso de base de datos Web Of Science (16/08/2023), se presenta como evidencia la lista de asistencia. </t>
  </si>
  <si>
    <t xml:space="preserve">Inscripción semilleros de investigación del 1 al 15 de agosto, con la participación de 27 semilleros y un total de 447 estudiantes inscritos (se presenta la lista de personas inscritas). Se realizó la movilidad a México con dos estudiantes de semilleros del 22 al 30 de julio, como resultado se obtuvo medalla de plata (se presenta el informe de gestión del evento). Se presentó informe a la Vicerrectoría de Investigación del plan de seguimiento y criterios de evaluación de proyectos de semilleros (Se muestra como evidencia la matriz de seguimiento a los semilleros y productos a desarrollar). </t>
  </si>
  <si>
    <t xml:space="preserve">Se realizó la capacitación de CVLAC, así:
• Capacitación CVLAC - Productos de nuevo conocimiento (3 de mayo de 2023) / Asistentes: 10 personas, se presenta como evidencia la lista de asistencia. 
• Capacitación CVLAC - Productos de desarrollo tecnológico e innovación (10 de mayo de 2023) / Asistentes: 6 personas. se presenta como evidencia la lista de asistencia. 
Se realizó el acompañamiento en el registro de productos en GRUPLAC e identificación de productos, además, se generaron:
- 2 certificados de libros de formación
- 6 certificados de innovación en procedimiento y servicios.
</t>
  </si>
  <si>
    <t>Se evidencia la capacitacion brindada los dias 3 y 8 de noviembre en temas de patentes con el proveedor Olarte Moure,  Los temas principales tratados por esta charla fueron los conceptos de activos intangibles, diseños industriales, principios, limites, requisitos, novedad de las patentes de invención. y las diferencias entre una idea y una invención, el estado de la técnica de una patente, el nivel inventivo, tramites de una patente, vida de una patente, las partes de una patente, reivindicaciones y secretos empresariales,  dicha capacitacion conto con la participacion de administrativos, docentes y estudiantes, acción que contribuye con la mitigacion del riesgo identificado.</t>
  </si>
  <si>
    <t>Se evidencia la planilla de asis tencia al cierre de los semilleros de investigacion el dia 25 de octubre de 2023,  con la asistencia de 74 participantes,  entre estudiantes, docentes y administrativos,  asi mismo se cuenta con la participacion al  XX encuentro internacional de semilleros de RedColsi en la ciudada de Cartagena,  de igual modo, en el mes de noviembre a fecha de este seguimiento se cuenta con la participacion en Expociencias Nacional en Chile 2023, para la presentacion del proyecto "Diseño de un prototipo de Turbina eolica de bajo costo",  desarrollada del 14 al 17 de noviembre,  acciones que contribuyen con la mitigacion del riesgo identificado.</t>
  </si>
  <si>
    <t>Se evidencio que el equipo de investigacion cuenta con 10 grupos de investigacion  de los cuales se cuenta con los soportes que evidencian el desarrollo de actividades, adicionalmente para el grupo Techne, se cuenta con la cettificacion emitida con la aprobacion del Vicerrector de investigación, con fecha 25 de octubre de 2023,  adicionalmente, se cuenta con el certificado de la Direccion nacional de Derechos de Autor,  en la cual se observa el registro  ante el ministerio del interior, asi mismo, se cuenta con el certificado de creditos y aval de libro " Resultado de investigacion"  de fecha 1 de septiembre, para el equipo virtus, Gipec,  se cuenta con los registros de sofware desarrollado por el grupo, de fecha  19 de octubre de 2023, se cuenta con la certificacion correspondiente al desarrolo de un "Prototipo para medicion y  control  digital  de variables fisicas,  de nivel y flujo", realizada en el mes de septiembre del año en curso por el representante legal. asi mismo, se cujenta con evidencia del grupo Kdemy,p con el fin de realizar la publicacion de un articulo, sin embargo, la gestion fue para el Docente, en el marco de los estudios de Doctorado, fue remitidad la informacion de las revisatas sugeridas, que no incurren en riesgo de manejo reputacional en el manejo de la información alli publicada. dichas acciones contribuyen con la mitigacion del riesgo identificado para la vigencia.</t>
  </si>
  <si>
    <t>Fecha de actualización: 14/11/2023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</si>
</sst>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sz val="11"/>
      <color theme="3"/>
      <name val="Arial Narrow"/>
      <family val="2"/>
    </font>
    <font>
      <u/>
      <sz val="11"/>
      <color theme="10"/>
      <name val="Calibri"/>
      <family val="2"/>
      <scheme val="minor"/>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s>
  <borders count="71">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s>
  <cellStyleXfs count="6">
    <xf numFmtId="0" fontId="0" fillId="0" borderId="0"/>
    <xf numFmtId="9" fontId="13" fillId="0" borderId="0" applyFont="0" applyFill="0" applyBorder="0" applyAlignment="0" applyProtection="0"/>
    <xf numFmtId="0" fontId="45" fillId="0" borderId="0"/>
    <xf numFmtId="0" fontId="46" fillId="0" borderId="0"/>
    <xf numFmtId="0" fontId="5" fillId="0" borderId="0"/>
    <xf numFmtId="0" fontId="67" fillId="0" borderId="0" applyNumberFormat="0" applyFill="0" applyBorder="0" applyAlignment="0" applyProtection="0"/>
  </cellStyleXfs>
  <cellXfs count="378">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7" fillId="0" borderId="0" xfId="0" applyFont="1" applyAlignment="1">
      <alignment horizontal="center" vertical="center" wrapText="1"/>
    </xf>
    <xf numFmtId="0" fontId="8" fillId="6" borderId="0" xfId="0" applyFont="1" applyFill="1" applyAlignment="1">
      <alignment horizontal="center" vertical="center" wrapText="1" readingOrder="1"/>
    </xf>
    <xf numFmtId="0" fontId="9" fillId="5" borderId="4" xfId="0" applyFont="1" applyFill="1" applyBorder="1" applyAlignment="1">
      <alignment horizontal="center" vertical="center" wrapText="1" readingOrder="1"/>
    </xf>
    <xf numFmtId="0" fontId="9" fillId="0" borderId="4" xfId="0" applyFont="1" applyBorder="1" applyAlignment="1">
      <alignment horizontal="justify" vertical="center" wrapText="1" readingOrder="1"/>
    </xf>
    <xf numFmtId="9" fontId="9" fillId="0" borderId="4" xfId="0" applyNumberFormat="1" applyFont="1" applyBorder="1" applyAlignment="1">
      <alignment horizontal="center" vertical="center" wrapText="1" readingOrder="1"/>
    </xf>
    <xf numFmtId="0" fontId="9" fillId="7" borderId="1" xfId="0" applyFont="1" applyFill="1" applyBorder="1" applyAlignment="1">
      <alignment horizontal="center" vertical="center" wrapText="1" readingOrder="1"/>
    </xf>
    <xf numFmtId="0" fontId="9" fillId="0" borderId="1" xfId="0" applyFont="1" applyBorder="1" applyAlignment="1">
      <alignment horizontal="justify" vertical="center" wrapText="1" readingOrder="1"/>
    </xf>
    <xf numFmtId="9" fontId="9" fillId="0" borderId="1" xfId="0" applyNumberFormat="1" applyFont="1" applyBorder="1" applyAlignment="1">
      <alignment horizontal="center" vertical="center" wrapText="1" readingOrder="1"/>
    </xf>
    <xf numFmtId="0" fontId="9" fillId="4" borderId="1" xfId="0"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10"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3" borderId="0" xfId="0" applyFont="1" applyFill="1" applyAlignment="1">
      <alignment horizontal="center" vertical="center"/>
    </xf>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1"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4"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4"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4"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8" fillId="11" borderId="5"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22" fillId="13" borderId="12" xfId="0" applyFont="1" applyFill="1" applyBorder="1" applyAlignment="1" applyProtection="1">
      <alignment horizontal="center" wrapText="1" readingOrder="1"/>
      <protection hidden="1"/>
    </xf>
    <xf numFmtId="0" fontId="0" fillId="3" borderId="0" xfId="0" applyFill="1"/>
    <xf numFmtId="0" fontId="47" fillId="3" borderId="39" xfId="2" applyFont="1" applyFill="1" applyBorder="1"/>
    <xf numFmtId="0" fontId="47" fillId="3" borderId="40" xfId="2" applyFont="1" applyFill="1" applyBorder="1"/>
    <xf numFmtId="0" fontId="47" fillId="3" borderId="41" xfId="2" applyFont="1" applyFill="1" applyBorder="1"/>
    <xf numFmtId="0" fontId="15" fillId="3" borderId="0" xfId="0" applyFont="1" applyFill="1" applyAlignment="1">
      <alignment vertical="center"/>
    </xf>
    <xf numFmtId="0" fontId="5" fillId="3" borderId="0" xfId="0" applyFont="1" applyFill="1"/>
    <xf numFmtId="0" fontId="34" fillId="3" borderId="0" xfId="0" applyFont="1" applyFill="1"/>
    <xf numFmtId="0" fontId="35" fillId="3" borderId="22" xfId="0" applyFont="1" applyFill="1" applyBorder="1" applyAlignment="1">
      <alignment horizontal="center" vertical="center" wrapText="1" readingOrder="1"/>
    </xf>
    <xf numFmtId="0" fontId="36" fillId="3" borderId="22" xfId="0" applyFont="1" applyFill="1" applyBorder="1" applyAlignment="1">
      <alignment horizontal="justify" vertical="center" wrapText="1" readingOrder="1"/>
    </xf>
    <xf numFmtId="9" fontId="35" fillId="3" borderId="31" xfId="0" applyNumberFormat="1"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6" fillId="3" borderId="21" xfId="0" applyFont="1" applyFill="1" applyBorder="1" applyAlignment="1">
      <alignment horizontal="justify" vertical="center" wrapText="1" readingOrder="1"/>
    </xf>
    <xf numFmtId="9" fontId="35" fillId="3" borderId="26" xfId="0" applyNumberFormat="1"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6" fillId="3" borderId="28" xfId="0" applyFont="1" applyFill="1" applyBorder="1" applyAlignment="1">
      <alignment horizontal="justify" vertical="center" wrapText="1" readingOrder="1"/>
    </xf>
    <xf numFmtId="0" fontId="36" fillId="3" borderId="29" xfId="0" applyFont="1" applyFill="1" applyBorder="1" applyAlignment="1">
      <alignment horizontal="center" vertical="center" wrapText="1" readingOrder="1"/>
    </xf>
    <xf numFmtId="0" fontId="44" fillId="3" borderId="0" xfId="0" applyFont="1" applyFill="1"/>
    <xf numFmtId="0" fontId="35" fillId="15" borderId="33" xfId="0" applyFont="1" applyFill="1" applyBorder="1" applyAlignment="1">
      <alignment horizontal="center" vertical="center" wrapText="1" readingOrder="1"/>
    </xf>
    <xf numFmtId="0" fontId="35" fillId="15" borderId="34" xfId="0" applyFont="1" applyFill="1" applyBorder="1" applyAlignment="1">
      <alignment horizontal="center" vertical="center" wrapText="1" readingOrder="1"/>
    </xf>
    <xf numFmtId="0" fontId="12" fillId="3" borderId="0" xfId="0" applyFont="1" applyFill="1"/>
    <xf numFmtId="0" fontId="29" fillId="3" borderId="0" xfId="0" applyFont="1" applyFill="1" applyAlignment="1">
      <alignment horizontal="center" vertical="center" wrapText="1"/>
    </xf>
    <xf numFmtId="0" fontId="11" fillId="3" borderId="0" xfId="0" applyFont="1" applyFill="1" applyAlignment="1">
      <alignment horizontal="justify" vertical="center" wrapText="1" readingOrder="1"/>
    </xf>
    <xf numFmtId="0" fontId="4" fillId="3" borderId="0" xfId="0" applyFont="1" applyFill="1" applyAlignment="1">
      <alignment vertical="center"/>
    </xf>
    <xf numFmtId="0" fontId="14" fillId="3" borderId="0" xfId="0" applyFont="1" applyFill="1"/>
    <xf numFmtId="0" fontId="4" fillId="3" borderId="0" xfId="0" applyFont="1" applyFill="1" applyAlignment="1">
      <alignment horizontal="left" vertical="center"/>
    </xf>
    <xf numFmtId="0" fontId="47" fillId="3" borderId="7"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8" xfId="2" applyFont="1" applyFill="1" applyBorder="1"/>
    <xf numFmtId="0" fontId="47" fillId="3" borderId="9" xfId="2" applyFont="1" applyFill="1" applyBorder="1"/>
    <xf numFmtId="0" fontId="47" fillId="3" borderId="11" xfId="2" applyFont="1" applyFill="1" applyBorder="1"/>
    <xf numFmtId="0" fontId="47" fillId="3" borderId="10"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7"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14" fontId="1" fillId="0" borderId="21" xfId="0" applyNumberFormat="1" applyFont="1" applyBorder="1" applyAlignment="1" applyProtection="1">
      <alignment horizontal="center" vertical="center"/>
      <protection locked="0"/>
    </xf>
    <xf numFmtId="0" fontId="45" fillId="0" borderId="7" xfId="0" applyFont="1" applyBorder="1" applyAlignment="1">
      <alignment vertical="center" wrapText="1"/>
    </xf>
    <xf numFmtId="0" fontId="45"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1" fillId="0" borderId="0" xfId="0" applyFont="1" applyAlignment="1">
      <alignment horizontal="center" vertical="center" wrapText="1"/>
    </xf>
    <xf numFmtId="0" fontId="45" fillId="0" borderId="0" xfId="0" applyFont="1" applyAlignment="1">
      <alignment horizontal="center" vertical="center" wrapText="1"/>
    </xf>
    <xf numFmtId="0" fontId="45" fillId="0" borderId="0" xfId="0" applyFont="1" applyAlignment="1">
      <alignment horizontal="left" vertical="center" wrapText="1"/>
    </xf>
    <xf numFmtId="0" fontId="62" fillId="0" borderId="0" xfId="0" applyFont="1" applyAlignment="1">
      <alignment horizontal="center"/>
    </xf>
    <xf numFmtId="0" fontId="65"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5" fillId="0" borderId="0" xfId="0" applyFont="1" applyAlignment="1">
      <alignment vertical="center" wrapText="1"/>
    </xf>
    <xf numFmtId="0" fontId="65" fillId="0" borderId="69" xfId="0" applyFont="1" applyBorder="1" applyAlignment="1">
      <alignment horizontal="center" vertical="center" wrapText="1"/>
    </xf>
    <xf numFmtId="0" fontId="64" fillId="0" borderId="69" xfId="0" applyFont="1" applyBorder="1" applyAlignment="1">
      <alignment vertical="center" wrapText="1"/>
    </xf>
    <xf numFmtId="0" fontId="1" fillId="0" borderId="2" xfId="0" applyFont="1" applyBorder="1" applyAlignment="1">
      <alignment horizontal="center" vertical="center"/>
    </xf>
    <xf numFmtId="0" fontId="60" fillId="7" borderId="21" xfId="0" applyFont="1" applyFill="1" applyBorder="1" applyAlignment="1">
      <alignment horizontal="center" vertical="center" textRotation="90"/>
    </xf>
    <xf numFmtId="0" fontId="1" fillId="0" borderId="0" xfId="0" applyFont="1" applyAlignment="1">
      <alignment wrapText="1"/>
    </xf>
    <xf numFmtId="0" fontId="1" fillId="0" borderId="21" xfId="0" applyFont="1" applyBorder="1" applyAlignment="1">
      <alignment horizontal="center" vertical="center" wrapText="1"/>
    </xf>
    <xf numFmtId="0" fontId="66" fillId="0" borderId="21"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center" textRotation="90"/>
      <protection locked="0"/>
    </xf>
    <xf numFmtId="9" fontId="1" fillId="0" borderId="21" xfId="0" applyNumberFormat="1" applyFont="1" applyBorder="1" applyAlignment="1" applyProtection="1">
      <alignment horizontal="center" vertical="center"/>
      <protection hidden="1"/>
    </xf>
    <xf numFmtId="164" fontId="1" fillId="0" borderId="21" xfId="1" applyNumberFormat="1" applyFont="1" applyBorder="1" applyAlignment="1">
      <alignment horizontal="center" vertical="center"/>
    </xf>
    <xf numFmtId="0" fontId="4" fillId="0" borderId="21" xfId="0" applyFont="1" applyBorder="1" applyAlignment="1" applyProtection="1">
      <alignment horizontal="center" vertical="center" textRotation="90" wrapText="1"/>
      <protection hidden="1"/>
    </xf>
    <xf numFmtId="0" fontId="4" fillId="0" borderId="21" xfId="0" applyFont="1" applyBorder="1" applyAlignment="1" applyProtection="1">
      <alignment horizontal="center" vertical="center" textRotation="90"/>
      <protection hidden="1"/>
    </xf>
    <xf numFmtId="0" fontId="1" fillId="3" borderId="0" xfId="0" applyFont="1" applyFill="1" applyAlignment="1">
      <alignment vertical="center"/>
    </xf>
    <xf numFmtId="0" fontId="1" fillId="0" borderId="0" xfId="0" applyFont="1" applyAlignment="1">
      <alignment vertical="center"/>
    </xf>
    <xf numFmtId="0" fontId="1" fillId="3" borderId="0" xfId="0" applyFont="1" applyFill="1" applyAlignment="1">
      <alignment horizontal="center" vertical="center"/>
    </xf>
    <xf numFmtId="0" fontId="1" fillId="0" borderId="21" xfId="0" applyFont="1" applyBorder="1" applyAlignment="1" applyProtection="1">
      <alignment horizontal="left" vertical="center" wrapText="1"/>
      <protection locked="0"/>
    </xf>
    <xf numFmtId="0" fontId="2" fillId="0" borderId="21" xfId="0" applyFont="1" applyBorder="1" applyAlignment="1" applyProtection="1">
      <alignment horizontal="center" vertical="center" wrapText="1"/>
      <protection locked="0"/>
    </xf>
    <xf numFmtId="14" fontId="1" fillId="16" borderId="21" xfId="0" applyNumberFormat="1" applyFont="1" applyFill="1" applyBorder="1" applyAlignment="1" applyProtection="1">
      <alignment horizontal="center" vertical="center"/>
      <protection locked="0"/>
    </xf>
    <xf numFmtId="0" fontId="45" fillId="16" borderId="0" xfId="0" applyFont="1" applyFill="1" applyAlignment="1">
      <alignment vertical="center" wrapText="1"/>
    </xf>
    <xf numFmtId="0" fontId="0" fillId="16" borderId="0" xfId="0" applyFill="1"/>
    <xf numFmtId="0" fontId="65" fillId="16" borderId="0" xfId="0" applyFont="1" applyFill="1" applyAlignment="1">
      <alignment vertical="center" wrapText="1"/>
    </xf>
    <xf numFmtId="0" fontId="1" fillId="16" borderId="0" xfId="0" applyFont="1" applyFill="1"/>
    <xf numFmtId="0" fontId="1" fillId="16" borderId="21" xfId="0" applyFont="1" applyFill="1" applyBorder="1" applyAlignment="1" applyProtection="1">
      <alignment horizontal="center" vertical="center" wrapText="1"/>
      <protection locked="0"/>
    </xf>
    <xf numFmtId="0" fontId="0" fillId="16" borderId="0" xfId="0" applyFill="1" applyAlignment="1">
      <alignment wrapText="1"/>
    </xf>
    <xf numFmtId="0" fontId="1" fillId="16" borderId="21" xfId="0" applyFont="1" applyFill="1" applyBorder="1" applyAlignment="1" applyProtection="1">
      <alignment horizontal="center" vertical="center"/>
      <protection locked="0"/>
    </xf>
    <xf numFmtId="0" fontId="67" fillId="0" borderId="21" xfId="5" applyBorder="1" applyAlignment="1" applyProtection="1">
      <alignment horizontal="left" vertical="center" wrapText="1"/>
      <protection locked="0"/>
    </xf>
    <xf numFmtId="0" fontId="48" fillId="14" borderId="36" xfId="2" applyFont="1" applyFill="1" applyBorder="1" applyAlignment="1">
      <alignment horizontal="center" vertical="center" wrapText="1"/>
    </xf>
    <xf numFmtId="0" fontId="48" fillId="14" borderId="37" xfId="2" applyFont="1" applyFill="1" applyBorder="1" applyAlignment="1">
      <alignment horizontal="center" vertical="center" wrapText="1"/>
    </xf>
    <xf numFmtId="0" fontId="48" fillId="14" borderId="38" xfId="2" applyFont="1" applyFill="1" applyBorder="1" applyAlignment="1">
      <alignment horizontal="center" vertical="center" wrapText="1"/>
    </xf>
    <xf numFmtId="0" fontId="47" fillId="0" borderId="7"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8"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7" fillId="0" borderId="57" xfId="2" quotePrefix="1" applyFont="1" applyBorder="1" applyAlignment="1">
      <alignment horizontal="left" vertical="center" wrapText="1"/>
    </xf>
    <xf numFmtId="0" fontId="47" fillId="0" borderId="58" xfId="2" quotePrefix="1" applyFont="1" applyBorder="1" applyAlignment="1">
      <alignment horizontal="left" vertical="center" wrapText="1"/>
    </xf>
    <xf numFmtId="0" fontId="49" fillId="3" borderId="39" xfId="2" quotePrefix="1" applyFont="1" applyFill="1" applyBorder="1" applyAlignment="1">
      <alignment horizontal="left" vertical="top" wrapText="1"/>
    </xf>
    <xf numFmtId="0" fontId="50" fillId="3" borderId="40" xfId="2" quotePrefix="1" applyFont="1" applyFill="1" applyBorder="1" applyAlignment="1">
      <alignment horizontal="left" vertical="top" wrapText="1"/>
    </xf>
    <xf numFmtId="0" fontId="50" fillId="3" borderId="41" xfId="2" quotePrefix="1" applyFont="1" applyFill="1" applyBorder="1" applyAlignment="1">
      <alignment horizontal="left" vertical="top" wrapText="1"/>
    </xf>
    <xf numFmtId="0" fontId="47" fillId="0" borderId="7"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8" xfId="2" quotePrefix="1" applyFont="1" applyBorder="1" applyAlignment="1">
      <alignment horizontal="left" vertical="top" wrapText="1"/>
    </xf>
    <xf numFmtId="0" fontId="52" fillId="14" borderId="42" xfId="3" applyFont="1" applyFill="1" applyBorder="1" applyAlignment="1">
      <alignment horizontal="center" vertical="center" wrapText="1"/>
    </xf>
    <xf numFmtId="0" fontId="52" fillId="14" borderId="43" xfId="3" applyFont="1" applyFill="1" applyBorder="1" applyAlignment="1">
      <alignment horizontal="center" vertical="center" wrapText="1"/>
    </xf>
    <xf numFmtId="0" fontId="52" fillId="14" borderId="44" xfId="2" applyFont="1" applyFill="1" applyBorder="1" applyAlignment="1">
      <alignment horizontal="center" vertical="center"/>
    </xf>
    <xf numFmtId="0" fontId="52"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52" fillId="3" borderId="46" xfId="3" applyFont="1" applyFill="1" applyBorder="1" applyAlignment="1">
      <alignment horizontal="left" vertical="top" wrapText="1" readingOrder="1"/>
    </xf>
    <xf numFmtId="0" fontId="52" fillId="3" borderId="47" xfId="3" applyFont="1" applyFill="1" applyBorder="1" applyAlignment="1">
      <alignment horizontal="left" vertical="top" wrapText="1" readingOrder="1"/>
    </xf>
    <xf numFmtId="0" fontId="53" fillId="3" borderId="48" xfId="2" applyFont="1" applyFill="1" applyBorder="1" applyAlignment="1">
      <alignment horizontal="justify" vertical="center" wrapText="1"/>
    </xf>
    <xf numFmtId="0" fontId="53" fillId="3" borderId="49" xfId="2" applyFont="1" applyFill="1" applyBorder="1" applyAlignment="1">
      <alignment horizontal="justify" vertical="center" wrapText="1"/>
    </xf>
    <xf numFmtId="0" fontId="52" fillId="3" borderId="50" xfId="0" applyFont="1" applyFill="1" applyBorder="1" applyAlignment="1">
      <alignment horizontal="left" vertical="center" wrapText="1"/>
    </xf>
    <xf numFmtId="0" fontId="52" fillId="3" borderId="51" xfId="0" applyFont="1" applyFill="1" applyBorder="1" applyAlignment="1">
      <alignment horizontal="left" vertical="center" wrapText="1"/>
    </xf>
    <xf numFmtId="0" fontId="53" fillId="3" borderId="52" xfId="2" applyFont="1" applyFill="1" applyBorder="1" applyAlignment="1">
      <alignment horizontal="justify" vertical="center" wrapText="1"/>
    </xf>
    <xf numFmtId="0" fontId="53" fillId="3" borderId="53" xfId="2" applyFont="1" applyFill="1" applyBorder="1" applyAlignment="1">
      <alignment horizontal="justify" vertical="center" wrapText="1"/>
    </xf>
    <xf numFmtId="0" fontId="47" fillId="3" borderId="7"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8" xfId="2" applyFont="1" applyFill="1" applyBorder="1" applyAlignment="1">
      <alignment horizontal="left" vertical="top"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2" fillId="3" borderId="61" xfId="0" applyFont="1" applyFill="1" applyBorder="1" applyAlignment="1">
      <alignment horizontal="left" vertical="center" wrapText="1"/>
    </xf>
    <xf numFmtId="0" fontId="52" fillId="3" borderId="62" xfId="0" applyFont="1" applyFill="1" applyBorder="1" applyAlignment="1">
      <alignment horizontal="left" vertical="center" wrapText="1"/>
    </xf>
    <xf numFmtId="0" fontId="53" fillId="3" borderId="54" xfId="0" applyFont="1" applyFill="1" applyBorder="1" applyAlignment="1">
      <alignment horizontal="justify" vertical="center" wrapText="1"/>
    </xf>
    <xf numFmtId="0" fontId="53" fillId="3" borderId="55" xfId="0" applyFont="1" applyFill="1" applyBorder="1" applyAlignment="1">
      <alignment horizontal="justify" vertical="center" wrapText="1"/>
    </xf>
    <xf numFmtId="0" fontId="56" fillId="0" borderId="21" xfId="0" applyFont="1" applyBorder="1" applyAlignment="1">
      <alignment horizontal="left" vertical="center"/>
    </xf>
    <xf numFmtId="0" fontId="60" fillId="7" borderId="21" xfId="0" applyFont="1" applyFill="1" applyBorder="1" applyAlignment="1">
      <alignment horizontal="center" vertical="center" wrapText="1"/>
    </xf>
    <xf numFmtId="0" fontId="61" fillId="0" borderId="67" xfId="0" applyFont="1" applyBorder="1" applyAlignment="1">
      <alignment horizontal="left" vertical="center"/>
    </xf>
    <xf numFmtId="0" fontId="61" fillId="0" borderId="66" xfId="0" applyFont="1" applyBorder="1" applyAlignment="1">
      <alignment horizontal="left" vertical="center"/>
    </xf>
    <xf numFmtId="0" fontId="61" fillId="0" borderId="68" xfId="0" applyFont="1" applyBorder="1" applyAlignment="1">
      <alignment horizontal="left" vertical="center"/>
    </xf>
    <xf numFmtId="0" fontId="61" fillId="0" borderId="67" xfId="0" applyFont="1" applyBorder="1" applyAlignment="1">
      <alignment horizontal="left" vertical="center" wrapText="1"/>
    </xf>
    <xf numFmtId="0" fontId="60" fillId="7" borderId="21" xfId="0" applyFont="1" applyFill="1" applyBorder="1" applyAlignment="1">
      <alignment horizontal="center" vertical="center" textRotation="90" wrapText="1"/>
    </xf>
    <xf numFmtId="0" fontId="58" fillId="0" borderId="21" xfId="0" applyFont="1" applyBorder="1" applyAlignment="1" applyProtection="1">
      <alignment horizontal="center" wrapText="1"/>
      <protection locked="0"/>
    </xf>
    <xf numFmtId="0" fontId="60" fillId="7" borderId="21" xfId="0" applyFont="1" applyFill="1" applyBorder="1" applyAlignment="1">
      <alignment horizontal="center" vertical="center"/>
    </xf>
    <xf numFmtId="0" fontId="60" fillId="7" borderId="22" xfId="0" applyFont="1" applyFill="1" applyBorder="1" applyAlignment="1">
      <alignment horizontal="center" vertical="center"/>
    </xf>
    <xf numFmtId="0" fontId="60" fillId="7" borderId="21" xfId="0" applyFont="1" applyFill="1" applyBorder="1" applyAlignment="1">
      <alignment horizontal="center" vertical="center" textRotation="90"/>
    </xf>
    <xf numFmtId="0" fontId="57" fillId="0" borderId="21" xfId="0" applyFont="1" applyBorder="1" applyAlignment="1" applyProtection="1">
      <alignment horizontal="center" vertical="center"/>
      <protection locked="0"/>
    </xf>
    <xf numFmtId="0" fontId="1" fillId="0" borderId="2" xfId="0" applyFont="1" applyBorder="1" applyAlignment="1">
      <alignment horizontal="left" vertical="center" wrapText="1"/>
    </xf>
    <xf numFmtId="0" fontId="1" fillId="0" borderId="64" xfId="0" applyFont="1" applyBorder="1" applyAlignment="1">
      <alignment horizontal="left" vertical="center" wrapText="1"/>
    </xf>
    <xf numFmtId="0" fontId="1" fillId="0" borderId="65" xfId="0" applyFont="1" applyBorder="1" applyAlignment="1">
      <alignment horizontal="left" vertical="center" wrapText="1"/>
    </xf>
    <xf numFmtId="0" fontId="63" fillId="0" borderId="21" xfId="0" applyFont="1" applyBorder="1" applyAlignment="1">
      <alignment horizontal="left" vertical="center" wrapText="1"/>
    </xf>
    <xf numFmtId="0" fontId="64" fillId="0" borderId="69" xfId="0" applyFont="1" applyBorder="1" applyAlignment="1">
      <alignment horizontal="center" vertical="center" wrapText="1"/>
    </xf>
    <xf numFmtId="0" fontId="65" fillId="0" borderId="69" xfId="0" applyFont="1" applyBorder="1" applyAlignment="1">
      <alignment horizontal="center" vertical="center" wrapText="1"/>
    </xf>
    <xf numFmtId="0" fontId="48" fillId="0" borderId="67" xfId="0" applyFont="1" applyBorder="1" applyAlignment="1">
      <alignment horizontal="left" vertical="center" wrapText="1"/>
    </xf>
    <xf numFmtId="0" fontId="48" fillId="0" borderId="66" xfId="0" applyFont="1" applyBorder="1" applyAlignment="1">
      <alignment horizontal="left" vertical="center" wrapText="1"/>
    </xf>
    <xf numFmtId="0" fontId="48" fillId="0" borderId="68" xfId="0" applyFont="1" applyBorder="1" applyAlignment="1">
      <alignment horizontal="left" vertical="center" wrapText="1"/>
    </xf>
    <xf numFmtId="0" fontId="60" fillId="7" borderId="63" xfId="0" applyFont="1" applyFill="1" applyBorder="1" applyAlignment="1">
      <alignment horizontal="center" vertical="center"/>
    </xf>
    <xf numFmtId="0" fontId="60" fillId="7" borderId="57" xfId="0" applyFont="1" applyFill="1" applyBorder="1" applyAlignment="1">
      <alignment horizontal="center" vertical="center"/>
    </xf>
    <xf numFmtId="0" fontId="59" fillId="7" borderId="67" xfId="0" applyFont="1" applyFill="1" applyBorder="1" applyAlignment="1">
      <alignment horizontal="center" vertical="center"/>
    </xf>
    <xf numFmtId="0" fontId="59" fillId="7" borderId="68" xfId="0" applyFont="1" applyFill="1" applyBorder="1" applyAlignment="1">
      <alignment horizontal="center" vertical="center"/>
    </xf>
    <xf numFmtId="0" fontId="60" fillId="7" borderId="70" xfId="0" applyFont="1" applyFill="1" applyBorder="1" applyAlignment="1">
      <alignment horizontal="center" vertical="center" wrapText="1"/>
    </xf>
    <xf numFmtId="0" fontId="60" fillId="7" borderId="22" xfId="0" applyFont="1" applyFill="1" applyBorder="1" applyAlignment="1">
      <alignment horizontal="center" vertical="center" wrapText="1"/>
    </xf>
    <xf numFmtId="0" fontId="24" fillId="0" borderId="0" xfId="0" applyFont="1" applyAlignment="1">
      <alignment horizontal="center" vertical="center" wrapText="1"/>
    </xf>
    <xf numFmtId="0" fontId="19" fillId="5" borderId="7"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5" xfId="0" applyFont="1" applyBorder="1" applyAlignment="1">
      <alignment horizontal="center" vertical="center" wrapText="1"/>
    </xf>
    <xf numFmtId="0" fontId="16" fillId="0" borderId="12"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8" xfId="0" applyFont="1" applyFill="1" applyBorder="1" applyAlignment="1">
      <alignment horizontal="center" vertical="center" textRotation="90"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2" borderId="19" xfId="0" applyFont="1" applyFill="1" applyBorder="1" applyAlignment="1">
      <alignment horizontal="center" vertical="center" wrapText="1" readingOrder="1"/>
    </xf>
    <xf numFmtId="0" fontId="20" fillId="12" borderId="20"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1" borderId="19"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13" borderId="19"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20" fillId="5" borderId="19"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41" fillId="0" borderId="5" xfId="0" applyFont="1" applyBorder="1" applyAlignment="1">
      <alignment horizontal="center" vertical="center" wrapText="1"/>
    </xf>
    <xf numFmtId="0" fontId="41" fillId="0" borderId="12"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0" xfId="0" applyFont="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1" fillId="0" borderId="10" xfId="0" applyFont="1" applyBorder="1" applyAlignment="1">
      <alignment horizontal="center" vertical="center"/>
    </xf>
    <xf numFmtId="0" fontId="41" fillId="0" borderId="12" xfId="0" applyFont="1" applyBorder="1" applyAlignment="1">
      <alignment horizontal="center" vertical="center" wrapText="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20" xfId="0" applyFont="1" applyFill="1" applyBorder="1" applyAlignment="1">
      <alignment horizontal="center" vertical="center" wrapText="1" readingOrder="1"/>
    </xf>
    <xf numFmtId="0" fontId="41" fillId="0" borderId="7" xfId="0" applyFont="1" applyBorder="1" applyAlignment="1">
      <alignment horizontal="center" vertical="center" wrapText="1"/>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20" xfId="0" applyFont="1" applyFill="1" applyBorder="1" applyAlignment="1">
      <alignment horizontal="center" vertical="center" wrapText="1" readingOrder="1"/>
    </xf>
    <xf numFmtId="0" fontId="39" fillId="0" borderId="0" xfId="0" applyFont="1" applyAlignment="1">
      <alignment horizontal="center" vertical="center" wrapText="1"/>
    </xf>
    <xf numFmtId="0" fontId="21" fillId="0" borderId="0" xfId="0" applyFont="1" applyAlignment="1">
      <alignment horizontal="center" vertical="center" wrapText="1"/>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5" borderId="19" xfId="0" applyFont="1" applyFill="1" applyBorder="1" applyAlignment="1">
      <alignment horizontal="center" vertical="center" wrapText="1" readingOrder="1"/>
    </xf>
    <xf numFmtId="0" fontId="40" fillId="5" borderId="20"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38" fillId="15" borderId="23" xfId="0" applyFont="1" applyFill="1" applyBorder="1" applyAlignment="1">
      <alignment horizontal="center" vertical="center" wrapText="1" readingOrder="1"/>
    </xf>
    <xf numFmtId="0" fontId="38" fillId="15" borderId="24" xfId="0" applyFont="1" applyFill="1" applyBorder="1" applyAlignment="1">
      <alignment horizontal="center" vertical="center" wrapText="1" readingOrder="1"/>
    </xf>
    <xf numFmtId="0" fontId="38" fillId="15" borderId="35"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2" xfId="0" applyFont="1" applyFill="1" applyBorder="1" applyAlignment="1">
      <alignment horizontal="center" vertical="center" wrapText="1" readingOrder="1"/>
    </xf>
    <xf numFmtId="0" fontId="35" fillId="15" borderId="33" xfId="0" applyFont="1" applyFill="1" applyBorder="1" applyAlignment="1">
      <alignment horizontal="center" vertical="center" wrapText="1" readingOrder="1"/>
    </xf>
    <xf numFmtId="0" fontId="35" fillId="3" borderId="30"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2" xfId="0"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5" fillId="3" borderId="27"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23" fillId="0" borderId="0" xfId="0" applyFont="1" applyAlignment="1">
      <alignment horizontal="center" vertical="center"/>
    </xf>
    <xf numFmtId="0" fontId="43" fillId="0" borderId="0" xfId="0" applyFont="1" applyAlignment="1">
      <alignment horizontal="center" vertical="center"/>
    </xf>
  </cellXfs>
  <cellStyles count="6">
    <cellStyle name="Hipervínculo" xfId="5" builtinId="8"/>
    <cellStyle name="Normal" xfId="0" builtinId="0"/>
    <cellStyle name="Normal - Style1 2" xfId="2" xr:uid="{00000000-0005-0000-0000-000002000000}"/>
    <cellStyle name="Normal 2" xfId="4" xr:uid="{00000000-0005-0000-0000-000003000000}"/>
    <cellStyle name="Normal 2 2" xfId="3" xr:uid="{00000000-0005-0000-0000-000004000000}"/>
    <cellStyle name="Porcentaje" xfId="1" builtinId="5"/>
  </cellStyles>
  <dxfs count="28">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107561</xdr:colOff>
      <xdr:row>0</xdr:row>
      <xdr:rowOff>0</xdr:rowOff>
    </xdr:from>
    <xdr:to>
      <xdr:col>2</xdr:col>
      <xdr:colOff>891169</xdr:colOff>
      <xdr:row>2</xdr:row>
      <xdr:rowOff>193493</xdr:rowOff>
    </xdr:to>
    <xdr:pic>
      <xdr:nvPicPr>
        <xdr:cNvPr id="2" name="Imagen 1">
          <a:extLst>
            <a:ext uri="{FF2B5EF4-FFF2-40B4-BE49-F238E27FC236}">
              <a16:creationId xmlns:a16="http://schemas.microsoft.com/office/drawing/2014/main" id="{984BFBA8-C276-4663-946C-ED9384D7E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5571" y="0"/>
          <a:ext cx="783608" cy="75721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estadistica_itc_edu_co/Documents/D.F.P.G/2022/6.%20Riesgos/Inv%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7" dataDxfId="26">
  <autoFilter ref="B209:C219" xr:uid="{00000000-0009-0000-0100-000001000000}"/>
  <tableColumns count="2">
    <tableColumn id="1" xr3:uid="{00000000-0010-0000-0000-000001000000}" name="Criterios" dataDxfId="25"/>
    <tableColumn id="2" xr3:uid="{00000000-0010-0000-0000-000002000000}" name="Subcriterios" dataDxfId="24"/>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f:/g/personal/auxviceinvestigacion_itc_edu_co/EnmCdIAV7sJIiEUrFREiKkcBFpke_qz6EmyFuzMMsvom5w?e=5%3aDAZSRL&amp;fromShare=true&amp;at=9" TargetMode="External"/><Relationship Id="rId2" Type="http://schemas.openxmlformats.org/officeDocument/2006/relationships/hyperlink" Target="../../../../../../:f:/g/personal/auxviceinvestigacion_itc_edu_co/EnmCdIAV7sJIiEUrFREiKkcBFpke_qz6EmyFuzMMsvom5w?e=5%3aDAZSRL&amp;fromShare=true&amp;at=9" TargetMode="External"/><Relationship Id="rId1" Type="http://schemas.openxmlformats.org/officeDocument/2006/relationships/hyperlink" Target="../../../../../../:f:/g/personal/auxviceinvestigacion_itc_edu_co/EnmCdIAV7sJIiEUrFREiKkcBFpke_qz6EmyFuzMMsvom5w?e=5%3aDAZSRL&amp;fromShare=true&amp;at=9"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0" zoomScale="130" zoomScaleNormal="130" workbookViewId="0">
      <selection activeCell="C25" sqref="C25:D25"/>
    </sheetView>
  </sheetViews>
  <sheetFormatPr baseColWidth="10" defaultColWidth="11.42578125" defaultRowHeight="15" x14ac:dyDescent="0.25"/>
  <cols>
    <col min="1" max="1" width="2.7109375" style="75" customWidth="1"/>
    <col min="2" max="3" width="24.7109375" style="75" customWidth="1"/>
    <col min="4" max="4" width="16" style="75" customWidth="1"/>
    <col min="5" max="5" width="24.7109375" style="75" customWidth="1"/>
    <col min="6" max="6" width="27.7109375" style="75" customWidth="1"/>
    <col min="7" max="8" width="24.7109375" style="75" customWidth="1"/>
    <col min="9" max="16384" width="11.42578125" style="75"/>
  </cols>
  <sheetData>
    <row r="1" spans="2:8" ht="15.75" thickBot="1" x14ac:dyDescent="0.3"/>
    <row r="2" spans="2:8" ht="18" x14ac:dyDescent="0.25">
      <c r="B2" s="163" t="s">
        <v>0</v>
      </c>
      <c r="C2" s="164"/>
      <c r="D2" s="164"/>
      <c r="E2" s="164"/>
      <c r="F2" s="164"/>
      <c r="G2" s="164"/>
      <c r="H2" s="165"/>
    </row>
    <row r="3" spans="2:8" x14ac:dyDescent="0.25">
      <c r="B3" s="76"/>
      <c r="C3" s="77"/>
      <c r="D3" s="77"/>
      <c r="E3" s="77"/>
      <c r="F3" s="77"/>
      <c r="G3" s="77"/>
      <c r="H3" s="78"/>
    </row>
    <row r="4" spans="2:8" ht="63" customHeight="1" x14ac:dyDescent="0.25">
      <c r="B4" s="166" t="s">
        <v>1</v>
      </c>
      <c r="C4" s="167"/>
      <c r="D4" s="167"/>
      <c r="E4" s="167"/>
      <c r="F4" s="167"/>
      <c r="G4" s="167"/>
      <c r="H4" s="168"/>
    </row>
    <row r="5" spans="2:8" ht="63" customHeight="1" x14ac:dyDescent="0.25">
      <c r="B5" s="169"/>
      <c r="C5" s="170"/>
      <c r="D5" s="170"/>
      <c r="E5" s="170"/>
      <c r="F5" s="170"/>
      <c r="G5" s="170"/>
      <c r="H5" s="171"/>
    </row>
    <row r="6" spans="2:8" ht="16.5" x14ac:dyDescent="0.25">
      <c r="B6" s="172" t="s">
        <v>2</v>
      </c>
      <c r="C6" s="173"/>
      <c r="D6" s="173"/>
      <c r="E6" s="173"/>
      <c r="F6" s="173"/>
      <c r="G6" s="173"/>
      <c r="H6" s="174"/>
    </row>
    <row r="7" spans="2:8" ht="95.25" customHeight="1" x14ac:dyDescent="0.25">
      <c r="B7" s="182" t="s">
        <v>3</v>
      </c>
      <c r="C7" s="183"/>
      <c r="D7" s="183"/>
      <c r="E7" s="183"/>
      <c r="F7" s="183"/>
      <c r="G7" s="183"/>
      <c r="H7" s="184"/>
    </row>
    <row r="8" spans="2:8" ht="16.5" x14ac:dyDescent="0.25">
      <c r="B8" s="112"/>
      <c r="C8" s="113"/>
      <c r="D8" s="113"/>
      <c r="E8" s="113"/>
      <c r="F8" s="113"/>
      <c r="G8" s="113"/>
      <c r="H8" s="114"/>
    </row>
    <row r="9" spans="2:8" ht="16.5" customHeight="1" x14ac:dyDescent="0.25">
      <c r="B9" s="175" t="s">
        <v>4</v>
      </c>
      <c r="C9" s="176"/>
      <c r="D9" s="176"/>
      <c r="E9" s="176"/>
      <c r="F9" s="176"/>
      <c r="G9" s="176"/>
      <c r="H9" s="177"/>
    </row>
    <row r="10" spans="2:8" ht="44.25" customHeight="1" x14ac:dyDescent="0.25">
      <c r="B10" s="175"/>
      <c r="C10" s="176"/>
      <c r="D10" s="176"/>
      <c r="E10" s="176"/>
      <c r="F10" s="176"/>
      <c r="G10" s="176"/>
      <c r="H10" s="177"/>
    </row>
    <row r="11" spans="2:8" ht="15.75" thickBot="1" x14ac:dyDescent="0.3">
      <c r="B11" s="101"/>
      <c r="C11" s="104"/>
      <c r="D11" s="109"/>
      <c r="E11" s="110"/>
      <c r="F11" s="110"/>
      <c r="G11" s="111"/>
      <c r="H11" s="105"/>
    </row>
    <row r="12" spans="2:8" ht="15.75" thickTop="1" x14ac:dyDescent="0.25">
      <c r="B12" s="101"/>
      <c r="C12" s="178" t="s">
        <v>5</v>
      </c>
      <c r="D12" s="179"/>
      <c r="E12" s="180" t="s">
        <v>6</v>
      </c>
      <c r="F12" s="181"/>
      <c r="G12" s="104"/>
      <c r="H12" s="105"/>
    </row>
    <row r="13" spans="2:8" ht="35.25" customHeight="1" x14ac:dyDescent="0.25">
      <c r="B13" s="101"/>
      <c r="C13" s="185" t="s">
        <v>7</v>
      </c>
      <c r="D13" s="186"/>
      <c r="E13" s="187" t="s">
        <v>8</v>
      </c>
      <c r="F13" s="188"/>
      <c r="G13" s="104"/>
      <c r="H13" s="105"/>
    </row>
    <row r="14" spans="2:8" ht="17.25" customHeight="1" x14ac:dyDescent="0.25">
      <c r="B14" s="101"/>
      <c r="C14" s="185" t="s">
        <v>9</v>
      </c>
      <c r="D14" s="186"/>
      <c r="E14" s="187" t="s">
        <v>10</v>
      </c>
      <c r="F14" s="188"/>
      <c r="G14" s="104"/>
      <c r="H14" s="105"/>
    </row>
    <row r="15" spans="2:8" ht="19.5" customHeight="1" x14ac:dyDescent="0.25">
      <c r="B15" s="101"/>
      <c r="C15" s="185" t="s">
        <v>11</v>
      </c>
      <c r="D15" s="186"/>
      <c r="E15" s="187" t="s">
        <v>12</v>
      </c>
      <c r="F15" s="188"/>
      <c r="G15" s="104"/>
      <c r="H15" s="105"/>
    </row>
    <row r="16" spans="2:8" ht="69.75" customHeight="1" x14ac:dyDescent="0.25">
      <c r="B16" s="101"/>
      <c r="C16" s="185" t="s">
        <v>13</v>
      </c>
      <c r="D16" s="186"/>
      <c r="E16" s="187" t="s">
        <v>14</v>
      </c>
      <c r="F16" s="188"/>
      <c r="G16" s="104"/>
      <c r="H16" s="105"/>
    </row>
    <row r="17" spans="2:8" ht="34.5" customHeight="1" x14ac:dyDescent="0.25">
      <c r="B17" s="101"/>
      <c r="C17" s="189" t="s">
        <v>15</v>
      </c>
      <c r="D17" s="190"/>
      <c r="E17" s="191" t="s">
        <v>16</v>
      </c>
      <c r="F17" s="192"/>
      <c r="G17" s="104"/>
      <c r="H17" s="105"/>
    </row>
    <row r="18" spans="2:8" ht="27.75" customHeight="1" x14ac:dyDescent="0.25">
      <c r="B18" s="101"/>
      <c r="C18" s="189" t="s">
        <v>17</v>
      </c>
      <c r="D18" s="190"/>
      <c r="E18" s="191" t="s">
        <v>18</v>
      </c>
      <c r="F18" s="192"/>
      <c r="G18" s="104"/>
      <c r="H18" s="105"/>
    </row>
    <row r="19" spans="2:8" ht="28.5" customHeight="1" x14ac:dyDescent="0.25">
      <c r="B19" s="101"/>
      <c r="C19" s="189" t="s">
        <v>19</v>
      </c>
      <c r="D19" s="190"/>
      <c r="E19" s="191" t="s">
        <v>20</v>
      </c>
      <c r="F19" s="192"/>
      <c r="G19" s="104"/>
      <c r="H19" s="105"/>
    </row>
    <row r="20" spans="2:8" ht="72.75" customHeight="1" x14ac:dyDescent="0.25">
      <c r="B20" s="101"/>
      <c r="C20" s="189" t="s">
        <v>21</v>
      </c>
      <c r="D20" s="190"/>
      <c r="E20" s="191" t="s">
        <v>22</v>
      </c>
      <c r="F20" s="192"/>
      <c r="G20" s="104"/>
      <c r="H20" s="105"/>
    </row>
    <row r="21" spans="2:8" ht="64.5" customHeight="1" x14ac:dyDescent="0.25">
      <c r="B21" s="101"/>
      <c r="C21" s="189" t="s">
        <v>23</v>
      </c>
      <c r="D21" s="190"/>
      <c r="E21" s="191" t="s">
        <v>24</v>
      </c>
      <c r="F21" s="192"/>
      <c r="G21" s="104"/>
      <c r="H21" s="105"/>
    </row>
    <row r="22" spans="2:8" ht="71.25" customHeight="1" x14ac:dyDescent="0.25">
      <c r="B22" s="101"/>
      <c r="C22" s="189" t="s">
        <v>25</v>
      </c>
      <c r="D22" s="190"/>
      <c r="E22" s="191" t="s">
        <v>26</v>
      </c>
      <c r="F22" s="192"/>
      <c r="G22" s="104"/>
      <c r="H22" s="105"/>
    </row>
    <row r="23" spans="2:8" ht="55.5" customHeight="1" x14ac:dyDescent="0.25">
      <c r="B23" s="101"/>
      <c r="C23" s="196" t="s">
        <v>27</v>
      </c>
      <c r="D23" s="197"/>
      <c r="E23" s="191" t="s">
        <v>28</v>
      </c>
      <c r="F23" s="192"/>
      <c r="G23" s="104"/>
      <c r="H23" s="105"/>
    </row>
    <row r="24" spans="2:8" ht="42" customHeight="1" x14ac:dyDescent="0.25">
      <c r="B24" s="101"/>
      <c r="C24" s="196" t="s">
        <v>29</v>
      </c>
      <c r="D24" s="197"/>
      <c r="E24" s="191" t="s">
        <v>30</v>
      </c>
      <c r="F24" s="192"/>
      <c r="G24" s="104"/>
      <c r="H24" s="105"/>
    </row>
    <row r="25" spans="2:8" ht="59.25" customHeight="1" x14ac:dyDescent="0.25">
      <c r="B25" s="101"/>
      <c r="C25" s="196" t="s">
        <v>31</v>
      </c>
      <c r="D25" s="197"/>
      <c r="E25" s="191" t="s">
        <v>32</v>
      </c>
      <c r="F25" s="192"/>
      <c r="G25" s="104"/>
      <c r="H25" s="105"/>
    </row>
    <row r="26" spans="2:8" ht="23.25" customHeight="1" x14ac:dyDescent="0.25">
      <c r="B26" s="101"/>
      <c r="C26" s="196" t="s">
        <v>33</v>
      </c>
      <c r="D26" s="197"/>
      <c r="E26" s="191" t="s">
        <v>34</v>
      </c>
      <c r="F26" s="192"/>
      <c r="G26" s="104"/>
      <c r="H26" s="105"/>
    </row>
    <row r="27" spans="2:8" ht="30.75" customHeight="1" x14ac:dyDescent="0.25">
      <c r="B27" s="101"/>
      <c r="C27" s="196" t="s">
        <v>35</v>
      </c>
      <c r="D27" s="197"/>
      <c r="E27" s="191" t="s">
        <v>36</v>
      </c>
      <c r="F27" s="192"/>
      <c r="G27" s="104"/>
      <c r="H27" s="105"/>
    </row>
    <row r="28" spans="2:8" ht="35.25" customHeight="1" x14ac:dyDescent="0.25">
      <c r="B28" s="101"/>
      <c r="C28" s="196" t="s">
        <v>37</v>
      </c>
      <c r="D28" s="197"/>
      <c r="E28" s="191" t="s">
        <v>38</v>
      </c>
      <c r="F28" s="192"/>
      <c r="G28" s="104"/>
      <c r="H28" s="105"/>
    </row>
    <row r="29" spans="2:8" ht="33" customHeight="1" x14ac:dyDescent="0.25">
      <c r="B29" s="101"/>
      <c r="C29" s="196" t="s">
        <v>37</v>
      </c>
      <c r="D29" s="197"/>
      <c r="E29" s="191" t="s">
        <v>38</v>
      </c>
      <c r="F29" s="192"/>
      <c r="G29" s="104"/>
      <c r="H29" s="105"/>
    </row>
    <row r="30" spans="2:8" ht="30" customHeight="1" x14ac:dyDescent="0.25">
      <c r="B30" s="101"/>
      <c r="C30" s="196" t="s">
        <v>39</v>
      </c>
      <c r="D30" s="197"/>
      <c r="E30" s="191" t="s">
        <v>40</v>
      </c>
      <c r="F30" s="192"/>
      <c r="G30" s="104"/>
      <c r="H30" s="105"/>
    </row>
    <row r="31" spans="2:8" ht="35.25" customHeight="1" x14ac:dyDescent="0.25">
      <c r="B31" s="101"/>
      <c r="C31" s="196" t="s">
        <v>41</v>
      </c>
      <c r="D31" s="197"/>
      <c r="E31" s="191" t="s">
        <v>42</v>
      </c>
      <c r="F31" s="192"/>
      <c r="G31" s="104"/>
      <c r="H31" s="105"/>
    </row>
    <row r="32" spans="2:8" ht="31.5" customHeight="1" x14ac:dyDescent="0.25">
      <c r="B32" s="101"/>
      <c r="C32" s="196" t="s">
        <v>43</v>
      </c>
      <c r="D32" s="197"/>
      <c r="E32" s="191" t="s">
        <v>44</v>
      </c>
      <c r="F32" s="192"/>
      <c r="G32" s="104"/>
      <c r="H32" s="105"/>
    </row>
    <row r="33" spans="2:8" ht="35.25" customHeight="1" x14ac:dyDescent="0.25">
      <c r="B33" s="101"/>
      <c r="C33" s="196" t="s">
        <v>45</v>
      </c>
      <c r="D33" s="197"/>
      <c r="E33" s="191" t="s">
        <v>46</v>
      </c>
      <c r="F33" s="192"/>
      <c r="G33" s="104"/>
      <c r="H33" s="105"/>
    </row>
    <row r="34" spans="2:8" ht="59.25" customHeight="1" x14ac:dyDescent="0.25">
      <c r="B34" s="101"/>
      <c r="C34" s="196" t="s">
        <v>47</v>
      </c>
      <c r="D34" s="197"/>
      <c r="E34" s="191" t="s">
        <v>48</v>
      </c>
      <c r="F34" s="192"/>
      <c r="G34" s="104"/>
      <c r="H34" s="105"/>
    </row>
    <row r="35" spans="2:8" ht="29.25" customHeight="1" x14ac:dyDescent="0.25">
      <c r="B35" s="101"/>
      <c r="C35" s="196" t="s">
        <v>49</v>
      </c>
      <c r="D35" s="197"/>
      <c r="E35" s="191" t="s">
        <v>50</v>
      </c>
      <c r="F35" s="192"/>
      <c r="G35" s="104"/>
      <c r="H35" s="105"/>
    </row>
    <row r="36" spans="2:8" ht="82.5" customHeight="1" x14ac:dyDescent="0.25">
      <c r="B36" s="101"/>
      <c r="C36" s="196" t="s">
        <v>51</v>
      </c>
      <c r="D36" s="197"/>
      <c r="E36" s="191" t="s">
        <v>52</v>
      </c>
      <c r="F36" s="192"/>
      <c r="G36" s="104"/>
      <c r="H36" s="105"/>
    </row>
    <row r="37" spans="2:8" ht="46.5" customHeight="1" x14ac:dyDescent="0.25">
      <c r="B37" s="101"/>
      <c r="C37" s="196" t="s">
        <v>53</v>
      </c>
      <c r="D37" s="197"/>
      <c r="E37" s="191" t="s">
        <v>54</v>
      </c>
      <c r="F37" s="192"/>
      <c r="G37" s="104"/>
      <c r="H37" s="105"/>
    </row>
    <row r="38" spans="2:8" ht="6.75" customHeight="1" thickBot="1" x14ac:dyDescent="0.3">
      <c r="B38" s="101"/>
      <c r="C38" s="198"/>
      <c r="D38" s="199"/>
      <c r="E38" s="200"/>
      <c r="F38" s="201"/>
      <c r="G38" s="104"/>
      <c r="H38" s="105"/>
    </row>
    <row r="39" spans="2:8" ht="15.75" thickTop="1" x14ac:dyDescent="0.25">
      <c r="B39" s="101"/>
      <c r="C39" s="102"/>
      <c r="D39" s="102"/>
      <c r="E39" s="103"/>
      <c r="F39" s="103"/>
      <c r="G39" s="104"/>
      <c r="H39" s="105"/>
    </row>
    <row r="40" spans="2:8" ht="21" customHeight="1" x14ac:dyDescent="0.25">
      <c r="B40" s="193" t="s">
        <v>55</v>
      </c>
      <c r="C40" s="194"/>
      <c r="D40" s="194"/>
      <c r="E40" s="194"/>
      <c r="F40" s="194"/>
      <c r="G40" s="194"/>
      <c r="H40" s="195"/>
    </row>
    <row r="41" spans="2:8" ht="20.25" customHeight="1" x14ac:dyDescent="0.25">
      <c r="B41" s="193" t="s">
        <v>56</v>
      </c>
      <c r="C41" s="194"/>
      <c r="D41" s="194"/>
      <c r="E41" s="194"/>
      <c r="F41" s="194"/>
      <c r="G41" s="194"/>
      <c r="H41" s="195"/>
    </row>
    <row r="42" spans="2:8" ht="20.25" customHeight="1" x14ac:dyDescent="0.25">
      <c r="B42" s="193" t="s">
        <v>57</v>
      </c>
      <c r="C42" s="194"/>
      <c r="D42" s="194"/>
      <c r="E42" s="194"/>
      <c r="F42" s="194"/>
      <c r="G42" s="194"/>
      <c r="H42" s="195"/>
    </row>
    <row r="43" spans="2:8" ht="20.25" customHeight="1" x14ac:dyDescent="0.25">
      <c r="B43" s="193" t="s">
        <v>58</v>
      </c>
      <c r="C43" s="194"/>
      <c r="D43" s="194"/>
      <c r="E43" s="194"/>
      <c r="F43" s="194"/>
      <c r="G43" s="194"/>
      <c r="H43" s="195"/>
    </row>
    <row r="44" spans="2:8" x14ac:dyDescent="0.25">
      <c r="B44" s="193" t="s">
        <v>59</v>
      </c>
      <c r="C44" s="194"/>
      <c r="D44" s="194"/>
      <c r="E44" s="194"/>
      <c r="F44" s="194"/>
      <c r="G44" s="194"/>
      <c r="H44" s="195"/>
    </row>
    <row r="45" spans="2:8" ht="15.75" thickBot="1" x14ac:dyDescent="0.3">
      <c r="B45" s="106"/>
      <c r="C45" s="107"/>
      <c r="D45" s="107"/>
      <c r="E45" s="107"/>
      <c r="F45" s="107"/>
      <c r="G45" s="107"/>
      <c r="H45" s="10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V20"/>
  <sheetViews>
    <sheetView showGridLines="0" tabSelected="1" topLeftCell="A12" zoomScale="70" zoomScaleNormal="70" workbookViewId="0">
      <selection activeCell="B11" sqref="B11"/>
    </sheetView>
  </sheetViews>
  <sheetFormatPr baseColWidth="10" defaultColWidth="11.42578125" defaultRowHeight="16.5" x14ac:dyDescent="0.3"/>
  <cols>
    <col min="1" max="1" width="4.7109375" style="2" customWidth="1"/>
    <col min="2" max="2" width="12" style="2" customWidth="1"/>
    <col min="3" max="3" width="18.42578125" style="2" customWidth="1"/>
    <col min="4" max="4" width="14" style="2" customWidth="1"/>
    <col min="5" max="5" width="16.5703125" style="2" customWidth="1"/>
    <col min="6" max="6" width="15.140625" style="2" customWidth="1"/>
    <col min="7" max="7" width="32.42578125" style="1" customWidth="1"/>
    <col min="8" max="10" width="19" style="4" customWidth="1"/>
    <col min="11" max="11" width="17.7109375" style="1" customWidth="1"/>
    <col min="12" max="12" width="16.42578125" style="1" customWidth="1"/>
    <col min="13" max="13" width="6.28515625" style="1" customWidth="1"/>
    <col min="14" max="14" width="27.28515625" style="1" customWidth="1"/>
    <col min="15" max="15" width="30.42578125" style="1" customWidth="1"/>
    <col min="16" max="16" width="17.42578125" style="1" customWidth="1"/>
    <col min="17" max="17" width="6.28515625" style="1" customWidth="1"/>
    <col min="18" max="18" width="16" style="1" customWidth="1"/>
    <col min="19" max="19" width="5.7109375" style="1" customWidth="1"/>
    <col min="20" max="21" width="31" style="1" customWidth="1"/>
    <col min="22" max="22" width="15.140625" style="1" customWidth="1"/>
    <col min="23" max="23" width="6.7109375" style="1" customWidth="1"/>
    <col min="24" max="24" width="5" style="1" customWidth="1"/>
    <col min="25" max="25" width="5.42578125" style="1" customWidth="1"/>
    <col min="26" max="26" width="7.140625" style="1" customWidth="1"/>
    <col min="27" max="27" width="6.7109375" style="1" customWidth="1"/>
    <col min="28" max="28" width="7.42578125" style="1" customWidth="1"/>
    <col min="29" max="29" width="19.85546875" style="1" customWidth="1"/>
    <col min="30" max="30" width="8.7109375" style="1" customWidth="1"/>
    <col min="31" max="31" width="10.42578125" style="1" customWidth="1"/>
    <col min="32" max="32" width="9.28515625" style="1" customWidth="1"/>
    <col min="33" max="33" width="9.140625" style="1" customWidth="1"/>
    <col min="34" max="34" width="8.42578125" style="1" customWidth="1"/>
    <col min="35" max="35" width="7.28515625" style="1" customWidth="1"/>
    <col min="36" max="36" width="23" style="1" customWidth="1"/>
    <col min="37" max="37" width="18.7109375" style="136" customWidth="1"/>
    <col min="38" max="38" width="16.7109375" style="1" customWidth="1"/>
    <col min="39" max="39" width="14.7109375" style="158" customWidth="1"/>
    <col min="40" max="40" width="49.28515625" style="158" customWidth="1"/>
    <col min="41" max="41" width="18.5703125" style="158" customWidth="1"/>
    <col min="42" max="42" width="19.28515625" style="1" bestFit="1" customWidth="1"/>
    <col min="43" max="44" width="50" style="1" customWidth="1"/>
    <col min="45" max="45" width="20.7109375" style="1" customWidth="1"/>
    <col min="46" max="46" width="15.42578125" style="1" customWidth="1"/>
    <col min="47" max="47" width="98.85546875" style="1" customWidth="1"/>
    <col min="48" max="48" width="17.28515625" style="1" customWidth="1"/>
    <col min="49" max="16384" width="11.42578125" style="1"/>
  </cols>
  <sheetData>
    <row r="1" spans="1:74" ht="33" customHeight="1" x14ac:dyDescent="0.3">
      <c r="A1" s="209" t="s">
        <v>60</v>
      </c>
      <c r="B1" s="209"/>
      <c r="C1" s="209"/>
      <c r="D1" s="209"/>
      <c r="E1" s="213" t="s">
        <v>61</v>
      </c>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02" t="s">
        <v>62</v>
      </c>
      <c r="AV1" s="202"/>
    </row>
    <row r="2" spans="1:74" ht="11.25" customHeight="1" x14ac:dyDescent="0.3">
      <c r="A2" s="209"/>
      <c r="B2" s="209"/>
      <c r="C2" s="209"/>
      <c r="D2" s="209"/>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02" t="s">
        <v>63</v>
      </c>
      <c r="AV2" s="202"/>
    </row>
    <row r="3" spans="1:74" ht="34.5" customHeight="1" x14ac:dyDescent="0.3">
      <c r="A3" s="209"/>
      <c r="B3" s="209"/>
      <c r="C3" s="209"/>
      <c r="D3" s="209"/>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02" t="s">
        <v>64</v>
      </c>
      <c r="AV3" s="202"/>
    </row>
    <row r="4" spans="1:74" ht="21.75" customHeight="1" x14ac:dyDescent="0.3">
      <c r="A4" s="209"/>
      <c r="B4" s="209"/>
      <c r="C4" s="209"/>
      <c r="D4" s="209"/>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02" t="s">
        <v>65</v>
      </c>
      <c r="AV4" s="202"/>
    </row>
    <row r="5" spans="1:74" ht="33" customHeight="1" x14ac:dyDescent="0.3">
      <c r="A5" s="225" t="s">
        <v>66</v>
      </c>
      <c r="B5" s="226"/>
      <c r="C5" s="204" t="s">
        <v>67</v>
      </c>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6"/>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24.75" customHeight="1" x14ac:dyDescent="0.3">
      <c r="A6" s="225" t="s">
        <v>68</v>
      </c>
      <c r="B6" s="226"/>
      <c r="C6" s="207" t="s">
        <v>69</v>
      </c>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6"/>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36" customHeight="1" x14ac:dyDescent="0.3">
      <c r="A7" s="225" t="s">
        <v>70</v>
      </c>
      <c r="B7" s="226"/>
      <c r="C7" s="204" t="s">
        <v>71</v>
      </c>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6"/>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x14ac:dyDescent="0.3">
      <c r="A8" s="210" t="s">
        <v>72</v>
      </c>
      <c r="B8" s="210"/>
      <c r="C8" s="210"/>
      <c r="D8" s="210"/>
      <c r="E8" s="211"/>
      <c r="F8" s="211"/>
      <c r="G8" s="211"/>
      <c r="H8" s="211"/>
      <c r="I8" s="211"/>
      <c r="J8" s="211"/>
      <c r="K8" s="211"/>
      <c r="L8" s="211" t="s">
        <v>73</v>
      </c>
      <c r="M8" s="211"/>
      <c r="N8" s="211"/>
      <c r="O8" s="211"/>
      <c r="P8" s="211"/>
      <c r="Q8" s="211"/>
      <c r="R8" s="211"/>
      <c r="S8" s="211" t="s">
        <v>74</v>
      </c>
      <c r="T8" s="211"/>
      <c r="U8" s="211"/>
      <c r="V8" s="211"/>
      <c r="W8" s="211"/>
      <c r="X8" s="211"/>
      <c r="Y8" s="211"/>
      <c r="Z8" s="211"/>
      <c r="AA8" s="211"/>
      <c r="AB8" s="211"/>
      <c r="AC8" s="211" t="s">
        <v>75</v>
      </c>
      <c r="AD8" s="211"/>
      <c r="AE8" s="211"/>
      <c r="AF8" s="211"/>
      <c r="AG8" s="211"/>
      <c r="AH8" s="211"/>
      <c r="AI8" s="211"/>
      <c r="AJ8" s="223" t="s">
        <v>76</v>
      </c>
      <c r="AK8" s="224"/>
      <c r="AL8" s="224"/>
      <c r="AM8" s="224"/>
      <c r="AN8" s="224"/>
      <c r="AO8" s="224"/>
      <c r="AP8" s="224"/>
      <c r="AQ8" s="224"/>
      <c r="AR8" s="224"/>
      <c r="AS8" s="224"/>
      <c r="AT8" s="224"/>
      <c r="AU8" s="224"/>
      <c r="AV8" s="224"/>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6.5" customHeight="1" x14ac:dyDescent="0.3">
      <c r="A9" s="212" t="s">
        <v>77</v>
      </c>
      <c r="B9" s="210" t="s">
        <v>78</v>
      </c>
      <c r="C9" s="210" t="s">
        <v>79</v>
      </c>
      <c r="D9" s="210" t="s">
        <v>15</v>
      </c>
      <c r="E9" s="203" t="s">
        <v>17</v>
      </c>
      <c r="F9" s="203" t="s">
        <v>19</v>
      </c>
      <c r="G9" s="210" t="s">
        <v>21</v>
      </c>
      <c r="H9" s="203" t="s">
        <v>23</v>
      </c>
      <c r="I9" s="203" t="s">
        <v>80</v>
      </c>
      <c r="J9" s="203" t="s">
        <v>81</v>
      </c>
      <c r="K9" s="203" t="s">
        <v>82</v>
      </c>
      <c r="L9" s="203" t="s">
        <v>83</v>
      </c>
      <c r="M9" s="210" t="s">
        <v>84</v>
      </c>
      <c r="N9" s="203" t="s">
        <v>85</v>
      </c>
      <c r="O9" s="203" t="s">
        <v>86</v>
      </c>
      <c r="P9" s="203" t="s">
        <v>87</v>
      </c>
      <c r="Q9" s="210" t="s">
        <v>84</v>
      </c>
      <c r="R9" s="203" t="s">
        <v>29</v>
      </c>
      <c r="S9" s="208" t="s">
        <v>88</v>
      </c>
      <c r="T9" s="203" t="s">
        <v>31</v>
      </c>
      <c r="U9" s="203" t="s">
        <v>89</v>
      </c>
      <c r="V9" s="203" t="s">
        <v>33</v>
      </c>
      <c r="W9" s="203" t="s">
        <v>90</v>
      </c>
      <c r="X9" s="203"/>
      <c r="Y9" s="203"/>
      <c r="Z9" s="203"/>
      <c r="AA9" s="203"/>
      <c r="AB9" s="203"/>
      <c r="AC9" s="208" t="s">
        <v>91</v>
      </c>
      <c r="AD9" s="208" t="s">
        <v>92</v>
      </c>
      <c r="AE9" s="208" t="s">
        <v>84</v>
      </c>
      <c r="AF9" s="208" t="s">
        <v>93</v>
      </c>
      <c r="AG9" s="208" t="s">
        <v>84</v>
      </c>
      <c r="AH9" s="208" t="s">
        <v>94</v>
      </c>
      <c r="AI9" s="208" t="s">
        <v>49</v>
      </c>
      <c r="AJ9" s="203" t="s">
        <v>76</v>
      </c>
      <c r="AK9" s="203" t="s">
        <v>95</v>
      </c>
      <c r="AL9" s="203" t="s">
        <v>96</v>
      </c>
      <c r="AM9" s="203" t="s">
        <v>97</v>
      </c>
      <c r="AN9" s="203" t="s">
        <v>98</v>
      </c>
      <c r="AO9" s="203" t="s">
        <v>53</v>
      </c>
      <c r="AP9" s="203" t="s">
        <v>97</v>
      </c>
      <c r="AQ9" s="203" t="s">
        <v>99</v>
      </c>
      <c r="AR9" s="227" t="s">
        <v>105</v>
      </c>
      <c r="AS9" s="203" t="s">
        <v>53</v>
      </c>
      <c r="AT9" s="203" t="s">
        <v>97</v>
      </c>
      <c r="AU9" s="203" t="s">
        <v>100</v>
      </c>
      <c r="AV9" s="203" t="s">
        <v>53</v>
      </c>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s="3" customFormat="1" ht="38.25" customHeight="1" x14ac:dyDescent="0.25">
      <c r="A10" s="212"/>
      <c r="B10" s="210"/>
      <c r="C10" s="210"/>
      <c r="D10" s="210"/>
      <c r="E10" s="203"/>
      <c r="F10" s="203"/>
      <c r="G10" s="210"/>
      <c r="H10" s="203"/>
      <c r="I10" s="203"/>
      <c r="J10" s="203"/>
      <c r="K10" s="203"/>
      <c r="L10" s="203"/>
      <c r="M10" s="210"/>
      <c r="N10" s="203"/>
      <c r="O10" s="203"/>
      <c r="P10" s="210"/>
      <c r="Q10" s="210"/>
      <c r="R10" s="203"/>
      <c r="S10" s="208"/>
      <c r="T10" s="203"/>
      <c r="U10" s="203"/>
      <c r="V10" s="203"/>
      <c r="W10" s="135" t="s">
        <v>78</v>
      </c>
      <c r="X10" s="135" t="s">
        <v>101</v>
      </c>
      <c r="Y10" s="135" t="s">
        <v>102</v>
      </c>
      <c r="Z10" s="135" t="s">
        <v>103</v>
      </c>
      <c r="AA10" s="135" t="s">
        <v>104</v>
      </c>
      <c r="AB10" s="135" t="s">
        <v>105</v>
      </c>
      <c r="AC10" s="208"/>
      <c r="AD10" s="208"/>
      <c r="AE10" s="208"/>
      <c r="AF10" s="208"/>
      <c r="AG10" s="208"/>
      <c r="AH10" s="208"/>
      <c r="AI10" s="208"/>
      <c r="AJ10" s="203"/>
      <c r="AK10" s="203"/>
      <c r="AL10" s="203"/>
      <c r="AM10" s="203"/>
      <c r="AN10" s="203"/>
      <c r="AO10" s="203"/>
      <c r="AP10" s="203"/>
      <c r="AQ10" s="203"/>
      <c r="AR10" s="228"/>
      <c r="AS10" s="203"/>
      <c r="AT10" s="203"/>
      <c r="AU10" s="203"/>
      <c r="AV10" s="203"/>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row>
    <row r="11" spans="1:74" s="150" customFormat="1" ht="280.5" x14ac:dyDescent="0.25">
      <c r="A11" s="116">
        <v>1</v>
      </c>
      <c r="B11" s="116" t="s">
        <v>106</v>
      </c>
      <c r="C11" s="137" t="s">
        <v>107</v>
      </c>
      <c r="D11" s="117" t="s">
        <v>108</v>
      </c>
      <c r="E11" s="138" t="s">
        <v>109</v>
      </c>
      <c r="F11" s="138" t="s">
        <v>110</v>
      </c>
      <c r="G11" s="138" t="s">
        <v>111</v>
      </c>
      <c r="H11" s="138" t="s">
        <v>112</v>
      </c>
      <c r="I11" s="117" t="s">
        <v>113</v>
      </c>
      <c r="J11" s="117" t="s">
        <v>114</v>
      </c>
      <c r="K11" s="118">
        <v>10</v>
      </c>
      <c r="L11" s="139" t="str">
        <f t="shared" ref="L11:L13" si="0">IF(K11&lt;=0,"",IF(K11&lt;=2,"Muy Baja",IF(K11&lt;=24,"Baja",IF(K11&lt;=500,"Media",IF(K11&lt;=5000,"Alta","Muy Alta")))))</f>
        <v>Baja</v>
      </c>
      <c r="M11" s="140">
        <f t="shared" ref="M11:M13" si="1">IF(L11="","",IF(L11="Muy Baja",0.2,IF(L11="Baja",0.4,IF(L11="Media",0.6,IF(L11="Alta",0.8,IF(L11="Muy Alta",1,))))))</f>
        <v>0.4</v>
      </c>
      <c r="N11" s="141" t="s">
        <v>115</v>
      </c>
      <c r="O11" s="140" t="str">
        <f>IF(NOT(ISERROR(MATCH(N11,'[1]Tabla Impacto'!$B$221:$B$223,0))),'[1]Tabla Impacto'!$F$223&amp;"Por favor no seleccionar los criterios de impacto(Afectación Económica o presupuestal y Pérdida Reputacional)",N11)</f>
        <v xml:space="preserve">     El riesgo afecta la imagen de la entidad con algunos usuarios de relevancia frente al logro de los objetivos</v>
      </c>
      <c r="P11" s="139" t="str">
        <f>IF(OR(O11='[1]Tabla Impacto'!$C$11,O11='[1]Tabla Impacto'!$D$11),"Leve",IF(OR(O11='[1]Tabla Impacto'!$C$12,O11='[1]Tabla Impacto'!$D$12),"Menor",IF(OR(O11='[1]Tabla Impacto'!$C$13,O11='[1]Tabla Impacto'!$D$13),"Moderado",IF(OR(O11='[1]Tabla Impacto'!$C$14,O11='[1]Tabla Impacto'!$D$14),"Mayor",IF(OR(O11='[1]Tabla Impacto'!$C$15,O11='[1]Tabla Impacto'!$D$15),"Catastrófico","")))))</f>
        <v>Moderado</v>
      </c>
      <c r="Q11" s="140">
        <f t="shared" ref="Q11:Q13" si="2">IF(P11="","",IF(P11="Leve",0.2,IF(P11="Menor",0.4,IF(P11="Moderado",0.6,IF(P11="Mayor",0.8,IF(P11="Catastrófico",1,))))))</f>
        <v>0.6</v>
      </c>
      <c r="R11" s="142" t="str">
        <f t="shared" ref="R11:R13" si="3">IF(OR(AND(L11="Muy Baja",P11="Leve"),AND(L11="Muy Baja",P11="Menor"),AND(L11="Baja",P11="Leve")),"Bajo",IF(OR(AND(L11="Muy baja",P11="Moderado"),AND(L11="Baja",P11="Menor"),AND(L11="Baja",P11="Moderado"),AND(L11="Media",P11="Leve"),AND(L11="Media",P11="Menor"),AND(L11="Media",P11="Moderado"),AND(L11="Alta",P11="Leve"),AND(L11="Alta",P11="Menor")),"Moderado",IF(OR(AND(L11="Muy Baja",P11="Mayor"),AND(L11="Baja",P11="Mayor"),AND(L11="Media",P11="Mayor"),AND(L11="Alta",P11="Moderado"),AND(L11="Alta",P11="Mayor"),AND(L11="Muy Alta",P11="Leve"),AND(L11="Muy Alta",P11="Menor"),AND(L11="Muy Alta",P11="Moderado"),AND(L11="Muy Alta",P11="Mayor")),"Alto",IF(OR(AND(L11="Muy Baja",P11="Catastrófico"),AND(L11="Baja",P11="Catastrófico"),AND(L11="Media",P11="Catastrófico"),AND(L11="Alta",P11="Catastrófico"),AND(L11="Muy Alta",P11="Catastrófico")),"Extremo",""))))</f>
        <v>Moderado</v>
      </c>
      <c r="S11" s="116">
        <v>1</v>
      </c>
      <c r="T11" s="138" t="s">
        <v>116</v>
      </c>
      <c r="U11" s="138" t="s">
        <v>117</v>
      </c>
      <c r="V11" s="143" t="str">
        <f t="shared" ref="V11:V13" si="4">IF(OR(W11="Preventivo",W11="Detectivo"),"Probabilidad",IF(W11="Correctivo","Impacto",""))</f>
        <v>Probabilidad</v>
      </c>
      <c r="W11" s="144" t="s">
        <v>118</v>
      </c>
      <c r="X11" s="144" t="s">
        <v>119</v>
      </c>
      <c r="Y11" s="145" t="str">
        <f t="shared" ref="Y11:Y13" si="5">IF(AND(W11="Preventivo",X11="Automático"),"50%",IF(AND(W11="Preventivo",X11="Manual"),"40%",IF(AND(W11="Detectivo",X11="Automático"),"40%",IF(AND(W11="Detectivo",X11="Manual"),"30%",IF(AND(W11="Correctivo",X11="Automático"),"35%",IF(AND(W11="Correctivo",X11="Manual"),"25%",""))))))</f>
        <v>40%</v>
      </c>
      <c r="Z11" s="144" t="s">
        <v>120</v>
      </c>
      <c r="AA11" s="144" t="s">
        <v>121</v>
      </c>
      <c r="AB11" s="144" t="s">
        <v>122</v>
      </c>
      <c r="AC11" s="146">
        <f t="shared" ref="AC11:AC13" si="6">IFERROR(IF(V11="Probabilidad",(M11-(+M11*Y11)),IF(V11="Impacto",M11,"")),"")</f>
        <v>0.24</v>
      </c>
      <c r="AD11" s="147" t="str">
        <f t="shared" ref="AD11:AD13" si="7">IFERROR(IF(AC11="","",IF(AC11&lt;=0.2,"Muy Baja",IF(AC11&lt;=0.4,"Baja",IF(AC11&lt;=0.6,"Media",IF(AC11&lt;=0.8,"Alta","Muy Alta"))))),"")</f>
        <v>Baja</v>
      </c>
      <c r="AE11" s="145">
        <f t="shared" ref="AE11:AE13" si="8">+AC11</f>
        <v>0.24</v>
      </c>
      <c r="AF11" s="147" t="str">
        <f t="shared" ref="AF11:AF13" si="9">IFERROR(IF(AG11="","",IF(AG11&lt;=0.2,"Leve",IF(AG11&lt;=0.4,"Menor",IF(AG11&lt;=0.6,"Moderado",IF(AG11&lt;=0.8,"Mayor","Catastrófico"))))),"")</f>
        <v>Moderado</v>
      </c>
      <c r="AG11" s="145">
        <f t="shared" ref="AG11:AG13" si="10">IFERROR(IF(V11="Impacto",(Q11-(+Q11*Y11)),IF(V11="Probabilidad",Q11,"")),"")</f>
        <v>0.6</v>
      </c>
      <c r="AH11" s="148" t="str">
        <f t="shared" ref="AH11:AH13" si="11">IFERROR(IF(OR(AND(AD11="Muy Baja",AF11="Leve"),AND(AD11="Muy Baja",AF11="Menor"),AND(AD11="Baja",AF11="Leve")),"Bajo",IF(OR(AND(AD11="Muy baja",AF11="Moderado"),AND(AD11="Baja",AF11="Menor"),AND(AD11="Baja",AF11="Moderado"),AND(AD11="Media",AF11="Leve"),AND(AD11="Media",AF11="Menor"),AND(AD11="Media",AF11="Moderado"),AND(AD11="Alta",AF11="Leve"),AND(AD11="Alta",AF11="Menor")),"Moderado",IF(OR(AND(AD11="Muy Baja",AF11="Mayor"),AND(AD11="Baja",AF11="Mayor"),AND(AD11="Media",AF11="Mayor"),AND(AD11="Alta",AF11="Moderado"),AND(AD11="Alta",AF11="Mayor"),AND(AD11="Muy Alta",AF11="Leve"),AND(AD11="Muy Alta",AF11="Menor"),AND(AD11="Muy Alta",AF11="Moderado"),AND(AD11="Muy Alta",AF11="Mayor")),"Alto",IF(OR(AND(AD11="Muy Baja",AF11="Catastrófico"),AND(AD11="Baja",AF11="Catastrófico"),AND(AD11="Media",AF11="Catastrófico"),AND(AD11="Alta",AF11="Catastrófico"),AND(AD11="Muy Alta",AF11="Catastrófico")),"Extremo","")))),"")</f>
        <v>Moderado</v>
      </c>
      <c r="AI11" s="144" t="s">
        <v>123</v>
      </c>
      <c r="AJ11" s="117" t="s">
        <v>124</v>
      </c>
      <c r="AK11" s="117" t="s">
        <v>125</v>
      </c>
      <c r="AL11" s="119">
        <v>45291</v>
      </c>
      <c r="AM11" s="154" t="s">
        <v>126</v>
      </c>
      <c r="AN11" s="159" t="s">
        <v>127</v>
      </c>
      <c r="AO11" s="161" t="s">
        <v>128</v>
      </c>
      <c r="AP11" s="119">
        <v>45163</v>
      </c>
      <c r="AQ11" s="152" t="s">
        <v>286</v>
      </c>
      <c r="AR11" s="162" t="s">
        <v>285</v>
      </c>
      <c r="AS11" s="118" t="s">
        <v>128</v>
      </c>
      <c r="AT11" s="119">
        <v>45244</v>
      </c>
      <c r="AU11" s="152" t="s">
        <v>289</v>
      </c>
      <c r="AV11" s="118" t="s">
        <v>273</v>
      </c>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row>
    <row r="12" spans="1:74" s="150" customFormat="1" ht="181.5" x14ac:dyDescent="0.25">
      <c r="A12" s="116">
        <v>2</v>
      </c>
      <c r="B12" s="116" t="s">
        <v>106</v>
      </c>
      <c r="C12" s="137" t="s">
        <v>107</v>
      </c>
      <c r="D12" s="117" t="s">
        <v>129</v>
      </c>
      <c r="E12" s="138" t="s">
        <v>130</v>
      </c>
      <c r="F12" s="138" t="s">
        <v>131</v>
      </c>
      <c r="G12" s="153" t="s">
        <v>132</v>
      </c>
      <c r="H12" s="117" t="s">
        <v>112</v>
      </c>
      <c r="I12" s="117" t="s">
        <v>133</v>
      </c>
      <c r="J12" s="117" t="s">
        <v>134</v>
      </c>
      <c r="K12" s="118">
        <v>10</v>
      </c>
      <c r="L12" s="139" t="str">
        <f t="shared" si="0"/>
        <v>Baja</v>
      </c>
      <c r="M12" s="140">
        <f t="shared" si="1"/>
        <v>0.4</v>
      </c>
      <c r="N12" s="141" t="s">
        <v>115</v>
      </c>
      <c r="O12" s="140" t="str">
        <f>IF(NOT(ISERROR(MATCH(N12,'[1]Tabla Impacto'!$B$221:$B$223,0))),'[1]Tabla Impacto'!$F$223&amp;"Por favor no seleccionar los criterios de impacto(Afectación Económica o presupuestal y Pérdida Reputacional)",N12)</f>
        <v xml:space="preserve">     El riesgo afecta la imagen de la entidad con algunos usuarios de relevancia frente al logro de los objetivos</v>
      </c>
      <c r="P12" s="139" t="str">
        <f>IF(OR(O12='[1]Tabla Impacto'!$C$11,O12='[1]Tabla Impacto'!$D$11),"Leve",IF(OR(O12='[1]Tabla Impacto'!$C$12,O12='[1]Tabla Impacto'!$D$12),"Menor",IF(OR(O12='[1]Tabla Impacto'!$C$13,O12='[1]Tabla Impacto'!$D$13),"Moderado",IF(OR(O12='[1]Tabla Impacto'!$C$14,O12='[1]Tabla Impacto'!$D$14),"Mayor",IF(OR(O12='[1]Tabla Impacto'!$C$15,O12='[1]Tabla Impacto'!$D$15),"Catastrófico","")))))</f>
        <v>Moderado</v>
      </c>
      <c r="Q12" s="140">
        <f t="shared" si="2"/>
        <v>0.6</v>
      </c>
      <c r="R12" s="142" t="str">
        <f t="shared" si="3"/>
        <v>Moderado</v>
      </c>
      <c r="S12" s="116">
        <v>2</v>
      </c>
      <c r="T12" s="138" t="s">
        <v>135</v>
      </c>
      <c r="U12" s="138" t="s">
        <v>136</v>
      </c>
      <c r="V12" s="143" t="str">
        <f t="shared" si="4"/>
        <v>Probabilidad</v>
      </c>
      <c r="W12" s="144" t="s">
        <v>118</v>
      </c>
      <c r="X12" s="144" t="s">
        <v>119</v>
      </c>
      <c r="Y12" s="145" t="str">
        <f t="shared" si="5"/>
        <v>40%</v>
      </c>
      <c r="Z12" s="144" t="s">
        <v>120</v>
      </c>
      <c r="AA12" s="144" t="s">
        <v>121</v>
      </c>
      <c r="AB12" s="144" t="s">
        <v>122</v>
      </c>
      <c r="AC12" s="146">
        <f t="shared" si="6"/>
        <v>0.24</v>
      </c>
      <c r="AD12" s="147" t="str">
        <f t="shared" si="7"/>
        <v>Baja</v>
      </c>
      <c r="AE12" s="145">
        <f t="shared" si="8"/>
        <v>0.24</v>
      </c>
      <c r="AF12" s="147" t="str">
        <f t="shared" si="9"/>
        <v>Moderado</v>
      </c>
      <c r="AG12" s="145">
        <f t="shared" si="10"/>
        <v>0.6</v>
      </c>
      <c r="AH12" s="148" t="str">
        <f t="shared" si="11"/>
        <v>Moderado</v>
      </c>
      <c r="AI12" s="144" t="s">
        <v>123</v>
      </c>
      <c r="AJ12" s="117" t="s">
        <v>137</v>
      </c>
      <c r="AK12" s="117" t="s">
        <v>138</v>
      </c>
      <c r="AL12" s="119">
        <v>45291</v>
      </c>
      <c r="AM12" s="154" t="s">
        <v>126</v>
      </c>
      <c r="AN12" s="159" t="s">
        <v>139</v>
      </c>
      <c r="AO12" s="161" t="s">
        <v>128</v>
      </c>
      <c r="AP12" s="119">
        <v>45163</v>
      </c>
      <c r="AQ12" s="152" t="s">
        <v>287</v>
      </c>
      <c r="AR12" s="162" t="s">
        <v>285</v>
      </c>
      <c r="AS12" s="118" t="s">
        <v>128</v>
      </c>
      <c r="AT12" s="119">
        <v>45244</v>
      </c>
      <c r="AU12" s="152" t="s">
        <v>290</v>
      </c>
      <c r="AV12" s="118" t="s">
        <v>273</v>
      </c>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c r="BU12" s="149"/>
      <c r="BV12" s="149"/>
    </row>
    <row r="13" spans="1:74" s="2" customFormat="1" ht="236.25" customHeight="1" x14ac:dyDescent="0.25">
      <c r="A13" s="116">
        <v>3</v>
      </c>
      <c r="B13" s="116" t="s">
        <v>140</v>
      </c>
      <c r="C13" s="137" t="s">
        <v>107</v>
      </c>
      <c r="D13" s="117" t="s">
        <v>108</v>
      </c>
      <c r="E13" s="138" t="s">
        <v>141</v>
      </c>
      <c r="F13" s="138" t="s">
        <v>142</v>
      </c>
      <c r="G13" s="138" t="s">
        <v>143</v>
      </c>
      <c r="H13" s="117" t="s">
        <v>112</v>
      </c>
      <c r="I13" s="117" t="s">
        <v>144</v>
      </c>
      <c r="J13" s="117" t="s">
        <v>145</v>
      </c>
      <c r="K13" s="118">
        <v>10</v>
      </c>
      <c r="L13" s="139" t="str">
        <f t="shared" si="0"/>
        <v>Baja</v>
      </c>
      <c r="M13" s="140">
        <f t="shared" si="1"/>
        <v>0.4</v>
      </c>
      <c r="N13" s="141" t="s">
        <v>115</v>
      </c>
      <c r="O13" s="140" t="str">
        <f>IF(NOT(ISERROR(MATCH(N13,_xlfn.ANCHORARRAY(#REF!),0))),#REF!&amp;"Por favor no seleccionar los criterios de impacto",N13)</f>
        <v xml:space="preserve">     El riesgo afecta la imagen de la entidad con algunos usuarios de relevancia frente al logro de los objetivos</v>
      </c>
      <c r="P13" s="139" t="str">
        <f>IF(OR(O13='[1]Tabla Impacto'!$C$11,O13='[1]Tabla Impacto'!$D$11),"Leve",IF(OR(O13='[1]Tabla Impacto'!$C$12,O13='[1]Tabla Impacto'!$D$12),"Menor",IF(OR(O13='[1]Tabla Impacto'!$C$13,O13='[1]Tabla Impacto'!$D$13),"Moderado",IF(OR(O13='[1]Tabla Impacto'!$C$14,O13='[1]Tabla Impacto'!$D$14),"Mayor",IF(OR(O13='[1]Tabla Impacto'!$C$15,O13='[1]Tabla Impacto'!$D$15),"Catastrófico","")))))</f>
        <v>Moderado</v>
      </c>
      <c r="Q13" s="140">
        <f t="shared" si="2"/>
        <v>0.6</v>
      </c>
      <c r="R13" s="142" t="str">
        <f t="shared" si="3"/>
        <v>Moderado</v>
      </c>
      <c r="S13" s="116">
        <v>3</v>
      </c>
      <c r="T13" s="138" t="s">
        <v>146</v>
      </c>
      <c r="U13" s="138" t="s">
        <v>147</v>
      </c>
      <c r="V13" s="143" t="str">
        <f t="shared" si="4"/>
        <v>Probabilidad</v>
      </c>
      <c r="W13" s="144" t="s">
        <v>118</v>
      </c>
      <c r="X13" s="144" t="s">
        <v>119</v>
      </c>
      <c r="Y13" s="145" t="str">
        <f t="shared" si="5"/>
        <v>40%</v>
      </c>
      <c r="Z13" s="144" t="s">
        <v>120</v>
      </c>
      <c r="AA13" s="144" t="s">
        <v>121</v>
      </c>
      <c r="AB13" s="144" t="s">
        <v>122</v>
      </c>
      <c r="AC13" s="146">
        <f t="shared" si="6"/>
        <v>0.24</v>
      </c>
      <c r="AD13" s="147" t="str">
        <f t="shared" si="7"/>
        <v>Baja</v>
      </c>
      <c r="AE13" s="145">
        <f t="shared" si="8"/>
        <v>0.24</v>
      </c>
      <c r="AF13" s="147" t="str">
        <f t="shared" si="9"/>
        <v>Moderado</v>
      </c>
      <c r="AG13" s="145">
        <f t="shared" si="10"/>
        <v>0.6</v>
      </c>
      <c r="AH13" s="148" t="str">
        <f t="shared" si="11"/>
        <v>Moderado</v>
      </c>
      <c r="AI13" s="144" t="s">
        <v>148</v>
      </c>
      <c r="AJ13" s="117" t="s">
        <v>149</v>
      </c>
      <c r="AK13" s="117" t="s">
        <v>150</v>
      </c>
      <c r="AL13" s="119">
        <v>45291</v>
      </c>
      <c r="AM13" s="154" t="s">
        <v>126</v>
      </c>
      <c r="AN13" s="159" t="s">
        <v>151</v>
      </c>
      <c r="AO13" s="161" t="s">
        <v>152</v>
      </c>
      <c r="AP13" s="119">
        <v>45163</v>
      </c>
      <c r="AQ13" s="152" t="s">
        <v>288</v>
      </c>
      <c r="AR13" s="162" t="s">
        <v>285</v>
      </c>
      <c r="AS13" s="118" t="s">
        <v>128</v>
      </c>
      <c r="AT13" s="119">
        <v>45244</v>
      </c>
      <c r="AU13" s="152" t="s">
        <v>291</v>
      </c>
      <c r="AV13" s="118" t="s">
        <v>273</v>
      </c>
      <c r="AW13" s="151"/>
      <c r="AX13" s="151"/>
      <c r="AY13" s="151"/>
      <c r="AZ13" s="151"/>
      <c r="BA13" s="151"/>
      <c r="BB13" s="151"/>
      <c r="BC13" s="151"/>
      <c r="BD13" s="151"/>
      <c r="BE13" s="151"/>
      <c r="BF13" s="151"/>
      <c r="BG13" s="151"/>
      <c r="BH13" s="151"/>
      <c r="BI13" s="151"/>
      <c r="BJ13" s="151"/>
      <c r="BK13" s="151"/>
      <c r="BL13" s="151"/>
      <c r="BM13" s="151"/>
      <c r="BN13" s="151"/>
      <c r="BO13" s="151"/>
      <c r="BP13" s="151"/>
      <c r="BQ13" s="151"/>
      <c r="BR13" s="151"/>
      <c r="BS13" s="151"/>
      <c r="BT13" s="151"/>
      <c r="BU13" s="151"/>
      <c r="BV13" s="151"/>
    </row>
    <row r="14" spans="1:74" ht="49.5" customHeight="1" x14ac:dyDescent="0.3">
      <c r="A14" s="115"/>
      <c r="B14" s="134"/>
      <c r="C14" s="134"/>
      <c r="D14" s="214" t="s">
        <v>153</v>
      </c>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6"/>
    </row>
    <row r="16" spans="1:74" x14ac:dyDescent="0.3">
      <c r="A16" s="120"/>
      <c r="B16" s="121"/>
      <c r="C16" s="121"/>
      <c r="D16" s="121"/>
      <c r="E16" s="121"/>
      <c r="F16" s="121"/>
      <c r="G16" s="121"/>
      <c r="H16" s="1"/>
      <c r="I16" s="1"/>
      <c r="J16" s="1"/>
      <c r="L16" s="124"/>
      <c r="M16" s="121"/>
      <c r="N16" s="121"/>
      <c r="O16" s="121"/>
      <c r="P16" s="121"/>
      <c r="Q16" s="121"/>
      <c r="R16" s="121"/>
      <c r="S16" s="121"/>
      <c r="T16" s="121"/>
      <c r="U16" s="121"/>
      <c r="V16" s="125"/>
      <c r="W16" s="125"/>
      <c r="X16" s="121"/>
      <c r="Y16" s="121"/>
      <c r="Z16" s="121"/>
      <c r="AA16" s="121"/>
      <c r="AB16" s="121"/>
      <c r="AC16" s="121"/>
      <c r="AD16" s="121"/>
      <c r="AE16" s="121"/>
      <c r="AF16" s="121"/>
      <c r="AG16" s="121"/>
      <c r="AH16" s="121"/>
      <c r="AI16" s="126"/>
      <c r="AJ16" s="126"/>
      <c r="AK16" s="121"/>
      <c r="AL16" s="121"/>
      <c r="AM16" s="155"/>
      <c r="AN16" s="155"/>
      <c r="AO16" s="155"/>
      <c r="AP16" s="121"/>
      <c r="AQ16" s="121"/>
      <c r="AR16" s="121"/>
    </row>
    <row r="17" spans="1:44" ht="18" x14ac:dyDescent="0.3">
      <c r="A17" s="217" t="s">
        <v>154</v>
      </c>
      <c r="B17" s="217"/>
      <c r="C17" s="217"/>
      <c r="D17" s="217"/>
      <c r="E17" s="217"/>
      <c r="F17" s="217"/>
      <c r="G17" s="217"/>
      <c r="H17" s="1"/>
      <c r="I17" s="1"/>
      <c r="J17" s="1"/>
      <c r="K17" s="220" t="s">
        <v>292</v>
      </c>
      <c r="L17" s="221"/>
      <c r="M17" s="221"/>
      <c r="N17" s="222"/>
      <c r="O17" s="121"/>
      <c r="P17" s="121"/>
      <c r="Q17" s="121"/>
      <c r="R17" s="121"/>
      <c r="S17" s="121"/>
      <c r="T17" s="121"/>
      <c r="U17" s="126"/>
      <c r="V17" s="125"/>
      <c r="W17" s="125"/>
      <c r="X17" s="121"/>
      <c r="Y17" s="125"/>
      <c r="Z17" s="125"/>
      <c r="AA17" s="121"/>
      <c r="AB17" s="121"/>
      <c r="AC17" s="121"/>
      <c r="AD17" s="121"/>
      <c r="AE17" s="121"/>
      <c r="AF17" s="121"/>
      <c r="AG17" s="121"/>
      <c r="AH17" s="121"/>
      <c r="AI17" s="121"/>
      <c r="AJ17" s="121"/>
      <c r="AK17" s="121"/>
      <c r="AL17" s="121"/>
      <c r="AM17" s="155"/>
      <c r="AN17" s="155"/>
      <c r="AO17" s="155"/>
      <c r="AP17" s="121"/>
      <c r="AQ17" s="121"/>
      <c r="AR17" s="121"/>
    </row>
    <row r="18" spans="1:44" ht="17.25" thickBot="1" x14ac:dyDescent="0.35">
      <c r="A18"/>
      <c r="B18"/>
      <c r="C18"/>
      <c r="D18"/>
      <c r="E18"/>
      <c r="F18"/>
      <c r="G18"/>
      <c r="H18" s="1"/>
      <c r="I18" s="1"/>
      <c r="J18" s="1"/>
      <c r="L18" s="122" t="str">
        <f>+IFERROR(VLOOKUP(H18,$H$173:$L$177,3,FALSE)*VLOOKUP(K18,$K$173:$L$177,3,FALSE),"")</f>
        <v/>
      </c>
      <c r="M18"/>
      <c r="N18"/>
      <c r="O18"/>
      <c r="P18"/>
      <c r="Q18"/>
      <c r="R18"/>
      <c r="S18"/>
      <c r="T18"/>
      <c r="U18"/>
      <c r="V18" s="122"/>
      <c r="W18" s="123"/>
      <c r="X18"/>
      <c r="Y18" s="123"/>
      <c r="Z18" s="123"/>
      <c r="AA18" s="129"/>
      <c r="AB18" s="129"/>
      <c r="AC18" s="129"/>
      <c r="AD18" s="129"/>
      <c r="AE18" s="127"/>
      <c r="AF18" s="127"/>
      <c r="AG18" s="129"/>
      <c r="AH18" s="130"/>
      <c r="AI18"/>
      <c r="AJ18"/>
      <c r="AK18" s="129"/>
      <c r="AL18" s="129"/>
      <c r="AM18" s="156"/>
      <c r="AN18" s="160"/>
      <c r="AO18" s="156"/>
      <c r="AP18" s="129"/>
      <c r="AQ18"/>
      <c r="AR18"/>
    </row>
    <row r="19" spans="1:44" ht="17.45" customHeight="1" thickTop="1" thickBot="1" x14ac:dyDescent="0.35">
      <c r="A19" s="218" t="s">
        <v>155</v>
      </c>
      <c r="B19" s="218"/>
      <c r="C19" s="218"/>
      <c r="D19" s="218"/>
      <c r="E19" s="218"/>
      <c r="F19" s="218"/>
      <c r="G19" s="132" t="s">
        <v>156</v>
      </c>
      <c r="H19" s="218" t="s">
        <v>157</v>
      </c>
      <c r="I19" s="218"/>
      <c r="J19" s="218"/>
      <c r="K19" s="218"/>
      <c r="L19" s="218"/>
      <c r="M19" s="218"/>
      <c r="N19" s="218"/>
      <c r="O19" s="133"/>
      <c r="P19" s="219" t="s">
        <v>158</v>
      </c>
      <c r="Q19" s="219"/>
      <c r="R19" s="219"/>
      <c r="S19" s="218" t="s">
        <v>159</v>
      </c>
      <c r="T19" s="218"/>
      <c r="U19" s="218"/>
      <c r="V19" s="218"/>
      <c r="W19" s="219">
        <v>1</v>
      </c>
      <c r="X19" s="219"/>
      <c r="Y19" s="219"/>
      <c r="Z19" s="219"/>
      <c r="AA19" s="131"/>
      <c r="AB19" s="131"/>
      <c r="AC19" s="131"/>
      <c r="AD19" s="131"/>
      <c r="AE19" s="131"/>
      <c r="AF19" s="131"/>
      <c r="AG19" s="131"/>
      <c r="AH19" s="131"/>
      <c r="AI19" s="131"/>
      <c r="AJ19" s="131"/>
      <c r="AK19" s="131"/>
      <c r="AL19" s="131"/>
      <c r="AM19" s="157"/>
      <c r="AN19" s="157"/>
      <c r="AO19" s="157"/>
      <c r="AP19" s="131"/>
      <c r="AQ19" s="128"/>
      <c r="AR19" s="128"/>
    </row>
    <row r="20" spans="1:44" ht="17.25" thickTop="1" x14ac:dyDescent="0.3"/>
  </sheetData>
  <dataConsolidate/>
  <mergeCells count="68">
    <mergeCell ref="AJ8:AV8"/>
    <mergeCell ref="AS9:AS10"/>
    <mergeCell ref="AT9:AT10"/>
    <mergeCell ref="AU9:AU10"/>
    <mergeCell ref="A5:B5"/>
    <mergeCell ref="A6:B6"/>
    <mergeCell ref="A7:B7"/>
    <mergeCell ref="A8:K8"/>
    <mergeCell ref="L8:R8"/>
    <mergeCell ref="S8:AB8"/>
    <mergeCell ref="S9:S10"/>
    <mergeCell ref="T9:T10"/>
    <mergeCell ref="B9:B10"/>
    <mergeCell ref="V9:V10"/>
    <mergeCell ref="AR9:AR10"/>
    <mergeCell ref="S19:V19"/>
    <mergeCell ref="W19:Z19"/>
    <mergeCell ref="A19:F19"/>
    <mergeCell ref="K17:N17"/>
    <mergeCell ref="H19:N19"/>
    <mergeCell ref="P19:R19"/>
    <mergeCell ref="D14:AO14"/>
    <mergeCell ref="A17:G17"/>
    <mergeCell ref="G9:G10"/>
    <mergeCell ref="F9:F10"/>
    <mergeCell ref="E9:E10"/>
    <mergeCell ref="D9:D10"/>
    <mergeCell ref="R9:R10"/>
    <mergeCell ref="N9:N10"/>
    <mergeCell ref="O9:O10"/>
    <mergeCell ref="AO9:AO10"/>
    <mergeCell ref="AN9:AN10"/>
    <mergeCell ref="AM9:AM10"/>
    <mergeCell ref="AL9:AL10"/>
    <mergeCell ref="AK9:AK10"/>
    <mergeCell ref="C9:C10"/>
    <mergeCell ref="A1:D4"/>
    <mergeCell ref="AF9:AF10"/>
    <mergeCell ref="AD9:AD10"/>
    <mergeCell ref="AE9:AE10"/>
    <mergeCell ref="K9:K10"/>
    <mergeCell ref="L9:L10"/>
    <mergeCell ref="M9:M10"/>
    <mergeCell ref="P9:P10"/>
    <mergeCell ref="Q9:Q10"/>
    <mergeCell ref="W9:AB9"/>
    <mergeCell ref="AC8:AI8"/>
    <mergeCell ref="A9:A10"/>
    <mergeCell ref="H9:H10"/>
    <mergeCell ref="E1:AT4"/>
    <mergeCell ref="AP9:AP10"/>
    <mergeCell ref="AQ9:AQ10"/>
    <mergeCell ref="AU1:AV1"/>
    <mergeCell ref="AU2:AV2"/>
    <mergeCell ref="AU3:AV3"/>
    <mergeCell ref="AU4:AV4"/>
    <mergeCell ref="AJ9:AJ10"/>
    <mergeCell ref="C7:AV7"/>
    <mergeCell ref="C6:AV6"/>
    <mergeCell ref="C5:AV5"/>
    <mergeCell ref="I9:I10"/>
    <mergeCell ref="J9:J10"/>
    <mergeCell ref="AI9:AI10"/>
    <mergeCell ref="AH9:AH10"/>
    <mergeCell ref="AG9:AG10"/>
    <mergeCell ref="AC9:AC10"/>
    <mergeCell ref="U9:U10"/>
    <mergeCell ref="AV9:AV10"/>
  </mergeCells>
  <conditionalFormatting sqref="L11:L13 AD11:AD13">
    <cfRule type="cellIs" dxfId="23" priority="72" operator="equal">
      <formula>"Muy Alta"</formula>
    </cfRule>
    <cfRule type="cellIs" dxfId="22" priority="73" operator="equal">
      <formula>"Alta"</formula>
    </cfRule>
    <cfRule type="cellIs" dxfId="21" priority="74" operator="equal">
      <formula>"Media"</formula>
    </cfRule>
    <cfRule type="cellIs" dxfId="20" priority="75" operator="equal">
      <formula>"Baja"</formula>
    </cfRule>
    <cfRule type="cellIs" dxfId="19" priority="76" operator="equal">
      <formula>"Muy Baja"</formula>
    </cfRule>
  </conditionalFormatting>
  <conditionalFormatting sqref="O11:O13">
    <cfRule type="containsText" dxfId="18" priority="58" operator="containsText" text="❌">
      <formula>NOT(ISERROR(SEARCH("❌",O11)))</formula>
    </cfRule>
  </conditionalFormatting>
  <conditionalFormatting sqref="P11:P13 AF11:AF13">
    <cfRule type="cellIs" dxfId="17" priority="67" operator="equal">
      <formula>"Catastrófico"</formula>
    </cfRule>
    <cfRule type="cellIs" dxfId="16" priority="68" operator="equal">
      <formula>"Mayor"</formula>
    </cfRule>
    <cfRule type="cellIs" dxfId="15" priority="69" operator="equal">
      <formula>"Moderado"</formula>
    </cfRule>
    <cfRule type="cellIs" dxfId="14" priority="70" operator="equal">
      <formula>"Menor"</formula>
    </cfRule>
    <cfRule type="cellIs" dxfId="13" priority="71" operator="equal">
      <formula>"Leve"</formula>
    </cfRule>
  </conditionalFormatting>
  <conditionalFormatting sqref="R11:R13">
    <cfRule type="cellIs" dxfId="12" priority="59" operator="equal">
      <formula>"Extremo"</formula>
    </cfRule>
    <cfRule type="cellIs" dxfId="11" priority="60" operator="equal">
      <formula>"Alto"</formula>
    </cfRule>
    <cfRule type="cellIs" dxfId="10" priority="61" operator="equal">
      <formula>"Moderado"</formula>
    </cfRule>
    <cfRule type="cellIs" dxfId="9" priority="62" operator="equal">
      <formula>"Bajo"</formula>
    </cfRule>
  </conditionalFormatting>
  <conditionalFormatting sqref="AE16:AE18">
    <cfRule type="cellIs" dxfId="8" priority="97" operator="equal">
      <formula>#REF!</formula>
    </cfRule>
    <cfRule type="cellIs" dxfId="7" priority="98" operator="equal">
      <formula>#REF!</formula>
    </cfRule>
  </conditionalFormatting>
  <conditionalFormatting sqref="AE16:AF18">
    <cfRule type="cellIs" dxfId="6" priority="96" stopIfTrue="1" operator="equal">
      <formula>#REF!</formula>
    </cfRule>
  </conditionalFormatting>
  <conditionalFormatting sqref="AF16:AF18">
    <cfRule type="cellIs" dxfId="5" priority="100" stopIfTrue="1" operator="equal">
      <formula>#REF!</formula>
    </cfRule>
    <cfRule type="cellIs" dxfId="4" priority="101" stopIfTrue="1" operator="equal">
      <formula>#REF!</formula>
    </cfRule>
  </conditionalFormatting>
  <conditionalFormatting sqref="AH11:AH13">
    <cfRule type="cellIs" dxfId="3" priority="63" operator="equal">
      <formula>"Extremo"</formula>
    </cfRule>
    <cfRule type="cellIs" dxfId="2" priority="64" operator="equal">
      <formula>"Alto"</formula>
    </cfRule>
    <cfRule type="cellIs" dxfId="1" priority="65" operator="equal">
      <formula>"Moderado"</formula>
    </cfRule>
    <cfRule type="cellIs" dxfId="0" priority="66" operator="equal">
      <formula>"Bajo"</formula>
    </cfRule>
  </conditionalFormatting>
  <dataValidations count="7">
    <dataValidation type="list" allowBlank="1" showInputMessage="1" showErrorMessage="1" sqref="G16" xr:uid="{00000000-0002-0000-0100-000000000000}">
      <formula1>$G$173:$G$182</formula1>
    </dataValidation>
    <dataValidation type="list" allowBlank="1" showInputMessage="1" showErrorMessage="1" sqref="G18 AE18:AF18" xr:uid="{00000000-0002-0000-0100-000001000000}">
      <formula1>#REF!</formula1>
    </dataValidation>
    <dataValidation type="list" allowBlank="1" showInputMessage="1" showErrorMessage="1" sqref="V18" xr:uid="{00000000-0002-0000-0100-000002000000}">
      <formula1>$N$173:$N$174</formula1>
    </dataValidation>
    <dataValidation type="list" allowBlank="1" showInputMessage="1" showErrorMessage="1" sqref="K18" xr:uid="{00000000-0002-0000-0100-000003000000}">
      <formula1>$K$173:$K$177</formula1>
    </dataValidation>
    <dataValidation type="list" allowBlank="1" showInputMessage="1" showErrorMessage="1" sqref="H18:J18" xr:uid="{00000000-0002-0000-0100-000004000000}">
      <formula1>$H$173:$H$177</formula1>
    </dataValidation>
    <dataValidation type="list" allowBlank="1" showInputMessage="1" showErrorMessage="1" sqref="AP18 Y18:AD18 W18 AL18 AN18" xr:uid="{00000000-0002-0000-0100-000005000000}">
      <formula1>$AL$173:$AL$180</formula1>
    </dataValidation>
    <dataValidation allowBlank="1" showInputMessage="1" showErrorMessage="1" error="Recuerde que las acciones se generan bajo la medida de mitigar el riesgo" sqref="AN13" xr:uid="{00000000-0002-0000-0100-000006000000}"/>
  </dataValidations>
  <hyperlinks>
    <hyperlink ref="AR11" r:id="rId1" xr:uid="{00000000-0004-0000-0100-000000000000}"/>
    <hyperlink ref="AR12" r:id="rId2" xr:uid="{00000000-0004-0000-0100-000001000000}"/>
    <hyperlink ref="AR13" r:id="rId3" xr:uid="{00000000-0004-0000-0100-000002000000}"/>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7000000}">
          <x14:formula1>
            <xm:f>'Opciones Tratamiento'!$B$9:$B$10</xm:f>
          </x14:formula1>
          <xm:sqref>AO11:AO13 AV11:AV13 AS11:AS13</xm:sqref>
        </x14:dataValidation>
        <x14:dataValidation type="list" allowBlank="1" showInputMessage="1" showErrorMessage="1" xr:uid="{00000000-0002-0000-0100-000008000000}">
          <x14:formula1>
            <xm:f>Listas!$A$2:$A$9</xm:f>
          </x14:formula1>
          <xm:sqref>B11:B13</xm:sqref>
        </x14:dataValidation>
        <x14:dataValidation type="list" allowBlank="1" showInputMessage="1" showErrorMessage="1" xr:uid="{00000000-0002-0000-0100-000009000000}">
          <x14:formula1>
            <xm:f>Listas!$B$2:$B$7</xm:f>
          </x14:formula1>
          <xm:sqref>C11:C13</xm:sqref>
        </x14:dataValidation>
        <x14:dataValidation type="list" allowBlank="1" showInputMessage="1" showErrorMessage="1" xr:uid="{00000000-0002-0000-0100-00000A000000}">
          <x14:formula1>
            <xm:f>Listas!$C$2:$C$6</xm:f>
          </x14:formula1>
          <xm:sqref>I11:I13</xm:sqref>
        </x14:dataValidation>
        <x14:dataValidation type="list" allowBlank="1" showInputMessage="1" showErrorMessage="1" xr:uid="{00000000-0002-0000-0100-00000B000000}">
          <x14:formula1>
            <xm:f>Listas!$D$2:$D$5</xm:f>
          </x14:formula1>
          <xm:sqref>J11:J13</xm:sqref>
        </x14:dataValidation>
        <x14:dataValidation type="custom" allowBlank="1" showInputMessage="1" showErrorMessage="1" error="Recuerde que las acciones se generan bajo la medida de mitigar el riesgo" xr:uid="{00000000-0002-0000-0100-00000C000000}">
          <x14:formula1>
            <xm:f>IF(OR(AI11='Opciones Tratamiento'!$B$2,AI11='Opciones Tratamiento'!$B$3,AI11='Opciones Tratamiento'!$B$4),ISBLANK(AI11),ISTEXT(AI11))</xm:f>
          </x14:formula1>
          <xm:sqref>AM11:AM13</xm:sqref>
        </x14:dataValidation>
        <x14:dataValidation type="custom" allowBlank="1" showInputMessage="1" showErrorMessage="1" error="Recuerde que las acciones se generan bajo la medida de mitigar el riesgo" xr:uid="{00000000-0002-0000-0100-00000D000000}">
          <x14:formula1>
            <xm:f>IF(OR(AI11='Opciones Tratamiento'!$B$2,AI11='Opciones Tratamiento'!$B$3,AI11='Opciones Tratamiento'!$B$4),ISBLANK(AI11),ISTEXT(AI11))</xm:f>
          </x14:formula1>
          <xm:sqref>AN11:AN12 AT11:AT13</xm:sqref>
        </x14:dataValidation>
        <x14:dataValidation type="custom" allowBlank="1" showInputMessage="1" showErrorMessage="1" error="Recuerde que las acciones se generan bajo la medida de mitigar el riesgo" xr:uid="{00000000-0002-0000-0100-00000E000000}">
          <x14:formula1>
            <xm:f>IF(OR(AO11='Opciones Tratamiento'!$B$2,AO11='Opciones Tratamiento'!$B$3,AO11='Opciones Tratamiento'!$B$4),ISBLANK(AO11),ISTEXT(AO11))</xm:f>
          </x14:formula1>
          <xm:sqref>AU11:AU13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ColWidth="11.42578125" defaultRowHeight="15" x14ac:dyDescent="0.25"/>
  <sheetData>
    <row r="1" spans="1:4" x14ac:dyDescent="0.25">
      <c r="A1" t="s">
        <v>160</v>
      </c>
      <c r="B1" t="s">
        <v>79</v>
      </c>
      <c r="C1" t="s">
        <v>161</v>
      </c>
      <c r="D1" t="s">
        <v>162</v>
      </c>
    </row>
    <row r="2" spans="1:4" x14ac:dyDescent="0.25">
      <c r="A2" t="s">
        <v>163</v>
      </c>
      <c r="B2" t="s">
        <v>164</v>
      </c>
      <c r="C2" t="s">
        <v>165</v>
      </c>
      <c r="D2" t="s">
        <v>166</v>
      </c>
    </row>
    <row r="3" spans="1:4" x14ac:dyDescent="0.25">
      <c r="A3" t="s">
        <v>140</v>
      </c>
      <c r="B3" t="s">
        <v>167</v>
      </c>
      <c r="C3" t="s">
        <v>144</v>
      </c>
      <c r="D3" t="s">
        <v>134</v>
      </c>
    </row>
    <row r="4" spans="1:4" x14ac:dyDescent="0.25">
      <c r="A4" t="s">
        <v>168</v>
      </c>
      <c r="B4" t="s">
        <v>169</v>
      </c>
      <c r="C4" t="s">
        <v>113</v>
      </c>
      <c r="D4" t="s">
        <v>145</v>
      </c>
    </row>
    <row r="5" spans="1:4" x14ac:dyDescent="0.25">
      <c r="A5" t="s">
        <v>167</v>
      </c>
      <c r="B5" t="s">
        <v>170</v>
      </c>
      <c r="C5" t="s">
        <v>133</v>
      </c>
      <c r="D5" t="s">
        <v>114</v>
      </c>
    </row>
    <row r="6" spans="1:4" x14ac:dyDescent="0.25">
      <c r="A6" t="s">
        <v>106</v>
      </c>
      <c r="B6" t="s">
        <v>107</v>
      </c>
      <c r="C6" t="s">
        <v>114</v>
      </c>
    </row>
    <row r="7" spans="1:4" x14ac:dyDescent="0.25">
      <c r="A7" t="s">
        <v>171</v>
      </c>
      <c r="B7" t="s">
        <v>172</v>
      </c>
    </row>
    <row r="8" spans="1:4" x14ac:dyDescent="0.25">
      <c r="A8" t="s">
        <v>173</v>
      </c>
    </row>
    <row r="9" spans="1:4" x14ac:dyDescent="0.25">
      <c r="A9" t="s">
        <v>174</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L8" sqref="L8:M9"/>
    </sheetView>
  </sheetViews>
  <sheetFormatPr baseColWidth="10" defaultColWidth="11.42578125" defaultRowHeight="15" x14ac:dyDescent="0.25"/>
  <cols>
    <col min="2" max="39" width="5.7109375" customWidth="1"/>
    <col min="41" max="46" width="5.7109375" customWidth="1"/>
  </cols>
  <sheetData>
    <row r="1" spans="1:99"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row>
    <row r="2" spans="1:99" ht="18" customHeight="1" x14ac:dyDescent="0.25">
      <c r="A2" s="75"/>
      <c r="B2" s="229" t="s">
        <v>175</v>
      </c>
      <c r="C2" s="229"/>
      <c r="D2" s="229"/>
      <c r="E2" s="229"/>
      <c r="F2" s="229"/>
      <c r="G2" s="229"/>
      <c r="H2" s="229"/>
      <c r="I2" s="229"/>
      <c r="J2" s="266" t="s">
        <v>15</v>
      </c>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row>
    <row r="3" spans="1:99" ht="18.75" customHeight="1" x14ac:dyDescent="0.25">
      <c r="A3" s="75"/>
      <c r="B3" s="229"/>
      <c r="C3" s="229"/>
      <c r="D3" s="229"/>
      <c r="E3" s="229"/>
      <c r="F3" s="229"/>
      <c r="G3" s="229"/>
      <c r="H3" s="229"/>
      <c r="I3" s="229"/>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row>
    <row r="4" spans="1:99" ht="15" customHeight="1" x14ac:dyDescent="0.25">
      <c r="A4" s="75"/>
      <c r="B4" s="229"/>
      <c r="C4" s="229"/>
      <c r="D4" s="229"/>
      <c r="E4" s="229"/>
      <c r="F4" s="229"/>
      <c r="G4" s="229"/>
      <c r="H4" s="229"/>
      <c r="I4" s="229"/>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row>
    <row r="5" spans="1:99"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row>
    <row r="6" spans="1:99" ht="15" customHeight="1" x14ac:dyDescent="0.25">
      <c r="A6" s="75"/>
      <c r="B6" s="277" t="s">
        <v>176</v>
      </c>
      <c r="C6" s="277"/>
      <c r="D6" s="278"/>
      <c r="E6" s="267" t="s">
        <v>177</v>
      </c>
      <c r="F6" s="268"/>
      <c r="G6" s="268"/>
      <c r="H6" s="268"/>
      <c r="I6" s="269"/>
      <c r="J6" s="263" t="e">
        <f>IF(AND('Mapa final'!#REF!="Muy Alta",'Mapa final'!#REF!="Leve"),CONCATENATE("R",'Mapa final'!#REF!),"")</f>
        <v>#REF!</v>
      </c>
      <c r="K6" s="264"/>
      <c r="L6" s="264" t="str">
        <f>IF(AND('Mapa final'!$L$11="Muy Alta",'Mapa final'!$P$11="Leve"),CONCATENATE("R",'Mapa final'!$A$11),"")</f>
        <v/>
      </c>
      <c r="M6" s="264"/>
      <c r="N6" s="264" t="e">
        <f>IF(AND('Mapa final'!#REF!="Muy Alta",'Mapa final'!#REF!="Leve"),CONCATENATE("R",'Mapa final'!#REF!),"")</f>
        <v>#REF!</v>
      </c>
      <c r="O6" s="265"/>
      <c r="P6" s="263" t="e">
        <f>IF(AND('Mapa final'!#REF!="Muy Alta",'Mapa final'!#REF!="Menor"),CONCATENATE("R",'Mapa final'!#REF!),"")</f>
        <v>#REF!</v>
      </c>
      <c r="Q6" s="264"/>
      <c r="R6" s="264" t="str">
        <f>IF(AND('Mapa final'!$L$11="Muy Alta",'Mapa final'!$P$11="Menor"),CONCATENATE("R",'Mapa final'!$A$11),"")</f>
        <v/>
      </c>
      <c r="S6" s="264"/>
      <c r="T6" s="264" t="e">
        <f>IF(AND('Mapa final'!#REF!="Muy Alta",'Mapa final'!#REF!="Menor"),CONCATENATE("R",'Mapa final'!#REF!),"")</f>
        <v>#REF!</v>
      </c>
      <c r="U6" s="265"/>
      <c r="V6" s="263" t="e">
        <f>IF(AND('Mapa final'!#REF!="Muy Alta",'Mapa final'!#REF!="Moderado"),CONCATENATE("R",'Mapa final'!#REF!),"")</f>
        <v>#REF!</v>
      </c>
      <c r="W6" s="264"/>
      <c r="X6" s="264" t="str">
        <f>IF(AND('Mapa final'!$L$11="Muy Alta",'Mapa final'!$P$11="Moderado"),CONCATENATE("R",'Mapa final'!$A$11),"")</f>
        <v/>
      </c>
      <c r="Y6" s="264"/>
      <c r="Z6" s="264" t="e">
        <f>IF(AND('Mapa final'!#REF!="Muy Alta",'Mapa final'!#REF!="Moderado"),CONCATENATE("R",'Mapa final'!#REF!),"")</f>
        <v>#REF!</v>
      </c>
      <c r="AA6" s="265"/>
      <c r="AB6" s="263" t="e">
        <f>IF(AND('Mapa final'!#REF!="Muy Alta",'Mapa final'!#REF!="Mayor"),CONCATENATE("R",'Mapa final'!#REF!),"")</f>
        <v>#REF!</v>
      </c>
      <c r="AC6" s="264"/>
      <c r="AD6" s="264" t="str">
        <f>IF(AND('Mapa final'!$L$11="Muy Alta",'Mapa final'!$P$11="Mayor"),CONCATENATE("R",'Mapa final'!$A$11),"")</f>
        <v/>
      </c>
      <c r="AE6" s="264"/>
      <c r="AF6" s="264" t="e">
        <f>IF(AND('Mapa final'!#REF!="Muy Alta",'Mapa final'!#REF!="Mayor"),CONCATENATE("R",'Mapa final'!#REF!),"")</f>
        <v>#REF!</v>
      </c>
      <c r="AG6" s="265"/>
      <c r="AH6" s="254" t="e">
        <f>IF(AND('Mapa final'!#REF!="Muy Alta",'Mapa final'!#REF!="Catastrófico"),CONCATENATE("R",'Mapa final'!#REF!),"")</f>
        <v>#REF!</v>
      </c>
      <c r="AI6" s="255"/>
      <c r="AJ6" s="255" t="str">
        <f>IF(AND('Mapa final'!$L$11="Muy Alta",'Mapa final'!$P$11="Catastrófico"),CONCATENATE("R",'Mapa final'!$A$11),"")</f>
        <v/>
      </c>
      <c r="AK6" s="255"/>
      <c r="AL6" s="255" t="e">
        <f>IF(AND('Mapa final'!#REF!="Muy Alta",'Mapa final'!#REF!="Catastrófico"),CONCATENATE("R",'Mapa final'!#REF!),"")</f>
        <v>#REF!</v>
      </c>
      <c r="AM6" s="256"/>
      <c r="AO6" s="279" t="s">
        <v>178</v>
      </c>
      <c r="AP6" s="280"/>
      <c r="AQ6" s="280"/>
      <c r="AR6" s="280"/>
      <c r="AS6" s="280"/>
      <c r="AT6" s="281"/>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row>
    <row r="7" spans="1:99" ht="15" customHeight="1" x14ac:dyDescent="0.25">
      <c r="A7" s="75"/>
      <c r="B7" s="277"/>
      <c r="C7" s="277"/>
      <c r="D7" s="278"/>
      <c r="E7" s="270"/>
      <c r="F7" s="271"/>
      <c r="G7" s="271"/>
      <c r="H7" s="271"/>
      <c r="I7" s="272"/>
      <c r="J7" s="257"/>
      <c r="K7" s="258"/>
      <c r="L7" s="258"/>
      <c r="M7" s="258"/>
      <c r="N7" s="258"/>
      <c r="O7" s="259"/>
      <c r="P7" s="257"/>
      <c r="Q7" s="258"/>
      <c r="R7" s="258"/>
      <c r="S7" s="258"/>
      <c r="T7" s="258"/>
      <c r="U7" s="259"/>
      <c r="V7" s="257"/>
      <c r="W7" s="258"/>
      <c r="X7" s="258"/>
      <c r="Y7" s="258"/>
      <c r="Z7" s="258"/>
      <c r="AA7" s="259"/>
      <c r="AB7" s="257"/>
      <c r="AC7" s="258"/>
      <c r="AD7" s="258"/>
      <c r="AE7" s="258"/>
      <c r="AF7" s="258"/>
      <c r="AG7" s="259"/>
      <c r="AH7" s="248"/>
      <c r="AI7" s="249"/>
      <c r="AJ7" s="249"/>
      <c r="AK7" s="249"/>
      <c r="AL7" s="249"/>
      <c r="AM7" s="250"/>
      <c r="AN7" s="75"/>
      <c r="AO7" s="282"/>
      <c r="AP7" s="283"/>
      <c r="AQ7" s="283"/>
      <c r="AR7" s="283"/>
      <c r="AS7" s="283"/>
      <c r="AT7" s="284"/>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row>
    <row r="8" spans="1:99" ht="15" customHeight="1" x14ac:dyDescent="0.25">
      <c r="A8" s="75"/>
      <c r="B8" s="277"/>
      <c r="C8" s="277"/>
      <c r="D8" s="278"/>
      <c r="E8" s="270"/>
      <c r="F8" s="271"/>
      <c r="G8" s="271"/>
      <c r="H8" s="271"/>
      <c r="I8" s="272"/>
      <c r="J8" s="257" t="e">
        <f>IF(AND('Mapa final'!#REF!="Muy Alta",'Mapa final'!#REF!="Leve"),CONCATENATE("R",'Mapa final'!#REF!),"")</f>
        <v>#REF!</v>
      </c>
      <c r="K8" s="258"/>
      <c r="L8" s="258" t="e">
        <f>IF(AND('Mapa final'!#REF!="Muy Alta",'Mapa final'!#REF!="Leve"),CONCATENATE("R",'Mapa final'!#REF!),"")</f>
        <v>#REF!</v>
      </c>
      <c r="M8" s="258"/>
      <c r="N8" s="258" t="e">
        <f>IF(AND('Mapa final'!#REF!="Muy Alta",'Mapa final'!#REF!="Leve"),CONCATENATE("R",'Mapa final'!#REF!),"")</f>
        <v>#REF!</v>
      </c>
      <c r="O8" s="259"/>
      <c r="P8" s="257" t="e">
        <f>IF(AND('Mapa final'!#REF!="Muy Alta",'Mapa final'!#REF!="Menor"),CONCATENATE("R",'Mapa final'!#REF!),"")</f>
        <v>#REF!</v>
      </c>
      <c r="Q8" s="258"/>
      <c r="R8" s="258" t="e">
        <f>IF(AND('Mapa final'!#REF!="Muy Alta",'Mapa final'!#REF!="Menor"),CONCATENATE("R",'Mapa final'!#REF!),"")</f>
        <v>#REF!</v>
      </c>
      <c r="S8" s="258"/>
      <c r="T8" s="258" t="e">
        <f>IF(AND('Mapa final'!#REF!="Muy Alta",'Mapa final'!#REF!="Menor"),CONCATENATE("R",'Mapa final'!#REF!),"")</f>
        <v>#REF!</v>
      </c>
      <c r="U8" s="259"/>
      <c r="V8" s="257" t="e">
        <f>IF(AND('Mapa final'!#REF!="Muy Alta",'Mapa final'!#REF!="Moderado"),CONCATENATE("R",'Mapa final'!#REF!),"")</f>
        <v>#REF!</v>
      </c>
      <c r="W8" s="258"/>
      <c r="X8" s="258" t="e">
        <f>IF(AND('Mapa final'!#REF!="Muy Alta",'Mapa final'!#REF!="Moderado"),CONCATENATE("R",'Mapa final'!#REF!),"")</f>
        <v>#REF!</v>
      </c>
      <c r="Y8" s="258"/>
      <c r="Z8" s="258" t="e">
        <f>IF(AND('Mapa final'!#REF!="Muy Alta",'Mapa final'!#REF!="Moderado"),CONCATENATE("R",'Mapa final'!#REF!),"")</f>
        <v>#REF!</v>
      </c>
      <c r="AA8" s="259"/>
      <c r="AB8" s="257" t="e">
        <f>IF(AND('Mapa final'!#REF!="Muy Alta",'Mapa final'!#REF!="Mayor"),CONCATENATE("R",'Mapa final'!#REF!),"")</f>
        <v>#REF!</v>
      </c>
      <c r="AC8" s="258"/>
      <c r="AD8" s="258" t="e">
        <f>IF(AND('Mapa final'!#REF!="Muy Alta",'Mapa final'!#REF!="Mayor"),CONCATENATE("R",'Mapa final'!#REF!),"")</f>
        <v>#REF!</v>
      </c>
      <c r="AE8" s="258"/>
      <c r="AF8" s="258" t="e">
        <f>IF(AND('Mapa final'!#REF!="Muy Alta",'Mapa final'!#REF!="Mayor"),CONCATENATE("R",'Mapa final'!#REF!),"")</f>
        <v>#REF!</v>
      </c>
      <c r="AG8" s="259"/>
      <c r="AH8" s="248" t="e">
        <f>IF(AND('Mapa final'!#REF!="Muy Alta",'Mapa final'!#REF!="Catastrófico"),CONCATENATE("R",'Mapa final'!#REF!),"")</f>
        <v>#REF!</v>
      </c>
      <c r="AI8" s="249"/>
      <c r="AJ8" s="249" t="e">
        <f>IF(AND('Mapa final'!#REF!="Muy Alta",'Mapa final'!#REF!="Catastrófico"),CONCATENATE("R",'Mapa final'!#REF!),"")</f>
        <v>#REF!</v>
      </c>
      <c r="AK8" s="249"/>
      <c r="AL8" s="249" t="e">
        <f>IF(AND('Mapa final'!#REF!="Muy Alta",'Mapa final'!#REF!="Catastrófico"),CONCATENATE("R",'Mapa final'!#REF!),"")</f>
        <v>#REF!</v>
      </c>
      <c r="AM8" s="250"/>
      <c r="AN8" s="75"/>
      <c r="AO8" s="282"/>
      <c r="AP8" s="283"/>
      <c r="AQ8" s="283"/>
      <c r="AR8" s="283"/>
      <c r="AS8" s="283"/>
      <c r="AT8" s="284"/>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row>
    <row r="9" spans="1:99" ht="15" customHeight="1" x14ac:dyDescent="0.25">
      <c r="A9" s="75"/>
      <c r="B9" s="277"/>
      <c r="C9" s="277"/>
      <c r="D9" s="278"/>
      <c r="E9" s="270"/>
      <c r="F9" s="271"/>
      <c r="G9" s="271"/>
      <c r="H9" s="271"/>
      <c r="I9" s="272"/>
      <c r="J9" s="257"/>
      <c r="K9" s="258"/>
      <c r="L9" s="258"/>
      <c r="M9" s="258"/>
      <c r="N9" s="258"/>
      <c r="O9" s="259"/>
      <c r="P9" s="257"/>
      <c r="Q9" s="258"/>
      <c r="R9" s="258"/>
      <c r="S9" s="258"/>
      <c r="T9" s="258"/>
      <c r="U9" s="259"/>
      <c r="V9" s="257"/>
      <c r="W9" s="258"/>
      <c r="X9" s="258"/>
      <c r="Y9" s="258"/>
      <c r="Z9" s="258"/>
      <c r="AA9" s="259"/>
      <c r="AB9" s="257"/>
      <c r="AC9" s="258"/>
      <c r="AD9" s="258"/>
      <c r="AE9" s="258"/>
      <c r="AF9" s="258"/>
      <c r="AG9" s="259"/>
      <c r="AH9" s="248"/>
      <c r="AI9" s="249"/>
      <c r="AJ9" s="249"/>
      <c r="AK9" s="249"/>
      <c r="AL9" s="249"/>
      <c r="AM9" s="250"/>
      <c r="AN9" s="75"/>
      <c r="AO9" s="282"/>
      <c r="AP9" s="283"/>
      <c r="AQ9" s="283"/>
      <c r="AR9" s="283"/>
      <c r="AS9" s="283"/>
      <c r="AT9" s="284"/>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row>
    <row r="10" spans="1:99" ht="15" customHeight="1" x14ac:dyDescent="0.25">
      <c r="A10" s="75"/>
      <c r="B10" s="277"/>
      <c r="C10" s="277"/>
      <c r="D10" s="278"/>
      <c r="E10" s="270"/>
      <c r="F10" s="271"/>
      <c r="G10" s="271"/>
      <c r="H10" s="271"/>
      <c r="I10" s="272"/>
      <c r="J10" s="257" t="e">
        <f>IF(AND('Mapa final'!#REF!="Muy Alta",'Mapa final'!#REF!="Leve"),CONCATENATE("R",'Mapa final'!#REF!),"")</f>
        <v>#REF!</v>
      </c>
      <c r="K10" s="258"/>
      <c r="L10" s="258" t="e">
        <f>IF(AND('Mapa final'!#REF!="Muy Alta",'Mapa final'!#REF!="Leve"),CONCATENATE("R",'Mapa final'!#REF!),"")</f>
        <v>#REF!</v>
      </c>
      <c r="M10" s="258"/>
      <c r="N10" s="258" t="e">
        <f>IF(AND('Mapa final'!#REF!="Muy Alta",'Mapa final'!#REF!="Leve"),CONCATENATE("R",'Mapa final'!#REF!),"")</f>
        <v>#REF!</v>
      </c>
      <c r="O10" s="259"/>
      <c r="P10" s="257" t="e">
        <f>IF(AND('Mapa final'!#REF!="Muy Alta",'Mapa final'!#REF!="Menor"),CONCATENATE("R",'Mapa final'!#REF!),"")</f>
        <v>#REF!</v>
      </c>
      <c r="Q10" s="258"/>
      <c r="R10" s="258" t="e">
        <f>IF(AND('Mapa final'!#REF!="Muy Alta",'Mapa final'!#REF!="Menor"),CONCATENATE("R",'Mapa final'!#REF!),"")</f>
        <v>#REF!</v>
      </c>
      <c r="S10" s="258"/>
      <c r="T10" s="258" t="e">
        <f>IF(AND('Mapa final'!#REF!="Muy Alta",'Mapa final'!#REF!="Menor"),CONCATENATE("R",'Mapa final'!#REF!),"")</f>
        <v>#REF!</v>
      </c>
      <c r="U10" s="259"/>
      <c r="V10" s="257" t="e">
        <f>IF(AND('Mapa final'!#REF!="Muy Alta",'Mapa final'!#REF!="Moderado"),CONCATENATE("R",'Mapa final'!#REF!),"")</f>
        <v>#REF!</v>
      </c>
      <c r="W10" s="258"/>
      <c r="X10" s="258" t="e">
        <f>IF(AND('Mapa final'!#REF!="Muy Alta",'Mapa final'!#REF!="Moderado"),CONCATENATE("R",'Mapa final'!#REF!),"")</f>
        <v>#REF!</v>
      </c>
      <c r="Y10" s="258"/>
      <c r="Z10" s="258" t="e">
        <f>IF(AND('Mapa final'!#REF!="Muy Alta",'Mapa final'!#REF!="Moderado"),CONCATENATE("R",'Mapa final'!#REF!),"")</f>
        <v>#REF!</v>
      </c>
      <c r="AA10" s="259"/>
      <c r="AB10" s="257" t="e">
        <f>IF(AND('Mapa final'!#REF!="Muy Alta",'Mapa final'!#REF!="Mayor"),CONCATENATE("R",'Mapa final'!#REF!),"")</f>
        <v>#REF!</v>
      </c>
      <c r="AC10" s="258"/>
      <c r="AD10" s="258" t="e">
        <f>IF(AND('Mapa final'!#REF!="Muy Alta",'Mapa final'!#REF!="Mayor"),CONCATENATE("R",'Mapa final'!#REF!),"")</f>
        <v>#REF!</v>
      </c>
      <c r="AE10" s="258"/>
      <c r="AF10" s="258" t="e">
        <f>IF(AND('Mapa final'!#REF!="Muy Alta",'Mapa final'!#REF!="Mayor"),CONCATENATE("R",'Mapa final'!#REF!),"")</f>
        <v>#REF!</v>
      </c>
      <c r="AG10" s="259"/>
      <c r="AH10" s="248" t="e">
        <f>IF(AND('Mapa final'!#REF!="Muy Alta",'Mapa final'!#REF!="Catastrófico"),CONCATENATE("R",'Mapa final'!#REF!),"")</f>
        <v>#REF!</v>
      </c>
      <c r="AI10" s="249"/>
      <c r="AJ10" s="249" t="e">
        <f>IF(AND('Mapa final'!#REF!="Muy Alta",'Mapa final'!#REF!="Catastrófico"),CONCATENATE("R",'Mapa final'!#REF!),"")</f>
        <v>#REF!</v>
      </c>
      <c r="AK10" s="249"/>
      <c r="AL10" s="249" t="e">
        <f>IF(AND('Mapa final'!#REF!="Muy Alta",'Mapa final'!#REF!="Catastrófico"),CONCATENATE("R",'Mapa final'!#REF!),"")</f>
        <v>#REF!</v>
      </c>
      <c r="AM10" s="250"/>
      <c r="AN10" s="75"/>
      <c r="AO10" s="282"/>
      <c r="AP10" s="283"/>
      <c r="AQ10" s="283"/>
      <c r="AR10" s="283"/>
      <c r="AS10" s="283"/>
      <c r="AT10" s="284"/>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row>
    <row r="11" spans="1:99" ht="15" customHeight="1" x14ac:dyDescent="0.25">
      <c r="A11" s="75"/>
      <c r="B11" s="277"/>
      <c r="C11" s="277"/>
      <c r="D11" s="278"/>
      <c r="E11" s="270"/>
      <c r="F11" s="271"/>
      <c r="G11" s="271"/>
      <c r="H11" s="271"/>
      <c r="I11" s="272"/>
      <c r="J11" s="257"/>
      <c r="K11" s="258"/>
      <c r="L11" s="258"/>
      <c r="M11" s="258"/>
      <c r="N11" s="258"/>
      <c r="O11" s="259"/>
      <c r="P11" s="257"/>
      <c r="Q11" s="258"/>
      <c r="R11" s="258"/>
      <c r="S11" s="258"/>
      <c r="T11" s="258"/>
      <c r="U11" s="259"/>
      <c r="V11" s="257"/>
      <c r="W11" s="258"/>
      <c r="X11" s="258"/>
      <c r="Y11" s="258"/>
      <c r="Z11" s="258"/>
      <c r="AA11" s="259"/>
      <c r="AB11" s="257"/>
      <c r="AC11" s="258"/>
      <c r="AD11" s="258"/>
      <c r="AE11" s="258"/>
      <c r="AF11" s="258"/>
      <c r="AG11" s="259"/>
      <c r="AH11" s="248"/>
      <c r="AI11" s="249"/>
      <c r="AJ11" s="249"/>
      <c r="AK11" s="249"/>
      <c r="AL11" s="249"/>
      <c r="AM11" s="250"/>
      <c r="AN11" s="75"/>
      <c r="AO11" s="282"/>
      <c r="AP11" s="283"/>
      <c r="AQ11" s="283"/>
      <c r="AR11" s="283"/>
      <c r="AS11" s="283"/>
      <c r="AT11" s="284"/>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row>
    <row r="12" spans="1:99" ht="15" customHeight="1" x14ac:dyDescent="0.25">
      <c r="A12" s="75"/>
      <c r="B12" s="277"/>
      <c r="C12" s="277"/>
      <c r="D12" s="278"/>
      <c r="E12" s="270"/>
      <c r="F12" s="271"/>
      <c r="G12" s="271"/>
      <c r="H12" s="271"/>
      <c r="I12" s="272"/>
      <c r="J12" s="257" t="e">
        <f>IF(AND('Mapa final'!#REF!="Muy Alta",'Mapa final'!#REF!="Leve"),CONCATENATE("R",'Mapa final'!#REF!),"")</f>
        <v>#REF!</v>
      </c>
      <c r="K12" s="258"/>
      <c r="L12" s="258" t="str">
        <f>IF(AND('Mapa final'!$L$14="Muy Alta",'Mapa final'!$P$14="Leve"),CONCATENATE("R",'Mapa final'!$A$14),"")</f>
        <v/>
      </c>
      <c r="M12" s="258"/>
      <c r="N12" s="258" t="str">
        <f>IF(AND('Mapa final'!$L$16="Muy Alta",'Mapa final'!$P$16="Leve"),CONCATENATE("R",'Mapa final'!$A$16),"")</f>
        <v/>
      </c>
      <c r="O12" s="259"/>
      <c r="P12" s="257" t="e">
        <f>IF(AND('Mapa final'!#REF!="Muy Alta",'Mapa final'!#REF!="Menor"),CONCATENATE("R",'Mapa final'!#REF!),"")</f>
        <v>#REF!</v>
      </c>
      <c r="Q12" s="258"/>
      <c r="R12" s="258" t="str">
        <f>IF(AND('Mapa final'!$L$14="Muy Alta",'Mapa final'!$P$14="Menor"),CONCATENATE("R",'Mapa final'!$A$14),"")</f>
        <v/>
      </c>
      <c r="S12" s="258"/>
      <c r="T12" s="258" t="str">
        <f>IF(AND('Mapa final'!$L$16="Muy Alta",'Mapa final'!$P$16="Menor"),CONCATENATE("R",'Mapa final'!$A$16),"")</f>
        <v/>
      </c>
      <c r="U12" s="259"/>
      <c r="V12" s="257" t="e">
        <f>IF(AND('Mapa final'!#REF!="Muy Alta",'Mapa final'!#REF!="Moderado"),CONCATENATE("R",'Mapa final'!#REF!),"")</f>
        <v>#REF!</v>
      </c>
      <c r="W12" s="258"/>
      <c r="X12" s="258" t="str">
        <f>IF(AND('Mapa final'!$L$14="Muy Alta",'Mapa final'!$P$14="Moderado"),CONCATENATE("R",'Mapa final'!$A$14),"")</f>
        <v/>
      </c>
      <c r="Y12" s="258"/>
      <c r="Z12" s="258" t="str">
        <f>IF(AND('Mapa final'!$L$16="Muy Alta",'Mapa final'!$P$16="Moderado"),CONCATENATE("R",'Mapa final'!$A$16),"")</f>
        <v/>
      </c>
      <c r="AA12" s="259"/>
      <c r="AB12" s="257" t="e">
        <f>IF(AND('Mapa final'!#REF!="Muy Alta",'Mapa final'!#REF!="Mayor"),CONCATENATE("R",'Mapa final'!#REF!),"")</f>
        <v>#REF!</v>
      </c>
      <c r="AC12" s="258"/>
      <c r="AD12" s="258" t="str">
        <f>IF(AND('Mapa final'!$L$14="Muy Alta",'Mapa final'!$P$14="Mayor"),CONCATENATE("R",'Mapa final'!$A$14),"")</f>
        <v/>
      </c>
      <c r="AE12" s="258"/>
      <c r="AF12" s="258" t="str">
        <f>IF(AND('Mapa final'!$L$16="Muy Alta",'Mapa final'!$P$16="Mayor"),CONCATENATE("R",'Mapa final'!$A$16),"")</f>
        <v/>
      </c>
      <c r="AG12" s="259"/>
      <c r="AH12" s="248" t="e">
        <f>IF(AND('Mapa final'!#REF!="Muy Alta",'Mapa final'!#REF!="Catastrófico"),CONCATENATE("R",'Mapa final'!#REF!),"")</f>
        <v>#REF!</v>
      </c>
      <c r="AI12" s="249"/>
      <c r="AJ12" s="249" t="str">
        <f>IF(AND('Mapa final'!$L$14="Muy Alta",'Mapa final'!$P$14="Catastrófico"),CONCATENATE("R",'Mapa final'!$A$14),"")</f>
        <v/>
      </c>
      <c r="AK12" s="249"/>
      <c r="AL12" s="249" t="str">
        <f>IF(AND('Mapa final'!$L$16="Muy Alta",'Mapa final'!$P$16="Catastrófico"),CONCATENATE("R",'Mapa final'!$A$16),"")</f>
        <v/>
      </c>
      <c r="AM12" s="250"/>
      <c r="AN12" s="75"/>
      <c r="AO12" s="282"/>
      <c r="AP12" s="283"/>
      <c r="AQ12" s="283"/>
      <c r="AR12" s="283"/>
      <c r="AS12" s="283"/>
      <c r="AT12" s="284"/>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row>
    <row r="13" spans="1:99" ht="15.75" customHeight="1" thickBot="1" x14ac:dyDescent="0.3">
      <c r="A13" s="75"/>
      <c r="B13" s="277"/>
      <c r="C13" s="277"/>
      <c r="D13" s="278"/>
      <c r="E13" s="273"/>
      <c r="F13" s="274"/>
      <c r="G13" s="274"/>
      <c r="H13" s="274"/>
      <c r="I13" s="275"/>
      <c r="J13" s="257"/>
      <c r="K13" s="258"/>
      <c r="L13" s="258"/>
      <c r="M13" s="258"/>
      <c r="N13" s="258"/>
      <c r="O13" s="259"/>
      <c r="P13" s="257"/>
      <c r="Q13" s="258"/>
      <c r="R13" s="258"/>
      <c r="S13" s="258"/>
      <c r="T13" s="258"/>
      <c r="U13" s="259"/>
      <c r="V13" s="257"/>
      <c r="W13" s="258"/>
      <c r="X13" s="258"/>
      <c r="Y13" s="258"/>
      <c r="Z13" s="258"/>
      <c r="AA13" s="259"/>
      <c r="AB13" s="257"/>
      <c r="AC13" s="258"/>
      <c r="AD13" s="258"/>
      <c r="AE13" s="258"/>
      <c r="AF13" s="258"/>
      <c r="AG13" s="259"/>
      <c r="AH13" s="251"/>
      <c r="AI13" s="252"/>
      <c r="AJ13" s="252"/>
      <c r="AK13" s="252"/>
      <c r="AL13" s="252"/>
      <c r="AM13" s="253"/>
      <c r="AN13" s="75"/>
      <c r="AO13" s="285"/>
      <c r="AP13" s="286"/>
      <c r="AQ13" s="286"/>
      <c r="AR13" s="286"/>
      <c r="AS13" s="286"/>
      <c r="AT13" s="287"/>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row>
    <row r="14" spans="1:99" ht="15" customHeight="1" x14ac:dyDescent="0.25">
      <c r="A14" s="75"/>
      <c r="B14" s="277"/>
      <c r="C14" s="277"/>
      <c r="D14" s="278"/>
      <c r="E14" s="267" t="s">
        <v>179</v>
      </c>
      <c r="F14" s="268"/>
      <c r="G14" s="268"/>
      <c r="H14" s="268"/>
      <c r="I14" s="268"/>
      <c r="J14" s="245" t="e">
        <f>IF(AND('Mapa final'!#REF!="Alta",'Mapa final'!#REF!="Leve"),CONCATENATE("R",'Mapa final'!#REF!),"")</f>
        <v>#REF!</v>
      </c>
      <c r="K14" s="246"/>
      <c r="L14" s="246" t="str">
        <f>IF(AND('Mapa final'!$L$11="Alta",'Mapa final'!$P$11="Leve"),CONCATENATE("R",'Mapa final'!$A$11),"")</f>
        <v/>
      </c>
      <c r="M14" s="246"/>
      <c r="N14" s="246" t="e">
        <f>IF(AND('Mapa final'!#REF!="Alta",'Mapa final'!#REF!="Leve"),CONCATENATE("R",'Mapa final'!#REF!),"")</f>
        <v>#REF!</v>
      </c>
      <c r="O14" s="247"/>
      <c r="P14" s="245" t="e">
        <f>IF(AND('Mapa final'!#REF!="Alta",'Mapa final'!#REF!="Menor"),CONCATENATE("R",'Mapa final'!#REF!),"")</f>
        <v>#REF!</v>
      </c>
      <c r="Q14" s="246"/>
      <c r="R14" s="246" t="str">
        <f>IF(AND('Mapa final'!$L$11="Alta",'Mapa final'!$P$11="Menor"),CONCATENATE("R",'Mapa final'!$A$11),"")</f>
        <v/>
      </c>
      <c r="S14" s="246"/>
      <c r="T14" s="246" t="e">
        <f>IF(AND('Mapa final'!#REF!="Alta",'Mapa final'!#REF!="Menor"),CONCATENATE("R",'Mapa final'!#REF!),"")</f>
        <v>#REF!</v>
      </c>
      <c r="U14" s="247"/>
      <c r="V14" s="263" t="e">
        <f>IF(AND('Mapa final'!#REF!="Alta",'Mapa final'!#REF!="Moderado"),CONCATENATE("R",'Mapa final'!#REF!),"")</f>
        <v>#REF!</v>
      </c>
      <c r="W14" s="264"/>
      <c r="X14" s="264" t="str">
        <f>IF(AND('Mapa final'!$L$11="Alta",'Mapa final'!$P$11="Moderado"),CONCATENATE("R",'Mapa final'!$A$11),"")</f>
        <v/>
      </c>
      <c r="Y14" s="264"/>
      <c r="Z14" s="264" t="e">
        <f>IF(AND('Mapa final'!#REF!="Alta",'Mapa final'!#REF!="Moderado"),CONCATENATE("R",'Mapa final'!#REF!),"")</f>
        <v>#REF!</v>
      </c>
      <c r="AA14" s="265"/>
      <c r="AB14" s="263" t="e">
        <f>IF(AND('Mapa final'!#REF!="Alta",'Mapa final'!#REF!="Mayor"),CONCATENATE("R",'Mapa final'!#REF!),"")</f>
        <v>#REF!</v>
      </c>
      <c r="AC14" s="264"/>
      <c r="AD14" s="264" t="str">
        <f>IF(AND('Mapa final'!$L$11="Alta",'Mapa final'!$P$11="Mayor"),CONCATENATE("R",'Mapa final'!$A$11),"")</f>
        <v/>
      </c>
      <c r="AE14" s="264"/>
      <c r="AF14" s="264" t="e">
        <f>IF(AND('Mapa final'!#REF!="Alta",'Mapa final'!#REF!="Mayor"),CONCATENATE("R",'Mapa final'!#REF!),"")</f>
        <v>#REF!</v>
      </c>
      <c r="AG14" s="265"/>
      <c r="AH14" s="254" t="e">
        <f>IF(AND('Mapa final'!#REF!="Alta",'Mapa final'!#REF!="Catastrófico"),CONCATENATE("R",'Mapa final'!#REF!),"")</f>
        <v>#REF!</v>
      </c>
      <c r="AI14" s="255"/>
      <c r="AJ14" s="255" t="str">
        <f>IF(AND('Mapa final'!$L$11="Alta",'Mapa final'!$P$11="Catastrófico"),CONCATENATE("R",'Mapa final'!$A$11),"")</f>
        <v/>
      </c>
      <c r="AK14" s="255"/>
      <c r="AL14" s="255" t="e">
        <f>IF(AND('Mapa final'!#REF!="Alta",'Mapa final'!#REF!="Catastrófico"),CONCATENATE("R",'Mapa final'!#REF!),"")</f>
        <v>#REF!</v>
      </c>
      <c r="AM14" s="256"/>
      <c r="AN14" s="75"/>
      <c r="AO14" s="288" t="s">
        <v>180</v>
      </c>
      <c r="AP14" s="289"/>
      <c r="AQ14" s="289"/>
      <c r="AR14" s="289"/>
      <c r="AS14" s="289"/>
      <c r="AT14" s="290"/>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row>
    <row r="15" spans="1:99" ht="15" customHeight="1" x14ac:dyDescent="0.25">
      <c r="A15" s="75"/>
      <c r="B15" s="277"/>
      <c r="C15" s="277"/>
      <c r="D15" s="278"/>
      <c r="E15" s="270"/>
      <c r="F15" s="271"/>
      <c r="G15" s="271"/>
      <c r="H15" s="271"/>
      <c r="I15" s="271"/>
      <c r="J15" s="239"/>
      <c r="K15" s="240"/>
      <c r="L15" s="240"/>
      <c r="M15" s="240"/>
      <c r="N15" s="240"/>
      <c r="O15" s="241"/>
      <c r="P15" s="239"/>
      <c r="Q15" s="240"/>
      <c r="R15" s="240"/>
      <c r="S15" s="240"/>
      <c r="T15" s="240"/>
      <c r="U15" s="241"/>
      <c r="V15" s="257"/>
      <c r="W15" s="258"/>
      <c r="X15" s="258"/>
      <c r="Y15" s="258"/>
      <c r="Z15" s="258"/>
      <c r="AA15" s="259"/>
      <c r="AB15" s="257"/>
      <c r="AC15" s="258"/>
      <c r="AD15" s="258"/>
      <c r="AE15" s="258"/>
      <c r="AF15" s="258"/>
      <c r="AG15" s="259"/>
      <c r="AH15" s="248"/>
      <c r="AI15" s="249"/>
      <c r="AJ15" s="249"/>
      <c r="AK15" s="249"/>
      <c r="AL15" s="249"/>
      <c r="AM15" s="250"/>
      <c r="AN15" s="75"/>
      <c r="AO15" s="291"/>
      <c r="AP15" s="292"/>
      <c r="AQ15" s="292"/>
      <c r="AR15" s="292"/>
      <c r="AS15" s="292"/>
      <c r="AT15" s="293"/>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row>
    <row r="16" spans="1:99" ht="15" customHeight="1" x14ac:dyDescent="0.25">
      <c r="A16" s="75"/>
      <c r="B16" s="277"/>
      <c r="C16" s="277"/>
      <c r="D16" s="278"/>
      <c r="E16" s="270"/>
      <c r="F16" s="271"/>
      <c r="G16" s="271"/>
      <c r="H16" s="271"/>
      <c r="I16" s="271"/>
      <c r="J16" s="239" t="e">
        <f>IF(AND('Mapa final'!#REF!="Alta",'Mapa final'!#REF!="Leve"),CONCATENATE("R",'Mapa final'!#REF!),"")</f>
        <v>#REF!</v>
      </c>
      <c r="K16" s="240"/>
      <c r="L16" s="240" t="e">
        <f>IF(AND('Mapa final'!#REF!="Alta",'Mapa final'!#REF!="Leve"),CONCATENATE("R",'Mapa final'!#REF!),"")</f>
        <v>#REF!</v>
      </c>
      <c r="M16" s="240"/>
      <c r="N16" s="240" t="e">
        <f>IF(AND('Mapa final'!#REF!="Alta",'Mapa final'!#REF!="Leve"),CONCATENATE("R",'Mapa final'!#REF!),"")</f>
        <v>#REF!</v>
      </c>
      <c r="O16" s="241"/>
      <c r="P16" s="239" t="e">
        <f>IF(AND('Mapa final'!#REF!="Alta",'Mapa final'!#REF!="Menor"),CONCATENATE("R",'Mapa final'!#REF!),"")</f>
        <v>#REF!</v>
      </c>
      <c r="Q16" s="240"/>
      <c r="R16" s="240" t="e">
        <f>IF(AND('Mapa final'!#REF!="Alta",'Mapa final'!#REF!="Menor"),CONCATENATE("R",'Mapa final'!#REF!),"")</f>
        <v>#REF!</v>
      </c>
      <c r="S16" s="240"/>
      <c r="T16" s="240" t="e">
        <f>IF(AND('Mapa final'!#REF!="Alta",'Mapa final'!#REF!="Menor"),CONCATENATE("R",'Mapa final'!#REF!),"")</f>
        <v>#REF!</v>
      </c>
      <c r="U16" s="241"/>
      <c r="V16" s="257" t="e">
        <f>IF(AND('Mapa final'!#REF!="Alta",'Mapa final'!#REF!="Moderado"),CONCATENATE("R",'Mapa final'!#REF!),"")</f>
        <v>#REF!</v>
      </c>
      <c r="W16" s="258"/>
      <c r="X16" s="258" t="e">
        <f>IF(AND('Mapa final'!#REF!="Alta",'Mapa final'!#REF!="Moderado"),CONCATENATE("R",'Mapa final'!#REF!),"")</f>
        <v>#REF!</v>
      </c>
      <c r="Y16" s="258"/>
      <c r="Z16" s="258" t="e">
        <f>IF(AND('Mapa final'!#REF!="Alta",'Mapa final'!#REF!="Moderado"),CONCATENATE("R",'Mapa final'!#REF!),"")</f>
        <v>#REF!</v>
      </c>
      <c r="AA16" s="259"/>
      <c r="AB16" s="257" t="e">
        <f>IF(AND('Mapa final'!#REF!="Alta",'Mapa final'!#REF!="Mayor"),CONCATENATE("R",'Mapa final'!#REF!),"")</f>
        <v>#REF!</v>
      </c>
      <c r="AC16" s="258"/>
      <c r="AD16" s="258" t="e">
        <f>IF(AND('Mapa final'!#REF!="Alta",'Mapa final'!#REF!="Mayor"),CONCATENATE("R",'Mapa final'!#REF!),"")</f>
        <v>#REF!</v>
      </c>
      <c r="AE16" s="258"/>
      <c r="AF16" s="258" t="e">
        <f>IF(AND('Mapa final'!#REF!="Alta",'Mapa final'!#REF!="Mayor"),CONCATENATE("R",'Mapa final'!#REF!),"")</f>
        <v>#REF!</v>
      </c>
      <c r="AG16" s="259"/>
      <c r="AH16" s="248" t="e">
        <f>IF(AND('Mapa final'!#REF!="Alta",'Mapa final'!#REF!="Catastrófico"),CONCATENATE("R",'Mapa final'!#REF!),"")</f>
        <v>#REF!</v>
      </c>
      <c r="AI16" s="249"/>
      <c r="AJ16" s="249" t="e">
        <f>IF(AND('Mapa final'!#REF!="Alta",'Mapa final'!#REF!="Catastrófico"),CONCATENATE("R",'Mapa final'!#REF!),"")</f>
        <v>#REF!</v>
      </c>
      <c r="AK16" s="249"/>
      <c r="AL16" s="249" t="e">
        <f>IF(AND('Mapa final'!#REF!="Alta",'Mapa final'!#REF!="Catastrófico"),CONCATENATE("R",'Mapa final'!#REF!),"")</f>
        <v>#REF!</v>
      </c>
      <c r="AM16" s="250"/>
      <c r="AN16" s="75"/>
      <c r="AO16" s="291"/>
      <c r="AP16" s="292"/>
      <c r="AQ16" s="292"/>
      <c r="AR16" s="292"/>
      <c r="AS16" s="292"/>
      <c r="AT16" s="293"/>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row>
    <row r="17" spans="1:80" ht="15" customHeight="1" x14ac:dyDescent="0.25">
      <c r="A17" s="75"/>
      <c r="B17" s="277"/>
      <c r="C17" s="277"/>
      <c r="D17" s="278"/>
      <c r="E17" s="270"/>
      <c r="F17" s="271"/>
      <c r="G17" s="271"/>
      <c r="H17" s="271"/>
      <c r="I17" s="271"/>
      <c r="J17" s="239"/>
      <c r="K17" s="240"/>
      <c r="L17" s="240"/>
      <c r="M17" s="240"/>
      <c r="N17" s="240"/>
      <c r="O17" s="241"/>
      <c r="P17" s="239"/>
      <c r="Q17" s="240"/>
      <c r="R17" s="240"/>
      <c r="S17" s="240"/>
      <c r="T17" s="240"/>
      <c r="U17" s="241"/>
      <c r="V17" s="257"/>
      <c r="W17" s="258"/>
      <c r="X17" s="258"/>
      <c r="Y17" s="258"/>
      <c r="Z17" s="258"/>
      <c r="AA17" s="259"/>
      <c r="AB17" s="257"/>
      <c r="AC17" s="258"/>
      <c r="AD17" s="258"/>
      <c r="AE17" s="258"/>
      <c r="AF17" s="258"/>
      <c r="AG17" s="259"/>
      <c r="AH17" s="248"/>
      <c r="AI17" s="249"/>
      <c r="AJ17" s="249"/>
      <c r="AK17" s="249"/>
      <c r="AL17" s="249"/>
      <c r="AM17" s="250"/>
      <c r="AN17" s="75"/>
      <c r="AO17" s="291"/>
      <c r="AP17" s="292"/>
      <c r="AQ17" s="292"/>
      <c r="AR17" s="292"/>
      <c r="AS17" s="292"/>
      <c r="AT17" s="293"/>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row>
    <row r="18" spans="1:80" ht="15" customHeight="1" x14ac:dyDescent="0.25">
      <c r="A18" s="75"/>
      <c r="B18" s="277"/>
      <c r="C18" s="277"/>
      <c r="D18" s="278"/>
      <c r="E18" s="270"/>
      <c r="F18" s="271"/>
      <c r="G18" s="271"/>
      <c r="H18" s="271"/>
      <c r="I18" s="271"/>
      <c r="J18" s="239" t="e">
        <f>IF(AND('Mapa final'!#REF!="Alta",'Mapa final'!#REF!="Leve"),CONCATENATE("R",'Mapa final'!#REF!),"")</f>
        <v>#REF!</v>
      </c>
      <c r="K18" s="240"/>
      <c r="L18" s="240" t="e">
        <f>IF(AND('Mapa final'!#REF!="Alta",'Mapa final'!#REF!="Leve"),CONCATENATE("R",'Mapa final'!#REF!),"")</f>
        <v>#REF!</v>
      </c>
      <c r="M18" s="240"/>
      <c r="N18" s="240" t="e">
        <f>IF(AND('Mapa final'!#REF!="Alta",'Mapa final'!#REF!="Leve"),CONCATENATE("R",'Mapa final'!#REF!),"")</f>
        <v>#REF!</v>
      </c>
      <c r="O18" s="241"/>
      <c r="P18" s="239" t="e">
        <f>IF(AND('Mapa final'!#REF!="Alta",'Mapa final'!#REF!="Menor"),CONCATENATE("R",'Mapa final'!#REF!),"")</f>
        <v>#REF!</v>
      </c>
      <c r="Q18" s="240"/>
      <c r="R18" s="240" t="e">
        <f>IF(AND('Mapa final'!#REF!="Alta",'Mapa final'!#REF!="Menor"),CONCATENATE("R",'Mapa final'!#REF!),"")</f>
        <v>#REF!</v>
      </c>
      <c r="S18" s="240"/>
      <c r="T18" s="240" t="e">
        <f>IF(AND('Mapa final'!#REF!="Alta",'Mapa final'!#REF!="Menor"),CONCATENATE("R",'Mapa final'!#REF!),"")</f>
        <v>#REF!</v>
      </c>
      <c r="U18" s="241"/>
      <c r="V18" s="257" t="e">
        <f>IF(AND('Mapa final'!#REF!="Alta",'Mapa final'!#REF!="Moderado"),CONCATENATE("R",'Mapa final'!#REF!),"")</f>
        <v>#REF!</v>
      </c>
      <c r="W18" s="258"/>
      <c r="X18" s="258" t="e">
        <f>IF(AND('Mapa final'!#REF!="Alta",'Mapa final'!#REF!="Moderado"),CONCATENATE("R",'Mapa final'!#REF!),"")</f>
        <v>#REF!</v>
      </c>
      <c r="Y18" s="258"/>
      <c r="Z18" s="258" t="e">
        <f>IF(AND('Mapa final'!#REF!="Alta",'Mapa final'!#REF!="Moderado"),CONCATENATE("R",'Mapa final'!#REF!),"")</f>
        <v>#REF!</v>
      </c>
      <c r="AA18" s="259"/>
      <c r="AB18" s="257" t="e">
        <f>IF(AND('Mapa final'!#REF!="Alta",'Mapa final'!#REF!="Mayor"),CONCATENATE("R",'Mapa final'!#REF!),"")</f>
        <v>#REF!</v>
      </c>
      <c r="AC18" s="258"/>
      <c r="AD18" s="258" t="e">
        <f>IF(AND('Mapa final'!#REF!="Alta",'Mapa final'!#REF!="Mayor"),CONCATENATE("R",'Mapa final'!#REF!),"")</f>
        <v>#REF!</v>
      </c>
      <c r="AE18" s="258"/>
      <c r="AF18" s="258" t="e">
        <f>IF(AND('Mapa final'!#REF!="Alta",'Mapa final'!#REF!="Mayor"),CONCATENATE("R",'Mapa final'!#REF!),"")</f>
        <v>#REF!</v>
      </c>
      <c r="AG18" s="259"/>
      <c r="AH18" s="248" t="e">
        <f>IF(AND('Mapa final'!#REF!="Alta",'Mapa final'!#REF!="Catastrófico"),CONCATENATE("R",'Mapa final'!#REF!),"")</f>
        <v>#REF!</v>
      </c>
      <c r="AI18" s="249"/>
      <c r="AJ18" s="249" t="e">
        <f>IF(AND('Mapa final'!#REF!="Alta",'Mapa final'!#REF!="Catastrófico"),CONCATENATE("R",'Mapa final'!#REF!),"")</f>
        <v>#REF!</v>
      </c>
      <c r="AK18" s="249"/>
      <c r="AL18" s="249" t="e">
        <f>IF(AND('Mapa final'!#REF!="Alta",'Mapa final'!#REF!="Catastrófico"),CONCATENATE("R",'Mapa final'!#REF!),"")</f>
        <v>#REF!</v>
      </c>
      <c r="AM18" s="250"/>
      <c r="AN18" s="75"/>
      <c r="AO18" s="291"/>
      <c r="AP18" s="292"/>
      <c r="AQ18" s="292"/>
      <c r="AR18" s="292"/>
      <c r="AS18" s="292"/>
      <c r="AT18" s="293"/>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row>
    <row r="19" spans="1:80" ht="15" customHeight="1" x14ac:dyDescent="0.25">
      <c r="A19" s="75"/>
      <c r="B19" s="277"/>
      <c r="C19" s="277"/>
      <c r="D19" s="278"/>
      <c r="E19" s="270"/>
      <c r="F19" s="271"/>
      <c r="G19" s="271"/>
      <c r="H19" s="271"/>
      <c r="I19" s="271"/>
      <c r="J19" s="239"/>
      <c r="K19" s="240"/>
      <c r="L19" s="240"/>
      <c r="M19" s="240"/>
      <c r="N19" s="240"/>
      <c r="O19" s="241"/>
      <c r="P19" s="239"/>
      <c r="Q19" s="240"/>
      <c r="R19" s="240"/>
      <c r="S19" s="240"/>
      <c r="T19" s="240"/>
      <c r="U19" s="241"/>
      <c r="V19" s="257"/>
      <c r="W19" s="258"/>
      <c r="X19" s="258"/>
      <c r="Y19" s="258"/>
      <c r="Z19" s="258"/>
      <c r="AA19" s="259"/>
      <c r="AB19" s="257"/>
      <c r="AC19" s="258"/>
      <c r="AD19" s="258"/>
      <c r="AE19" s="258"/>
      <c r="AF19" s="258"/>
      <c r="AG19" s="259"/>
      <c r="AH19" s="248"/>
      <c r="AI19" s="249"/>
      <c r="AJ19" s="249"/>
      <c r="AK19" s="249"/>
      <c r="AL19" s="249"/>
      <c r="AM19" s="250"/>
      <c r="AN19" s="75"/>
      <c r="AO19" s="291"/>
      <c r="AP19" s="292"/>
      <c r="AQ19" s="292"/>
      <c r="AR19" s="292"/>
      <c r="AS19" s="292"/>
      <c r="AT19" s="293"/>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row>
    <row r="20" spans="1:80" ht="15" customHeight="1" x14ac:dyDescent="0.25">
      <c r="A20" s="75"/>
      <c r="B20" s="277"/>
      <c r="C20" s="277"/>
      <c r="D20" s="278"/>
      <c r="E20" s="270"/>
      <c r="F20" s="271"/>
      <c r="G20" s="271"/>
      <c r="H20" s="271"/>
      <c r="I20" s="271"/>
      <c r="J20" s="239" t="e">
        <f>IF(AND('Mapa final'!#REF!="Alta",'Mapa final'!#REF!="Leve"),CONCATENATE("R",'Mapa final'!#REF!),"")</f>
        <v>#REF!</v>
      </c>
      <c r="K20" s="240"/>
      <c r="L20" s="240" t="str">
        <f>IF(AND('Mapa final'!$L$14="Alta",'Mapa final'!$P$14="Leve"),CONCATENATE("R",'Mapa final'!$A$14),"")</f>
        <v/>
      </c>
      <c r="M20" s="240"/>
      <c r="N20" s="240" t="str">
        <f>IF(AND('Mapa final'!$L$16="Alta",'Mapa final'!$P$16="Leve"),CONCATENATE("R",'Mapa final'!$A$16),"")</f>
        <v/>
      </c>
      <c r="O20" s="241"/>
      <c r="P20" s="239" t="e">
        <f>IF(AND('Mapa final'!#REF!="Alta",'Mapa final'!#REF!="Menor"),CONCATENATE("R",'Mapa final'!#REF!),"")</f>
        <v>#REF!</v>
      </c>
      <c r="Q20" s="240"/>
      <c r="R20" s="240" t="str">
        <f>IF(AND('Mapa final'!$L$14="Alta",'Mapa final'!$P$14="Menor"),CONCATENATE("R",'Mapa final'!$A$14),"")</f>
        <v/>
      </c>
      <c r="S20" s="240"/>
      <c r="T20" s="240" t="str">
        <f>IF(AND('Mapa final'!$L$16="Alta",'Mapa final'!$P$16="Menor"),CONCATENATE("R",'Mapa final'!$A$16),"")</f>
        <v/>
      </c>
      <c r="U20" s="241"/>
      <c r="V20" s="257" t="e">
        <f>IF(AND('Mapa final'!#REF!="Alta",'Mapa final'!#REF!="Moderado"),CONCATENATE("R",'Mapa final'!#REF!),"")</f>
        <v>#REF!</v>
      </c>
      <c r="W20" s="258"/>
      <c r="X20" s="258" t="str">
        <f>IF(AND('Mapa final'!$L$14="Alta",'Mapa final'!$P$14="Moderado"),CONCATENATE("R",'Mapa final'!$A$14),"")</f>
        <v/>
      </c>
      <c r="Y20" s="258"/>
      <c r="Z20" s="258" t="str">
        <f>IF(AND('Mapa final'!$L$16="Alta",'Mapa final'!$P$16="Moderado"),CONCATENATE("R",'Mapa final'!$A$16),"")</f>
        <v/>
      </c>
      <c r="AA20" s="259"/>
      <c r="AB20" s="257" t="e">
        <f>IF(AND('Mapa final'!#REF!="Alta",'Mapa final'!#REF!="Mayor"),CONCATENATE("R",'Mapa final'!#REF!),"")</f>
        <v>#REF!</v>
      </c>
      <c r="AC20" s="258"/>
      <c r="AD20" s="258" t="str">
        <f>IF(AND('Mapa final'!$L$14="Alta",'Mapa final'!$P$14="Mayor"),CONCATENATE("R",'Mapa final'!$A$14),"")</f>
        <v/>
      </c>
      <c r="AE20" s="258"/>
      <c r="AF20" s="258" t="str">
        <f>IF(AND('Mapa final'!$L$16="Alta",'Mapa final'!$P$16="Mayor"),CONCATENATE("R",'Mapa final'!$A$16),"")</f>
        <v/>
      </c>
      <c r="AG20" s="259"/>
      <c r="AH20" s="248" t="e">
        <f>IF(AND('Mapa final'!#REF!="Alta",'Mapa final'!#REF!="Catastrófico"),CONCATENATE("R",'Mapa final'!#REF!),"")</f>
        <v>#REF!</v>
      </c>
      <c r="AI20" s="249"/>
      <c r="AJ20" s="249" t="str">
        <f>IF(AND('Mapa final'!$L$14="Alta",'Mapa final'!$P$14="Catastrófico"),CONCATENATE("R",'Mapa final'!$A$14),"")</f>
        <v/>
      </c>
      <c r="AK20" s="249"/>
      <c r="AL20" s="249" t="str">
        <f>IF(AND('Mapa final'!$L$16="Alta",'Mapa final'!$P$16="Catastrófico"),CONCATENATE("R",'Mapa final'!$A$16),"")</f>
        <v/>
      </c>
      <c r="AM20" s="250"/>
      <c r="AN20" s="75"/>
      <c r="AO20" s="291"/>
      <c r="AP20" s="292"/>
      <c r="AQ20" s="292"/>
      <c r="AR20" s="292"/>
      <c r="AS20" s="292"/>
      <c r="AT20" s="293"/>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row>
    <row r="21" spans="1:80" ht="15.75" customHeight="1" thickBot="1" x14ac:dyDescent="0.3">
      <c r="A21" s="75"/>
      <c r="B21" s="277"/>
      <c r="C21" s="277"/>
      <c r="D21" s="278"/>
      <c r="E21" s="273"/>
      <c r="F21" s="274"/>
      <c r="G21" s="274"/>
      <c r="H21" s="274"/>
      <c r="I21" s="274"/>
      <c r="J21" s="242"/>
      <c r="K21" s="243"/>
      <c r="L21" s="243"/>
      <c r="M21" s="243"/>
      <c r="N21" s="243"/>
      <c r="O21" s="244"/>
      <c r="P21" s="242"/>
      <c r="Q21" s="243"/>
      <c r="R21" s="243"/>
      <c r="S21" s="243"/>
      <c r="T21" s="243"/>
      <c r="U21" s="244"/>
      <c r="V21" s="260"/>
      <c r="W21" s="261"/>
      <c r="X21" s="261"/>
      <c r="Y21" s="261"/>
      <c r="Z21" s="261"/>
      <c r="AA21" s="262"/>
      <c r="AB21" s="260"/>
      <c r="AC21" s="261"/>
      <c r="AD21" s="261"/>
      <c r="AE21" s="261"/>
      <c r="AF21" s="261"/>
      <c r="AG21" s="262"/>
      <c r="AH21" s="251"/>
      <c r="AI21" s="252"/>
      <c r="AJ21" s="252"/>
      <c r="AK21" s="252"/>
      <c r="AL21" s="252"/>
      <c r="AM21" s="253"/>
      <c r="AN21" s="75"/>
      <c r="AO21" s="294"/>
      <c r="AP21" s="295"/>
      <c r="AQ21" s="295"/>
      <c r="AR21" s="295"/>
      <c r="AS21" s="295"/>
      <c r="AT21" s="296"/>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row>
    <row r="22" spans="1:80" x14ac:dyDescent="0.25">
      <c r="A22" s="75"/>
      <c r="B22" s="277"/>
      <c r="C22" s="277"/>
      <c r="D22" s="278"/>
      <c r="E22" s="267" t="s">
        <v>181</v>
      </c>
      <c r="F22" s="268"/>
      <c r="G22" s="268"/>
      <c r="H22" s="268"/>
      <c r="I22" s="269"/>
      <c r="J22" s="245" t="e">
        <f>IF(AND('Mapa final'!#REF!="Media",'Mapa final'!#REF!="Leve"),CONCATENATE("R",'Mapa final'!#REF!),"")</f>
        <v>#REF!</v>
      </c>
      <c r="K22" s="246"/>
      <c r="L22" s="246" t="str">
        <f>IF(AND('Mapa final'!$L$11="Media",'Mapa final'!$P$11="Leve"),CONCATENATE("R",'Mapa final'!$A$11),"")</f>
        <v/>
      </c>
      <c r="M22" s="246"/>
      <c r="N22" s="246" t="e">
        <f>IF(AND('Mapa final'!#REF!="Media",'Mapa final'!#REF!="Leve"),CONCATENATE("R",'Mapa final'!#REF!),"")</f>
        <v>#REF!</v>
      </c>
      <c r="O22" s="247"/>
      <c r="P22" s="245" t="e">
        <f>IF(AND('Mapa final'!#REF!="Media",'Mapa final'!#REF!="Menor"),CONCATENATE("R",'Mapa final'!#REF!),"")</f>
        <v>#REF!</v>
      </c>
      <c r="Q22" s="246"/>
      <c r="R22" s="246" t="str">
        <f>IF(AND('Mapa final'!$L$11="Media",'Mapa final'!$P$11="Menor"),CONCATENATE("R",'Mapa final'!$A$11),"")</f>
        <v/>
      </c>
      <c r="S22" s="246"/>
      <c r="T22" s="246" t="e">
        <f>IF(AND('Mapa final'!#REF!="Media",'Mapa final'!#REF!="Menor"),CONCATENATE("R",'Mapa final'!#REF!),"")</f>
        <v>#REF!</v>
      </c>
      <c r="U22" s="247"/>
      <c r="V22" s="245" t="e">
        <f>IF(AND('Mapa final'!#REF!="Media",'Mapa final'!#REF!="Moderado"),CONCATENATE("R",'Mapa final'!#REF!),"")</f>
        <v>#REF!</v>
      </c>
      <c r="W22" s="246"/>
      <c r="X22" s="246" t="str">
        <f>IF(AND('Mapa final'!$L$11="Media",'Mapa final'!$P$11="Moderado"),CONCATENATE("R",'Mapa final'!$A$11),"")</f>
        <v/>
      </c>
      <c r="Y22" s="246"/>
      <c r="Z22" s="246" t="e">
        <f>IF(AND('Mapa final'!#REF!="Media",'Mapa final'!#REF!="Moderado"),CONCATENATE("R",'Mapa final'!#REF!),"")</f>
        <v>#REF!</v>
      </c>
      <c r="AA22" s="247"/>
      <c r="AB22" s="263" t="e">
        <f>IF(AND('Mapa final'!#REF!="Media",'Mapa final'!#REF!="Mayor"),CONCATENATE("R",'Mapa final'!#REF!),"")</f>
        <v>#REF!</v>
      </c>
      <c r="AC22" s="264"/>
      <c r="AD22" s="264" t="str">
        <f>IF(AND('Mapa final'!$L$11="Media",'Mapa final'!$P$11="Mayor"),CONCATENATE("R",'Mapa final'!$A$11),"")</f>
        <v/>
      </c>
      <c r="AE22" s="264"/>
      <c r="AF22" s="264" t="e">
        <f>IF(AND('Mapa final'!#REF!="Media",'Mapa final'!#REF!="Mayor"),CONCATENATE("R",'Mapa final'!#REF!),"")</f>
        <v>#REF!</v>
      </c>
      <c r="AG22" s="265"/>
      <c r="AH22" s="254" t="e">
        <f>IF(AND('Mapa final'!#REF!="Media",'Mapa final'!#REF!="Catastrófico"),CONCATENATE("R",'Mapa final'!#REF!),"")</f>
        <v>#REF!</v>
      </c>
      <c r="AI22" s="255"/>
      <c r="AJ22" s="255" t="str">
        <f>IF(AND('Mapa final'!$L$11="Media",'Mapa final'!$P$11="Catastrófico"),CONCATENATE("R",'Mapa final'!$A$11),"")</f>
        <v/>
      </c>
      <c r="AK22" s="255"/>
      <c r="AL22" s="255" t="e">
        <f>IF(AND('Mapa final'!#REF!="Media",'Mapa final'!#REF!="Catastrófico"),CONCATENATE("R",'Mapa final'!#REF!),"")</f>
        <v>#REF!</v>
      </c>
      <c r="AM22" s="256"/>
      <c r="AN22" s="75"/>
      <c r="AO22" s="297" t="s">
        <v>182</v>
      </c>
      <c r="AP22" s="298"/>
      <c r="AQ22" s="298"/>
      <c r="AR22" s="298"/>
      <c r="AS22" s="298"/>
      <c r="AT22" s="299"/>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row>
    <row r="23" spans="1:80" x14ac:dyDescent="0.25">
      <c r="A23" s="75"/>
      <c r="B23" s="277"/>
      <c r="C23" s="277"/>
      <c r="D23" s="278"/>
      <c r="E23" s="270"/>
      <c r="F23" s="271"/>
      <c r="G23" s="271"/>
      <c r="H23" s="271"/>
      <c r="I23" s="272"/>
      <c r="J23" s="239"/>
      <c r="K23" s="240"/>
      <c r="L23" s="240"/>
      <c r="M23" s="240"/>
      <c r="N23" s="240"/>
      <c r="O23" s="241"/>
      <c r="P23" s="239"/>
      <c r="Q23" s="240"/>
      <c r="R23" s="240"/>
      <c r="S23" s="240"/>
      <c r="T23" s="240"/>
      <c r="U23" s="241"/>
      <c r="V23" s="239"/>
      <c r="W23" s="240"/>
      <c r="X23" s="240"/>
      <c r="Y23" s="240"/>
      <c r="Z23" s="240"/>
      <c r="AA23" s="241"/>
      <c r="AB23" s="257"/>
      <c r="AC23" s="258"/>
      <c r="AD23" s="258"/>
      <c r="AE23" s="258"/>
      <c r="AF23" s="258"/>
      <c r="AG23" s="259"/>
      <c r="AH23" s="248"/>
      <c r="AI23" s="249"/>
      <c r="AJ23" s="249"/>
      <c r="AK23" s="249"/>
      <c r="AL23" s="249"/>
      <c r="AM23" s="250"/>
      <c r="AN23" s="75"/>
      <c r="AO23" s="300"/>
      <c r="AP23" s="301"/>
      <c r="AQ23" s="301"/>
      <c r="AR23" s="301"/>
      <c r="AS23" s="301"/>
      <c r="AT23" s="302"/>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row>
    <row r="24" spans="1:80" x14ac:dyDescent="0.25">
      <c r="A24" s="75"/>
      <c r="B24" s="277"/>
      <c r="C24" s="277"/>
      <c r="D24" s="278"/>
      <c r="E24" s="270"/>
      <c r="F24" s="271"/>
      <c r="G24" s="271"/>
      <c r="H24" s="271"/>
      <c r="I24" s="272"/>
      <c r="J24" s="239" t="e">
        <f>IF(AND('Mapa final'!#REF!="Media",'Mapa final'!#REF!="Leve"),CONCATENATE("R",'Mapa final'!#REF!),"")</f>
        <v>#REF!</v>
      </c>
      <c r="K24" s="240"/>
      <c r="L24" s="240" t="e">
        <f>IF(AND('Mapa final'!#REF!="Media",'Mapa final'!#REF!="Leve"),CONCATENATE("R",'Mapa final'!#REF!),"")</f>
        <v>#REF!</v>
      </c>
      <c r="M24" s="240"/>
      <c r="N24" s="240" t="e">
        <f>IF(AND('Mapa final'!#REF!="Media",'Mapa final'!#REF!="Leve"),CONCATENATE("R",'Mapa final'!#REF!),"")</f>
        <v>#REF!</v>
      </c>
      <c r="O24" s="241"/>
      <c r="P24" s="239" t="e">
        <f>IF(AND('Mapa final'!#REF!="Media",'Mapa final'!#REF!="Menor"),CONCATENATE("R",'Mapa final'!#REF!),"")</f>
        <v>#REF!</v>
      </c>
      <c r="Q24" s="240"/>
      <c r="R24" s="240" t="e">
        <f>IF(AND('Mapa final'!#REF!="Media",'Mapa final'!#REF!="Menor"),CONCATENATE("R",'Mapa final'!#REF!),"")</f>
        <v>#REF!</v>
      </c>
      <c r="S24" s="240"/>
      <c r="T24" s="240" t="e">
        <f>IF(AND('Mapa final'!#REF!="Media",'Mapa final'!#REF!="Menor"),CONCATENATE("R",'Mapa final'!#REF!),"")</f>
        <v>#REF!</v>
      </c>
      <c r="U24" s="241"/>
      <c r="V24" s="239" t="e">
        <f>IF(AND('Mapa final'!#REF!="Media",'Mapa final'!#REF!="Moderado"),CONCATENATE("R",'Mapa final'!#REF!),"")</f>
        <v>#REF!</v>
      </c>
      <c r="W24" s="240"/>
      <c r="X24" s="240" t="e">
        <f>IF(AND('Mapa final'!#REF!="Media",'Mapa final'!#REF!="Moderado"),CONCATENATE("R",'Mapa final'!#REF!),"")</f>
        <v>#REF!</v>
      </c>
      <c r="Y24" s="240"/>
      <c r="Z24" s="240" t="e">
        <f>IF(AND('Mapa final'!#REF!="Media",'Mapa final'!#REF!="Moderado"),CONCATENATE("R",'Mapa final'!#REF!),"")</f>
        <v>#REF!</v>
      </c>
      <c r="AA24" s="241"/>
      <c r="AB24" s="257" t="e">
        <f>IF(AND('Mapa final'!#REF!="Media",'Mapa final'!#REF!="Mayor"),CONCATENATE("R",'Mapa final'!#REF!),"")</f>
        <v>#REF!</v>
      </c>
      <c r="AC24" s="258"/>
      <c r="AD24" s="258" t="e">
        <f>IF(AND('Mapa final'!#REF!="Media",'Mapa final'!#REF!="Mayor"),CONCATENATE("R",'Mapa final'!#REF!),"")</f>
        <v>#REF!</v>
      </c>
      <c r="AE24" s="258"/>
      <c r="AF24" s="258" t="e">
        <f>IF(AND('Mapa final'!#REF!="Media",'Mapa final'!#REF!="Mayor"),CONCATENATE("R",'Mapa final'!#REF!),"")</f>
        <v>#REF!</v>
      </c>
      <c r="AG24" s="259"/>
      <c r="AH24" s="248" t="e">
        <f>IF(AND('Mapa final'!#REF!="Media",'Mapa final'!#REF!="Catastrófico"),CONCATENATE("R",'Mapa final'!#REF!),"")</f>
        <v>#REF!</v>
      </c>
      <c r="AI24" s="249"/>
      <c r="AJ24" s="249" t="e">
        <f>IF(AND('Mapa final'!#REF!="Media",'Mapa final'!#REF!="Catastrófico"),CONCATENATE("R",'Mapa final'!#REF!),"")</f>
        <v>#REF!</v>
      </c>
      <c r="AK24" s="249"/>
      <c r="AL24" s="249" t="e">
        <f>IF(AND('Mapa final'!#REF!="Media",'Mapa final'!#REF!="Catastrófico"),CONCATENATE("R",'Mapa final'!#REF!),"")</f>
        <v>#REF!</v>
      </c>
      <c r="AM24" s="250"/>
      <c r="AN24" s="75"/>
      <c r="AO24" s="300"/>
      <c r="AP24" s="301"/>
      <c r="AQ24" s="301"/>
      <c r="AR24" s="301"/>
      <c r="AS24" s="301"/>
      <c r="AT24" s="302"/>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row>
    <row r="25" spans="1:80" x14ac:dyDescent="0.25">
      <c r="A25" s="75"/>
      <c r="B25" s="277"/>
      <c r="C25" s="277"/>
      <c r="D25" s="278"/>
      <c r="E25" s="270"/>
      <c r="F25" s="271"/>
      <c r="G25" s="271"/>
      <c r="H25" s="271"/>
      <c r="I25" s="272"/>
      <c r="J25" s="239"/>
      <c r="K25" s="240"/>
      <c r="L25" s="240"/>
      <c r="M25" s="240"/>
      <c r="N25" s="240"/>
      <c r="O25" s="241"/>
      <c r="P25" s="239"/>
      <c r="Q25" s="240"/>
      <c r="R25" s="240"/>
      <c r="S25" s="240"/>
      <c r="T25" s="240"/>
      <c r="U25" s="241"/>
      <c r="V25" s="239"/>
      <c r="W25" s="240"/>
      <c r="X25" s="240"/>
      <c r="Y25" s="240"/>
      <c r="Z25" s="240"/>
      <c r="AA25" s="241"/>
      <c r="AB25" s="257"/>
      <c r="AC25" s="258"/>
      <c r="AD25" s="258"/>
      <c r="AE25" s="258"/>
      <c r="AF25" s="258"/>
      <c r="AG25" s="259"/>
      <c r="AH25" s="248"/>
      <c r="AI25" s="249"/>
      <c r="AJ25" s="249"/>
      <c r="AK25" s="249"/>
      <c r="AL25" s="249"/>
      <c r="AM25" s="250"/>
      <c r="AN25" s="75"/>
      <c r="AO25" s="300"/>
      <c r="AP25" s="301"/>
      <c r="AQ25" s="301"/>
      <c r="AR25" s="301"/>
      <c r="AS25" s="301"/>
      <c r="AT25" s="302"/>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row>
    <row r="26" spans="1:80" x14ac:dyDescent="0.25">
      <c r="A26" s="75"/>
      <c r="B26" s="277"/>
      <c r="C26" s="277"/>
      <c r="D26" s="278"/>
      <c r="E26" s="270"/>
      <c r="F26" s="271"/>
      <c r="G26" s="271"/>
      <c r="H26" s="271"/>
      <c r="I26" s="272"/>
      <c r="J26" s="239" t="e">
        <f>IF(AND('Mapa final'!#REF!="Media",'Mapa final'!#REF!="Leve"),CONCATENATE("R",'Mapa final'!#REF!),"")</f>
        <v>#REF!</v>
      </c>
      <c r="K26" s="240"/>
      <c r="L26" s="240" t="e">
        <f>IF(AND('Mapa final'!#REF!="Media",'Mapa final'!#REF!="Leve"),CONCATENATE("R",'Mapa final'!#REF!),"")</f>
        <v>#REF!</v>
      </c>
      <c r="M26" s="240"/>
      <c r="N26" s="240" t="e">
        <f>IF(AND('Mapa final'!#REF!="Media",'Mapa final'!#REF!="Leve"),CONCATENATE("R",'Mapa final'!#REF!),"")</f>
        <v>#REF!</v>
      </c>
      <c r="O26" s="241"/>
      <c r="P26" s="239" t="e">
        <f>IF(AND('Mapa final'!#REF!="Media",'Mapa final'!#REF!="Menor"),CONCATENATE("R",'Mapa final'!#REF!),"")</f>
        <v>#REF!</v>
      </c>
      <c r="Q26" s="240"/>
      <c r="R26" s="240" t="e">
        <f>IF(AND('Mapa final'!#REF!="Media",'Mapa final'!#REF!="Menor"),CONCATENATE("R",'Mapa final'!#REF!),"")</f>
        <v>#REF!</v>
      </c>
      <c r="S26" s="240"/>
      <c r="T26" s="240" t="e">
        <f>IF(AND('Mapa final'!#REF!="Media",'Mapa final'!#REF!="Menor"),CONCATENATE("R",'Mapa final'!#REF!),"")</f>
        <v>#REF!</v>
      </c>
      <c r="U26" s="241"/>
      <c r="V26" s="239" t="e">
        <f>IF(AND('Mapa final'!#REF!="Media",'Mapa final'!#REF!="Moderado"),CONCATENATE("R",'Mapa final'!#REF!),"")</f>
        <v>#REF!</v>
      </c>
      <c r="W26" s="240"/>
      <c r="X26" s="240" t="e">
        <f>IF(AND('Mapa final'!#REF!="Media",'Mapa final'!#REF!="Moderado"),CONCATENATE("R",'Mapa final'!#REF!),"")</f>
        <v>#REF!</v>
      </c>
      <c r="Y26" s="240"/>
      <c r="Z26" s="240" t="e">
        <f>IF(AND('Mapa final'!#REF!="Media",'Mapa final'!#REF!="Moderado"),CONCATENATE("R",'Mapa final'!#REF!),"")</f>
        <v>#REF!</v>
      </c>
      <c r="AA26" s="241"/>
      <c r="AB26" s="257" t="e">
        <f>IF(AND('Mapa final'!#REF!="Media",'Mapa final'!#REF!="Mayor"),CONCATENATE("R",'Mapa final'!#REF!),"")</f>
        <v>#REF!</v>
      </c>
      <c r="AC26" s="258"/>
      <c r="AD26" s="258" t="e">
        <f>IF(AND('Mapa final'!#REF!="Media",'Mapa final'!#REF!="Mayor"),CONCATENATE("R",'Mapa final'!#REF!),"")</f>
        <v>#REF!</v>
      </c>
      <c r="AE26" s="258"/>
      <c r="AF26" s="258" t="e">
        <f>IF(AND('Mapa final'!#REF!="Media",'Mapa final'!#REF!="Mayor"),CONCATENATE("R",'Mapa final'!#REF!),"")</f>
        <v>#REF!</v>
      </c>
      <c r="AG26" s="259"/>
      <c r="AH26" s="248" t="e">
        <f>IF(AND('Mapa final'!#REF!="Media",'Mapa final'!#REF!="Catastrófico"),CONCATENATE("R",'Mapa final'!#REF!),"")</f>
        <v>#REF!</v>
      </c>
      <c r="AI26" s="249"/>
      <c r="AJ26" s="249" t="e">
        <f>IF(AND('Mapa final'!#REF!="Media",'Mapa final'!#REF!="Catastrófico"),CONCATENATE("R",'Mapa final'!#REF!),"")</f>
        <v>#REF!</v>
      </c>
      <c r="AK26" s="249"/>
      <c r="AL26" s="249" t="e">
        <f>IF(AND('Mapa final'!#REF!="Media",'Mapa final'!#REF!="Catastrófico"),CONCATENATE("R",'Mapa final'!#REF!),"")</f>
        <v>#REF!</v>
      </c>
      <c r="AM26" s="250"/>
      <c r="AN26" s="75"/>
      <c r="AO26" s="300"/>
      <c r="AP26" s="301"/>
      <c r="AQ26" s="301"/>
      <c r="AR26" s="301"/>
      <c r="AS26" s="301"/>
      <c r="AT26" s="302"/>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row>
    <row r="27" spans="1:80" x14ac:dyDescent="0.25">
      <c r="A27" s="75"/>
      <c r="B27" s="277"/>
      <c r="C27" s="277"/>
      <c r="D27" s="278"/>
      <c r="E27" s="270"/>
      <c r="F27" s="271"/>
      <c r="G27" s="271"/>
      <c r="H27" s="271"/>
      <c r="I27" s="272"/>
      <c r="J27" s="239"/>
      <c r="K27" s="240"/>
      <c r="L27" s="240"/>
      <c r="M27" s="240"/>
      <c r="N27" s="240"/>
      <c r="O27" s="241"/>
      <c r="P27" s="239"/>
      <c r="Q27" s="240"/>
      <c r="R27" s="240"/>
      <c r="S27" s="240"/>
      <c r="T27" s="240"/>
      <c r="U27" s="241"/>
      <c r="V27" s="239"/>
      <c r="W27" s="240"/>
      <c r="X27" s="240"/>
      <c r="Y27" s="240"/>
      <c r="Z27" s="240"/>
      <c r="AA27" s="241"/>
      <c r="AB27" s="257"/>
      <c r="AC27" s="258"/>
      <c r="AD27" s="258"/>
      <c r="AE27" s="258"/>
      <c r="AF27" s="258"/>
      <c r="AG27" s="259"/>
      <c r="AH27" s="248"/>
      <c r="AI27" s="249"/>
      <c r="AJ27" s="249"/>
      <c r="AK27" s="249"/>
      <c r="AL27" s="249"/>
      <c r="AM27" s="250"/>
      <c r="AN27" s="75"/>
      <c r="AO27" s="300"/>
      <c r="AP27" s="301"/>
      <c r="AQ27" s="301"/>
      <c r="AR27" s="301"/>
      <c r="AS27" s="301"/>
      <c r="AT27" s="302"/>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row>
    <row r="28" spans="1:80" x14ac:dyDescent="0.25">
      <c r="A28" s="75"/>
      <c r="B28" s="277"/>
      <c r="C28" s="277"/>
      <c r="D28" s="278"/>
      <c r="E28" s="270"/>
      <c r="F28" s="271"/>
      <c r="G28" s="271"/>
      <c r="H28" s="271"/>
      <c r="I28" s="272"/>
      <c r="J28" s="239" t="e">
        <f>IF(AND('Mapa final'!#REF!="Media",'Mapa final'!#REF!="Leve"),CONCATENATE("R",'Mapa final'!#REF!),"")</f>
        <v>#REF!</v>
      </c>
      <c r="K28" s="240"/>
      <c r="L28" s="240" t="str">
        <f>IF(AND('Mapa final'!$L$14="Media",'Mapa final'!$P$14="Leve"),CONCATENATE("R",'Mapa final'!$A$14),"")</f>
        <v/>
      </c>
      <c r="M28" s="240"/>
      <c r="N28" s="240" t="str">
        <f>IF(AND('Mapa final'!$L$16="Media",'Mapa final'!$P$16="Leve"),CONCATENATE("R",'Mapa final'!$A$16),"")</f>
        <v/>
      </c>
      <c r="O28" s="241"/>
      <c r="P28" s="239" t="e">
        <f>IF(AND('Mapa final'!#REF!="Media",'Mapa final'!#REF!="Menor"),CONCATENATE("R",'Mapa final'!#REF!),"")</f>
        <v>#REF!</v>
      </c>
      <c r="Q28" s="240"/>
      <c r="R28" s="240" t="str">
        <f>IF(AND('Mapa final'!$L$14="Media",'Mapa final'!$P$14="Menor"),CONCATENATE("R",'Mapa final'!$A$14),"")</f>
        <v/>
      </c>
      <c r="S28" s="240"/>
      <c r="T28" s="240" t="str">
        <f>IF(AND('Mapa final'!$L$16="Media",'Mapa final'!$P$16="Menor"),CONCATENATE("R",'Mapa final'!$A$16),"")</f>
        <v/>
      </c>
      <c r="U28" s="241"/>
      <c r="V28" s="239" t="e">
        <f>IF(AND('Mapa final'!#REF!="Media",'Mapa final'!#REF!="Moderado"),CONCATENATE("R",'Mapa final'!#REF!),"")</f>
        <v>#REF!</v>
      </c>
      <c r="W28" s="240"/>
      <c r="X28" s="240" t="str">
        <f>IF(AND('Mapa final'!$L$14="Media",'Mapa final'!$P$14="Moderado"),CONCATENATE("R",'Mapa final'!$A$14),"")</f>
        <v/>
      </c>
      <c r="Y28" s="240"/>
      <c r="Z28" s="240" t="str">
        <f>IF(AND('Mapa final'!$L$16="Media",'Mapa final'!$P$16="Moderado"),CONCATENATE("R",'Mapa final'!$A$16),"")</f>
        <v/>
      </c>
      <c r="AA28" s="241"/>
      <c r="AB28" s="257" t="e">
        <f>IF(AND('Mapa final'!#REF!="Media",'Mapa final'!#REF!="Mayor"),CONCATENATE("R",'Mapa final'!#REF!),"")</f>
        <v>#REF!</v>
      </c>
      <c r="AC28" s="258"/>
      <c r="AD28" s="258" t="str">
        <f>IF(AND('Mapa final'!$L$14="Media",'Mapa final'!$P$14="Mayor"),CONCATENATE("R",'Mapa final'!$A$14),"")</f>
        <v/>
      </c>
      <c r="AE28" s="258"/>
      <c r="AF28" s="258" t="str">
        <f>IF(AND('Mapa final'!$L$16="Media",'Mapa final'!$P$16="Mayor"),CONCATENATE("R",'Mapa final'!$A$16),"")</f>
        <v/>
      </c>
      <c r="AG28" s="259"/>
      <c r="AH28" s="248" t="e">
        <f>IF(AND('Mapa final'!#REF!="Media",'Mapa final'!#REF!="Catastrófico"),CONCATENATE("R",'Mapa final'!#REF!),"")</f>
        <v>#REF!</v>
      </c>
      <c r="AI28" s="249"/>
      <c r="AJ28" s="249" t="str">
        <f>IF(AND('Mapa final'!$L$14="Media",'Mapa final'!$P$14="Catastrófico"),CONCATENATE("R",'Mapa final'!$A$14),"")</f>
        <v/>
      </c>
      <c r="AK28" s="249"/>
      <c r="AL28" s="249" t="str">
        <f>IF(AND('Mapa final'!$L$16="Media",'Mapa final'!$P$16="Catastrófico"),CONCATENATE("R",'Mapa final'!$A$16),"")</f>
        <v/>
      </c>
      <c r="AM28" s="250"/>
      <c r="AN28" s="75"/>
      <c r="AO28" s="300"/>
      <c r="AP28" s="301"/>
      <c r="AQ28" s="301"/>
      <c r="AR28" s="301"/>
      <c r="AS28" s="301"/>
      <c r="AT28" s="302"/>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row>
    <row r="29" spans="1:80" ht="15.75" thickBot="1" x14ac:dyDescent="0.3">
      <c r="A29" s="75"/>
      <c r="B29" s="277"/>
      <c r="C29" s="277"/>
      <c r="D29" s="278"/>
      <c r="E29" s="273"/>
      <c r="F29" s="274"/>
      <c r="G29" s="274"/>
      <c r="H29" s="274"/>
      <c r="I29" s="275"/>
      <c r="J29" s="239"/>
      <c r="K29" s="240"/>
      <c r="L29" s="240"/>
      <c r="M29" s="240"/>
      <c r="N29" s="240"/>
      <c r="O29" s="241"/>
      <c r="P29" s="242"/>
      <c r="Q29" s="243"/>
      <c r="R29" s="243"/>
      <c r="S29" s="243"/>
      <c r="T29" s="243"/>
      <c r="U29" s="244"/>
      <c r="V29" s="242"/>
      <c r="W29" s="243"/>
      <c r="X29" s="243"/>
      <c r="Y29" s="243"/>
      <c r="Z29" s="243"/>
      <c r="AA29" s="244"/>
      <c r="AB29" s="260"/>
      <c r="AC29" s="261"/>
      <c r="AD29" s="261"/>
      <c r="AE29" s="261"/>
      <c r="AF29" s="261"/>
      <c r="AG29" s="262"/>
      <c r="AH29" s="251"/>
      <c r="AI29" s="252"/>
      <c r="AJ29" s="252"/>
      <c r="AK29" s="252"/>
      <c r="AL29" s="252"/>
      <c r="AM29" s="253"/>
      <c r="AN29" s="75"/>
      <c r="AO29" s="303"/>
      <c r="AP29" s="304"/>
      <c r="AQ29" s="304"/>
      <c r="AR29" s="304"/>
      <c r="AS29" s="304"/>
      <c r="AT29" s="30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row>
    <row r="30" spans="1:80" x14ac:dyDescent="0.25">
      <c r="A30" s="75"/>
      <c r="B30" s="277"/>
      <c r="C30" s="277"/>
      <c r="D30" s="278"/>
      <c r="E30" s="267" t="s">
        <v>183</v>
      </c>
      <c r="F30" s="268"/>
      <c r="G30" s="268"/>
      <c r="H30" s="268"/>
      <c r="I30" s="268"/>
      <c r="J30" s="236" t="e">
        <f>IF(AND('Mapa final'!#REF!="Baja",'Mapa final'!#REF!="Leve"),CONCATENATE("R",'Mapa final'!#REF!),"")</f>
        <v>#REF!</v>
      </c>
      <c r="K30" s="237"/>
      <c r="L30" s="237" t="str">
        <f>IF(AND('Mapa final'!$L$11="Baja",'Mapa final'!$P$11="Leve"),CONCATENATE("R",'Mapa final'!$A$11),"")</f>
        <v/>
      </c>
      <c r="M30" s="237"/>
      <c r="N30" s="237" t="e">
        <f>IF(AND('Mapa final'!#REF!="Baja",'Mapa final'!#REF!="Leve"),CONCATENATE("R",'Mapa final'!#REF!),"")</f>
        <v>#REF!</v>
      </c>
      <c r="O30" s="238"/>
      <c r="P30" s="246" t="e">
        <f>IF(AND('Mapa final'!#REF!="Baja",'Mapa final'!#REF!="Menor"),CONCATENATE("R",'Mapa final'!#REF!),"")</f>
        <v>#REF!</v>
      </c>
      <c r="Q30" s="246"/>
      <c r="R30" s="246" t="str">
        <f>IF(AND('Mapa final'!$L$11="Baja",'Mapa final'!$P$11="Menor"),CONCATENATE("R",'Mapa final'!$A$11),"")</f>
        <v/>
      </c>
      <c r="S30" s="246"/>
      <c r="T30" s="246" t="e">
        <f>IF(AND('Mapa final'!#REF!="Baja",'Mapa final'!#REF!="Menor"),CONCATENATE("R",'Mapa final'!#REF!),"")</f>
        <v>#REF!</v>
      </c>
      <c r="U30" s="247"/>
      <c r="V30" s="245" t="e">
        <f>IF(AND('Mapa final'!#REF!="Baja",'Mapa final'!#REF!="Moderado"),CONCATENATE("R",'Mapa final'!#REF!),"")</f>
        <v>#REF!</v>
      </c>
      <c r="W30" s="246"/>
      <c r="X30" s="246" t="str">
        <f>IF(AND('Mapa final'!$L$11="Baja",'Mapa final'!$P$11="Moderado"),CONCATENATE("R",'Mapa final'!$A$11),"")</f>
        <v>R1</v>
      </c>
      <c r="Y30" s="246"/>
      <c r="Z30" s="246" t="e">
        <f>IF(AND('Mapa final'!#REF!="Baja",'Mapa final'!#REF!="Moderado"),CONCATENATE("R",'Mapa final'!#REF!),"")</f>
        <v>#REF!</v>
      </c>
      <c r="AA30" s="247"/>
      <c r="AB30" s="263" t="e">
        <f>IF(AND('Mapa final'!#REF!="Baja",'Mapa final'!#REF!="Mayor"),CONCATENATE("R",'Mapa final'!#REF!),"")</f>
        <v>#REF!</v>
      </c>
      <c r="AC30" s="264"/>
      <c r="AD30" s="264" t="str">
        <f>IF(AND('Mapa final'!$L$11="Baja",'Mapa final'!$P$11="Mayor"),CONCATENATE("R",'Mapa final'!$A$11),"")</f>
        <v/>
      </c>
      <c r="AE30" s="264"/>
      <c r="AF30" s="264" t="e">
        <f>IF(AND('Mapa final'!#REF!="Baja",'Mapa final'!#REF!="Mayor"),CONCATENATE("R",'Mapa final'!#REF!),"")</f>
        <v>#REF!</v>
      </c>
      <c r="AG30" s="265"/>
      <c r="AH30" s="254" t="e">
        <f>IF(AND('Mapa final'!#REF!="Baja",'Mapa final'!#REF!="Catastrófico"),CONCATENATE("R",'Mapa final'!#REF!),"")</f>
        <v>#REF!</v>
      </c>
      <c r="AI30" s="255"/>
      <c r="AJ30" s="255" t="str">
        <f>IF(AND('Mapa final'!$L$11="Baja",'Mapa final'!$P$11="Catastrófico"),CONCATENATE("R",'Mapa final'!$A$11),"")</f>
        <v/>
      </c>
      <c r="AK30" s="255"/>
      <c r="AL30" s="255" t="e">
        <f>IF(AND('Mapa final'!#REF!="Baja",'Mapa final'!#REF!="Catastrófico"),CONCATENATE("R",'Mapa final'!#REF!),"")</f>
        <v>#REF!</v>
      </c>
      <c r="AM30" s="256"/>
      <c r="AN30" s="75"/>
      <c r="AO30" s="306" t="s">
        <v>184</v>
      </c>
      <c r="AP30" s="307"/>
      <c r="AQ30" s="307"/>
      <c r="AR30" s="307"/>
      <c r="AS30" s="307"/>
      <c r="AT30" s="308"/>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row>
    <row r="31" spans="1:80" x14ac:dyDescent="0.25">
      <c r="A31" s="75"/>
      <c r="B31" s="277"/>
      <c r="C31" s="277"/>
      <c r="D31" s="278"/>
      <c r="E31" s="270"/>
      <c r="F31" s="271"/>
      <c r="G31" s="271"/>
      <c r="H31" s="271"/>
      <c r="I31" s="271"/>
      <c r="J31" s="230"/>
      <c r="K31" s="231"/>
      <c r="L31" s="231"/>
      <c r="M31" s="231"/>
      <c r="N31" s="231"/>
      <c r="O31" s="232"/>
      <c r="P31" s="240"/>
      <c r="Q31" s="240"/>
      <c r="R31" s="240"/>
      <c r="S31" s="240"/>
      <c r="T31" s="240"/>
      <c r="U31" s="241"/>
      <c r="V31" s="239"/>
      <c r="W31" s="240"/>
      <c r="X31" s="240"/>
      <c r="Y31" s="240"/>
      <c r="Z31" s="240"/>
      <c r="AA31" s="241"/>
      <c r="AB31" s="257"/>
      <c r="AC31" s="258"/>
      <c r="AD31" s="258"/>
      <c r="AE31" s="258"/>
      <c r="AF31" s="258"/>
      <c r="AG31" s="259"/>
      <c r="AH31" s="248"/>
      <c r="AI31" s="249"/>
      <c r="AJ31" s="249"/>
      <c r="AK31" s="249"/>
      <c r="AL31" s="249"/>
      <c r="AM31" s="250"/>
      <c r="AN31" s="75"/>
      <c r="AO31" s="309"/>
      <c r="AP31" s="310"/>
      <c r="AQ31" s="310"/>
      <c r="AR31" s="310"/>
      <c r="AS31" s="310"/>
      <c r="AT31" s="311"/>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row>
    <row r="32" spans="1:80" x14ac:dyDescent="0.25">
      <c r="A32" s="75"/>
      <c r="B32" s="277"/>
      <c r="C32" s="277"/>
      <c r="D32" s="278"/>
      <c r="E32" s="270"/>
      <c r="F32" s="271"/>
      <c r="G32" s="271"/>
      <c r="H32" s="271"/>
      <c r="I32" s="271"/>
      <c r="J32" s="230" t="e">
        <f>IF(AND('Mapa final'!#REF!="Baja",'Mapa final'!#REF!="Leve"),CONCATENATE("R",'Mapa final'!#REF!),"")</f>
        <v>#REF!</v>
      </c>
      <c r="K32" s="231"/>
      <c r="L32" s="231" t="e">
        <f>IF(AND('Mapa final'!#REF!="Baja",'Mapa final'!#REF!="Leve"),CONCATENATE("R",'Mapa final'!#REF!),"")</f>
        <v>#REF!</v>
      </c>
      <c r="M32" s="231"/>
      <c r="N32" s="231" t="e">
        <f>IF(AND('Mapa final'!#REF!="Baja",'Mapa final'!#REF!="Leve"),CONCATENATE("R",'Mapa final'!#REF!),"")</f>
        <v>#REF!</v>
      </c>
      <c r="O32" s="232"/>
      <c r="P32" s="240" t="e">
        <f>IF(AND('Mapa final'!#REF!="Baja",'Mapa final'!#REF!="Menor"),CONCATENATE("R",'Mapa final'!#REF!),"")</f>
        <v>#REF!</v>
      </c>
      <c r="Q32" s="240"/>
      <c r="R32" s="240" t="e">
        <f>IF(AND('Mapa final'!#REF!="Baja",'Mapa final'!#REF!="Menor"),CONCATENATE("R",'Mapa final'!#REF!),"")</f>
        <v>#REF!</v>
      </c>
      <c r="S32" s="240"/>
      <c r="T32" s="240" t="e">
        <f>IF(AND('Mapa final'!#REF!="Baja",'Mapa final'!#REF!="Menor"),CONCATENATE("R",'Mapa final'!#REF!),"")</f>
        <v>#REF!</v>
      </c>
      <c r="U32" s="241"/>
      <c r="V32" s="239" t="e">
        <f>IF(AND('Mapa final'!#REF!="Baja",'Mapa final'!#REF!="Moderado"),CONCATENATE("R",'Mapa final'!#REF!),"")</f>
        <v>#REF!</v>
      </c>
      <c r="W32" s="240"/>
      <c r="X32" s="240" t="e">
        <f>IF(AND('Mapa final'!#REF!="Baja",'Mapa final'!#REF!="Moderado"),CONCATENATE("R",'Mapa final'!#REF!),"")</f>
        <v>#REF!</v>
      </c>
      <c r="Y32" s="240"/>
      <c r="Z32" s="240" t="e">
        <f>IF(AND('Mapa final'!#REF!="Baja",'Mapa final'!#REF!="Moderado"),CONCATENATE("R",'Mapa final'!#REF!),"")</f>
        <v>#REF!</v>
      </c>
      <c r="AA32" s="241"/>
      <c r="AB32" s="257" t="e">
        <f>IF(AND('Mapa final'!#REF!="Baja",'Mapa final'!#REF!="Mayor"),CONCATENATE("R",'Mapa final'!#REF!),"")</f>
        <v>#REF!</v>
      </c>
      <c r="AC32" s="258"/>
      <c r="AD32" s="258" t="e">
        <f>IF(AND('Mapa final'!#REF!="Baja",'Mapa final'!#REF!="Mayor"),CONCATENATE("R",'Mapa final'!#REF!),"")</f>
        <v>#REF!</v>
      </c>
      <c r="AE32" s="258"/>
      <c r="AF32" s="258" t="e">
        <f>IF(AND('Mapa final'!#REF!="Baja",'Mapa final'!#REF!="Mayor"),CONCATENATE("R",'Mapa final'!#REF!),"")</f>
        <v>#REF!</v>
      </c>
      <c r="AG32" s="259"/>
      <c r="AH32" s="248" t="e">
        <f>IF(AND('Mapa final'!#REF!="Baja",'Mapa final'!#REF!="Catastrófico"),CONCATENATE("R",'Mapa final'!#REF!),"")</f>
        <v>#REF!</v>
      </c>
      <c r="AI32" s="249"/>
      <c r="AJ32" s="249" t="e">
        <f>IF(AND('Mapa final'!#REF!="Baja",'Mapa final'!#REF!="Catastrófico"),CONCATENATE("R",'Mapa final'!#REF!),"")</f>
        <v>#REF!</v>
      </c>
      <c r="AK32" s="249"/>
      <c r="AL32" s="249" t="e">
        <f>IF(AND('Mapa final'!#REF!="Baja",'Mapa final'!#REF!="Catastrófico"),CONCATENATE("R",'Mapa final'!#REF!),"")</f>
        <v>#REF!</v>
      </c>
      <c r="AM32" s="250"/>
      <c r="AN32" s="75"/>
      <c r="AO32" s="309"/>
      <c r="AP32" s="310"/>
      <c r="AQ32" s="310"/>
      <c r="AR32" s="310"/>
      <c r="AS32" s="310"/>
      <c r="AT32" s="311"/>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row>
    <row r="33" spans="1:80" x14ac:dyDescent="0.25">
      <c r="A33" s="75"/>
      <c r="B33" s="277"/>
      <c r="C33" s="277"/>
      <c r="D33" s="278"/>
      <c r="E33" s="270"/>
      <c r="F33" s="271"/>
      <c r="G33" s="271"/>
      <c r="H33" s="271"/>
      <c r="I33" s="271"/>
      <c r="J33" s="230"/>
      <c r="K33" s="231"/>
      <c r="L33" s="231"/>
      <c r="M33" s="231"/>
      <c r="N33" s="231"/>
      <c r="O33" s="232"/>
      <c r="P33" s="240"/>
      <c r="Q33" s="240"/>
      <c r="R33" s="240"/>
      <c r="S33" s="240"/>
      <c r="T33" s="240"/>
      <c r="U33" s="241"/>
      <c r="V33" s="239"/>
      <c r="W33" s="240"/>
      <c r="X33" s="240"/>
      <c r="Y33" s="240"/>
      <c r="Z33" s="240"/>
      <c r="AA33" s="241"/>
      <c r="AB33" s="257"/>
      <c r="AC33" s="258"/>
      <c r="AD33" s="258"/>
      <c r="AE33" s="258"/>
      <c r="AF33" s="258"/>
      <c r="AG33" s="259"/>
      <c r="AH33" s="248"/>
      <c r="AI33" s="249"/>
      <c r="AJ33" s="249"/>
      <c r="AK33" s="249"/>
      <c r="AL33" s="249"/>
      <c r="AM33" s="250"/>
      <c r="AN33" s="75"/>
      <c r="AO33" s="309"/>
      <c r="AP33" s="310"/>
      <c r="AQ33" s="310"/>
      <c r="AR33" s="310"/>
      <c r="AS33" s="310"/>
      <c r="AT33" s="311"/>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row>
    <row r="34" spans="1:80" x14ac:dyDescent="0.25">
      <c r="A34" s="75"/>
      <c r="B34" s="277"/>
      <c r="C34" s="277"/>
      <c r="D34" s="278"/>
      <c r="E34" s="270"/>
      <c r="F34" s="271"/>
      <c r="G34" s="271"/>
      <c r="H34" s="271"/>
      <c r="I34" s="271"/>
      <c r="J34" s="230" t="e">
        <f>IF(AND('Mapa final'!#REF!="Baja",'Mapa final'!#REF!="Leve"),CONCATENATE("R",'Mapa final'!#REF!),"")</f>
        <v>#REF!</v>
      </c>
      <c r="K34" s="231"/>
      <c r="L34" s="231" t="e">
        <f>IF(AND('Mapa final'!#REF!="Baja",'Mapa final'!#REF!="Leve"),CONCATENATE("R",'Mapa final'!#REF!),"")</f>
        <v>#REF!</v>
      </c>
      <c r="M34" s="231"/>
      <c r="N34" s="231" t="e">
        <f>IF(AND('Mapa final'!#REF!="Baja",'Mapa final'!#REF!="Leve"),CONCATENATE("R",'Mapa final'!#REF!),"")</f>
        <v>#REF!</v>
      </c>
      <c r="O34" s="232"/>
      <c r="P34" s="240" t="e">
        <f>IF(AND('Mapa final'!#REF!="Baja",'Mapa final'!#REF!="Menor"),CONCATENATE("R",'Mapa final'!#REF!),"")</f>
        <v>#REF!</v>
      </c>
      <c r="Q34" s="240"/>
      <c r="R34" s="240" t="e">
        <f>IF(AND('Mapa final'!#REF!="Baja",'Mapa final'!#REF!="Menor"),CONCATENATE("R",'Mapa final'!#REF!),"")</f>
        <v>#REF!</v>
      </c>
      <c r="S34" s="240"/>
      <c r="T34" s="240" t="e">
        <f>IF(AND('Mapa final'!#REF!="Baja",'Mapa final'!#REF!="Menor"),CONCATENATE("R",'Mapa final'!#REF!),"")</f>
        <v>#REF!</v>
      </c>
      <c r="U34" s="241"/>
      <c r="V34" s="239" t="e">
        <f>IF(AND('Mapa final'!#REF!="Baja",'Mapa final'!#REF!="Moderado"),CONCATENATE("R",'Mapa final'!#REF!),"")</f>
        <v>#REF!</v>
      </c>
      <c r="W34" s="240"/>
      <c r="X34" s="240" t="e">
        <f>IF(AND('Mapa final'!#REF!="Baja",'Mapa final'!#REF!="Moderado"),CONCATENATE("R",'Mapa final'!#REF!),"")</f>
        <v>#REF!</v>
      </c>
      <c r="Y34" s="240"/>
      <c r="Z34" s="240" t="e">
        <f>IF(AND('Mapa final'!#REF!="Baja",'Mapa final'!#REF!="Moderado"),CONCATENATE("R",'Mapa final'!#REF!),"")</f>
        <v>#REF!</v>
      </c>
      <c r="AA34" s="241"/>
      <c r="AB34" s="257" t="e">
        <f>IF(AND('Mapa final'!#REF!="Baja",'Mapa final'!#REF!="Mayor"),CONCATENATE("R",'Mapa final'!#REF!),"")</f>
        <v>#REF!</v>
      </c>
      <c r="AC34" s="258"/>
      <c r="AD34" s="258" t="e">
        <f>IF(AND('Mapa final'!#REF!="Baja",'Mapa final'!#REF!="Mayor"),CONCATENATE("R",'Mapa final'!#REF!),"")</f>
        <v>#REF!</v>
      </c>
      <c r="AE34" s="258"/>
      <c r="AF34" s="258" t="e">
        <f>IF(AND('Mapa final'!#REF!="Baja",'Mapa final'!#REF!="Mayor"),CONCATENATE("R",'Mapa final'!#REF!),"")</f>
        <v>#REF!</v>
      </c>
      <c r="AG34" s="259"/>
      <c r="AH34" s="248" t="e">
        <f>IF(AND('Mapa final'!#REF!="Baja",'Mapa final'!#REF!="Catastrófico"),CONCATENATE("R",'Mapa final'!#REF!),"")</f>
        <v>#REF!</v>
      </c>
      <c r="AI34" s="249"/>
      <c r="AJ34" s="249" t="e">
        <f>IF(AND('Mapa final'!#REF!="Baja",'Mapa final'!#REF!="Catastrófico"),CONCATENATE("R",'Mapa final'!#REF!),"")</f>
        <v>#REF!</v>
      </c>
      <c r="AK34" s="249"/>
      <c r="AL34" s="249" t="e">
        <f>IF(AND('Mapa final'!#REF!="Baja",'Mapa final'!#REF!="Catastrófico"),CONCATENATE("R",'Mapa final'!#REF!),"")</f>
        <v>#REF!</v>
      </c>
      <c r="AM34" s="250"/>
      <c r="AN34" s="75"/>
      <c r="AO34" s="309"/>
      <c r="AP34" s="310"/>
      <c r="AQ34" s="310"/>
      <c r="AR34" s="310"/>
      <c r="AS34" s="310"/>
      <c r="AT34" s="311"/>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row>
    <row r="35" spans="1:80" x14ac:dyDescent="0.25">
      <c r="A35" s="75"/>
      <c r="B35" s="277"/>
      <c r="C35" s="277"/>
      <c r="D35" s="278"/>
      <c r="E35" s="270"/>
      <c r="F35" s="271"/>
      <c r="G35" s="271"/>
      <c r="H35" s="271"/>
      <c r="I35" s="271"/>
      <c r="J35" s="230"/>
      <c r="K35" s="231"/>
      <c r="L35" s="231"/>
      <c r="M35" s="231"/>
      <c r="N35" s="231"/>
      <c r="O35" s="232"/>
      <c r="P35" s="240"/>
      <c r="Q35" s="240"/>
      <c r="R35" s="240"/>
      <c r="S35" s="240"/>
      <c r="T35" s="240"/>
      <c r="U35" s="241"/>
      <c r="V35" s="239"/>
      <c r="W35" s="240"/>
      <c r="X35" s="240"/>
      <c r="Y35" s="240"/>
      <c r="Z35" s="240"/>
      <c r="AA35" s="241"/>
      <c r="AB35" s="257"/>
      <c r="AC35" s="258"/>
      <c r="AD35" s="258"/>
      <c r="AE35" s="258"/>
      <c r="AF35" s="258"/>
      <c r="AG35" s="259"/>
      <c r="AH35" s="248"/>
      <c r="AI35" s="249"/>
      <c r="AJ35" s="249"/>
      <c r="AK35" s="249"/>
      <c r="AL35" s="249"/>
      <c r="AM35" s="250"/>
      <c r="AN35" s="75"/>
      <c r="AO35" s="309"/>
      <c r="AP35" s="310"/>
      <c r="AQ35" s="310"/>
      <c r="AR35" s="310"/>
      <c r="AS35" s="310"/>
      <c r="AT35" s="311"/>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row>
    <row r="36" spans="1:80" x14ac:dyDescent="0.25">
      <c r="A36" s="75"/>
      <c r="B36" s="277"/>
      <c r="C36" s="277"/>
      <c r="D36" s="278"/>
      <c r="E36" s="270"/>
      <c r="F36" s="271"/>
      <c r="G36" s="271"/>
      <c r="H36" s="271"/>
      <c r="I36" s="271"/>
      <c r="J36" s="230" t="e">
        <f>IF(AND('Mapa final'!#REF!="Baja",'Mapa final'!#REF!="Leve"),CONCATENATE("R",'Mapa final'!#REF!),"")</f>
        <v>#REF!</v>
      </c>
      <c r="K36" s="231"/>
      <c r="L36" s="231" t="str">
        <f>IF(AND('Mapa final'!$L$14="Baja",'Mapa final'!$P$14="Leve"),CONCATENATE("R",'Mapa final'!$A$14),"")</f>
        <v/>
      </c>
      <c r="M36" s="231"/>
      <c r="N36" s="231" t="str">
        <f>IF(AND('Mapa final'!$L$16="Baja",'Mapa final'!$P$16="Leve"),CONCATENATE("R",'Mapa final'!$A$16),"")</f>
        <v/>
      </c>
      <c r="O36" s="232"/>
      <c r="P36" s="240" t="e">
        <f>IF(AND('Mapa final'!#REF!="Baja",'Mapa final'!#REF!="Menor"),CONCATENATE("R",'Mapa final'!#REF!),"")</f>
        <v>#REF!</v>
      </c>
      <c r="Q36" s="240"/>
      <c r="R36" s="240" t="str">
        <f>IF(AND('Mapa final'!$L$14="Baja",'Mapa final'!$P$14="Menor"),CONCATENATE("R",'Mapa final'!$A$14),"")</f>
        <v/>
      </c>
      <c r="S36" s="240"/>
      <c r="T36" s="240" t="str">
        <f>IF(AND('Mapa final'!$L$16="Baja",'Mapa final'!$P$16="Menor"),CONCATENATE("R",'Mapa final'!$A$16),"")</f>
        <v/>
      </c>
      <c r="U36" s="241"/>
      <c r="V36" s="239" t="e">
        <f>IF(AND('Mapa final'!#REF!="Baja",'Mapa final'!#REF!="Moderado"),CONCATENATE("R",'Mapa final'!#REF!),"")</f>
        <v>#REF!</v>
      </c>
      <c r="W36" s="240"/>
      <c r="X36" s="240" t="str">
        <f>IF(AND('Mapa final'!$L$14="Baja",'Mapa final'!$P$14="Moderado"),CONCATENATE("R",'Mapa final'!$A$14),"")</f>
        <v/>
      </c>
      <c r="Y36" s="240"/>
      <c r="Z36" s="240" t="str">
        <f>IF(AND('Mapa final'!$L$16="Baja",'Mapa final'!$P$16="Moderado"),CONCATENATE("R",'Mapa final'!$A$16),"")</f>
        <v/>
      </c>
      <c r="AA36" s="241"/>
      <c r="AB36" s="257" t="e">
        <f>IF(AND('Mapa final'!#REF!="Baja",'Mapa final'!#REF!="Mayor"),CONCATENATE("R",'Mapa final'!#REF!),"")</f>
        <v>#REF!</v>
      </c>
      <c r="AC36" s="258"/>
      <c r="AD36" s="258" t="str">
        <f>IF(AND('Mapa final'!$L$14="Baja",'Mapa final'!$P$14="Mayor"),CONCATENATE("R",'Mapa final'!$A$14),"")</f>
        <v/>
      </c>
      <c r="AE36" s="258"/>
      <c r="AF36" s="258" t="str">
        <f>IF(AND('Mapa final'!$L$16="Baja",'Mapa final'!$P$16="Mayor"),CONCATENATE("R",'Mapa final'!$A$16),"")</f>
        <v/>
      </c>
      <c r="AG36" s="259"/>
      <c r="AH36" s="248" t="e">
        <f>IF(AND('Mapa final'!#REF!="Baja",'Mapa final'!#REF!="Catastrófico"),CONCATENATE("R",'Mapa final'!#REF!),"")</f>
        <v>#REF!</v>
      </c>
      <c r="AI36" s="249"/>
      <c r="AJ36" s="249" t="str">
        <f>IF(AND('Mapa final'!$L$14="Baja",'Mapa final'!$P$14="Catastrófico"),CONCATENATE("R",'Mapa final'!$A$14),"")</f>
        <v/>
      </c>
      <c r="AK36" s="249"/>
      <c r="AL36" s="249" t="str">
        <f>IF(AND('Mapa final'!$L$16="Baja",'Mapa final'!$P$16="Catastrófico"),CONCATENATE("R",'Mapa final'!$A$16),"")</f>
        <v/>
      </c>
      <c r="AM36" s="250"/>
      <c r="AN36" s="75"/>
      <c r="AO36" s="309"/>
      <c r="AP36" s="310"/>
      <c r="AQ36" s="310"/>
      <c r="AR36" s="310"/>
      <c r="AS36" s="310"/>
      <c r="AT36" s="311"/>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row>
    <row r="37" spans="1:80" ht="15.75" thickBot="1" x14ac:dyDescent="0.3">
      <c r="A37" s="75"/>
      <c r="B37" s="277"/>
      <c r="C37" s="277"/>
      <c r="D37" s="278"/>
      <c r="E37" s="273"/>
      <c r="F37" s="274"/>
      <c r="G37" s="274"/>
      <c r="H37" s="274"/>
      <c r="I37" s="274"/>
      <c r="J37" s="233"/>
      <c r="K37" s="234"/>
      <c r="L37" s="234"/>
      <c r="M37" s="234"/>
      <c r="N37" s="234"/>
      <c r="O37" s="235"/>
      <c r="P37" s="243"/>
      <c r="Q37" s="243"/>
      <c r="R37" s="243"/>
      <c r="S37" s="243"/>
      <c r="T37" s="243"/>
      <c r="U37" s="244"/>
      <c r="V37" s="242"/>
      <c r="W37" s="243"/>
      <c r="X37" s="243"/>
      <c r="Y37" s="243"/>
      <c r="Z37" s="243"/>
      <c r="AA37" s="244"/>
      <c r="AB37" s="260"/>
      <c r="AC37" s="261"/>
      <c r="AD37" s="261"/>
      <c r="AE37" s="261"/>
      <c r="AF37" s="261"/>
      <c r="AG37" s="262"/>
      <c r="AH37" s="251"/>
      <c r="AI37" s="252"/>
      <c r="AJ37" s="252"/>
      <c r="AK37" s="252"/>
      <c r="AL37" s="252"/>
      <c r="AM37" s="253"/>
      <c r="AN37" s="75"/>
      <c r="AO37" s="312"/>
      <c r="AP37" s="313"/>
      <c r="AQ37" s="313"/>
      <c r="AR37" s="313"/>
      <c r="AS37" s="313"/>
      <c r="AT37" s="314"/>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row>
    <row r="38" spans="1:80" x14ac:dyDescent="0.25">
      <c r="A38" s="75"/>
      <c r="B38" s="277"/>
      <c r="C38" s="277"/>
      <c r="D38" s="278"/>
      <c r="E38" s="267" t="s">
        <v>185</v>
      </c>
      <c r="F38" s="268"/>
      <c r="G38" s="268"/>
      <c r="H38" s="268"/>
      <c r="I38" s="269"/>
      <c r="J38" s="236" t="e">
        <f>IF(AND('Mapa final'!#REF!="Muy Baja",'Mapa final'!#REF!="Leve"),CONCATENATE("R",'Mapa final'!#REF!),"")</f>
        <v>#REF!</v>
      </c>
      <c r="K38" s="237"/>
      <c r="L38" s="237" t="str">
        <f>IF(AND('Mapa final'!$L$11="Muy Baja",'Mapa final'!$P$11="Leve"),CONCATENATE("R",'Mapa final'!$A$11),"")</f>
        <v/>
      </c>
      <c r="M38" s="237"/>
      <c r="N38" s="237" t="e">
        <f>IF(AND('Mapa final'!#REF!="Muy Baja",'Mapa final'!#REF!="Leve"),CONCATENATE("R",'Mapa final'!#REF!),"")</f>
        <v>#REF!</v>
      </c>
      <c r="O38" s="238"/>
      <c r="P38" s="236" t="e">
        <f>IF(AND('Mapa final'!#REF!="Muy Baja",'Mapa final'!#REF!="Menor"),CONCATENATE("R",'Mapa final'!#REF!),"")</f>
        <v>#REF!</v>
      </c>
      <c r="Q38" s="237"/>
      <c r="R38" s="237" t="str">
        <f>IF(AND('Mapa final'!$L$11="Muy Baja",'Mapa final'!$P$11="Menor"),CONCATENATE("R",'Mapa final'!$A$11),"")</f>
        <v/>
      </c>
      <c r="S38" s="237"/>
      <c r="T38" s="237" t="e">
        <f>IF(AND('Mapa final'!#REF!="Muy Baja",'Mapa final'!#REF!="Menor"),CONCATENATE("R",'Mapa final'!#REF!),"")</f>
        <v>#REF!</v>
      </c>
      <c r="U38" s="238"/>
      <c r="V38" s="245" t="e">
        <f>IF(AND('Mapa final'!#REF!="Muy Baja",'Mapa final'!#REF!="Moderado"),CONCATENATE("R",'Mapa final'!#REF!),"")</f>
        <v>#REF!</v>
      </c>
      <c r="W38" s="246"/>
      <c r="X38" s="246" t="str">
        <f>IF(AND('Mapa final'!$L$11="Muy Baja",'Mapa final'!$P$11="Moderado"),CONCATENATE("R",'Mapa final'!$A$11),"")</f>
        <v/>
      </c>
      <c r="Y38" s="246"/>
      <c r="Z38" s="246" t="e">
        <f>IF(AND('Mapa final'!#REF!="Muy Baja",'Mapa final'!#REF!="Moderado"),CONCATENATE("R",'Mapa final'!#REF!),"")</f>
        <v>#REF!</v>
      </c>
      <c r="AA38" s="247"/>
      <c r="AB38" s="263" t="e">
        <f>IF(AND('Mapa final'!#REF!="Muy Baja",'Mapa final'!#REF!="Mayor"),CONCATENATE("R",'Mapa final'!#REF!),"")</f>
        <v>#REF!</v>
      </c>
      <c r="AC38" s="264"/>
      <c r="AD38" s="264" t="str">
        <f>IF(AND('Mapa final'!$L$11="Muy Baja",'Mapa final'!$P$11="Mayor"),CONCATENATE("R",'Mapa final'!$A$11),"")</f>
        <v/>
      </c>
      <c r="AE38" s="264"/>
      <c r="AF38" s="264" t="e">
        <f>IF(AND('Mapa final'!#REF!="Muy Baja",'Mapa final'!#REF!="Mayor"),CONCATENATE("R",'Mapa final'!#REF!),"")</f>
        <v>#REF!</v>
      </c>
      <c r="AG38" s="265"/>
      <c r="AH38" s="254" t="e">
        <f>IF(AND('Mapa final'!#REF!="Muy Baja",'Mapa final'!#REF!="Catastrófico"),CONCATENATE("R",'Mapa final'!#REF!),"")</f>
        <v>#REF!</v>
      </c>
      <c r="AI38" s="255"/>
      <c r="AJ38" s="255" t="str">
        <f>IF(AND('Mapa final'!$L$11="Muy Baja",'Mapa final'!$P$11="Catastrófico"),CONCATENATE("R",'Mapa final'!$A$11),"")</f>
        <v/>
      </c>
      <c r="AK38" s="255"/>
      <c r="AL38" s="255" t="e">
        <f>IF(AND('Mapa final'!#REF!="Muy Baja",'Mapa final'!#REF!="Catastrófico"),CONCATENATE("R",'Mapa final'!#REF!),"")</f>
        <v>#REF!</v>
      </c>
      <c r="AM38" s="256"/>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row>
    <row r="39" spans="1:80" x14ac:dyDescent="0.25">
      <c r="A39" s="75"/>
      <c r="B39" s="277"/>
      <c r="C39" s="277"/>
      <c r="D39" s="278"/>
      <c r="E39" s="270"/>
      <c r="F39" s="271"/>
      <c r="G39" s="271"/>
      <c r="H39" s="271"/>
      <c r="I39" s="272"/>
      <c r="J39" s="230"/>
      <c r="K39" s="231"/>
      <c r="L39" s="231"/>
      <c r="M39" s="231"/>
      <c r="N39" s="231"/>
      <c r="O39" s="232"/>
      <c r="P39" s="230"/>
      <c r="Q39" s="231"/>
      <c r="R39" s="231"/>
      <c r="S39" s="231"/>
      <c r="T39" s="231"/>
      <c r="U39" s="232"/>
      <c r="V39" s="239"/>
      <c r="W39" s="240"/>
      <c r="X39" s="240"/>
      <c r="Y39" s="240"/>
      <c r="Z39" s="240"/>
      <c r="AA39" s="241"/>
      <c r="AB39" s="257"/>
      <c r="AC39" s="258"/>
      <c r="AD39" s="258"/>
      <c r="AE39" s="258"/>
      <c r="AF39" s="258"/>
      <c r="AG39" s="259"/>
      <c r="AH39" s="248"/>
      <c r="AI39" s="249"/>
      <c r="AJ39" s="249"/>
      <c r="AK39" s="249"/>
      <c r="AL39" s="249"/>
      <c r="AM39" s="250"/>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row>
    <row r="40" spans="1:80" x14ac:dyDescent="0.25">
      <c r="A40" s="75"/>
      <c r="B40" s="277"/>
      <c r="C40" s="277"/>
      <c r="D40" s="278"/>
      <c r="E40" s="270"/>
      <c r="F40" s="271"/>
      <c r="G40" s="271"/>
      <c r="H40" s="271"/>
      <c r="I40" s="272"/>
      <c r="J40" s="230" t="e">
        <f>IF(AND('Mapa final'!#REF!="Muy Baja",'Mapa final'!#REF!="Leve"),CONCATENATE("R",'Mapa final'!#REF!),"")</f>
        <v>#REF!</v>
      </c>
      <c r="K40" s="231"/>
      <c r="L40" s="231" t="e">
        <f>IF(AND('Mapa final'!#REF!="Muy Baja",'Mapa final'!#REF!="Leve"),CONCATENATE("R",'Mapa final'!#REF!),"")</f>
        <v>#REF!</v>
      </c>
      <c r="M40" s="231"/>
      <c r="N40" s="231" t="e">
        <f>IF(AND('Mapa final'!#REF!="Muy Baja",'Mapa final'!#REF!="Leve"),CONCATENATE("R",'Mapa final'!#REF!),"")</f>
        <v>#REF!</v>
      </c>
      <c r="O40" s="232"/>
      <c r="P40" s="230" t="e">
        <f>IF(AND('Mapa final'!#REF!="Muy Baja",'Mapa final'!#REF!="Menor"),CONCATENATE("R",'Mapa final'!#REF!),"")</f>
        <v>#REF!</v>
      </c>
      <c r="Q40" s="231"/>
      <c r="R40" s="231" t="e">
        <f>IF(AND('Mapa final'!#REF!="Muy Baja",'Mapa final'!#REF!="Menor"),CONCATENATE("R",'Mapa final'!#REF!),"")</f>
        <v>#REF!</v>
      </c>
      <c r="S40" s="231"/>
      <c r="T40" s="231" t="e">
        <f>IF(AND('Mapa final'!#REF!="Muy Baja",'Mapa final'!#REF!="Menor"),CONCATENATE("R",'Mapa final'!#REF!),"")</f>
        <v>#REF!</v>
      </c>
      <c r="U40" s="232"/>
      <c r="V40" s="239" t="e">
        <f>IF(AND('Mapa final'!#REF!="Muy Baja",'Mapa final'!#REF!="Moderado"),CONCATENATE("R",'Mapa final'!#REF!),"")</f>
        <v>#REF!</v>
      </c>
      <c r="W40" s="240"/>
      <c r="X40" s="240" t="e">
        <f>IF(AND('Mapa final'!#REF!="Muy Baja",'Mapa final'!#REF!="Moderado"),CONCATENATE("R",'Mapa final'!#REF!),"")</f>
        <v>#REF!</v>
      </c>
      <c r="Y40" s="240"/>
      <c r="Z40" s="240" t="e">
        <f>IF(AND('Mapa final'!#REF!="Muy Baja",'Mapa final'!#REF!="Moderado"),CONCATENATE("R",'Mapa final'!#REF!),"")</f>
        <v>#REF!</v>
      </c>
      <c r="AA40" s="241"/>
      <c r="AB40" s="257" t="e">
        <f>IF(AND('Mapa final'!#REF!="Muy Baja",'Mapa final'!#REF!="Mayor"),CONCATENATE("R",'Mapa final'!#REF!),"")</f>
        <v>#REF!</v>
      </c>
      <c r="AC40" s="258"/>
      <c r="AD40" s="258" t="e">
        <f>IF(AND('Mapa final'!#REF!="Muy Baja",'Mapa final'!#REF!="Mayor"),CONCATENATE("R",'Mapa final'!#REF!),"")</f>
        <v>#REF!</v>
      </c>
      <c r="AE40" s="258"/>
      <c r="AF40" s="258" t="e">
        <f>IF(AND('Mapa final'!#REF!="Muy Baja",'Mapa final'!#REF!="Mayor"),CONCATENATE("R",'Mapa final'!#REF!),"")</f>
        <v>#REF!</v>
      </c>
      <c r="AG40" s="259"/>
      <c r="AH40" s="248" t="e">
        <f>IF(AND('Mapa final'!#REF!="Muy Baja",'Mapa final'!#REF!="Catastrófico"),CONCATENATE("R",'Mapa final'!#REF!),"")</f>
        <v>#REF!</v>
      </c>
      <c r="AI40" s="249"/>
      <c r="AJ40" s="249" t="e">
        <f>IF(AND('Mapa final'!#REF!="Muy Baja",'Mapa final'!#REF!="Catastrófico"),CONCATENATE("R",'Mapa final'!#REF!),"")</f>
        <v>#REF!</v>
      </c>
      <c r="AK40" s="249"/>
      <c r="AL40" s="249" t="e">
        <f>IF(AND('Mapa final'!#REF!="Muy Baja",'Mapa final'!#REF!="Catastrófico"),CONCATENATE("R",'Mapa final'!#REF!),"")</f>
        <v>#REF!</v>
      </c>
      <c r="AM40" s="250"/>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row>
    <row r="41" spans="1:80" x14ac:dyDescent="0.25">
      <c r="A41" s="75"/>
      <c r="B41" s="277"/>
      <c r="C41" s="277"/>
      <c r="D41" s="278"/>
      <c r="E41" s="270"/>
      <c r="F41" s="271"/>
      <c r="G41" s="271"/>
      <c r="H41" s="271"/>
      <c r="I41" s="272"/>
      <c r="J41" s="230"/>
      <c r="K41" s="231"/>
      <c r="L41" s="231"/>
      <c r="M41" s="231"/>
      <c r="N41" s="231"/>
      <c r="O41" s="232"/>
      <c r="P41" s="230"/>
      <c r="Q41" s="231"/>
      <c r="R41" s="231"/>
      <c r="S41" s="231"/>
      <c r="T41" s="231"/>
      <c r="U41" s="232"/>
      <c r="V41" s="239"/>
      <c r="W41" s="240"/>
      <c r="X41" s="240"/>
      <c r="Y41" s="240"/>
      <c r="Z41" s="240"/>
      <c r="AA41" s="241"/>
      <c r="AB41" s="257"/>
      <c r="AC41" s="258"/>
      <c r="AD41" s="258"/>
      <c r="AE41" s="258"/>
      <c r="AF41" s="258"/>
      <c r="AG41" s="259"/>
      <c r="AH41" s="248"/>
      <c r="AI41" s="249"/>
      <c r="AJ41" s="249"/>
      <c r="AK41" s="249"/>
      <c r="AL41" s="249"/>
      <c r="AM41" s="250"/>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row>
    <row r="42" spans="1:80" x14ac:dyDescent="0.25">
      <c r="A42" s="75"/>
      <c r="B42" s="277"/>
      <c r="C42" s="277"/>
      <c r="D42" s="278"/>
      <c r="E42" s="270"/>
      <c r="F42" s="271"/>
      <c r="G42" s="271"/>
      <c r="H42" s="271"/>
      <c r="I42" s="272"/>
      <c r="J42" s="230" t="e">
        <f>IF(AND('Mapa final'!#REF!="Muy Baja",'Mapa final'!#REF!="Leve"),CONCATENATE("R",'Mapa final'!#REF!),"")</f>
        <v>#REF!</v>
      </c>
      <c r="K42" s="231"/>
      <c r="L42" s="231" t="e">
        <f>IF(AND('Mapa final'!#REF!="Muy Baja",'Mapa final'!#REF!="Leve"),CONCATENATE("R",'Mapa final'!#REF!),"")</f>
        <v>#REF!</v>
      </c>
      <c r="M42" s="231"/>
      <c r="N42" s="231" t="e">
        <f>IF(AND('Mapa final'!#REF!="Muy Baja",'Mapa final'!#REF!="Leve"),CONCATENATE("R",'Mapa final'!#REF!),"")</f>
        <v>#REF!</v>
      </c>
      <c r="O42" s="232"/>
      <c r="P42" s="230" t="e">
        <f>IF(AND('Mapa final'!#REF!="Muy Baja",'Mapa final'!#REF!="Menor"),CONCATENATE("R",'Mapa final'!#REF!),"")</f>
        <v>#REF!</v>
      </c>
      <c r="Q42" s="231"/>
      <c r="R42" s="231" t="e">
        <f>IF(AND('Mapa final'!#REF!="Muy Baja",'Mapa final'!#REF!="Menor"),CONCATENATE("R",'Mapa final'!#REF!),"")</f>
        <v>#REF!</v>
      </c>
      <c r="S42" s="231"/>
      <c r="T42" s="231" t="e">
        <f>IF(AND('Mapa final'!#REF!="Muy Baja",'Mapa final'!#REF!="Menor"),CONCATENATE("R",'Mapa final'!#REF!),"")</f>
        <v>#REF!</v>
      </c>
      <c r="U42" s="232"/>
      <c r="V42" s="239" t="e">
        <f>IF(AND('Mapa final'!#REF!="Muy Baja",'Mapa final'!#REF!="Moderado"),CONCATENATE("R",'Mapa final'!#REF!),"")</f>
        <v>#REF!</v>
      </c>
      <c r="W42" s="240"/>
      <c r="X42" s="240" t="e">
        <f>IF(AND('Mapa final'!#REF!="Muy Baja",'Mapa final'!#REF!="Moderado"),CONCATENATE("R",'Mapa final'!#REF!),"")</f>
        <v>#REF!</v>
      </c>
      <c r="Y42" s="240"/>
      <c r="Z42" s="240" t="e">
        <f>IF(AND('Mapa final'!#REF!="Muy Baja",'Mapa final'!#REF!="Moderado"),CONCATENATE("R",'Mapa final'!#REF!),"")</f>
        <v>#REF!</v>
      </c>
      <c r="AA42" s="241"/>
      <c r="AB42" s="257" t="e">
        <f>IF(AND('Mapa final'!#REF!="Muy Baja",'Mapa final'!#REF!="Mayor"),CONCATENATE("R",'Mapa final'!#REF!),"")</f>
        <v>#REF!</v>
      </c>
      <c r="AC42" s="258"/>
      <c r="AD42" s="258" t="e">
        <f>IF(AND('Mapa final'!#REF!="Muy Baja",'Mapa final'!#REF!="Mayor"),CONCATENATE("R",'Mapa final'!#REF!),"")</f>
        <v>#REF!</v>
      </c>
      <c r="AE42" s="258"/>
      <c r="AF42" s="258" t="e">
        <f>IF(AND('Mapa final'!#REF!="Muy Baja",'Mapa final'!#REF!="Mayor"),CONCATENATE("R",'Mapa final'!#REF!),"")</f>
        <v>#REF!</v>
      </c>
      <c r="AG42" s="259"/>
      <c r="AH42" s="248" t="e">
        <f>IF(AND('Mapa final'!#REF!="Muy Baja",'Mapa final'!#REF!="Catastrófico"),CONCATENATE("R",'Mapa final'!#REF!),"")</f>
        <v>#REF!</v>
      </c>
      <c r="AI42" s="249"/>
      <c r="AJ42" s="249" t="e">
        <f>IF(AND('Mapa final'!#REF!="Muy Baja",'Mapa final'!#REF!="Catastrófico"),CONCATENATE("R",'Mapa final'!#REF!),"")</f>
        <v>#REF!</v>
      </c>
      <c r="AK42" s="249"/>
      <c r="AL42" s="249" t="e">
        <f>IF(AND('Mapa final'!#REF!="Muy Baja",'Mapa final'!#REF!="Catastrófico"),CONCATENATE("R",'Mapa final'!#REF!),"")</f>
        <v>#REF!</v>
      </c>
      <c r="AM42" s="250"/>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row>
    <row r="43" spans="1:80" x14ac:dyDescent="0.25">
      <c r="A43" s="75"/>
      <c r="B43" s="277"/>
      <c r="C43" s="277"/>
      <c r="D43" s="278"/>
      <c r="E43" s="270"/>
      <c r="F43" s="271"/>
      <c r="G43" s="271"/>
      <c r="H43" s="271"/>
      <c r="I43" s="272"/>
      <c r="J43" s="230"/>
      <c r="K43" s="231"/>
      <c r="L43" s="231"/>
      <c r="M43" s="231"/>
      <c r="N43" s="231"/>
      <c r="O43" s="232"/>
      <c r="P43" s="230"/>
      <c r="Q43" s="231"/>
      <c r="R43" s="231"/>
      <c r="S43" s="231"/>
      <c r="T43" s="231"/>
      <c r="U43" s="232"/>
      <c r="V43" s="239"/>
      <c r="W43" s="240"/>
      <c r="X43" s="240"/>
      <c r="Y43" s="240"/>
      <c r="Z43" s="240"/>
      <c r="AA43" s="241"/>
      <c r="AB43" s="257"/>
      <c r="AC43" s="258"/>
      <c r="AD43" s="258"/>
      <c r="AE43" s="258"/>
      <c r="AF43" s="258"/>
      <c r="AG43" s="259"/>
      <c r="AH43" s="248"/>
      <c r="AI43" s="249"/>
      <c r="AJ43" s="249"/>
      <c r="AK43" s="249"/>
      <c r="AL43" s="249"/>
      <c r="AM43" s="250"/>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row>
    <row r="44" spans="1:80" x14ac:dyDescent="0.25">
      <c r="A44" s="75"/>
      <c r="B44" s="277"/>
      <c r="C44" s="277"/>
      <c r="D44" s="278"/>
      <c r="E44" s="270"/>
      <c r="F44" s="271"/>
      <c r="G44" s="271"/>
      <c r="H44" s="271"/>
      <c r="I44" s="272"/>
      <c r="J44" s="230" t="e">
        <f>IF(AND('Mapa final'!#REF!="Muy Baja",'Mapa final'!#REF!="Leve"),CONCATENATE("R",'Mapa final'!#REF!),"")</f>
        <v>#REF!</v>
      </c>
      <c r="K44" s="231"/>
      <c r="L44" s="231" t="str">
        <f>IF(AND('Mapa final'!$L$14="Muy Baja",'Mapa final'!$P$14="Leve"),CONCATENATE("R",'Mapa final'!$A$14),"")</f>
        <v/>
      </c>
      <c r="M44" s="231"/>
      <c r="N44" s="231" t="str">
        <f>IF(AND('Mapa final'!$L$16="Muy Baja",'Mapa final'!$P$16="Leve"),CONCATENATE("R",'Mapa final'!$A$16),"")</f>
        <v/>
      </c>
      <c r="O44" s="232"/>
      <c r="P44" s="230" t="e">
        <f>IF(AND('Mapa final'!#REF!="Muy Baja",'Mapa final'!#REF!="Menor"),CONCATENATE("R",'Mapa final'!#REF!),"")</f>
        <v>#REF!</v>
      </c>
      <c r="Q44" s="231"/>
      <c r="R44" s="231" t="str">
        <f>IF(AND('Mapa final'!$L$14="Muy Baja",'Mapa final'!$P$14="Menor"),CONCATENATE("R",'Mapa final'!$A$14),"")</f>
        <v/>
      </c>
      <c r="S44" s="231"/>
      <c r="T44" s="231" t="str">
        <f>IF(AND('Mapa final'!$L$16="Muy Baja",'Mapa final'!$P$16="Menor"),CONCATENATE("R",'Mapa final'!$A$16),"")</f>
        <v/>
      </c>
      <c r="U44" s="232"/>
      <c r="V44" s="239" t="e">
        <f>IF(AND('Mapa final'!#REF!="Muy Baja",'Mapa final'!#REF!="Moderado"),CONCATENATE("R",'Mapa final'!#REF!),"")</f>
        <v>#REF!</v>
      </c>
      <c r="W44" s="240"/>
      <c r="X44" s="240" t="str">
        <f>IF(AND('Mapa final'!$L$14="Muy Baja",'Mapa final'!$P$14="Moderado"),CONCATENATE("R",'Mapa final'!$A$14),"")</f>
        <v/>
      </c>
      <c r="Y44" s="240"/>
      <c r="Z44" s="240" t="str">
        <f>IF(AND('Mapa final'!$L$16="Muy Baja",'Mapa final'!$P$16="Moderado"),CONCATENATE("R",'Mapa final'!$A$16),"")</f>
        <v/>
      </c>
      <c r="AA44" s="241"/>
      <c r="AB44" s="257" t="e">
        <f>IF(AND('Mapa final'!#REF!="Muy Baja",'Mapa final'!#REF!="Mayor"),CONCATENATE("R",'Mapa final'!#REF!),"")</f>
        <v>#REF!</v>
      </c>
      <c r="AC44" s="258"/>
      <c r="AD44" s="258" t="str">
        <f>IF(AND('Mapa final'!$L$14="Muy Baja",'Mapa final'!$P$14="Mayor"),CONCATENATE("R",'Mapa final'!$A$14),"")</f>
        <v/>
      </c>
      <c r="AE44" s="258"/>
      <c r="AF44" s="258" t="str">
        <f>IF(AND('Mapa final'!$L$16="Muy Baja",'Mapa final'!$P$16="Mayor"),CONCATENATE("R",'Mapa final'!$A$16),"")</f>
        <v/>
      </c>
      <c r="AG44" s="259"/>
      <c r="AH44" s="248" t="e">
        <f>IF(AND('Mapa final'!#REF!="Muy Baja",'Mapa final'!#REF!="Catastrófico"),CONCATENATE("R",'Mapa final'!#REF!),"")</f>
        <v>#REF!</v>
      </c>
      <c r="AI44" s="249"/>
      <c r="AJ44" s="249" t="str">
        <f>IF(AND('Mapa final'!$L$14="Muy Baja",'Mapa final'!$P$14="Catastrófico"),CONCATENATE("R",'Mapa final'!$A$14),"")</f>
        <v/>
      </c>
      <c r="AK44" s="249"/>
      <c r="AL44" s="249" t="str">
        <f>IF(AND('Mapa final'!$L$16="Muy Baja",'Mapa final'!$P$16="Catastrófico"),CONCATENATE("R",'Mapa final'!$A$16),"")</f>
        <v/>
      </c>
      <c r="AM44" s="250"/>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row>
    <row r="45" spans="1:80" ht="15.75" thickBot="1" x14ac:dyDescent="0.3">
      <c r="A45" s="75"/>
      <c r="B45" s="277"/>
      <c r="C45" s="277"/>
      <c r="D45" s="278"/>
      <c r="E45" s="273"/>
      <c r="F45" s="274"/>
      <c r="G45" s="274"/>
      <c r="H45" s="274"/>
      <c r="I45" s="275"/>
      <c r="J45" s="233"/>
      <c r="K45" s="234"/>
      <c r="L45" s="234"/>
      <c r="M45" s="234"/>
      <c r="N45" s="234"/>
      <c r="O45" s="235"/>
      <c r="P45" s="233"/>
      <c r="Q45" s="234"/>
      <c r="R45" s="234"/>
      <c r="S45" s="234"/>
      <c r="T45" s="234"/>
      <c r="U45" s="235"/>
      <c r="V45" s="242"/>
      <c r="W45" s="243"/>
      <c r="X45" s="243"/>
      <c r="Y45" s="243"/>
      <c r="Z45" s="243"/>
      <c r="AA45" s="244"/>
      <c r="AB45" s="260"/>
      <c r="AC45" s="261"/>
      <c r="AD45" s="261"/>
      <c r="AE45" s="261"/>
      <c r="AF45" s="261"/>
      <c r="AG45" s="262"/>
      <c r="AH45" s="251"/>
      <c r="AI45" s="252"/>
      <c r="AJ45" s="252"/>
      <c r="AK45" s="252"/>
      <c r="AL45" s="252"/>
      <c r="AM45" s="253"/>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row>
    <row r="46" spans="1:80" x14ac:dyDescent="0.25">
      <c r="A46" s="75"/>
      <c r="B46" s="75"/>
      <c r="C46" s="75"/>
      <c r="D46" s="75"/>
      <c r="E46" s="75"/>
      <c r="F46" s="75"/>
      <c r="G46" s="75"/>
      <c r="H46" s="75"/>
      <c r="I46" s="75"/>
      <c r="J46" s="267" t="s">
        <v>186</v>
      </c>
      <c r="K46" s="268"/>
      <c r="L46" s="268"/>
      <c r="M46" s="268"/>
      <c r="N46" s="268"/>
      <c r="O46" s="269"/>
      <c r="P46" s="267" t="s">
        <v>187</v>
      </c>
      <c r="Q46" s="268"/>
      <c r="R46" s="268"/>
      <c r="S46" s="268"/>
      <c r="T46" s="268"/>
      <c r="U46" s="269"/>
      <c r="V46" s="267" t="s">
        <v>188</v>
      </c>
      <c r="W46" s="268"/>
      <c r="X46" s="268"/>
      <c r="Y46" s="268"/>
      <c r="Z46" s="268"/>
      <c r="AA46" s="269"/>
      <c r="AB46" s="267" t="s">
        <v>189</v>
      </c>
      <c r="AC46" s="276"/>
      <c r="AD46" s="268"/>
      <c r="AE46" s="268"/>
      <c r="AF46" s="268"/>
      <c r="AG46" s="269"/>
      <c r="AH46" s="267" t="s">
        <v>190</v>
      </c>
      <c r="AI46" s="268"/>
      <c r="AJ46" s="268"/>
      <c r="AK46" s="268"/>
      <c r="AL46" s="268"/>
      <c r="AM46" s="269"/>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x14ac:dyDescent="0.25">
      <c r="A47" s="75"/>
      <c r="B47" s="75"/>
      <c r="C47" s="75"/>
      <c r="D47" s="75"/>
      <c r="E47" s="75"/>
      <c r="F47" s="75"/>
      <c r="G47" s="75"/>
      <c r="H47" s="75"/>
      <c r="I47" s="75"/>
      <c r="J47" s="270"/>
      <c r="K47" s="271"/>
      <c r="L47" s="271"/>
      <c r="M47" s="271"/>
      <c r="N47" s="271"/>
      <c r="O47" s="272"/>
      <c r="P47" s="270"/>
      <c r="Q47" s="271"/>
      <c r="R47" s="271"/>
      <c r="S47" s="271"/>
      <c r="T47" s="271"/>
      <c r="U47" s="272"/>
      <c r="V47" s="270"/>
      <c r="W47" s="271"/>
      <c r="X47" s="271"/>
      <c r="Y47" s="271"/>
      <c r="Z47" s="271"/>
      <c r="AA47" s="272"/>
      <c r="AB47" s="270"/>
      <c r="AC47" s="271"/>
      <c r="AD47" s="271"/>
      <c r="AE47" s="271"/>
      <c r="AF47" s="271"/>
      <c r="AG47" s="272"/>
      <c r="AH47" s="270"/>
      <c r="AI47" s="271"/>
      <c r="AJ47" s="271"/>
      <c r="AK47" s="271"/>
      <c r="AL47" s="271"/>
      <c r="AM47" s="272"/>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x14ac:dyDescent="0.25">
      <c r="A48" s="75"/>
      <c r="B48" s="75"/>
      <c r="C48" s="75"/>
      <c r="D48" s="75"/>
      <c r="E48" s="75"/>
      <c r="F48" s="75"/>
      <c r="G48" s="75"/>
      <c r="H48" s="75"/>
      <c r="I48" s="75"/>
      <c r="J48" s="270"/>
      <c r="K48" s="271"/>
      <c r="L48" s="271"/>
      <c r="M48" s="271"/>
      <c r="N48" s="271"/>
      <c r="O48" s="272"/>
      <c r="P48" s="270"/>
      <c r="Q48" s="271"/>
      <c r="R48" s="271"/>
      <c r="S48" s="271"/>
      <c r="T48" s="271"/>
      <c r="U48" s="272"/>
      <c r="V48" s="270"/>
      <c r="W48" s="271"/>
      <c r="X48" s="271"/>
      <c r="Y48" s="271"/>
      <c r="Z48" s="271"/>
      <c r="AA48" s="272"/>
      <c r="AB48" s="270"/>
      <c r="AC48" s="271"/>
      <c r="AD48" s="271"/>
      <c r="AE48" s="271"/>
      <c r="AF48" s="271"/>
      <c r="AG48" s="272"/>
      <c r="AH48" s="270"/>
      <c r="AI48" s="271"/>
      <c r="AJ48" s="271"/>
      <c r="AK48" s="271"/>
      <c r="AL48" s="271"/>
      <c r="AM48" s="272"/>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x14ac:dyDescent="0.25">
      <c r="A49" s="75"/>
      <c r="B49" s="75"/>
      <c r="C49" s="75"/>
      <c r="D49" s="75"/>
      <c r="E49" s="75"/>
      <c r="F49" s="75"/>
      <c r="G49" s="75"/>
      <c r="H49" s="75"/>
      <c r="I49" s="75"/>
      <c r="J49" s="270"/>
      <c r="K49" s="271"/>
      <c r="L49" s="271"/>
      <c r="M49" s="271"/>
      <c r="N49" s="271"/>
      <c r="O49" s="272"/>
      <c r="P49" s="270"/>
      <c r="Q49" s="271"/>
      <c r="R49" s="271"/>
      <c r="S49" s="271"/>
      <c r="T49" s="271"/>
      <c r="U49" s="272"/>
      <c r="V49" s="270"/>
      <c r="W49" s="271"/>
      <c r="X49" s="271"/>
      <c r="Y49" s="271"/>
      <c r="Z49" s="271"/>
      <c r="AA49" s="272"/>
      <c r="AB49" s="270"/>
      <c r="AC49" s="271"/>
      <c r="AD49" s="271"/>
      <c r="AE49" s="271"/>
      <c r="AF49" s="271"/>
      <c r="AG49" s="272"/>
      <c r="AH49" s="270"/>
      <c r="AI49" s="271"/>
      <c r="AJ49" s="271"/>
      <c r="AK49" s="271"/>
      <c r="AL49" s="271"/>
      <c r="AM49" s="272"/>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x14ac:dyDescent="0.25">
      <c r="A50" s="75"/>
      <c r="B50" s="75"/>
      <c r="C50" s="75"/>
      <c r="D50" s="75"/>
      <c r="E50" s="75"/>
      <c r="F50" s="75"/>
      <c r="G50" s="75"/>
      <c r="H50" s="75"/>
      <c r="I50" s="75"/>
      <c r="J50" s="270"/>
      <c r="K50" s="271"/>
      <c r="L50" s="271"/>
      <c r="M50" s="271"/>
      <c r="N50" s="271"/>
      <c r="O50" s="272"/>
      <c r="P50" s="270"/>
      <c r="Q50" s="271"/>
      <c r="R50" s="271"/>
      <c r="S50" s="271"/>
      <c r="T50" s="271"/>
      <c r="U50" s="272"/>
      <c r="V50" s="270"/>
      <c r="W50" s="271"/>
      <c r="X50" s="271"/>
      <c r="Y50" s="271"/>
      <c r="Z50" s="271"/>
      <c r="AA50" s="272"/>
      <c r="AB50" s="270"/>
      <c r="AC50" s="271"/>
      <c r="AD50" s="271"/>
      <c r="AE50" s="271"/>
      <c r="AF50" s="271"/>
      <c r="AG50" s="272"/>
      <c r="AH50" s="270"/>
      <c r="AI50" s="271"/>
      <c r="AJ50" s="271"/>
      <c r="AK50" s="271"/>
      <c r="AL50" s="271"/>
      <c r="AM50" s="272"/>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75" thickBot="1" x14ac:dyDescent="0.3">
      <c r="A51" s="75"/>
      <c r="B51" s="75"/>
      <c r="C51" s="75"/>
      <c r="D51" s="75"/>
      <c r="E51" s="75"/>
      <c r="F51" s="75"/>
      <c r="G51" s="75"/>
      <c r="H51" s="75"/>
      <c r="I51" s="75"/>
      <c r="J51" s="273"/>
      <c r="K51" s="274"/>
      <c r="L51" s="274"/>
      <c r="M51" s="274"/>
      <c r="N51" s="274"/>
      <c r="O51" s="275"/>
      <c r="P51" s="273"/>
      <c r="Q51" s="274"/>
      <c r="R51" s="274"/>
      <c r="S51" s="274"/>
      <c r="T51" s="274"/>
      <c r="U51" s="275"/>
      <c r="V51" s="273"/>
      <c r="W51" s="274"/>
      <c r="X51" s="274"/>
      <c r="Y51" s="274"/>
      <c r="Z51" s="274"/>
      <c r="AA51" s="275"/>
      <c r="AB51" s="273"/>
      <c r="AC51" s="274"/>
      <c r="AD51" s="274"/>
      <c r="AE51" s="274"/>
      <c r="AF51" s="274"/>
      <c r="AG51" s="275"/>
      <c r="AH51" s="273"/>
      <c r="AI51" s="274"/>
      <c r="AJ51" s="274"/>
      <c r="AK51" s="274"/>
      <c r="AL51" s="274"/>
      <c r="AM51" s="2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x14ac:dyDescent="0.2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x14ac:dyDescent="0.2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x14ac:dyDescent="0.2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row>
    <row r="63" spans="1:80" x14ac:dyDescent="0.2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row>
    <row r="64" spans="1:80" x14ac:dyDescent="0.2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row>
    <row r="65" spans="1:8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row>
    <row r="66" spans="1:8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row>
    <row r="67" spans="1:8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row>
    <row r="68" spans="1:8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row>
    <row r="69" spans="1:8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row>
    <row r="70" spans="1:8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row>
    <row r="71" spans="1:8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row>
    <row r="72" spans="1:8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row>
    <row r="73" spans="1:8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row>
    <row r="74" spans="1:8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row>
    <row r="75" spans="1:8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row>
    <row r="76" spans="1:8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row>
    <row r="77" spans="1:8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row>
    <row r="78" spans="1:8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row>
    <row r="79" spans="1:8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row>
    <row r="80" spans="1:8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row>
    <row r="81" spans="1:63"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row>
    <row r="82" spans="1:63"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row>
    <row r="83" spans="1:63"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row>
    <row r="84" spans="1:63"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row>
    <row r="85" spans="1:63"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row>
    <row r="86" spans="1:63"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row>
    <row r="87" spans="1:63"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row>
    <row r="88" spans="1:63"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row>
    <row r="89" spans="1:63"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row>
    <row r="90" spans="1:63"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row>
    <row r="91" spans="1:63"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row>
    <row r="92" spans="1:63"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row>
    <row r="93" spans="1:63"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row>
    <row r="94" spans="1:63"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row>
    <row r="95" spans="1:63"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row>
    <row r="96" spans="1:63"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row>
    <row r="97" spans="1:63"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row>
    <row r="98" spans="1:63"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row>
    <row r="99" spans="1:63"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row>
    <row r="100" spans="1:63"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row>
    <row r="101" spans="1:63"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row>
    <row r="102" spans="1:63"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row>
    <row r="103" spans="1:63"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row>
    <row r="104" spans="1:63"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row>
    <row r="105" spans="1:63"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row>
    <row r="106" spans="1:63"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row>
    <row r="107" spans="1:63"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row>
    <row r="108" spans="1:63"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row>
    <row r="109" spans="1:63"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row>
    <row r="110" spans="1:63"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row>
    <row r="111" spans="1:63"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row>
    <row r="112" spans="1:63"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row>
    <row r="113" spans="1:63"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row>
    <row r="114" spans="1:63"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row>
    <row r="115" spans="1:63"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row>
    <row r="116" spans="1:63"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row>
    <row r="117" spans="1:63"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row>
    <row r="118" spans="1:63"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row>
    <row r="119" spans="1:63"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row>
    <row r="120" spans="1:63"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row>
    <row r="121" spans="1:63"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row>
    <row r="122" spans="1:63" x14ac:dyDescent="0.2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row>
    <row r="123" spans="1:63" x14ac:dyDescent="0.2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row>
    <row r="124" spans="1:63" x14ac:dyDescent="0.2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row>
    <row r="125" spans="1:63" x14ac:dyDescent="0.2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row>
    <row r="126" spans="1:63" x14ac:dyDescent="0.2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row>
    <row r="127" spans="1:63" x14ac:dyDescent="0.2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row>
    <row r="128" spans="1:63" x14ac:dyDescent="0.2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row>
    <row r="129" spans="2:63" x14ac:dyDescent="0.2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row>
    <row r="130" spans="2:63" x14ac:dyDescent="0.2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row>
    <row r="131" spans="2:63" x14ac:dyDescent="0.2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row>
    <row r="132" spans="2:63" x14ac:dyDescent="0.2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row>
    <row r="133" spans="2:63" x14ac:dyDescent="0.2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row>
    <row r="134" spans="2:63" x14ac:dyDescent="0.2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row>
    <row r="135" spans="2:63" x14ac:dyDescent="0.2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row>
    <row r="136" spans="2:63" x14ac:dyDescent="0.2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row>
    <row r="137" spans="2:63" x14ac:dyDescent="0.25">
      <c r="B137" s="75"/>
      <c r="C137" s="75"/>
      <c r="D137" s="75"/>
      <c r="E137" s="75"/>
      <c r="F137" s="75"/>
      <c r="G137" s="75"/>
      <c r="H137" s="75"/>
      <c r="I137" s="75"/>
    </row>
    <row r="138" spans="2:63" x14ac:dyDescent="0.25">
      <c r="B138" s="75"/>
      <c r="C138" s="75"/>
      <c r="D138" s="75"/>
      <c r="E138" s="75"/>
      <c r="F138" s="75"/>
      <c r="G138" s="75"/>
      <c r="H138" s="75"/>
      <c r="I138" s="75"/>
    </row>
    <row r="139" spans="2:63" x14ac:dyDescent="0.25">
      <c r="B139" s="75"/>
      <c r="C139" s="75"/>
      <c r="D139" s="75"/>
      <c r="E139" s="75"/>
      <c r="F139" s="75"/>
      <c r="G139" s="75"/>
      <c r="H139" s="75"/>
      <c r="I139" s="75"/>
    </row>
    <row r="140" spans="2:63" x14ac:dyDescent="0.25">
      <c r="B140" s="75"/>
      <c r="C140" s="75"/>
      <c r="D140" s="75"/>
      <c r="E140" s="75"/>
      <c r="F140" s="75"/>
      <c r="G140" s="75"/>
      <c r="H140" s="75"/>
      <c r="I140" s="75"/>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S36" sqref="S36"/>
    </sheetView>
  </sheetViews>
  <sheetFormatPr baseColWidth="10" defaultColWidth="11.42578125"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1:91" ht="18" customHeight="1" x14ac:dyDescent="0.25">
      <c r="A2" s="75"/>
      <c r="B2" s="344" t="s">
        <v>191</v>
      </c>
      <c r="C2" s="345"/>
      <c r="D2" s="345"/>
      <c r="E2" s="345"/>
      <c r="F2" s="345"/>
      <c r="G2" s="345"/>
      <c r="H2" s="345"/>
      <c r="I2" s="345"/>
      <c r="J2" s="266" t="s">
        <v>15</v>
      </c>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1:91" ht="18.75" customHeight="1" x14ac:dyDescent="0.25">
      <c r="A3" s="75"/>
      <c r="B3" s="345"/>
      <c r="C3" s="345"/>
      <c r="D3" s="345"/>
      <c r="E3" s="345"/>
      <c r="F3" s="345"/>
      <c r="G3" s="345"/>
      <c r="H3" s="345"/>
      <c r="I3" s="345"/>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1:91" ht="15" customHeight="1" x14ac:dyDescent="0.25">
      <c r="A4" s="75"/>
      <c r="B4" s="345"/>
      <c r="C4" s="345"/>
      <c r="D4" s="345"/>
      <c r="E4" s="345"/>
      <c r="F4" s="345"/>
      <c r="G4" s="345"/>
      <c r="H4" s="345"/>
      <c r="I4" s="345"/>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row>
    <row r="5" spans="1:91"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91" ht="15" customHeight="1" x14ac:dyDescent="0.25">
      <c r="A6" s="75"/>
      <c r="B6" s="277" t="s">
        <v>176</v>
      </c>
      <c r="C6" s="277"/>
      <c r="D6" s="278"/>
      <c r="E6" s="315" t="s">
        <v>177</v>
      </c>
      <c r="F6" s="316"/>
      <c r="G6" s="316"/>
      <c r="H6" s="316"/>
      <c r="I6" s="317"/>
      <c r="J6" s="38" t="e">
        <f>IF(AND('Mapa final'!#REF!="Muy Alta",'Mapa final'!#REF!="Leve"),CONCATENATE("R1C",'Mapa final'!#REF!),"")</f>
        <v>#REF!</v>
      </c>
      <c r="K6" s="39" t="e">
        <f>IF(AND('Mapa final'!#REF!="Muy Alta",'Mapa final'!#REF!="Leve"),CONCATENATE("R1C",'Mapa final'!#REF!),"")</f>
        <v>#REF!</v>
      </c>
      <c r="L6" s="39" t="e">
        <f>IF(AND('Mapa final'!#REF!="Muy Alta",'Mapa final'!#REF!="Leve"),CONCATENATE("R1C",'Mapa final'!#REF!),"")</f>
        <v>#REF!</v>
      </c>
      <c r="M6" s="39" t="e">
        <f>IF(AND('Mapa final'!#REF!="Muy Alta",'Mapa final'!#REF!="Leve"),CONCATENATE("R1C",'Mapa final'!#REF!),"")</f>
        <v>#REF!</v>
      </c>
      <c r="N6" s="39" t="e">
        <f>IF(AND('Mapa final'!#REF!="Muy Alta",'Mapa final'!#REF!="Leve"),CONCATENATE("R1C",'Mapa final'!#REF!),"")</f>
        <v>#REF!</v>
      </c>
      <c r="O6" s="40" t="e">
        <f>IF(AND('Mapa final'!#REF!="Muy Alta",'Mapa final'!#REF!="Leve"),CONCATENATE("R1C",'Mapa final'!#REF!),"")</f>
        <v>#REF!</v>
      </c>
      <c r="P6" s="38" t="e">
        <f>IF(AND('Mapa final'!#REF!="Muy Alta",'Mapa final'!#REF!="Menor"),CONCATENATE("R1C",'Mapa final'!#REF!),"")</f>
        <v>#REF!</v>
      </c>
      <c r="Q6" s="39" t="e">
        <f>IF(AND('Mapa final'!#REF!="Muy Alta",'Mapa final'!#REF!="Menor"),CONCATENATE("R1C",'Mapa final'!#REF!),"")</f>
        <v>#REF!</v>
      </c>
      <c r="R6" s="39" t="e">
        <f>IF(AND('Mapa final'!#REF!="Muy Alta",'Mapa final'!#REF!="Menor"),CONCATENATE("R1C",'Mapa final'!#REF!),"")</f>
        <v>#REF!</v>
      </c>
      <c r="S6" s="39" t="e">
        <f>IF(AND('Mapa final'!#REF!="Muy Alta",'Mapa final'!#REF!="Menor"),CONCATENATE("R1C",'Mapa final'!#REF!),"")</f>
        <v>#REF!</v>
      </c>
      <c r="T6" s="39" t="e">
        <f>IF(AND('Mapa final'!#REF!="Muy Alta",'Mapa final'!#REF!="Menor"),CONCATENATE("R1C",'Mapa final'!#REF!),"")</f>
        <v>#REF!</v>
      </c>
      <c r="U6" s="40" t="e">
        <f>IF(AND('Mapa final'!#REF!="Muy Alta",'Mapa final'!#REF!="Menor"),CONCATENATE("R1C",'Mapa final'!#REF!),"")</f>
        <v>#REF!</v>
      </c>
      <c r="V6" s="38" t="e">
        <f>IF(AND('Mapa final'!#REF!="Muy Alta",'Mapa final'!#REF!="Moderado"),CONCATENATE("R1C",'Mapa final'!#REF!),"")</f>
        <v>#REF!</v>
      </c>
      <c r="W6" s="39" t="e">
        <f>IF(AND('Mapa final'!#REF!="Muy Alta",'Mapa final'!#REF!="Moderado"),CONCATENATE("R1C",'Mapa final'!#REF!),"")</f>
        <v>#REF!</v>
      </c>
      <c r="X6" s="39" t="e">
        <f>IF(AND('Mapa final'!#REF!="Muy Alta",'Mapa final'!#REF!="Moderado"),CONCATENATE("R1C",'Mapa final'!#REF!),"")</f>
        <v>#REF!</v>
      </c>
      <c r="Y6" s="39" t="e">
        <f>IF(AND('Mapa final'!#REF!="Muy Alta",'Mapa final'!#REF!="Moderado"),CONCATENATE("R1C",'Mapa final'!#REF!),"")</f>
        <v>#REF!</v>
      </c>
      <c r="Z6" s="39" t="e">
        <f>IF(AND('Mapa final'!#REF!="Muy Alta",'Mapa final'!#REF!="Moderado"),CONCATENATE("R1C",'Mapa final'!#REF!),"")</f>
        <v>#REF!</v>
      </c>
      <c r="AA6" s="40" t="e">
        <f>IF(AND('Mapa final'!#REF!="Muy Alta",'Mapa final'!#REF!="Moderado"),CONCATENATE("R1C",'Mapa final'!#REF!),"")</f>
        <v>#REF!</v>
      </c>
      <c r="AB6" s="38" t="e">
        <f>IF(AND('Mapa final'!#REF!="Muy Alta",'Mapa final'!#REF!="Mayor"),CONCATENATE("R1C",'Mapa final'!#REF!),"")</f>
        <v>#REF!</v>
      </c>
      <c r="AC6" s="39" t="e">
        <f>IF(AND('Mapa final'!#REF!="Muy Alta",'Mapa final'!#REF!="Mayor"),CONCATENATE("R1C",'Mapa final'!#REF!),"")</f>
        <v>#REF!</v>
      </c>
      <c r="AD6" s="39" t="e">
        <f>IF(AND('Mapa final'!#REF!="Muy Alta",'Mapa final'!#REF!="Mayor"),CONCATENATE("R1C",'Mapa final'!#REF!),"")</f>
        <v>#REF!</v>
      </c>
      <c r="AE6" s="39" t="e">
        <f>IF(AND('Mapa final'!#REF!="Muy Alta",'Mapa final'!#REF!="Mayor"),CONCATENATE("R1C",'Mapa final'!#REF!),"")</f>
        <v>#REF!</v>
      </c>
      <c r="AF6" s="39" t="e">
        <f>IF(AND('Mapa final'!#REF!="Muy Alta",'Mapa final'!#REF!="Mayor"),CONCATENATE("R1C",'Mapa final'!#REF!),"")</f>
        <v>#REF!</v>
      </c>
      <c r="AG6" s="40" t="e">
        <f>IF(AND('Mapa final'!#REF!="Muy Alta",'Mapa final'!#REF!="Mayor"),CONCATENATE("R1C",'Mapa final'!#REF!),"")</f>
        <v>#REF!</v>
      </c>
      <c r="AH6" s="41" t="e">
        <f>IF(AND('Mapa final'!#REF!="Muy Alta",'Mapa final'!#REF!="Catastrófico"),CONCATENATE("R1C",'Mapa final'!#REF!),"")</f>
        <v>#REF!</v>
      </c>
      <c r="AI6" s="42" t="e">
        <f>IF(AND('Mapa final'!#REF!="Muy Alta",'Mapa final'!#REF!="Catastrófico"),CONCATENATE("R1C",'Mapa final'!#REF!),"")</f>
        <v>#REF!</v>
      </c>
      <c r="AJ6" s="42" t="e">
        <f>IF(AND('Mapa final'!#REF!="Muy Alta",'Mapa final'!#REF!="Catastrófico"),CONCATENATE("R1C",'Mapa final'!#REF!),"")</f>
        <v>#REF!</v>
      </c>
      <c r="AK6" s="42" t="e">
        <f>IF(AND('Mapa final'!#REF!="Muy Alta",'Mapa final'!#REF!="Catastrófico"),CONCATENATE("R1C",'Mapa final'!#REF!),"")</f>
        <v>#REF!</v>
      </c>
      <c r="AL6" s="42" t="e">
        <f>IF(AND('Mapa final'!#REF!="Muy Alta",'Mapa final'!#REF!="Catastrófico"),CONCATENATE("R1C",'Mapa final'!#REF!),"")</f>
        <v>#REF!</v>
      </c>
      <c r="AM6" s="43" t="e">
        <f>IF(AND('Mapa final'!#REF!="Muy Alta",'Mapa final'!#REF!="Catastrófico"),CONCATENATE("R1C",'Mapa final'!#REF!),"")</f>
        <v>#REF!</v>
      </c>
      <c r="AN6" s="75"/>
      <c r="AO6" s="335" t="s">
        <v>178</v>
      </c>
      <c r="AP6" s="336"/>
      <c r="AQ6" s="336"/>
      <c r="AR6" s="336"/>
      <c r="AS6" s="336"/>
      <c r="AT6" s="337"/>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91" ht="15" customHeight="1" x14ac:dyDescent="0.25">
      <c r="A7" s="75"/>
      <c r="B7" s="277"/>
      <c r="C7" s="277"/>
      <c r="D7" s="278"/>
      <c r="E7" s="318"/>
      <c r="F7" s="319"/>
      <c r="G7" s="319"/>
      <c r="H7" s="319"/>
      <c r="I7" s="320"/>
      <c r="J7" s="44" t="str">
        <f>IF(AND('Mapa final'!$AD$11="Muy Alta",'Mapa final'!$AF$11="Leve"),CONCATENATE("R2C",'Mapa final'!$S$11),"")</f>
        <v/>
      </c>
      <c r="K7" s="45" t="str">
        <f>IF(AND('Mapa final'!$AD$12="Muy Alta",'Mapa final'!$AF$12="Leve"),CONCATENATE("R2C",'Mapa final'!$S$12),"")</f>
        <v/>
      </c>
      <c r="L7" s="45" t="e">
        <f>IF(AND('Mapa final'!#REF!="Muy Alta",'Mapa final'!#REF!="Leve"),CONCATENATE("R2C",'Mapa final'!#REF!),"")</f>
        <v>#REF!</v>
      </c>
      <c r="M7" s="45" t="e">
        <f>IF(AND('Mapa final'!#REF!="Muy Alta",'Mapa final'!#REF!="Leve"),CONCATENATE("R2C",'Mapa final'!#REF!),"")</f>
        <v>#REF!</v>
      </c>
      <c r="N7" s="45" t="e">
        <f>IF(AND('Mapa final'!#REF!="Muy Alta",'Mapa final'!#REF!="Leve"),CONCATENATE("R2C",'Mapa final'!#REF!),"")</f>
        <v>#REF!</v>
      </c>
      <c r="O7" s="46" t="e">
        <f>IF(AND('Mapa final'!#REF!="Muy Alta",'Mapa final'!#REF!="Leve"),CONCATENATE("R2C",'Mapa final'!#REF!),"")</f>
        <v>#REF!</v>
      </c>
      <c r="P7" s="44" t="str">
        <f>IF(AND('Mapa final'!$AD$11="Muy Alta",'Mapa final'!$AF$11="Menor"),CONCATENATE("R2C",'Mapa final'!$S$11),"")</f>
        <v/>
      </c>
      <c r="Q7" s="45" t="str">
        <f>IF(AND('Mapa final'!$AD$12="Muy Alta",'Mapa final'!$AF$12="Menor"),CONCATENATE("R2C",'Mapa final'!$S$12),"")</f>
        <v/>
      </c>
      <c r="R7" s="45" t="e">
        <f>IF(AND('Mapa final'!#REF!="Muy Alta",'Mapa final'!#REF!="Menor"),CONCATENATE("R2C",'Mapa final'!#REF!),"")</f>
        <v>#REF!</v>
      </c>
      <c r="S7" s="45" t="e">
        <f>IF(AND('Mapa final'!#REF!="Muy Alta",'Mapa final'!#REF!="Menor"),CONCATENATE("R2C",'Mapa final'!#REF!),"")</f>
        <v>#REF!</v>
      </c>
      <c r="T7" s="45" t="e">
        <f>IF(AND('Mapa final'!#REF!="Muy Alta",'Mapa final'!#REF!="Menor"),CONCATENATE("R2C",'Mapa final'!#REF!),"")</f>
        <v>#REF!</v>
      </c>
      <c r="U7" s="46" t="e">
        <f>IF(AND('Mapa final'!#REF!="Muy Alta",'Mapa final'!#REF!="Menor"),CONCATENATE("R2C",'Mapa final'!#REF!),"")</f>
        <v>#REF!</v>
      </c>
      <c r="V7" s="44" t="str">
        <f>IF(AND('Mapa final'!$AD$11="Muy Alta",'Mapa final'!$AF$11="Moderado"),CONCATENATE("R2C",'Mapa final'!$S$11),"")</f>
        <v/>
      </c>
      <c r="W7" s="45" t="str">
        <f>IF(AND('Mapa final'!$AD$12="Muy Alta",'Mapa final'!$AF$12="Moderado"),CONCATENATE("R2C",'Mapa final'!$S$12),"")</f>
        <v/>
      </c>
      <c r="X7" s="45" t="e">
        <f>IF(AND('Mapa final'!#REF!="Muy Alta",'Mapa final'!#REF!="Moderado"),CONCATENATE("R2C",'Mapa final'!#REF!),"")</f>
        <v>#REF!</v>
      </c>
      <c r="Y7" s="45" t="e">
        <f>IF(AND('Mapa final'!#REF!="Muy Alta",'Mapa final'!#REF!="Moderado"),CONCATENATE("R2C",'Mapa final'!#REF!),"")</f>
        <v>#REF!</v>
      </c>
      <c r="Z7" s="45" t="e">
        <f>IF(AND('Mapa final'!#REF!="Muy Alta",'Mapa final'!#REF!="Moderado"),CONCATENATE("R2C",'Mapa final'!#REF!),"")</f>
        <v>#REF!</v>
      </c>
      <c r="AA7" s="46" t="e">
        <f>IF(AND('Mapa final'!#REF!="Muy Alta",'Mapa final'!#REF!="Moderado"),CONCATENATE("R2C",'Mapa final'!#REF!),"")</f>
        <v>#REF!</v>
      </c>
      <c r="AB7" s="44" t="str">
        <f>IF(AND('Mapa final'!$AD$11="Muy Alta",'Mapa final'!$AF$11="Mayor"),CONCATENATE("R2C",'Mapa final'!$S$11),"")</f>
        <v/>
      </c>
      <c r="AC7" s="45" t="str">
        <f>IF(AND('Mapa final'!$AD$12="Muy Alta",'Mapa final'!$AF$12="Mayor"),CONCATENATE("R2C",'Mapa final'!$S$12),"")</f>
        <v/>
      </c>
      <c r="AD7" s="45" t="e">
        <f>IF(AND('Mapa final'!#REF!="Muy Alta",'Mapa final'!#REF!="Mayor"),CONCATENATE("R2C",'Mapa final'!#REF!),"")</f>
        <v>#REF!</v>
      </c>
      <c r="AE7" s="45" t="e">
        <f>IF(AND('Mapa final'!#REF!="Muy Alta",'Mapa final'!#REF!="Mayor"),CONCATENATE("R2C",'Mapa final'!#REF!),"")</f>
        <v>#REF!</v>
      </c>
      <c r="AF7" s="45" t="e">
        <f>IF(AND('Mapa final'!#REF!="Muy Alta",'Mapa final'!#REF!="Mayor"),CONCATENATE("R2C",'Mapa final'!#REF!),"")</f>
        <v>#REF!</v>
      </c>
      <c r="AG7" s="46" t="e">
        <f>IF(AND('Mapa final'!#REF!="Muy Alta",'Mapa final'!#REF!="Mayor"),CONCATENATE("R2C",'Mapa final'!#REF!),"")</f>
        <v>#REF!</v>
      </c>
      <c r="AH7" s="47" t="str">
        <f>IF(AND('Mapa final'!$AD$11="Muy Alta",'Mapa final'!$AF$11="Catastrófico"),CONCATENATE("R2C",'Mapa final'!$S$11),"")</f>
        <v/>
      </c>
      <c r="AI7" s="48" t="str">
        <f>IF(AND('Mapa final'!$AD$12="Muy Alta",'Mapa final'!$AF$12="Catastrófico"),CONCATENATE("R2C",'Mapa final'!$S$12),"")</f>
        <v/>
      </c>
      <c r="AJ7" s="48" t="e">
        <f>IF(AND('Mapa final'!#REF!="Muy Alta",'Mapa final'!#REF!="Catastrófico"),CONCATENATE("R2C",'Mapa final'!#REF!),"")</f>
        <v>#REF!</v>
      </c>
      <c r="AK7" s="48" t="e">
        <f>IF(AND('Mapa final'!#REF!="Muy Alta",'Mapa final'!#REF!="Catastrófico"),CONCATENATE("R2C",'Mapa final'!#REF!),"")</f>
        <v>#REF!</v>
      </c>
      <c r="AL7" s="48" t="e">
        <f>IF(AND('Mapa final'!#REF!="Muy Alta",'Mapa final'!#REF!="Catastrófico"),CONCATENATE("R2C",'Mapa final'!#REF!),"")</f>
        <v>#REF!</v>
      </c>
      <c r="AM7" s="49" t="e">
        <f>IF(AND('Mapa final'!#REF!="Muy Alta",'Mapa final'!#REF!="Catastrófico"),CONCATENATE("R2C",'Mapa final'!#REF!),"")</f>
        <v>#REF!</v>
      </c>
      <c r="AN7" s="75"/>
      <c r="AO7" s="338"/>
      <c r="AP7" s="339"/>
      <c r="AQ7" s="339"/>
      <c r="AR7" s="339"/>
      <c r="AS7" s="339"/>
      <c r="AT7" s="340"/>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row>
    <row r="8" spans="1:91" ht="15" customHeight="1" x14ac:dyDescent="0.25">
      <c r="A8" s="75"/>
      <c r="B8" s="277"/>
      <c r="C8" s="277"/>
      <c r="D8" s="278"/>
      <c r="E8" s="318"/>
      <c r="F8" s="319"/>
      <c r="G8" s="319"/>
      <c r="H8" s="319"/>
      <c r="I8" s="320"/>
      <c r="J8" s="44" t="e">
        <f>IF(AND('Mapa final'!#REF!="Muy Alta",'Mapa final'!#REF!="Leve"),CONCATENATE("R3C",'Mapa final'!#REF!),"")</f>
        <v>#REF!</v>
      </c>
      <c r="K8" s="45" t="e">
        <f>IF(AND('Mapa final'!#REF!="Muy Alta",'Mapa final'!#REF!="Leve"),CONCATENATE("R3C",'Mapa final'!#REF!),"")</f>
        <v>#REF!</v>
      </c>
      <c r="L8" s="45" t="e">
        <f>IF(AND('Mapa final'!#REF!="Muy Alta",'Mapa final'!#REF!="Leve"),CONCATENATE("R3C",'Mapa final'!#REF!),"")</f>
        <v>#REF!</v>
      </c>
      <c r="M8" s="45" t="e">
        <f>IF(AND('Mapa final'!#REF!="Muy Alta",'Mapa final'!#REF!="Leve"),CONCATENATE("R3C",'Mapa final'!#REF!),"")</f>
        <v>#REF!</v>
      </c>
      <c r="N8" s="45" t="e">
        <f>IF(AND('Mapa final'!#REF!="Muy Alta",'Mapa final'!#REF!="Leve"),CONCATENATE("R3C",'Mapa final'!#REF!),"")</f>
        <v>#REF!</v>
      </c>
      <c r="O8" s="46" t="e">
        <f>IF(AND('Mapa final'!#REF!="Muy Alta",'Mapa final'!#REF!="Leve"),CONCATENATE("R3C",'Mapa final'!#REF!),"")</f>
        <v>#REF!</v>
      </c>
      <c r="P8" s="44" t="e">
        <f>IF(AND('Mapa final'!#REF!="Muy Alta",'Mapa final'!#REF!="Menor"),CONCATENATE("R3C",'Mapa final'!#REF!),"")</f>
        <v>#REF!</v>
      </c>
      <c r="Q8" s="45" t="e">
        <f>IF(AND('Mapa final'!#REF!="Muy Alta",'Mapa final'!#REF!="Menor"),CONCATENATE("R3C",'Mapa final'!#REF!),"")</f>
        <v>#REF!</v>
      </c>
      <c r="R8" s="45" t="e">
        <f>IF(AND('Mapa final'!#REF!="Muy Alta",'Mapa final'!#REF!="Menor"),CONCATENATE("R3C",'Mapa final'!#REF!),"")</f>
        <v>#REF!</v>
      </c>
      <c r="S8" s="45" t="e">
        <f>IF(AND('Mapa final'!#REF!="Muy Alta",'Mapa final'!#REF!="Menor"),CONCATENATE("R3C",'Mapa final'!#REF!),"")</f>
        <v>#REF!</v>
      </c>
      <c r="T8" s="45" t="e">
        <f>IF(AND('Mapa final'!#REF!="Muy Alta",'Mapa final'!#REF!="Menor"),CONCATENATE("R3C",'Mapa final'!#REF!),"")</f>
        <v>#REF!</v>
      </c>
      <c r="U8" s="46" t="e">
        <f>IF(AND('Mapa final'!#REF!="Muy Alta",'Mapa final'!#REF!="Menor"),CONCATENATE("R3C",'Mapa final'!#REF!),"")</f>
        <v>#REF!</v>
      </c>
      <c r="V8" s="44" t="e">
        <f>IF(AND('Mapa final'!#REF!="Muy Alta",'Mapa final'!#REF!="Moderado"),CONCATENATE("R3C",'Mapa final'!#REF!),"")</f>
        <v>#REF!</v>
      </c>
      <c r="W8" s="45" t="e">
        <f>IF(AND('Mapa final'!#REF!="Muy Alta",'Mapa final'!#REF!="Moderado"),CONCATENATE("R3C",'Mapa final'!#REF!),"")</f>
        <v>#REF!</v>
      </c>
      <c r="X8" s="45" t="e">
        <f>IF(AND('Mapa final'!#REF!="Muy Alta",'Mapa final'!#REF!="Moderado"),CONCATENATE("R3C",'Mapa final'!#REF!),"")</f>
        <v>#REF!</v>
      </c>
      <c r="Y8" s="45" t="e">
        <f>IF(AND('Mapa final'!#REF!="Muy Alta",'Mapa final'!#REF!="Moderado"),CONCATENATE("R3C",'Mapa final'!#REF!),"")</f>
        <v>#REF!</v>
      </c>
      <c r="Z8" s="45" t="e">
        <f>IF(AND('Mapa final'!#REF!="Muy Alta",'Mapa final'!#REF!="Moderado"),CONCATENATE("R3C",'Mapa final'!#REF!),"")</f>
        <v>#REF!</v>
      </c>
      <c r="AA8" s="46" t="e">
        <f>IF(AND('Mapa final'!#REF!="Muy Alta",'Mapa final'!#REF!="Moderado"),CONCATENATE("R3C",'Mapa final'!#REF!),"")</f>
        <v>#REF!</v>
      </c>
      <c r="AB8" s="44" t="e">
        <f>IF(AND('Mapa final'!#REF!="Muy Alta",'Mapa final'!#REF!="Mayor"),CONCATENATE("R3C",'Mapa final'!#REF!),"")</f>
        <v>#REF!</v>
      </c>
      <c r="AC8" s="45" t="e">
        <f>IF(AND('Mapa final'!#REF!="Muy Alta",'Mapa final'!#REF!="Mayor"),CONCATENATE("R3C",'Mapa final'!#REF!),"")</f>
        <v>#REF!</v>
      </c>
      <c r="AD8" s="45" t="e">
        <f>IF(AND('Mapa final'!#REF!="Muy Alta",'Mapa final'!#REF!="Mayor"),CONCATENATE("R3C",'Mapa final'!#REF!),"")</f>
        <v>#REF!</v>
      </c>
      <c r="AE8" s="45" t="e">
        <f>IF(AND('Mapa final'!#REF!="Muy Alta",'Mapa final'!#REF!="Mayor"),CONCATENATE("R3C",'Mapa final'!#REF!),"")</f>
        <v>#REF!</v>
      </c>
      <c r="AF8" s="45" t="e">
        <f>IF(AND('Mapa final'!#REF!="Muy Alta",'Mapa final'!#REF!="Mayor"),CONCATENATE("R3C",'Mapa final'!#REF!),"")</f>
        <v>#REF!</v>
      </c>
      <c r="AG8" s="46" t="e">
        <f>IF(AND('Mapa final'!#REF!="Muy Alta",'Mapa final'!#REF!="Mayor"),CONCATENATE("R3C",'Mapa final'!#REF!),"")</f>
        <v>#REF!</v>
      </c>
      <c r="AH8" s="47" t="e">
        <f>IF(AND('Mapa final'!#REF!="Muy Alta",'Mapa final'!#REF!="Catastrófico"),CONCATENATE("R3C",'Mapa final'!#REF!),"")</f>
        <v>#REF!</v>
      </c>
      <c r="AI8" s="48" t="e">
        <f>IF(AND('Mapa final'!#REF!="Muy Alta",'Mapa final'!#REF!="Catastrófico"),CONCATENATE("R3C",'Mapa final'!#REF!),"")</f>
        <v>#REF!</v>
      </c>
      <c r="AJ8" s="48" t="e">
        <f>IF(AND('Mapa final'!#REF!="Muy Alta",'Mapa final'!#REF!="Catastrófico"),CONCATENATE("R3C",'Mapa final'!#REF!),"")</f>
        <v>#REF!</v>
      </c>
      <c r="AK8" s="48" t="e">
        <f>IF(AND('Mapa final'!#REF!="Muy Alta",'Mapa final'!#REF!="Catastrófico"),CONCATENATE("R3C",'Mapa final'!#REF!),"")</f>
        <v>#REF!</v>
      </c>
      <c r="AL8" s="48" t="e">
        <f>IF(AND('Mapa final'!#REF!="Muy Alta",'Mapa final'!#REF!="Catastrófico"),CONCATENATE("R3C",'Mapa final'!#REF!),"")</f>
        <v>#REF!</v>
      </c>
      <c r="AM8" s="49" t="e">
        <f>IF(AND('Mapa final'!#REF!="Muy Alta",'Mapa final'!#REF!="Catastrófico"),CONCATENATE("R3C",'Mapa final'!#REF!),"")</f>
        <v>#REF!</v>
      </c>
      <c r="AN8" s="75"/>
      <c r="AO8" s="338"/>
      <c r="AP8" s="339"/>
      <c r="AQ8" s="339"/>
      <c r="AR8" s="339"/>
      <c r="AS8" s="339"/>
      <c r="AT8" s="340"/>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91" ht="15" customHeight="1" x14ac:dyDescent="0.25">
      <c r="A9" s="75"/>
      <c r="B9" s="277"/>
      <c r="C9" s="277"/>
      <c r="D9" s="278"/>
      <c r="E9" s="318"/>
      <c r="F9" s="319"/>
      <c r="G9" s="319"/>
      <c r="H9" s="319"/>
      <c r="I9" s="320"/>
      <c r="J9" s="44" t="e">
        <f>IF(AND('Mapa final'!#REF!="Muy Alta",'Mapa final'!#REF!="Leve"),CONCATENATE("R4C",'Mapa final'!#REF!),"")</f>
        <v>#REF!</v>
      </c>
      <c r="K9" s="45" t="e">
        <f>IF(AND('Mapa final'!#REF!="Muy Alta",'Mapa final'!#REF!="Leve"),CONCATENATE("R4C",'Mapa final'!#REF!),"")</f>
        <v>#REF!</v>
      </c>
      <c r="L9" s="45" t="e">
        <f>IF(AND('Mapa final'!#REF!="Muy Alta",'Mapa final'!#REF!="Leve"),CONCATENATE("R4C",'Mapa final'!#REF!),"")</f>
        <v>#REF!</v>
      </c>
      <c r="M9" s="45" t="e">
        <f>IF(AND('Mapa final'!#REF!="Muy Alta",'Mapa final'!#REF!="Leve"),CONCATENATE("R4C",'Mapa final'!#REF!),"")</f>
        <v>#REF!</v>
      </c>
      <c r="N9" s="45" t="e">
        <f>IF(AND('Mapa final'!#REF!="Muy Alta",'Mapa final'!#REF!="Leve"),CONCATENATE("R4C",'Mapa final'!#REF!),"")</f>
        <v>#REF!</v>
      </c>
      <c r="O9" s="46" t="e">
        <f>IF(AND('Mapa final'!#REF!="Muy Alta",'Mapa final'!#REF!="Leve"),CONCATENATE("R4C",'Mapa final'!#REF!),"")</f>
        <v>#REF!</v>
      </c>
      <c r="P9" s="44" t="e">
        <f>IF(AND('Mapa final'!#REF!="Muy Alta",'Mapa final'!#REF!="Menor"),CONCATENATE("R4C",'Mapa final'!#REF!),"")</f>
        <v>#REF!</v>
      </c>
      <c r="Q9" s="45" t="e">
        <f>IF(AND('Mapa final'!#REF!="Muy Alta",'Mapa final'!#REF!="Menor"),CONCATENATE("R4C",'Mapa final'!#REF!),"")</f>
        <v>#REF!</v>
      </c>
      <c r="R9" s="45" t="e">
        <f>IF(AND('Mapa final'!#REF!="Muy Alta",'Mapa final'!#REF!="Menor"),CONCATENATE("R4C",'Mapa final'!#REF!),"")</f>
        <v>#REF!</v>
      </c>
      <c r="S9" s="45" t="e">
        <f>IF(AND('Mapa final'!#REF!="Muy Alta",'Mapa final'!#REF!="Menor"),CONCATENATE("R4C",'Mapa final'!#REF!),"")</f>
        <v>#REF!</v>
      </c>
      <c r="T9" s="45" t="e">
        <f>IF(AND('Mapa final'!#REF!="Muy Alta",'Mapa final'!#REF!="Menor"),CONCATENATE("R4C",'Mapa final'!#REF!),"")</f>
        <v>#REF!</v>
      </c>
      <c r="U9" s="46" t="e">
        <f>IF(AND('Mapa final'!#REF!="Muy Alta",'Mapa final'!#REF!="Menor"),CONCATENATE("R4C",'Mapa final'!#REF!),"")</f>
        <v>#REF!</v>
      </c>
      <c r="V9" s="44" t="e">
        <f>IF(AND('Mapa final'!#REF!="Muy Alta",'Mapa final'!#REF!="Moderado"),CONCATENATE("R4C",'Mapa final'!#REF!),"")</f>
        <v>#REF!</v>
      </c>
      <c r="W9" s="45" t="e">
        <f>IF(AND('Mapa final'!#REF!="Muy Alta",'Mapa final'!#REF!="Moderado"),CONCATENATE("R4C",'Mapa final'!#REF!),"")</f>
        <v>#REF!</v>
      </c>
      <c r="X9" s="45" t="e">
        <f>IF(AND('Mapa final'!#REF!="Muy Alta",'Mapa final'!#REF!="Moderado"),CONCATENATE("R4C",'Mapa final'!#REF!),"")</f>
        <v>#REF!</v>
      </c>
      <c r="Y9" s="45" t="e">
        <f>IF(AND('Mapa final'!#REF!="Muy Alta",'Mapa final'!#REF!="Moderado"),CONCATENATE("R4C",'Mapa final'!#REF!),"")</f>
        <v>#REF!</v>
      </c>
      <c r="Z9" s="45" t="e">
        <f>IF(AND('Mapa final'!#REF!="Muy Alta",'Mapa final'!#REF!="Moderado"),CONCATENATE("R4C",'Mapa final'!#REF!),"")</f>
        <v>#REF!</v>
      </c>
      <c r="AA9" s="46" t="e">
        <f>IF(AND('Mapa final'!#REF!="Muy Alta",'Mapa final'!#REF!="Moderado"),CONCATENATE("R4C",'Mapa final'!#REF!),"")</f>
        <v>#REF!</v>
      </c>
      <c r="AB9" s="44" t="e">
        <f>IF(AND('Mapa final'!#REF!="Muy Alta",'Mapa final'!#REF!="Mayor"),CONCATENATE("R4C",'Mapa final'!#REF!),"")</f>
        <v>#REF!</v>
      </c>
      <c r="AC9" s="45" t="e">
        <f>IF(AND('Mapa final'!#REF!="Muy Alta",'Mapa final'!#REF!="Mayor"),CONCATENATE("R4C",'Mapa final'!#REF!),"")</f>
        <v>#REF!</v>
      </c>
      <c r="AD9" s="45" t="e">
        <f>IF(AND('Mapa final'!#REF!="Muy Alta",'Mapa final'!#REF!="Mayor"),CONCATENATE("R4C",'Mapa final'!#REF!),"")</f>
        <v>#REF!</v>
      </c>
      <c r="AE9" s="45" t="e">
        <f>IF(AND('Mapa final'!#REF!="Muy Alta",'Mapa final'!#REF!="Mayor"),CONCATENATE("R4C",'Mapa final'!#REF!),"")</f>
        <v>#REF!</v>
      </c>
      <c r="AF9" s="45" t="e">
        <f>IF(AND('Mapa final'!#REF!="Muy Alta",'Mapa final'!#REF!="Mayor"),CONCATENATE("R4C",'Mapa final'!#REF!),"")</f>
        <v>#REF!</v>
      </c>
      <c r="AG9" s="46" t="e">
        <f>IF(AND('Mapa final'!#REF!="Muy Alta",'Mapa final'!#REF!="Mayor"),CONCATENATE("R4C",'Mapa final'!#REF!),"")</f>
        <v>#REF!</v>
      </c>
      <c r="AH9" s="47" t="e">
        <f>IF(AND('Mapa final'!#REF!="Muy Alta",'Mapa final'!#REF!="Catastrófico"),CONCATENATE("R4C",'Mapa final'!#REF!),"")</f>
        <v>#REF!</v>
      </c>
      <c r="AI9" s="48" t="e">
        <f>IF(AND('Mapa final'!#REF!="Muy Alta",'Mapa final'!#REF!="Catastrófico"),CONCATENATE("R4C",'Mapa final'!#REF!),"")</f>
        <v>#REF!</v>
      </c>
      <c r="AJ9" s="48" t="e">
        <f>IF(AND('Mapa final'!#REF!="Muy Alta",'Mapa final'!#REF!="Catastrófico"),CONCATENATE("R4C",'Mapa final'!#REF!),"")</f>
        <v>#REF!</v>
      </c>
      <c r="AK9" s="48" t="e">
        <f>IF(AND('Mapa final'!#REF!="Muy Alta",'Mapa final'!#REF!="Catastrófico"),CONCATENATE("R4C",'Mapa final'!#REF!),"")</f>
        <v>#REF!</v>
      </c>
      <c r="AL9" s="48" t="e">
        <f>IF(AND('Mapa final'!#REF!="Muy Alta",'Mapa final'!#REF!="Catastrófico"),CONCATENATE("R4C",'Mapa final'!#REF!),"")</f>
        <v>#REF!</v>
      </c>
      <c r="AM9" s="49" t="e">
        <f>IF(AND('Mapa final'!#REF!="Muy Alta",'Mapa final'!#REF!="Catastrófico"),CONCATENATE("R4C",'Mapa final'!#REF!),"")</f>
        <v>#REF!</v>
      </c>
      <c r="AN9" s="75"/>
      <c r="AO9" s="338"/>
      <c r="AP9" s="339"/>
      <c r="AQ9" s="339"/>
      <c r="AR9" s="339"/>
      <c r="AS9" s="339"/>
      <c r="AT9" s="340"/>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row>
    <row r="10" spans="1:91" ht="15" customHeight="1" x14ac:dyDescent="0.25">
      <c r="A10" s="75"/>
      <c r="B10" s="277"/>
      <c r="C10" s="277"/>
      <c r="D10" s="278"/>
      <c r="E10" s="318"/>
      <c r="F10" s="319"/>
      <c r="G10" s="319"/>
      <c r="H10" s="319"/>
      <c r="I10" s="320"/>
      <c r="J10" s="44" t="e">
        <f>IF(AND('Mapa final'!#REF!="Muy Alta",'Mapa final'!#REF!="Leve"),CONCATENATE("R5C",'Mapa final'!#REF!),"")</f>
        <v>#REF!</v>
      </c>
      <c r="K10" s="45" t="e">
        <f>IF(AND('Mapa final'!#REF!="Muy Alta",'Mapa final'!#REF!="Leve"),CONCATENATE("R5C",'Mapa final'!#REF!),"")</f>
        <v>#REF!</v>
      </c>
      <c r="L10" s="45" t="e">
        <f>IF(AND('Mapa final'!#REF!="Muy Alta",'Mapa final'!#REF!="Leve"),CONCATENATE("R5C",'Mapa final'!#REF!),"")</f>
        <v>#REF!</v>
      </c>
      <c r="M10" s="45" t="e">
        <f>IF(AND('Mapa final'!#REF!="Muy Alta",'Mapa final'!#REF!="Leve"),CONCATENATE("R5C",'Mapa final'!#REF!),"")</f>
        <v>#REF!</v>
      </c>
      <c r="N10" s="45" t="e">
        <f>IF(AND('Mapa final'!#REF!="Muy Alta",'Mapa final'!#REF!="Leve"),CONCATENATE("R5C",'Mapa final'!#REF!),"")</f>
        <v>#REF!</v>
      </c>
      <c r="O10" s="46" t="e">
        <f>IF(AND('Mapa final'!#REF!="Muy Alta",'Mapa final'!#REF!="Leve"),CONCATENATE("R5C",'Mapa final'!#REF!),"")</f>
        <v>#REF!</v>
      </c>
      <c r="P10" s="44" t="e">
        <f>IF(AND('Mapa final'!#REF!="Muy Alta",'Mapa final'!#REF!="Menor"),CONCATENATE("R5C",'Mapa final'!#REF!),"")</f>
        <v>#REF!</v>
      </c>
      <c r="Q10" s="45" t="e">
        <f>IF(AND('Mapa final'!#REF!="Muy Alta",'Mapa final'!#REF!="Menor"),CONCATENATE("R5C",'Mapa final'!#REF!),"")</f>
        <v>#REF!</v>
      </c>
      <c r="R10" s="45" t="e">
        <f>IF(AND('Mapa final'!#REF!="Muy Alta",'Mapa final'!#REF!="Menor"),CONCATENATE("R5C",'Mapa final'!#REF!),"")</f>
        <v>#REF!</v>
      </c>
      <c r="S10" s="45" t="e">
        <f>IF(AND('Mapa final'!#REF!="Muy Alta",'Mapa final'!#REF!="Menor"),CONCATENATE("R5C",'Mapa final'!#REF!),"")</f>
        <v>#REF!</v>
      </c>
      <c r="T10" s="45" t="e">
        <f>IF(AND('Mapa final'!#REF!="Muy Alta",'Mapa final'!#REF!="Menor"),CONCATENATE("R5C",'Mapa final'!#REF!),"")</f>
        <v>#REF!</v>
      </c>
      <c r="U10" s="46" t="e">
        <f>IF(AND('Mapa final'!#REF!="Muy Alta",'Mapa final'!#REF!="Menor"),CONCATENATE("R5C",'Mapa final'!#REF!),"")</f>
        <v>#REF!</v>
      </c>
      <c r="V10" s="44" t="e">
        <f>IF(AND('Mapa final'!#REF!="Muy Alta",'Mapa final'!#REF!="Moderado"),CONCATENATE("R5C",'Mapa final'!#REF!),"")</f>
        <v>#REF!</v>
      </c>
      <c r="W10" s="45" t="e">
        <f>IF(AND('Mapa final'!#REF!="Muy Alta",'Mapa final'!#REF!="Moderado"),CONCATENATE("R5C",'Mapa final'!#REF!),"")</f>
        <v>#REF!</v>
      </c>
      <c r="X10" s="45" t="e">
        <f>IF(AND('Mapa final'!#REF!="Muy Alta",'Mapa final'!#REF!="Moderado"),CONCATENATE("R5C",'Mapa final'!#REF!),"")</f>
        <v>#REF!</v>
      </c>
      <c r="Y10" s="45" t="e">
        <f>IF(AND('Mapa final'!#REF!="Muy Alta",'Mapa final'!#REF!="Moderado"),CONCATENATE("R5C",'Mapa final'!#REF!),"")</f>
        <v>#REF!</v>
      </c>
      <c r="Z10" s="45" t="e">
        <f>IF(AND('Mapa final'!#REF!="Muy Alta",'Mapa final'!#REF!="Moderado"),CONCATENATE("R5C",'Mapa final'!#REF!),"")</f>
        <v>#REF!</v>
      </c>
      <c r="AA10" s="46" t="e">
        <f>IF(AND('Mapa final'!#REF!="Muy Alta",'Mapa final'!#REF!="Moderado"),CONCATENATE("R5C",'Mapa final'!#REF!),"")</f>
        <v>#REF!</v>
      </c>
      <c r="AB10" s="44" t="e">
        <f>IF(AND('Mapa final'!#REF!="Muy Alta",'Mapa final'!#REF!="Mayor"),CONCATENATE("R5C",'Mapa final'!#REF!),"")</f>
        <v>#REF!</v>
      </c>
      <c r="AC10" s="45" t="e">
        <f>IF(AND('Mapa final'!#REF!="Muy Alta",'Mapa final'!#REF!="Mayor"),CONCATENATE("R5C",'Mapa final'!#REF!),"")</f>
        <v>#REF!</v>
      </c>
      <c r="AD10" s="45" t="e">
        <f>IF(AND('Mapa final'!#REF!="Muy Alta",'Mapa final'!#REF!="Mayor"),CONCATENATE("R5C",'Mapa final'!#REF!),"")</f>
        <v>#REF!</v>
      </c>
      <c r="AE10" s="45" t="e">
        <f>IF(AND('Mapa final'!#REF!="Muy Alta",'Mapa final'!#REF!="Mayor"),CONCATENATE("R5C",'Mapa final'!#REF!),"")</f>
        <v>#REF!</v>
      </c>
      <c r="AF10" s="45" t="e">
        <f>IF(AND('Mapa final'!#REF!="Muy Alta",'Mapa final'!#REF!="Mayor"),CONCATENATE("R5C",'Mapa final'!#REF!),"")</f>
        <v>#REF!</v>
      </c>
      <c r="AG10" s="46" t="e">
        <f>IF(AND('Mapa final'!#REF!="Muy Alta",'Mapa final'!#REF!="Mayor"),CONCATENATE("R5C",'Mapa final'!#REF!),"")</f>
        <v>#REF!</v>
      </c>
      <c r="AH10" s="47" t="e">
        <f>IF(AND('Mapa final'!#REF!="Muy Alta",'Mapa final'!#REF!="Catastrófico"),CONCATENATE("R5C",'Mapa final'!#REF!),"")</f>
        <v>#REF!</v>
      </c>
      <c r="AI10" s="48" t="e">
        <f>IF(AND('Mapa final'!#REF!="Muy Alta",'Mapa final'!#REF!="Catastrófico"),CONCATENATE("R5C",'Mapa final'!#REF!),"")</f>
        <v>#REF!</v>
      </c>
      <c r="AJ10" s="48" t="e">
        <f>IF(AND('Mapa final'!#REF!="Muy Alta",'Mapa final'!#REF!="Catastrófico"),CONCATENATE("R5C",'Mapa final'!#REF!),"")</f>
        <v>#REF!</v>
      </c>
      <c r="AK10" s="48" t="e">
        <f>IF(AND('Mapa final'!#REF!="Muy Alta",'Mapa final'!#REF!="Catastrófico"),CONCATENATE("R5C",'Mapa final'!#REF!),"")</f>
        <v>#REF!</v>
      </c>
      <c r="AL10" s="48" t="e">
        <f>IF(AND('Mapa final'!#REF!="Muy Alta",'Mapa final'!#REF!="Catastrófico"),CONCATENATE("R5C",'Mapa final'!#REF!),"")</f>
        <v>#REF!</v>
      </c>
      <c r="AM10" s="49" t="e">
        <f>IF(AND('Mapa final'!#REF!="Muy Alta",'Mapa final'!#REF!="Catastrófico"),CONCATENATE("R5C",'Mapa final'!#REF!),"")</f>
        <v>#REF!</v>
      </c>
      <c r="AN10" s="75"/>
      <c r="AO10" s="338"/>
      <c r="AP10" s="339"/>
      <c r="AQ10" s="339"/>
      <c r="AR10" s="339"/>
      <c r="AS10" s="339"/>
      <c r="AT10" s="340"/>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row>
    <row r="11" spans="1:91" ht="15" customHeight="1" x14ac:dyDescent="0.25">
      <c r="A11" s="75"/>
      <c r="B11" s="277"/>
      <c r="C11" s="277"/>
      <c r="D11" s="278"/>
      <c r="E11" s="318"/>
      <c r="F11" s="319"/>
      <c r="G11" s="319"/>
      <c r="H11" s="319"/>
      <c r="I11" s="320"/>
      <c r="J11" s="44" t="e">
        <f>IF(AND('Mapa final'!#REF!="Muy Alta",'Mapa final'!#REF!="Leve"),CONCATENATE("R6C",'Mapa final'!#REF!),"")</f>
        <v>#REF!</v>
      </c>
      <c r="K11" s="45" t="e">
        <f>IF(AND('Mapa final'!#REF!="Muy Alta",'Mapa final'!#REF!="Leve"),CONCATENATE("R6C",'Mapa final'!#REF!),"")</f>
        <v>#REF!</v>
      </c>
      <c r="L11" s="45" t="e">
        <f>IF(AND('Mapa final'!#REF!="Muy Alta",'Mapa final'!#REF!="Leve"),CONCATENATE("R6C",'Mapa final'!#REF!),"")</f>
        <v>#REF!</v>
      </c>
      <c r="M11" s="45" t="e">
        <f>IF(AND('Mapa final'!#REF!="Muy Alta",'Mapa final'!#REF!="Leve"),CONCATENATE("R6C",'Mapa final'!#REF!),"")</f>
        <v>#REF!</v>
      </c>
      <c r="N11" s="45" t="e">
        <f>IF(AND('Mapa final'!#REF!="Muy Alta",'Mapa final'!#REF!="Leve"),CONCATENATE("R6C",'Mapa final'!#REF!),"")</f>
        <v>#REF!</v>
      </c>
      <c r="O11" s="46" t="e">
        <f>IF(AND('Mapa final'!#REF!="Muy Alta",'Mapa final'!#REF!="Leve"),CONCATENATE("R6C",'Mapa final'!#REF!),"")</f>
        <v>#REF!</v>
      </c>
      <c r="P11" s="44" t="e">
        <f>IF(AND('Mapa final'!#REF!="Muy Alta",'Mapa final'!#REF!="Menor"),CONCATENATE("R6C",'Mapa final'!#REF!),"")</f>
        <v>#REF!</v>
      </c>
      <c r="Q11" s="45" t="e">
        <f>IF(AND('Mapa final'!#REF!="Muy Alta",'Mapa final'!#REF!="Menor"),CONCATENATE("R6C",'Mapa final'!#REF!),"")</f>
        <v>#REF!</v>
      </c>
      <c r="R11" s="45" t="e">
        <f>IF(AND('Mapa final'!#REF!="Muy Alta",'Mapa final'!#REF!="Menor"),CONCATENATE("R6C",'Mapa final'!#REF!),"")</f>
        <v>#REF!</v>
      </c>
      <c r="S11" s="45" t="e">
        <f>IF(AND('Mapa final'!#REF!="Muy Alta",'Mapa final'!#REF!="Menor"),CONCATENATE("R6C",'Mapa final'!#REF!),"")</f>
        <v>#REF!</v>
      </c>
      <c r="T11" s="45" t="e">
        <f>IF(AND('Mapa final'!#REF!="Muy Alta",'Mapa final'!#REF!="Menor"),CONCATENATE("R6C",'Mapa final'!#REF!),"")</f>
        <v>#REF!</v>
      </c>
      <c r="U11" s="46" t="e">
        <f>IF(AND('Mapa final'!#REF!="Muy Alta",'Mapa final'!#REF!="Menor"),CONCATENATE("R6C",'Mapa final'!#REF!),"")</f>
        <v>#REF!</v>
      </c>
      <c r="V11" s="44" t="e">
        <f>IF(AND('Mapa final'!#REF!="Muy Alta",'Mapa final'!#REF!="Moderado"),CONCATENATE("R6C",'Mapa final'!#REF!),"")</f>
        <v>#REF!</v>
      </c>
      <c r="W11" s="45" t="e">
        <f>IF(AND('Mapa final'!#REF!="Muy Alta",'Mapa final'!#REF!="Moderado"),CONCATENATE("R6C",'Mapa final'!#REF!),"")</f>
        <v>#REF!</v>
      </c>
      <c r="X11" s="45" t="e">
        <f>IF(AND('Mapa final'!#REF!="Muy Alta",'Mapa final'!#REF!="Moderado"),CONCATENATE("R6C",'Mapa final'!#REF!),"")</f>
        <v>#REF!</v>
      </c>
      <c r="Y11" s="45" t="e">
        <f>IF(AND('Mapa final'!#REF!="Muy Alta",'Mapa final'!#REF!="Moderado"),CONCATENATE("R6C",'Mapa final'!#REF!),"")</f>
        <v>#REF!</v>
      </c>
      <c r="Z11" s="45" t="e">
        <f>IF(AND('Mapa final'!#REF!="Muy Alta",'Mapa final'!#REF!="Moderado"),CONCATENATE("R6C",'Mapa final'!#REF!),"")</f>
        <v>#REF!</v>
      </c>
      <c r="AA11" s="46" t="e">
        <f>IF(AND('Mapa final'!#REF!="Muy Alta",'Mapa final'!#REF!="Moderado"),CONCATENATE("R6C",'Mapa final'!#REF!),"")</f>
        <v>#REF!</v>
      </c>
      <c r="AB11" s="44" t="e">
        <f>IF(AND('Mapa final'!#REF!="Muy Alta",'Mapa final'!#REF!="Mayor"),CONCATENATE("R6C",'Mapa final'!#REF!),"")</f>
        <v>#REF!</v>
      </c>
      <c r="AC11" s="45" t="e">
        <f>IF(AND('Mapa final'!#REF!="Muy Alta",'Mapa final'!#REF!="Mayor"),CONCATENATE("R6C",'Mapa final'!#REF!),"")</f>
        <v>#REF!</v>
      </c>
      <c r="AD11" s="45" t="e">
        <f>IF(AND('Mapa final'!#REF!="Muy Alta",'Mapa final'!#REF!="Mayor"),CONCATENATE("R6C",'Mapa final'!#REF!),"")</f>
        <v>#REF!</v>
      </c>
      <c r="AE11" s="45" t="e">
        <f>IF(AND('Mapa final'!#REF!="Muy Alta",'Mapa final'!#REF!="Mayor"),CONCATENATE("R6C",'Mapa final'!#REF!),"")</f>
        <v>#REF!</v>
      </c>
      <c r="AF11" s="45" t="e">
        <f>IF(AND('Mapa final'!#REF!="Muy Alta",'Mapa final'!#REF!="Mayor"),CONCATENATE("R6C",'Mapa final'!#REF!),"")</f>
        <v>#REF!</v>
      </c>
      <c r="AG11" s="46" t="e">
        <f>IF(AND('Mapa final'!#REF!="Muy Alta",'Mapa final'!#REF!="Mayor"),CONCATENATE("R6C",'Mapa final'!#REF!),"")</f>
        <v>#REF!</v>
      </c>
      <c r="AH11" s="47" t="e">
        <f>IF(AND('Mapa final'!#REF!="Muy Alta",'Mapa final'!#REF!="Catastrófico"),CONCATENATE("R6C",'Mapa final'!#REF!),"")</f>
        <v>#REF!</v>
      </c>
      <c r="AI11" s="48" t="e">
        <f>IF(AND('Mapa final'!#REF!="Muy Alta",'Mapa final'!#REF!="Catastrófico"),CONCATENATE("R6C",'Mapa final'!#REF!),"")</f>
        <v>#REF!</v>
      </c>
      <c r="AJ11" s="48" t="e">
        <f>IF(AND('Mapa final'!#REF!="Muy Alta",'Mapa final'!#REF!="Catastrófico"),CONCATENATE("R6C",'Mapa final'!#REF!),"")</f>
        <v>#REF!</v>
      </c>
      <c r="AK11" s="48" t="e">
        <f>IF(AND('Mapa final'!#REF!="Muy Alta",'Mapa final'!#REF!="Catastrófico"),CONCATENATE("R6C",'Mapa final'!#REF!),"")</f>
        <v>#REF!</v>
      </c>
      <c r="AL11" s="48" t="e">
        <f>IF(AND('Mapa final'!#REF!="Muy Alta",'Mapa final'!#REF!="Catastrófico"),CONCATENATE("R6C",'Mapa final'!#REF!),"")</f>
        <v>#REF!</v>
      </c>
      <c r="AM11" s="49" t="e">
        <f>IF(AND('Mapa final'!#REF!="Muy Alta",'Mapa final'!#REF!="Catastrófico"),CONCATENATE("R6C",'Mapa final'!#REF!),"")</f>
        <v>#REF!</v>
      </c>
      <c r="AN11" s="75"/>
      <c r="AO11" s="338"/>
      <c r="AP11" s="339"/>
      <c r="AQ11" s="339"/>
      <c r="AR11" s="339"/>
      <c r="AS11" s="339"/>
      <c r="AT11" s="340"/>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91" ht="15" customHeight="1" x14ac:dyDescent="0.25">
      <c r="A12" s="75"/>
      <c r="B12" s="277"/>
      <c r="C12" s="277"/>
      <c r="D12" s="278"/>
      <c r="E12" s="318"/>
      <c r="F12" s="319"/>
      <c r="G12" s="319"/>
      <c r="H12" s="319"/>
      <c r="I12" s="320"/>
      <c r="J12" s="44" t="e">
        <f>IF(AND('Mapa final'!#REF!="Muy Alta",'Mapa final'!#REF!="Leve"),CONCATENATE("R7C",'Mapa final'!#REF!),"")</f>
        <v>#REF!</v>
      </c>
      <c r="K12" s="45" t="e">
        <f>IF(AND('Mapa final'!#REF!="Muy Alta",'Mapa final'!#REF!="Leve"),CONCATENATE("R7C",'Mapa final'!#REF!),"")</f>
        <v>#REF!</v>
      </c>
      <c r="L12" s="45" t="e">
        <f>IF(AND('Mapa final'!#REF!="Muy Alta",'Mapa final'!#REF!="Leve"),CONCATENATE("R7C",'Mapa final'!#REF!),"")</f>
        <v>#REF!</v>
      </c>
      <c r="M12" s="45" t="e">
        <f>IF(AND('Mapa final'!#REF!="Muy Alta",'Mapa final'!#REF!="Leve"),CONCATENATE("R7C",'Mapa final'!#REF!),"")</f>
        <v>#REF!</v>
      </c>
      <c r="N12" s="45" t="e">
        <f>IF(AND('Mapa final'!#REF!="Muy Alta",'Mapa final'!#REF!="Leve"),CONCATENATE("R7C",'Mapa final'!#REF!),"")</f>
        <v>#REF!</v>
      </c>
      <c r="O12" s="46" t="e">
        <f>IF(AND('Mapa final'!#REF!="Muy Alta",'Mapa final'!#REF!="Leve"),CONCATENATE("R7C",'Mapa final'!#REF!),"")</f>
        <v>#REF!</v>
      </c>
      <c r="P12" s="44" t="e">
        <f>IF(AND('Mapa final'!#REF!="Muy Alta",'Mapa final'!#REF!="Menor"),CONCATENATE("R7C",'Mapa final'!#REF!),"")</f>
        <v>#REF!</v>
      </c>
      <c r="Q12" s="45" t="e">
        <f>IF(AND('Mapa final'!#REF!="Muy Alta",'Mapa final'!#REF!="Menor"),CONCATENATE("R7C",'Mapa final'!#REF!),"")</f>
        <v>#REF!</v>
      </c>
      <c r="R12" s="45" t="e">
        <f>IF(AND('Mapa final'!#REF!="Muy Alta",'Mapa final'!#REF!="Menor"),CONCATENATE("R7C",'Mapa final'!#REF!),"")</f>
        <v>#REF!</v>
      </c>
      <c r="S12" s="45" t="e">
        <f>IF(AND('Mapa final'!#REF!="Muy Alta",'Mapa final'!#REF!="Menor"),CONCATENATE("R7C",'Mapa final'!#REF!),"")</f>
        <v>#REF!</v>
      </c>
      <c r="T12" s="45" t="e">
        <f>IF(AND('Mapa final'!#REF!="Muy Alta",'Mapa final'!#REF!="Menor"),CONCATENATE("R7C",'Mapa final'!#REF!),"")</f>
        <v>#REF!</v>
      </c>
      <c r="U12" s="46" t="e">
        <f>IF(AND('Mapa final'!#REF!="Muy Alta",'Mapa final'!#REF!="Menor"),CONCATENATE("R7C",'Mapa final'!#REF!),"")</f>
        <v>#REF!</v>
      </c>
      <c r="V12" s="44" t="e">
        <f>IF(AND('Mapa final'!#REF!="Muy Alta",'Mapa final'!#REF!="Moderado"),CONCATENATE("R7C",'Mapa final'!#REF!),"")</f>
        <v>#REF!</v>
      </c>
      <c r="W12" s="45" t="e">
        <f>IF(AND('Mapa final'!#REF!="Muy Alta",'Mapa final'!#REF!="Moderado"),CONCATENATE("R7C",'Mapa final'!#REF!),"")</f>
        <v>#REF!</v>
      </c>
      <c r="X12" s="45" t="e">
        <f>IF(AND('Mapa final'!#REF!="Muy Alta",'Mapa final'!#REF!="Moderado"),CONCATENATE("R7C",'Mapa final'!#REF!),"")</f>
        <v>#REF!</v>
      </c>
      <c r="Y12" s="45" t="e">
        <f>IF(AND('Mapa final'!#REF!="Muy Alta",'Mapa final'!#REF!="Moderado"),CONCATENATE("R7C",'Mapa final'!#REF!),"")</f>
        <v>#REF!</v>
      </c>
      <c r="Z12" s="45" t="e">
        <f>IF(AND('Mapa final'!#REF!="Muy Alta",'Mapa final'!#REF!="Moderado"),CONCATENATE("R7C",'Mapa final'!#REF!),"")</f>
        <v>#REF!</v>
      </c>
      <c r="AA12" s="46" t="e">
        <f>IF(AND('Mapa final'!#REF!="Muy Alta",'Mapa final'!#REF!="Moderado"),CONCATENATE("R7C",'Mapa final'!#REF!),"")</f>
        <v>#REF!</v>
      </c>
      <c r="AB12" s="44" t="e">
        <f>IF(AND('Mapa final'!#REF!="Muy Alta",'Mapa final'!#REF!="Mayor"),CONCATENATE("R7C",'Mapa final'!#REF!),"")</f>
        <v>#REF!</v>
      </c>
      <c r="AC12" s="45" t="e">
        <f>IF(AND('Mapa final'!#REF!="Muy Alta",'Mapa final'!#REF!="Mayor"),CONCATENATE("R7C",'Mapa final'!#REF!),"")</f>
        <v>#REF!</v>
      </c>
      <c r="AD12" s="45" t="e">
        <f>IF(AND('Mapa final'!#REF!="Muy Alta",'Mapa final'!#REF!="Mayor"),CONCATENATE("R7C",'Mapa final'!#REF!),"")</f>
        <v>#REF!</v>
      </c>
      <c r="AE12" s="45" t="e">
        <f>IF(AND('Mapa final'!#REF!="Muy Alta",'Mapa final'!#REF!="Mayor"),CONCATENATE("R7C",'Mapa final'!#REF!),"")</f>
        <v>#REF!</v>
      </c>
      <c r="AF12" s="45" t="e">
        <f>IF(AND('Mapa final'!#REF!="Muy Alta",'Mapa final'!#REF!="Mayor"),CONCATENATE("R7C",'Mapa final'!#REF!),"")</f>
        <v>#REF!</v>
      </c>
      <c r="AG12" s="46" t="e">
        <f>IF(AND('Mapa final'!#REF!="Muy Alta",'Mapa final'!#REF!="Mayor"),CONCATENATE("R7C",'Mapa final'!#REF!),"")</f>
        <v>#REF!</v>
      </c>
      <c r="AH12" s="47" t="e">
        <f>IF(AND('Mapa final'!#REF!="Muy Alta",'Mapa final'!#REF!="Catastrófico"),CONCATENATE("R7C",'Mapa final'!#REF!),"")</f>
        <v>#REF!</v>
      </c>
      <c r="AI12" s="48" t="e">
        <f>IF(AND('Mapa final'!#REF!="Muy Alta",'Mapa final'!#REF!="Catastrófico"),CONCATENATE("R7C",'Mapa final'!#REF!),"")</f>
        <v>#REF!</v>
      </c>
      <c r="AJ12" s="48" t="e">
        <f>IF(AND('Mapa final'!#REF!="Muy Alta",'Mapa final'!#REF!="Catastrófico"),CONCATENATE("R7C",'Mapa final'!#REF!),"")</f>
        <v>#REF!</v>
      </c>
      <c r="AK12" s="48" t="e">
        <f>IF(AND('Mapa final'!#REF!="Muy Alta",'Mapa final'!#REF!="Catastrófico"),CONCATENATE("R7C",'Mapa final'!#REF!),"")</f>
        <v>#REF!</v>
      </c>
      <c r="AL12" s="48" t="e">
        <f>IF(AND('Mapa final'!#REF!="Muy Alta",'Mapa final'!#REF!="Catastrófico"),CONCATENATE("R7C",'Mapa final'!#REF!),"")</f>
        <v>#REF!</v>
      </c>
      <c r="AM12" s="49" t="e">
        <f>IF(AND('Mapa final'!#REF!="Muy Alta",'Mapa final'!#REF!="Catastrófico"),CONCATENATE("R7C",'Mapa final'!#REF!),"")</f>
        <v>#REF!</v>
      </c>
      <c r="AN12" s="75"/>
      <c r="AO12" s="338"/>
      <c r="AP12" s="339"/>
      <c r="AQ12" s="339"/>
      <c r="AR12" s="339"/>
      <c r="AS12" s="339"/>
      <c r="AT12" s="340"/>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row>
    <row r="13" spans="1:91" ht="15" customHeight="1" x14ac:dyDescent="0.25">
      <c r="A13" s="75"/>
      <c r="B13" s="277"/>
      <c r="C13" s="277"/>
      <c r="D13" s="278"/>
      <c r="E13" s="318"/>
      <c r="F13" s="319"/>
      <c r="G13" s="319"/>
      <c r="H13" s="319"/>
      <c r="I13" s="320"/>
      <c r="J13" s="44" t="e">
        <f>IF(AND('Mapa final'!#REF!="Muy Alta",'Mapa final'!#REF!="Leve"),CONCATENATE("R8C",'Mapa final'!#REF!),"")</f>
        <v>#REF!</v>
      </c>
      <c r="K13" s="45" t="e">
        <f>IF(AND('Mapa final'!#REF!="Muy Alta",'Mapa final'!#REF!="Leve"),CONCATENATE("R8C",'Mapa final'!#REF!),"")</f>
        <v>#REF!</v>
      </c>
      <c r="L13" s="45" t="e">
        <f>IF(AND('Mapa final'!#REF!="Muy Alta",'Mapa final'!#REF!="Leve"),CONCATENATE("R8C",'Mapa final'!#REF!),"")</f>
        <v>#REF!</v>
      </c>
      <c r="M13" s="45" t="e">
        <f>IF(AND('Mapa final'!#REF!="Muy Alta",'Mapa final'!#REF!="Leve"),CONCATENATE("R8C",'Mapa final'!#REF!),"")</f>
        <v>#REF!</v>
      </c>
      <c r="N13" s="45" t="e">
        <f>IF(AND('Mapa final'!#REF!="Muy Alta",'Mapa final'!#REF!="Leve"),CONCATENATE("R8C",'Mapa final'!#REF!),"")</f>
        <v>#REF!</v>
      </c>
      <c r="O13" s="46" t="e">
        <f>IF(AND('Mapa final'!#REF!="Muy Alta",'Mapa final'!#REF!="Leve"),CONCATENATE("R8C",'Mapa final'!#REF!),"")</f>
        <v>#REF!</v>
      </c>
      <c r="P13" s="44" t="e">
        <f>IF(AND('Mapa final'!#REF!="Muy Alta",'Mapa final'!#REF!="Menor"),CONCATENATE("R8C",'Mapa final'!#REF!),"")</f>
        <v>#REF!</v>
      </c>
      <c r="Q13" s="45" t="e">
        <f>IF(AND('Mapa final'!#REF!="Muy Alta",'Mapa final'!#REF!="Menor"),CONCATENATE("R8C",'Mapa final'!#REF!),"")</f>
        <v>#REF!</v>
      </c>
      <c r="R13" s="45" t="e">
        <f>IF(AND('Mapa final'!#REF!="Muy Alta",'Mapa final'!#REF!="Menor"),CONCATENATE("R8C",'Mapa final'!#REF!),"")</f>
        <v>#REF!</v>
      </c>
      <c r="S13" s="45" t="e">
        <f>IF(AND('Mapa final'!#REF!="Muy Alta",'Mapa final'!#REF!="Menor"),CONCATENATE("R8C",'Mapa final'!#REF!),"")</f>
        <v>#REF!</v>
      </c>
      <c r="T13" s="45" t="e">
        <f>IF(AND('Mapa final'!#REF!="Muy Alta",'Mapa final'!#REF!="Menor"),CONCATENATE("R8C",'Mapa final'!#REF!),"")</f>
        <v>#REF!</v>
      </c>
      <c r="U13" s="46" t="e">
        <f>IF(AND('Mapa final'!#REF!="Muy Alta",'Mapa final'!#REF!="Menor"),CONCATENATE("R8C",'Mapa final'!#REF!),"")</f>
        <v>#REF!</v>
      </c>
      <c r="V13" s="44" t="e">
        <f>IF(AND('Mapa final'!#REF!="Muy Alta",'Mapa final'!#REF!="Moderado"),CONCATENATE("R8C",'Mapa final'!#REF!),"")</f>
        <v>#REF!</v>
      </c>
      <c r="W13" s="45" t="e">
        <f>IF(AND('Mapa final'!#REF!="Muy Alta",'Mapa final'!#REF!="Moderado"),CONCATENATE("R8C",'Mapa final'!#REF!),"")</f>
        <v>#REF!</v>
      </c>
      <c r="X13" s="45" t="e">
        <f>IF(AND('Mapa final'!#REF!="Muy Alta",'Mapa final'!#REF!="Moderado"),CONCATENATE("R8C",'Mapa final'!#REF!),"")</f>
        <v>#REF!</v>
      </c>
      <c r="Y13" s="45" t="e">
        <f>IF(AND('Mapa final'!#REF!="Muy Alta",'Mapa final'!#REF!="Moderado"),CONCATENATE("R8C",'Mapa final'!#REF!),"")</f>
        <v>#REF!</v>
      </c>
      <c r="Z13" s="45" t="e">
        <f>IF(AND('Mapa final'!#REF!="Muy Alta",'Mapa final'!#REF!="Moderado"),CONCATENATE("R8C",'Mapa final'!#REF!),"")</f>
        <v>#REF!</v>
      </c>
      <c r="AA13" s="46" t="e">
        <f>IF(AND('Mapa final'!#REF!="Muy Alta",'Mapa final'!#REF!="Moderado"),CONCATENATE("R8C",'Mapa final'!#REF!),"")</f>
        <v>#REF!</v>
      </c>
      <c r="AB13" s="44" t="e">
        <f>IF(AND('Mapa final'!#REF!="Muy Alta",'Mapa final'!#REF!="Mayor"),CONCATENATE("R8C",'Mapa final'!#REF!),"")</f>
        <v>#REF!</v>
      </c>
      <c r="AC13" s="45" t="e">
        <f>IF(AND('Mapa final'!#REF!="Muy Alta",'Mapa final'!#REF!="Mayor"),CONCATENATE("R8C",'Mapa final'!#REF!),"")</f>
        <v>#REF!</v>
      </c>
      <c r="AD13" s="45" t="e">
        <f>IF(AND('Mapa final'!#REF!="Muy Alta",'Mapa final'!#REF!="Mayor"),CONCATENATE("R8C",'Mapa final'!#REF!),"")</f>
        <v>#REF!</v>
      </c>
      <c r="AE13" s="45" t="e">
        <f>IF(AND('Mapa final'!#REF!="Muy Alta",'Mapa final'!#REF!="Mayor"),CONCATENATE("R8C",'Mapa final'!#REF!),"")</f>
        <v>#REF!</v>
      </c>
      <c r="AF13" s="45" t="e">
        <f>IF(AND('Mapa final'!#REF!="Muy Alta",'Mapa final'!#REF!="Mayor"),CONCATENATE("R8C",'Mapa final'!#REF!),"")</f>
        <v>#REF!</v>
      </c>
      <c r="AG13" s="46" t="e">
        <f>IF(AND('Mapa final'!#REF!="Muy Alta",'Mapa final'!#REF!="Mayor"),CONCATENATE("R8C",'Mapa final'!#REF!),"")</f>
        <v>#REF!</v>
      </c>
      <c r="AH13" s="47" t="e">
        <f>IF(AND('Mapa final'!#REF!="Muy Alta",'Mapa final'!#REF!="Catastrófico"),CONCATENATE("R8C",'Mapa final'!#REF!),"")</f>
        <v>#REF!</v>
      </c>
      <c r="AI13" s="48" t="e">
        <f>IF(AND('Mapa final'!#REF!="Muy Alta",'Mapa final'!#REF!="Catastrófico"),CONCATENATE("R8C",'Mapa final'!#REF!),"")</f>
        <v>#REF!</v>
      </c>
      <c r="AJ13" s="48" t="e">
        <f>IF(AND('Mapa final'!#REF!="Muy Alta",'Mapa final'!#REF!="Catastrófico"),CONCATENATE("R8C",'Mapa final'!#REF!),"")</f>
        <v>#REF!</v>
      </c>
      <c r="AK13" s="48" t="e">
        <f>IF(AND('Mapa final'!#REF!="Muy Alta",'Mapa final'!#REF!="Catastrófico"),CONCATENATE("R8C",'Mapa final'!#REF!),"")</f>
        <v>#REF!</v>
      </c>
      <c r="AL13" s="48" t="e">
        <f>IF(AND('Mapa final'!#REF!="Muy Alta",'Mapa final'!#REF!="Catastrófico"),CONCATENATE("R8C",'Mapa final'!#REF!),"")</f>
        <v>#REF!</v>
      </c>
      <c r="AM13" s="49" t="e">
        <f>IF(AND('Mapa final'!#REF!="Muy Alta",'Mapa final'!#REF!="Catastrófico"),CONCATENATE("R8C",'Mapa final'!#REF!),"")</f>
        <v>#REF!</v>
      </c>
      <c r="AN13" s="75"/>
      <c r="AO13" s="338"/>
      <c r="AP13" s="339"/>
      <c r="AQ13" s="339"/>
      <c r="AR13" s="339"/>
      <c r="AS13" s="339"/>
      <c r="AT13" s="340"/>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row>
    <row r="14" spans="1:91" ht="15" customHeight="1" x14ac:dyDescent="0.25">
      <c r="A14" s="75"/>
      <c r="B14" s="277"/>
      <c r="C14" s="277"/>
      <c r="D14" s="278"/>
      <c r="E14" s="318"/>
      <c r="F14" s="319"/>
      <c r="G14" s="319"/>
      <c r="H14" s="319"/>
      <c r="I14" s="320"/>
      <c r="J14" s="44" t="e">
        <f>IF(AND('Mapa final'!#REF!="Muy Alta",'Mapa final'!#REF!="Leve"),CONCATENATE("R9C",'Mapa final'!#REF!),"")</f>
        <v>#REF!</v>
      </c>
      <c r="K14" s="45" t="e">
        <f>IF(AND('Mapa final'!#REF!="Muy Alta",'Mapa final'!#REF!="Leve"),CONCATENATE("R9C",'Mapa final'!#REF!),"")</f>
        <v>#REF!</v>
      </c>
      <c r="L14" s="45" t="e">
        <f>IF(AND('Mapa final'!#REF!="Muy Alta",'Mapa final'!#REF!="Leve"),CONCATENATE("R9C",'Mapa final'!#REF!),"")</f>
        <v>#REF!</v>
      </c>
      <c r="M14" s="45" t="e">
        <f>IF(AND('Mapa final'!#REF!="Muy Alta",'Mapa final'!#REF!="Leve"),CONCATENATE("R9C",'Mapa final'!#REF!),"")</f>
        <v>#REF!</v>
      </c>
      <c r="N14" s="45" t="e">
        <f>IF(AND('Mapa final'!#REF!="Muy Alta",'Mapa final'!#REF!="Leve"),CONCATENATE("R9C",'Mapa final'!#REF!),"")</f>
        <v>#REF!</v>
      </c>
      <c r="O14" s="46" t="e">
        <f>IF(AND('Mapa final'!#REF!="Muy Alta",'Mapa final'!#REF!="Leve"),CONCATENATE("R9C",'Mapa final'!#REF!),"")</f>
        <v>#REF!</v>
      </c>
      <c r="P14" s="44" t="e">
        <f>IF(AND('Mapa final'!#REF!="Muy Alta",'Mapa final'!#REF!="Menor"),CONCATENATE("R9C",'Mapa final'!#REF!),"")</f>
        <v>#REF!</v>
      </c>
      <c r="Q14" s="45" t="e">
        <f>IF(AND('Mapa final'!#REF!="Muy Alta",'Mapa final'!#REF!="Menor"),CONCATENATE("R9C",'Mapa final'!#REF!),"")</f>
        <v>#REF!</v>
      </c>
      <c r="R14" s="45" t="e">
        <f>IF(AND('Mapa final'!#REF!="Muy Alta",'Mapa final'!#REF!="Menor"),CONCATENATE("R9C",'Mapa final'!#REF!),"")</f>
        <v>#REF!</v>
      </c>
      <c r="S14" s="45" t="e">
        <f>IF(AND('Mapa final'!#REF!="Muy Alta",'Mapa final'!#REF!="Menor"),CONCATENATE("R9C",'Mapa final'!#REF!),"")</f>
        <v>#REF!</v>
      </c>
      <c r="T14" s="45" t="e">
        <f>IF(AND('Mapa final'!#REF!="Muy Alta",'Mapa final'!#REF!="Menor"),CONCATENATE("R9C",'Mapa final'!#REF!),"")</f>
        <v>#REF!</v>
      </c>
      <c r="U14" s="46" t="e">
        <f>IF(AND('Mapa final'!#REF!="Muy Alta",'Mapa final'!#REF!="Menor"),CONCATENATE("R9C",'Mapa final'!#REF!),"")</f>
        <v>#REF!</v>
      </c>
      <c r="V14" s="44" t="e">
        <f>IF(AND('Mapa final'!#REF!="Muy Alta",'Mapa final'!#REF!="Moderado"),CONCATENATE("R9C",'Mapa final'!#REF!),"")</f>
        <v>#REF!</v>
      </c>
      <c r="W14" s="45" t="e">
        <f>IF(AND('Mapa final'!#REF!="Muy Alta",'Mapa final'!#REF!="Moderado"),CONCATENATE("R9C",'Mapa final'!#REF!),"")</f>
        <v>#REF!</v>
      </c>
      <c r="X14" s="45" t="e">
        <f>IF(AND('Mapa final'!#REF!="Muy Alta",'Mapa final'!#REF!="Moderado"),CONCATENATE("R9C",'Mapa final'!#REF!),"")</f>
        <v>#REF!</v>
      </c>
      <c r="Y14" s="45" t="e">
        <f>IF(AND('Mapa final'!#REF!="Muy Alta",'Mapa final'!#REF!="Moderado"),CONCATENATE("R9C",'Mapa final'!#REF!),"")</f>
        <v>#REF!</v>
      </c>
      <c r="Z14" s="45" t="e">
        <f>IF(AND('Mapa final'!#REF!="Muy Alta",'Mapa final'!#REF!="Moderado"),CONCATENATE("R9C",'Mapa final'!#REF!),"")</f>
        <v>#REF!</v>
      </c>
      <c r="AA14" s="46" t="e">
        <f>IF(AND('Mapa final'!#REF!="Muy Alta",'Mapa final'!#REF!="Moderado"),CONCATENATE("R9C",'Mapa final'!#REF!),"")</f>
        <v>#REF!</v>
      </c>
      <c r="AB14" s="44" t="e">
        <f>IF(AND('Mapa final'!#REF!="Muy Alta",'Mapa final'!#REF!="Mayor"),CONCATENATE("R9C",'Mapa final'!#REF!),"")</f>
        <v>#REF!</v>
      </c>
      <c r="AC14" s="45" t="e">
        <f>IF(AND('Mapa final'!#REF!="Muy Alta",'Mapa final'!#REF!="Mayor"),CONCATENATE("R9C",'Mapa final'!#REF!),"")</f>
        <v>#REF!</v>
      </c>
      <c r="AD14" s="45" t="e">
        <f>IF(AND('Mapa final'!#REF!="Muy Alta",'Mapa final'!#REF!="Mayor"),CONCATENATE("R9C",'Mapa final'!#REF!),"")</f>
        <v>#REF!</v>
      </c>
      <c r="AE14" s="45" t="e">
        <f>IF(AND('Mapa final'!#REF!="Muy Alta",'Mapa final'!#REF!="Mayor"),CONCATENATE("R9C",'Mapa final'!#REF!),"")</f>
        <v>#REF!</v>
      </c>
      <c r="AF14" s="45" t="e">
        <f>IF(AND('Mapa final'!#REF!="Muy Alta",'Mapa final'!#REF!="Mayor"),CONCATENATE("R9C",'Mapa final'!#REF!),"")</f>
        <v>#REF!</v>
      </c>
      <c r="AG14" s="46" t="e">
        <f>IF(AND('Mapa final'!#REF!="Muy Alta",'Mapa final'!#REF!="Mayor"),CONCATENATE("R9C",'Mapa final'!#REF!),"")</f>
        <v>#REF!</v>
      </c>
      <c r="AH14" s="47" t="e">
        <f>IF(AND('Mapa final'!#REF!="Muy Alta",'Mapa final'!#REF!="Catastrófico"),CONCATENATE("R9C",'Mapa final'!#REF!),"")</f>
        <v>#REF!</v>
      </c>
      <c r="AI14" s="48" t="e">
        <f>IF(AND('Mapa final'!#REF!="Muy Alta",'Mapa final'!#REF!="Catastrófico"),CONCATENATE("R9C",'Mapa final'!#REF!),"")</f>
        <v>#REF!</v>
      </c>
      <c r="AJ14" s="48" t="e">
        <f>IF(AND('Mapa final'!#REF!="Muy Alta",'Mapa final'!#REF!="Catastrófico"),CONCATENATE("R9C",'Mapa final'!#REF!),"")</f>
        <v>#REF!</v>
      </c>
      <c r="AK14" s="48" t="e">
        <f>IF(AND('Mapa final'!#REF!="Muy Alta",'Mapa final'!#REF!="Catastrófico"),CONCATENATE("R9C",'Mapa final'!#REF!),"")</f>
        <v>#REF!</v>
      </c>
      <c r="AL14" s="48" t="e">
        <f>IF(AND('Mapa final'!#REF!="Muy Alta",'Mapa final'!#REF!="Catastrófico"),CONCATENATE("R9C",'Mapa final'!#REF!),"")</f>
        <v>#REF!</v>
      </c>
      <c r="AM14" s="49" t="e">
        <f>IF(AND('Mapa final'!#REF!="Muy Alta",'Mapa final'!#REF!="Catastrófico"),CONCATENATE("R9C",'Mapa final'!#REF!),"")</f>
        <v>#REF!</v>
      </c>
      <c r="AN14" s="75"/>
      <c r="AO14" s="338"/>
      <c r="AP14" s="339"/>
      <c r="AQ14" s="339"/>
      <c r="AR14" s="339"/>
      <c r="AS14" s="339"/>
      <c r="AT14" s="340"/>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row>
    <row r="15" spans="1:91" ht="15.75" customHeight="1" thickBot="1" x14ac:dyDescent="0.3">
      <c r="A15" s="75"/>
      <c r="B15" s="277"/>
      <c r="C15" s="277"/>
      <c r="D15" s="278"/>
      <c r="E15" s="321"/>
      <c r="F15" s="322"/>
      <c r="G15" s="322"/>
      <c r="H15" s="322"/>
      <c r="I15" s="323"/>
      <c r="J15" s="50" t="e">
        <f>IF(AND('Mapa final'!#REF!="Muy Alta",'Mapa final'!#REF!="Leve"),CONCATENATE("R10C",'Mapa final'!#REF!),"")</f>
        <v>#REF!</v>
      </c>
      <c r="K15" s="51" t="e">
        <f>IF(AND('Mapa final'!#REF!="Muy Alta",'Mapa final'!#REF!="Leve"),CONCATENATE("R10C",'Mapa final'!#REF!),"")</f>
        <v>#REF!</v>
      </c>
      <c r="L15" s="51" t="e">
        <f>IF(AND('Mapa final'!#REF!="Muy Alta",'Mapa final'!#REF!="Leve"),CONCATENATE("R10C",'Mapa final'!#REF!),"")</f>
        <v>#REF!</v>
      </c>
      <c r="M15" s="51" t="e">
        <f>IF(AND('Mapa final'!#REF!="Muy Alta",'Mapa final'!#REF!="Leve"),CONCATENATE("R10C",'Mapa final'!#REF!),"")</f>
        <v>#REF!</v>
      </c>
      <c r="N15" s="51" t="e">
        <f>IF(AND('Mapa final'!#REF!="Muy Alta",'Mapa final'!#REF!="Leve"),CONCATENATE("R10C",'Mapa final'!#REF!),"")</f>
        <v>#REF!</v>
      </c>
      <c r="O15" s="52" t="e">
        <f>IF(AND('Mapa final'!#REF!="Muy Alta",'Mapa final'!#REF!="Leve"),CONCATENATE("R10C",'Mapa final'!#REF!),"")</f>
        <v>#REF!</v>
      </c>
      <c r="P15" s="44" t="e">
        <f>IF(AND('Mapa final'!#REF!="Muy Alta",'Mapa final'!#REF!="Menor"),CONCATENATE("R10C",'Mapa final'!#REF!),"")</f>
        <v>#REF!</v>
      </c>
      <c r="Q15" s="45" t="e">
        <f>IF(AND('Mapa final'!#REF!="Muy Alta",'Mapa final'!#REF!="Menor"),CONCATENATE("R10C",'Mapa final'!#REF!),"")</f>
        <v>#REF!</v>
      </c>
      <c r="R15" s="45" t="e">
        <f>IF(AND('Mapa final'!#REF!="Muy Alta",'Mapa final'!#REF!="Menor"),CONCATENATE("R10C",'Mapa final'!#REF!),"")</f>
        <v>#REF!</v>
      </c>
      <c r="S15" s="45" t="e">
        <f>IF(AND('Mapa final'!#REF!="Muy Alta",'Mapa final'!#REF!="Menor"),CONCATENATE("R10C",'Mapa final'!#REF!),"")</f>
        <v>#REF!</v>
      </c>
      <c r="T15" s="45" t="e">
        <f>IF(AND('Mapa final'!#REF!="Muy Alta",'Mapa final'!#REF!="Menor"),CONCATENATE("R10C",'Mapa final'!#REF!),"")</f>
        <v>#REF!</v>
      </c>
      <c r="U15" s="46" t="e">
        <f>IF(AND('Mapa final'!#REF!="Muy Alta",'Mapa final'!#REF!="Menor"),CONCATENATE("R10C",'Mapa final'!#REF!),"")</f>
        <v>#REF!</v>
      </c>
      <c r="V15" s="50" t="e">
        <f>IF(AND('Mapa final'!#REF!="Muy Alta",'Mapa final'!#REF!="Moderado"),CONCATENATE("R10C",'Mapa final'!#REF!),"")</f>
        <v>#REF!</v>
      </c>
      <c r="W15" s="51" t="e">
        <f>IF(AND('Mapa final'!#REF!="Muy Alta",'Mapa final'!#REF!="Moderado"),CONCATENATE("R10C",'Mapa final'!#REF!),"")</f>
        <v>#REF!</v>
      </c>
      <c r="X15" s="51" t="e">
        <f>IF(AND('Mapa final'!#REF!="Muy Alta",'Mapa final'!#REF!="Moderado"),CONCATENATE("R10C",'Mapa final'!#REF!),"")</f>
        <v>#REF!</v>
      </c>
      <c r="Y15" s="51" t="e">
        <f>IF(AND('Mapa final'!#REF!="Muy Alta",'Mapa final'!#REF!="Moderado"),CONCATENATE("R10C",'Mapa final'!#REF!),"")</f>
        <v>#REF!</v>
      </c>
      <c r="Z15" s="51" t="e">
        <f>IF(AND('Mapa final'!#REF!="Muy Alta",'Mapa final'!#REF!="Moderado"),CONCATENATE("R10C",'Mapa final'!#REF!),"")</f>
        <v>#REF!</v>
      </c>
      <c r="AA15" s="52" t="e">
        <f>IF(AND('Mapa final'!#REF!="Muy Alta",'Mapa final'!#REF!="Moderado"),CONCATENATE("R10C",'Mapa final'!#REF!),"")</f>
        <v>#REF!</v>
      </c>
      <c r="AB15" s="44" t="e">
        <f>IF(AND('Mapa final'!#REF!="Muy Alta",'Mapa final'!#REF!="Mayor"),CONCATENATE("R10C",'Mapa final'!#REF!),"")</f>
        <v>#REF!</v>
      </c>
      <c r="AC15" s="45" t="e">
        <f>IF(AND('Mapa final'!#REF!="Muy Alta",'Mapa final'!#REF!="Mayor"),CONCATENATE("R10C",'Mapa final'!#REF!),"")</f>
        <v>#REF!</v>
      </c>
      <c r="AD15" s="45" t="e">
        <f>IF(AND('Mapa final'!#REF!="Muy Alta",'Mapa final'!#REF!="Mayor"),CONCATENATE("R10C",'Mapa final'!#REF!),"")</f>
        <v>#REF!</v>
      </c>
      <c r="AE15" s="45" t="e">
        <f>IF(AND('Mapa final'!#REF!="Muy Alta",'Mapa final'!#REF!="Mayor"),CONCATENATE("R10C",'Mapa final'!#REF!),"")</f>
        <v>#REF!</v>
      </c>
      <c r="AF15" s="45" t="e">
        <f>IF(AND('Mapa final'!#REF!="Muy Alta",'Mapa final'!#REF!="Mayor"),CONCATENATE("R10C",'Mapa final'!#REF!),"")</f>
        <v>#REF!</v>
      </c>
      <c r="AG15" s="46" t="e">
        <f>IF(AND('Mapa final'!#REF!="Muy Alta",'Mapa final'!#REF!="Mayor"),CONCATENATE("R10C",'Mapa final'!#REF!),"")</f>
        <v>#REF!</v>
      </c>
      <c r="AH15" s="53" t="e">
        <f>IF(AND('Mapa final'!#REF!="Muy Alta",'Mapa final'!#REF!="Catastrófico"),CONCATENATE("R10C",'Mapa final'!#REF!),"")</f>
        <v>#REF!</v>
      </c>
      <c r="AI15" s="54" t="e">
        <f>IF(AND('Mapa final'!#REF!="Muy Alta",'Mapa final'!#REF!="Catastrófico"),CONCATENATE("R10C",'Mapa final'!#REF!),"")</f>
        <v>#REF!</v>
      </c>
      <c r="AJ15" s="54" t="e">
        <f>IF(AND('Mapa final'!#REF!="Muy Alta",'Mapa final'!#REF!="Catastrófico"),CONCATENATE("R10C",'Mapa final'!#REF!),"")</f>
        <v>#REF!</v>
      </c>
      <c r="AK15" s="54" t="e">
        <f>IF(AND('Mapa final'!#REF!="Muy Alta",'Mapa final'!#REF!="Catastrófico"),CONCATENATE("R10C",'Mapa final'!#REF!),"")</f>
        <v>#REF!</v>
      </c>
      <c r="AL15" s="54" t="e">
        <f>IF(AND('Mapa final'!#REF!="Muy Alta",'Mapa final'!#REF!="Catastrófico"),CONCATENATE("R10C",'Mapa final'!#REF!),"")</f>
        <v>#REF!</v>
      </c>
      <c r="AM15" s="55" t="e">
        <f>IF(AND('Mapa final'!#REF!="Muy Alta",'Mapa final'!#REF!="Catastrófico"),CONCATENATE("R10C",'Mapa final'!#REF!),"")</f>
        <v>#REF!</v>
      </c>
      <c r="AN15" s="75"/>
      <c r="AO15" s="341"/>
      <c r="AP15" s="342"/>
      <c r="AQ15" s="342"/>
      <c r="AR15" s="342"/>
      <c r="AS15" s="342"/>
      <c r="AT15" s="343"/>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91" ht="15" customHeight="1" x14ac:dyDescent="0.25">
      <c r="A16" s="75"/>
      <c r="B16" s="277"/>
      <c r="C16" s="277"/>
      <c r="D16" s="278"/>
      <c r="E16" s="315" t="s">
        <v>179</v>
      </c>
      <c r="F16" s="316"/>
      <c r="G16" s="316"/>
      <c r="H16" s="316"/>
      <c r="I16" s="316"/>
      <c r="J16" s="56" t="e">
        <f>IF(AND('Mapa final'!#REF!="Alta",'Mapa final'!#REF!="Leve"),CONCATENATE("R1C",'Mapa final'!#REF!),"")</f>
        <v>#REF!</v>
      </c>
      <c r="K16" s="57" t="e">
        <f>IF(AND('Mapa final'!#REF!="Alta",'Mapa final'!#REF!="Leve"),CONCATENATE("R1C",'Mapa final'!#REF!),"")</f>
        <v>#REF!</v>
      </c>
      <c r="L16" s="57" t="e">
        <f>IF(AND('Mapa final'!#REF!="Alta",'Mapa final'!#REF!="Leve"),CONCATENATE("R1C",'Mapa final'!#REF!),"")</f>
        <v>#REF!</v>
      </c>
      <c r="M16" s="57" t="e">
        <f>IF(AND('Mapa final'!#REF!="Alta",'Mapa final'!#REF!="Leve"),CONCATENATE("R1C",'Mapa final'!#REF!),"")</f>
        <v>#REF!</v>
      </c>
      <c r="N16" s="57" t="e">
        <f>IF(AND('Mapa final'!#REF!="Alta",'Mapa final'!#REF!="Leve"),CONCATENATE("R1C",'Mapa final'!#REF!),"")</f>
        <v>#REF!</v>
      </c>
      <c r="O16" s="58" t="e">
        <f>IF(AND('Mapa final'!#REF!="Alta",'Mapa final'!#REF!="Leve"),CONCATENATE("R1C",'Mapa final'!#REF!),"")</f>
        <v>#REF!</v>
      </c>
      <c r="P16" s="56" t="e">
        <f>IF(AND('Mapa final'!#REF!="Alta",'Mapa final'!#REF!="Menor"),CONCATENATE("R1C",'Mapa final'!#REF!),"")</f>
        <v>#REF!</v>
      </c>
      <c r="Q16" s="57" t="e">
        <f>IF(AND('Mapa final'!#REF!="Alta",'Mapa final'!#REF!="Menor"),CONCATENATE("R1C",'Mapa final'!#REF!),"")</f>
        <v>#REF!</v>
      </c>
      <c r="R16" s="57" t="e">
        <f>IF(AND('Mapa final'!#REF!="Alta",'Mapa final'!#REF!="Menor"),CONCATENATE("R1C",'Mapa final'!#REF!),"")</f>
        <v>#REF!</v>
      </c>
      <c r="S16" s="57" t="e">
        <f>IF(AND('Mapa final'!#REF!="Alta",'Mapa final'!#REF!="Menor"),CONCATENATE("R1C",'Mapa final'!#REF!),"")</f>
        <v>#REF!</v>
      </c>
      <c r="T16" s="57" t="e">
        <f>IF(AND('Mapa final'!#REF!="Alta",'Mapa final'!#REF!="Menor"),CONCATENATE("R1C",'Mapa final'!#REF!),"")</f>
        <v>#REF!</v>
      </c>
      <c r="U16" s="58" t="e">
        <f>IF(AND('Mapa final'!#REF!="Alta",'Mapa final'!#REF!="Menor"),CONCATENATE("R1C",'Mapa final'!#REF!),"")</f>
        <v>#REF!</v>
      </c>
      <c r="V16" s="38" t="e">
        <f>IF(AND('Mapa final'!#REF!="Alta",'Mapa final'!#REF!="Moderado"),CONCATENATE("R1C",'Mapa final'!#REF!),"")</f>
        <v>#REF!</v>
      </c>
      <c r="W16" s="39" t="e">
        <f>IF(AND('Mapa final'!#REF!="Alta",'Mapa final'!#REF!="Moderado"),CONCATENATE("R1C",'Mapa final'!#REF!),"")</f>
        <v>#REF!</v>
      </c>
      <c r="X16" s="39" t="e">
        <f>IF(AND('Mapa final'!#REF!="Alta",'Mapa final'!#REF!="Moderado"),CONCATENATE("R1C",'Mapa final'!#REF!),"")</f>
        <v>#REF!</v>
      </c>
      <c r="Y16" s="39" t="e">
        <f>IF(AND('Mapa final'!#REF!="Alta",'Mapa final'!#REF!="Moderado"),CONCATENATE("R1C",'Mapa final'!#REF!),"")</f>
        <v>#REF!</v>
      </c>
      <c r="Z16" s="39" t="e">
        <f>IF(AND('Mapa final'!#REF!="Alta",'Mapa final'!#REF!="Moderado"),CONCATENATE("R1C",'Mapa final'!#REF!),"")</f>
        <v>#REF!</v>
      </c>
      <c r="AA16" s="40" t="e">
        <f>IF(AND('Mapa final'!#REF!="Alta",'Mapa final'!#REF!="Moderado"),CONCATENATE("R1C",'Mapa final'!#REF!),"")</f>
        <v>#REF!</v>
      </c>
      <c r="AB16" s="38" t="e">
        <f>IF(AND('Mapa final'!#REF!="Alta",'Mapa final'!#REF!="Mayor"),CONCATENATE("R1C",'Mapa final'!#REF!),"")</f>
        <v>#REF!</v>
      </c>
      <c r="AC16" s="39" t="e">
        <f>IF(AND('Mapa final'!#REF!="Alta",'Mapa final'!#REF!="Mayor"),CONCATENATE("R1C",'Mapa final'!#REF!),"")</f>
        <v>#REF!</v>
      </c>
      <c r="AD16" s="39" t="e">
        <f>IF(AND('Mapa final'!#REF!="Alta",'Mapa final'!#REF!="Mayor"),CONCATENATE("R1C",'Mapa final'!#REF!),"")</f>
        <v>#REF!</v>
      </c>
      <c r="AE16" s="39" t="e">
        <f>IF(AND('Mapa final'!#REF!="Alta",'Mapa final'!#REF!="Mayor"),CONCATENATE("R1C",'Mapa final'!#REF!),"")</f>
        <v>#REF!</v>
      </c>
      <c r="AF16" s="39" t="e">
        <f>IF(AND('Mapa final'!#REF!="Alta",'Mapa final'!#REF!="Mayor"),CONCATENATE("R1C",'Mapa final'!#REF!),"")</f>
        <v>#REF!</v>
      </c>
      <c r="AG16" s="40" t="e">
        <f>IF(AND('Mapa final'!#REF!="Alta",'Mapa final'!#REF!="Mayor"),CONCATENATE("R1C",'Mapa final'!#REF!),"")</f>
        <v>#REF!</v>
      </c>
      <c r="AH16" s="41" t="e">
        <f>IF(AND('Mapa final'!#REF!="Alta",'Mapa final'!#REF!="Catastrófico"),CONCATENATE("R1C",'Mapa final'!#REF!),"")</f>
        <v>#REF!</v>
      </c>
      <c r="AI16" s="42" t="e">
        <f>IF(AND('Mapa final'!#REF!="Alta",'Mapa final'!#REF!="Catastrófico"),CONCATENATE("R1C",'Mapa final'!#REF!),"")</f>
        <v>#REF!</v>
      </c>
      <c r="AJ16" s="42" t="e">
        <f>IF(AND('Mapa final'!#REF!="Alta",'Mapa final'!#REF!="Catastrófico"),CONCATENATE("R1C",'Mapa final'!#REF!),"")</f>
        <v>#REF!</v>
      </c>
      <c r="AK16" s="42" t="e">
        <f>IF(AND('Mapa final'!#REF!="Alta",'Mapa final'!#REF!="Catastrófico"),CONCATENATE("R1C",'Mapa final'!#REF!),"")</f>
        <v>#REF!</v>
      </c>
      <c r="AL16" s="42" t="e">
        <f>IF(AND('Mapa final'!#REF!="Alta",'Mapa final'!#REF!="Catastrófico"),CONCATENATE("R1C",'Mapa final'!#REF!),"")</f>
        <v>#REF!</v>
      </c>
      <c r="AM16" s="43" t="e">
        <f>IF(AND('Mapa final'!#REF!="Alta",'Mapa final'!#REF!="Catastrófico"),CONCATENATE("R1C",'Mapa final'!#REF!),"")</f>
        <v>#REF!</v>
      </c>
      <c r="AN16" s="75"/>
      <c r="AO16" s="325" t="s">
        <v>180</v>
      </c>
      <c r="AP16" s="326"/>
      <c r="AQ16" s="326"/>
      <c r="AR16" s="326"/>
      <c r="AS16" s="326"/>
      <c r="AT16" s="327"/>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1:76" ht="15" customHeight="1" x14ac:dyDescent="0.25">
      <c r="A17" s="75"/>
      <c r="B17" s="277"/>
      <c r="C17" s="277"/>
      <c r="D17" s="278"/>
      <c r="E17" s="334"/>
      <c r="F17" s="319"/>
      <c r="G17" s="319"/>
      <c r="H17" s="319"/>
      <c r="I17" s="319"/>
      <c r="J17" s="59" t="str">
        <f>IF(AND('Mapa final'!$AD$11="Alta",'Mapa final'!$AF$11="Leve"),CONCATENATE("R2C",'Mapa final'!$S$11),"")</f>
        <v/>
      </c>
      <c r="K17" s="60" t="str">
        <f>IF(AND('Mapa final'!$AD$12="Alta",'Mapa final'!$AF$12="Leve"),CONCATENATE("R2C",'Mapa final'!$S$12),"")</f>
        <v/>
      </c>
      <c r="L17" s="60" t="e">
        <f>IF(AND('Mapa final'!#REF!="Alta",'Mapa final'!#REF!="Leve"),CONCATENATE("R2C",'Mapa final'!#REF!),"")</f>
        <v>#REF!</v>
      </c>
      <c r="M17" s="60" t="e">
        <f>IF(AND('Mapa final'!#REF!="Alta",'Mapa final'!#REF!="Leve"),CONCATENATE("R2C",'Mapa final'!#REF!),"")</f>
        <v>#REF!</v>
      </c>
      <c r="N17" s="60" t="e">
        <f>IF(AND('Mapa final'!#REF!="Alta",'Mapa final'!#REF!="Leve"),CONCATENATE("R2C",'Mapa final'!#REF!),"")</f>
        <v>#REF!</v>
      </c>
      <c r="O17" s="61" t="e">
        <f>IF(AND('Mapa final'!#REF!="Alta",'Mapa final'!#REF!="Leve"),CONCATENATE("R2C",'Mapa final'!#REF!),"")</f>
        <v>#REF!</v>
      </c>
      <c r="P17" s="59" t="str">
        <f>IF(AND('Mapa final'!$AD$11="Alta",'Mapa final'!$AF$11="Menor"),CONCATENATE("R2C",'Mapa final'!$S$11),"")</f>
        <v/>
      </c>
      <c r="Q17" s="60" t="str">
        <f>IF(AND('Mapa final'!$AD$12="Alta",'Mapa final'!$AF$12="Menor"),CONCATENATE("R2C",'Mapa final'!$S$12),"")</f>
        <v/>
      </c>
      <c r="R17" s="60" t="e">
        <f>IF(AND('Mapa final'!#REF!="Alta",'Mapa final'!#REF!="Menor"),CONCATENATE("R2C",'Mapa final'!#REF!),"")</f>
        <v>#REF!</v>
      </c>
      <c r="S17" s="60" t="e">
        <f>IF(AND('Mapa final'!#REF!="Alta",'Mapa final'!#REF!="Menor"),CONCATENATE("R2C",'Mapa final'!#REF!),"")</f>
        <v>#REF!</v>
      </c>
      <c r="T17" s="60" t="e">
        <f>IF(AND('Mapa final'!#REF!="Alta",'Mapa final'!#REF!="Menor"),CONCATENATE("R2C",'Mapa final'!#REF!),"")</f>
        <v>#REF!</v>
      </c>
      <c r="U17" s="61" t="e">
        <f>IF(AND('Mapa final'!#REF!="Alta",'Mapa final'!#REF!="Menor"),CONCATENATE("R2C",'Mapa final'!#REF!),"")</f>
        <v>#REF!</v>
      </c>
      <c r="V17" s="44" t="str">
        <f>IF(AND('Mapa final'!$AD$11="Alta",'Mapa final'!$AF$11="Moderado"),CONCATENATE("R2C",'Mapa final'!$S$11),"")</f>
        <v/>
      </c>
      <c r="W17" s="45" t="str">
        <f>IF(AND('Mapa final'!$AD$12="Alta",'Mapa final'!$AF$12="Moderado"),CONCATENATE("R2C",'Mapa final'!$S$12),"")</f>
        <v/>
      </c>
      <c r="X17" s="45" t="e">
        <f>IF(AND('Mapa final'!#REF!="Alta",'Mapa final'!#REF!="Moderado"),CONCATENATE("R2C",'Mapa final'!#REF!),"")</f>
        <v>#REF!</v>
      </c>
      <c r="Y17" s="45" t="e">
        <f>IF(AND('Mapa final'!#REF!="Alta",'Mapa final'!#REF!="Moderado"),CONCATENATE("R2C",'Mapa final'!#REF!),"")</f>
        <v>#REF!</v>
      </c>
      <c r="Z17" s="45" t="e">
        <f>IF(AND('Mapa final'!#REF!="Alta",'Mapa final'!#REF!="Moderado"),CONCATENATE("R2C",'Mapa final'!#REF!),"")</f>
        <v>#REF!</v>
      </c>
      <c r="AA17" s="46" t="e">
        <f>IF(AND('Mapa final'!#REF!="Alta",'Mapa final'!#REF!="Moderado"),CONCATENATE("R2C",'Mapa final'!#REF!),"")</f>
        <v>#REF!</v>
      </c>
      <c r="AB17" s="44" t="str">
        <f>IF(AND('Mapa final'!$AD$11="Alta",'Mapa final'!$AF$11="Mayor"),CONCATENATE("R2C",'Mapa final'!$S$11),"")</f>
        <v/>
      </c>
      <c r="AC17" s="45" t="str">
        <f>IF(AND('Mapa final'!$AD$12="Alta",'Mapa final'!$AF$12="Mayor"),CONCATENATE("R2C",'Mapa final'!$S$12),"")</f>
        <v/>
      </c>
      <c r="AD17" s="45" t="e">
        <f>IF(AND('Mapa final'!#REF!="Alta",'Mapa final'!#REF!="Mayor"),CONCATENATE("R2C",'Mapa final'!#REF!),"")</f>
        <v>#REF!</v>
      </c>
      <c r="AE17" s="45" t="e">
        <f>IF(AND('Mapa final'!#REF!="Alta",'Mapa final'!#REF!="Mayor"),CONCATENATE("R2C",'Mapa final'!#REF!),"")</f>
        <v>#REF!</v>
      </c>
      <c r="AF17" s="45" t="e">
        <f>IF(AND('Mapa final'!#REF!="Alta",'Mapa final'!#REF!="Mayor"),CONCATENATE("R2C",'Mapa final'!#REF!),"")</f>
        <v>#REF!</v>
      </c>
      <c r="AG17" s="46" t="e">
        <f>IF(AND('Mapa final'!#REF!="Alta",'Mapa final'!#REF!="Mayor"),CONCATENATE("R2C",'Mapa final'!#REF!),"")</f>
        <v>#REF!</v>
      </c>
      <c r="AH17" s="47" t="str">
        <f>IF(AND('Mapa final'!$AD$11="Alta",'Mapa final'!$AF$11="Catastrófico"),CONCATENATE("R2C",'Mapa final'!$S$11),"")</f>
        <v/>
      </c>
      <c r="AI17" s="48" t="str">
        <f>IF(AND('Mapa final'!$AD$12="Alta",'Mapa final'!$AF$12="Catastrófico"),CONCATENATE("R2C",'Mapa final'!$S$12),"")</f>
        <v/>
      </c>
      <c r="AJ17" s="48" t="e">
        <f>IF(AND('Mapa final'!#REF!="Alta",'Mapa final'!#REF!="Catastrófico"),CONCATENATE("R2C",'Mapa final'!#REF!),"")</f>
        <v>#REF!</v>
      </c>
      <c r="AK17" s="48" t="e">
        <f>IF(AND('Mapa final'!#REF!="Alta",'Mapa final'!#REF!="Catastrófico"),CONCATENATE("R2C",'Mapa final'!#REF!),"")</f>
        <v>#REF!</v>
      </c>
      <c r="AL17" s="48" t="e">
        <f>IF(AND('Mapa final'!#REF!="Alta",'Mapa final'!#REF!="Catastrófico"),CONCATENATE("R2C",'Mapa final'!#REF!),"")</f>
        <v>#REF!</v>
      </c>
      <c r="AM17" s="49" t="e">
        <f>IF(AND('Mapa final'!#REF!="Alta",'Mapa final'!#REF!="Catastrófico"),CONCATENATE("R2C",'Mapa final'!#REF!),"")</f>
        <v>#REF!</v>
      </c>
      <c r="AN17" s="75"/>
      <c r="AO17" s="328"/>
      <c r="AP17" s="329"/>
      <c r="AQ17" s="329"/>
      <c r="AR17" s="329"/>
      <c r="AS17" s="329"/>
      <c r="AT17" s="330"/>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1:76" ht="15" customHeight="1" x14ac:dyDescent="0.25">
      <c r="A18" s="75"/>
      <c r="B18" s="277"/>
      <c r="C18" s="277"/>
      <c r="D18" s="278"/>
      <c r="E18" s="318"/>
      <c r="F18" s="319"/>
      <c r="G18" s="319"/>
      <c r="H18" s="319"/>
      <c r="I18" s="319"/>
      <c r="J18" s="59" t="e">
        <f>IF(AND('Mapa final'!#REF!="Alta",'Mapa final'!#REF!="Leve"),CONCATENATE("R3C",'Mapa final'!#REF!),"")</f>
        <v>#REF!</v>
      </c>
      <c r="K18" s="60" t="e">
        <f>IF(AND('Mapa final'!#REF!="Alta",'Mapa final'!#REF!="Leve"),CONCATENATE("R3C",'Mapa final'!#REF!),"")</f>
        <v>#REF!</v>
      </c>
      <c r="L18" s="60" t="e">
        <f>IF(AND('Mapa final'!#REF!="Alta",'Mapa final'!#REF!="Leve"),CONCATENATE("R3C",'Mapa final'!#REF!),"")</f>
        <v>#REF!</v>
      </c>
      <c r="M18" s="60" t="e">
        <f>IF(AND('Mapa final'!#REF!="Alta",'Mapa final'!#REF!="Leve"),CONCATENATE("R3C",'Mapa final'!#REF!),"")</f>
        <v>#REF!</v>
      </c>
      <c r="N18" s="60" t="e">
        <f>IF(AND('Mapa final'!#REF!="Alta",'Mapa final'!#REF!="Leve"),CONCATENATE("R3C",'Mapa final'!#REF!),"")</f>
        <v>#REF!</v>
      </c>
      <c r="O18" s="61" t="e">
        <f>IF(AND('Mapa final'!#REF!="Alta",'Mapa final'!#REF!="Leve"),CONCATENATE("R3C",'Mapa final'!#REF!),"")</f>
        <v>#REF!</v>
      </c>
      <c r="P18" s="59" t="e">
        <f>IF(AND('Mapa final'!#REF!="Alta",'Mapa final'!#REF!="Menor"),CONCATENATE("R3C",'Mapa final'!#REF!),"")</f>
        <v>#REF!</v>
      </c>
      <c r="Q18" s="60" t="e">
        <f>IF(AND('Mapa final'!#REF!="Alta",'Mapa final'!#REF!="Menor"),CONCATENATE("R3C",'Mapa final'!#REF!),"")</f>
        <v>#REF!</v>
      </c>
      <c r="R18" s="60" t="e">
        <f>IF(AND('Mapa final'!#REF!="Alta",'Mapa final'!#REF!="Menor"),CONCATENATE("R3C",'Mapa final'!#REF!),"")</f>
        <v>#REF!</v>
      </c>
      <c r="S18" s="60" t="e">
        <f>IF(AND('Mapa final'!#REF!="Alta",'Mapa final'!#REF!="Menor"),CONCATENATE("R3C",'Mapa final'!#REF!),"")</f>
        <v>#REF!</v>
      </c>
      <c r="T18" s="60" t="e">
        <f>IF(AND('Mapa final'!#REF!="Alta",'Mapa final'!#REF!="Menor"),CONCATENATE("R3C",'Mapa final'!#REF!),"")</f>
        <v>#REF!</v>
      </c>
      <c r="U18" s="61" t="e">
        <f>IF(AND('Mapa final'!#REF!="Alta",'Mapa final'!#REF!="Menor"),CONCATENATE("R3C",'Mapa final'!#REF!),"")</f>
        <v>#REF!</v>
      </c>
      <c r="V18" s="44" t="e">
        <f>IF(AND('Mapa final'!#REF!="Alta",'Mapa final'!#REF!="Moderado"),CONCATENATE("R3C",'Mapa final'!#REF!),"")</f>
        <v>#REF!</v>
      </c>
      <c r="W18" s="45" t="e">
        <f>IF(AND('Mapa final'!#REF!="Alta",'Mapa final'!#REF!="Moderado"),CONCATENATE("R3C",'Mapa final'!#REF!),"")</f>
        <v>#REF!</v>
      </c>
      <c r="X18" s="45" t="e">
        <f>IF(AND('Mapa final'!#REF!="Alta",'Mapa final'!#REF!="Moderado"),CONCATENATE("R3C",'Mapa final'!#REF!),"")</f>
        <v>#REF!</v>
      </c>
      <c r="Y18" s="45" t="e">
        <f>IF(AND('Mapa final'!#REF!="Alta",'Mapa final'!#REF!="Moderado"),CONCATENATE("R3C",'Mapa final'!#REF!),"")</f>
        <v>#REF!</v>
      </c>
      <c r="Z18" s="45" t="e">
        <f>IF(AND('Mapa final'!#REF!="Alta",'Mapa final'!#REF!="Moderado"),CONCATENATE("R3C",'Mapa final'!#REF!),"")</f>
        <v>#REF!</v>
      </c>
      <c r="AA18" s="46" t="e">
        <f>IF(AND('Mapa final'!#REF!="Alta",'Mapa final'!#REF!="Moderado"),CONCATENATE("R3C",'Mapa final'!#REF!),"")</f>
        <v>#REF!</v>
      </c>
      <c r="AB18" s="44" t="e">
        <f>IF(AND('Mapa final'!#REF!="Alta",'Mapa final'!#REF!="Mayor"),CONCATENATE("R3C",'Mapa final'!#REF!),"")</f>
        <v>#REF!</v>
      </c>
      <c r="AC18" s="45" t="e">
        <f>IF(AND('Mapa final'!#REF!="Alta",'Mapa final'!#REF!="Mayor"),CONCATENATE("R3C",'Mapa final'!#REF!),"")</f>
        <v>#REF!</v>
      </c>
      <c r="AD18" s="45" t="e">
        <f>IF(AND('Mapa final'!#REF!="Alta",'Mapa final'!#REF!="Mayor"),CONCATENATE("R3C",'Mapa final'!#REF!),"")</f>
        <v>#REF!</v>
      </c>
      <c r="AE18" s="45" t="e">
        <f>IF(AND('Mapa final'!#REF!="Alta",'Mapa final'!#REF!="Mayor"),CONCATENATE("R3C",'Mapa final'!#REF!),"")</f>
        <v>#REF!</v>
      </c>
      <c r="AF18" s="45" t="e">
        <f>IF(AND('Mapa final'!#REF!="Alta",'Mapa final'!#REF!="Mayor"),CONCATENATE("R3C",'Mapa final'!#REF!),"")</f>
        <v>#REF!</v>
      </c>
      <c r="AG18" s="46" t="e">
        <f>IF(AND('Mapa final'!#REF!="Alta",'Mapa final'!#REF!="Mayor"),CONCATENATE("R3C",'Mapa final'!#REF!),"")</f>
        <v>#REF!</v>
      </c>
      <c r="AH18" s="47" t="e">
        <f>IF(AND('Mapa final'!#REF!="Alta",'Mapa final'!#REF!="Catastrófico"),CONCATENATE("R3C",'Mapa final'!#REF!),"")</f>
        <v>#REF!</v>
      </c>
      <c r="AI18" s="48" t="e">
        <f>IF(AND('Mapa final'!#REF!="Alta",'Mapa final'!#REF!="Catastrófico"),CONCATENATE("R3C",'Mapa final'!#REF!),"")</f>
        <v>#REF!</v>
      </c>
      <c r="AJ18" s="48" t="e">
        <f>IF(AND('Mapa final'!#REF!="Alta",'Mapa final'!#REF!="Catastrófico"),CONCATENATE("R3C",'Mapa final'!#REF!),"")</f>
        <v>#REF!</v>
      </c>
      <c r="AK18" s="48" t="e">
        <f>IF(AND('Mapa final'!#REF!="Alta",'Mapa final'!#REF!="Catastrófico"),CONCATENATE("R3C",'Mapa final'!#REF!),"")</f>
        <v>#REF!</v>
      </c>
      <c r="AL18" s="48" t="e">
        <f>IF(AND('Mapa final'!#REF!="Alta",'Mapa final'!#REF!="Catastrófico"),CONCATENATE("R3C",'Mapa final'!#REF!),"")</f>
        <v>#REF!</v>
      </c>
      <c r="AM18" s="49" t="e">
        <f>IF(AND('Mapa final'!#REF!="Alta",'Mapa final'!#REF!="Catastrófico"),CONCATENATE("R3C",'Mapa final'!#REF!),"")</f>
        <v>#REF!</v>
      </c>
      <c r="AN18" s="75"/>
      <c r="AO18" s="328"/>
      <c r="AP18" s="329"/>
      <c r="AQ18" s="329"/>
      <c r="AR18" s="329"/>
      <c r="AS18" s="329"/>
      <c r="AT18" s="330"/>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1:76" ht="15" customHeight="1" x14ac:dyDescent="0.25">
      <c r="A19" s="75"/>
      <c r="B19" s="277"/>
      <c r="C19" s="277"/>
      <c r="D19" s="278"/>
      <c r="E19" s="318"/>
      <c r="F19" s="319"/>
      <c r="G19" s="319"/>
      <c r="H19" s="319"/>
      <c r="I19" s="319"/>
      <c r="J19" s="59" t="e">
        <f>IF(AND('Mapa final'!#REF!="Alta",'Mapa final'!#REF!="Leve"),CONCATENATE("R4C",'Mapa final'!#REF!),"")</f>
        <v>#REF!</v>
      </c>
      <c r="K19" s="60" t="e">
        <f>IF(AND('Mapa final'!#REF!="Alta",'Mapa final'!#REF!="Leve"),CONCATENATE("R4C",'Mapa final'!#REF!),"")</f>
        <v>#REF!</v>
      </c>
      <c r="L19" s="60" t="e">
        <f>IF(AND('Mapa final'!#REF!="Alta",'Mapa final'!#REF!="Leve"),CONCATENATE("R4C",'Mapa final'!#REF!),"")</f>
        <v>#REF!</v>
      </c>
      <c r="M19" s="60" t="e">
        <f>IF(AND('Mapa final'!#REF!="Alta",'Mapa final'!#REF!="Leve"),CONCATENATE("R4C",'Mapa final'!#REF!),"")</f>
        <v>#REF!</v>
      </c>
      <c r="N19" s="60" t="e">
        <f>IF(AND('Mapa final'!#REF!="Alta",'Mapa final'!#REF!="Leve"),CONCATENATE("R4C",'Mapa final'!#REF!),"")</f>
        <v>#REF!</v>
      </c>
      <c r="O19" s="61" t="e">
        <f>IF(AND('Mapa final'!#REF!="Alta",'Mapa final'!#REF!="Leve"),CONCATENATE("R4C",'Mapa final'!#REF!),"")</f>
        <v>#REF!</v>
      </c>
      <c r="P19" s="59" t="e">
        <f>IF(AND('Mapa final'!#REF!="Alta",'Mapa final'!#REF!="Menor"),CONCATENATE("R4C",'Mapa final'!#REF!),"")</f>
        <v>#REF!</v>
      </c>
      <c r="Q19" s="60" t="e">
        <f>IF(AND('Mapa final'!#REF!="Alta",'Mapa final'!#REF!="Menor"),CONCATENATE("R4C",'Mapa final'!#REF!),"")</f>
        <v>#REF!</v>
      </c>
      <c r="R19" s="60" t="e">
        <f>IF(AND('Mapa final'!#REF!="Alta",'Mapa final'!#REF!="Menor"),CONCATENATE("R4C",'Mapa final'!#REF!),"")</f>
        <v>#REF!</v>
      </c>
      <c r="S19" s="60" t="e">
        <f>IF(AND('Mapa final'!#REF!="Alta",'Mapa final'!#REF!="Menor"),CONCATENATE("R4C",'Mapa final'!#REF!),"")</f>
        <v>#REF!</v>
      </c>
      <c r="T19" s="60" t="e">
        <f>IF(AND('Mapa final'!#REF!="Alta",'Mapa final'!#REF!="Menor"),CONCATENATE("R4C",'Mapa final'!#REF!),"")</f>
        <v>#REF!</v>
      </c>
      <c r="U19" s="61" t="e">
        <f>IF(AND('Mapa final'!#REF!="Alta",'Mapa final'!#REF!="Menor"),CONCATENATE("R4C",'Mapa final'!#REF!),"")</f>
        <v>#REF!</v>
      </c>
      <c r="V19" s="44" t="e">
        <f>IF(AND('Mapa final'!#REF!="Alta",'Mapa final'!#REF!="Moderado"),CONCATENATE("R4C",'Mapa final'!#REF!),"")</f>
        <v>#REF!</v>
      </c>
      <c r="W19" s="45" t="e">
        <f>IF(AND('Mapa final'!#REF!="Alta",'Mapa final'!#REF!="Moderado"),CONCATENATE("R4C",'Mapa final'!#REF!),"")</f>
        <v>#REF!</v>
      </c>
      <c r="X19" s="45" t="e">
        <f>IF(AND('Mapa final'!#REF!="Alta",'Mapa final'!#REF!="Moderado"),CONCATENATE("R4C",'Mapa final'!#REF!),"")</f>
        <v>#REF!</v>
      </c>
      <c r="Y19" s="45" t="e">
        <f>IF(AND('Mapa final'!#REF!="Alta",'Mapa final'!#REF!="Moderado"),CONCATENATE("R4C",'Mapa final'!#REF!),"")</f>
        <v>#REF!</v>
      </c>
      <c r="Z19" s="45" t="e">
        <f>IF(AND('Mapa final'!#REF!="Alta",'Mapa final'!#REF!="Moderado"),CONCATENATE("R4C",'Mapa final'!#REF!),"")</f>
        <v>#REF!</v>
      </c>
      <c r="AA19" s="46" t="e">
        <f>IF(AND('Mapa final'!#REF!="Alta",'Mapa final'!#REF!="Moderado"),CONCATENATE("R4C",'Mapa final'!#REF!),"")</f>
        <v>#REF!</v>
      </c>
      <c r="AB19" s="44" t="e">
        <f>IF(AND('Mapa final'!#REF!="Alta",'Mapa final'!#REF!="Mayor"),CONCATENATE("R4C",'Mapa final'!#REF!),"")</f>
        <v>#REF!</v>
      </c>
      <c r="AC19" s="45" t="e">
        <f>IF(AND('Mapa final'!#REF!="Alta",'Mapa final'!#REF!="Mayor"),CONCATENATE("R4C",'Mapa final'!#REF!),"")</f>
        <v>#REF!</v>
      </c>
      <c r="AD19" s="45" t="e">
        <f>IF(AND('Mapa final'!#REF!="Alta",'Mapa final'!#REF!="Mayor"),CONCATENATE("R4C",'Mapa final'!#REF!),"")</f>
        <v>#REF!</v>
      </c>
      <c r="AE19" s="45" t="e">
        <f>IF(AND('Mapa final'!#REF!="Alta",'Mapa final'!#REF!="Mayor"),CONCATENATE("R4C",'Mapa final'!#REF!),"")</f>
        <v>#REF!</v>
      </c>
      <c r="AF19" s="45" t="e">
        <f>IF(AND('Mapa final'!#REF!="Alta",'Mapa final'!#REF!="Mayor"),CONCATENATE("R4C",'Mapa final'!#REF!),"")</f>
        <v>#REF!</v>
      </c>
      <c r="AG19" s="46" t="e">
        <f>IF(AND('Mapa final'!#REF!="Alta",'Mapa final'!#REF!="Mayor"),CONCATENATE("R4C",'Mapa final'!#REF!),"")</f>
        <v>#REF!</v>
      </c>
      <c r="AH19" s="47" t="e">
        <f>IF(AND('Mapa final'!#REF!="Alta",'Mapa final'!#REF!="Catastrófico"),CONCATENATE("R4C",'Mapa final'!#REF!),"")</f>
        <v>#REF!</v>
      </c>
      <c r="AI19" s="48" t="e">
        <f>IF(AND('Mapa final'!#REF!="Alta",'Mapa final'!#REF!="Catastrófico"),CONCATENATE("R4C",'Mapa final'!#REF!),"")</f>
        <v>#REF!</v>
      </c>
      <c r="AJ19" s="48" t="e">
        <f>IF(AND('Mapa final'!#REF!="Alta",'Mapa final'!#REF!="Catastrófico"),CONCATENATE("R4C",'Mapa final'!#REF!),"")</f>
        <v>#REF!</v>
      </c>
      <c r="AK19" s="48" t="e">
        <f>IF(AND('Mapa final'!#REF!="Alta",'Mapa final'!#REF!="Catastrófico"),CONCATENATE("R4C",'Mapa final'!#REF!),"")</f>
        <v>#REF!</v>
      </c>
      <c r="AL19" s="48" t="e">
        <f>IF(AND('Mapa final'!#REF!="Alta",'Mapa final'!#REF!="Catastrófico"),CONCATENATE("R4C",'Mapa final'!#REF!),"")</f>
        <v>#REF!</v>
      </c>
      <c r="AM19" s="49" t="e">
        <f>IF(AND('Mapa final'!#REF!="Alta",'Mapa final'!#REF!="Catastrófico"),CONCATENATE("R4C",'Mapa final'!#REF!),"")</f>
        <v>#REF!</v>
      </c>
      <c r="AN19" s="75"/>
      <c r="AO19" s="328"/>
      <c r="AP19" s="329"/>
      <c r="AQ19" s="329"/>
      <c r="AR19" s="329"/>
      <c r="AS19" s="329"/>
      <c r="AT19" s="330"/>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1:76" ht="15" customHeight="1" x14ac:dyDescent="0.25">
      <c r="A20" s="75"/>
      <c r="B20" s="277"/>
      <c r="C20" s="277"/>
      <c r="D20" s="278"/>
      <c r="E20" s="318"/>
      <c r="F20" s="319"/>
      <c r="G20" s="319"/>
      <c r="H20" s="319"/>
      <c r="I20" s="319"/>
      <c r="J20" s="59" t="e">
        <f>IF(AND('Mapa final'!#REF!="Alta",'Mapa final'!#REF!="Leve"),CONCATENATE("R5C",'Mapa final'!#REF!),"")</f>
        <v>#REF!</v>
      </c>
      <c r="K20" s="60" t="e">
        <f>IF(AND('Mapa final'!#REF!="Alta",'Mapa final'!#REF!="Leve"),CONCATENATE("R5C",'Mapa final'!#REF!),"")</f>
        <v>#REF!</v>
      </c>
      <c r="L20" s="60" t="e">
        <f>IF(AND('Mapa final'!#REF!="Alta",'Mapa final'!#REF!="Leve"),CONCATENATE("R5C",'Mapa final'!#REF!),"")</f>
        <v>#REF!</v>
      </c>
      <c r="M20" s="60" t="e">
        <f>IF(AND('Mapa final'!#REF!="Alta",'Mapa final'!#REF!="Leve"),CONCATENATE("R5C",'Mapa final'!#REF!),"")</f>
        <v>#REF!</v>
      </c>
      <c r="N20" s="60" t="e">
        <f>IF(AND('Mapa final'!#REF!="Alta",'Mapa final'!#REF!="Leve"),CONCATENATE("R5C",'Mapa final'!#REF!),"")</f>
        <v>#REF!</v>
      </c>
      <c r="O20" s="61" t="e">
        <f>IF(AND('Mapa final'!#REF!="Alta",'Mapa final'!#REF!="Leve"),CONCATENATE("R5C",'Mapa final'!#REF!),"")</f>
        <v>#REF!</v>
      </c>
      <c r="P20" s="59" t="e">
        <f>IF(AND('Mapa final'!#REF!="Alta",'Mapa final'!#REF!="Menor"),CONCATENATE("R5C",'Mapa final'!#REF!),"")</f>
        <v>#REF!</v>
      </c>
      <c r="Q20" s="60" t="e">
        <f>IF(AND('Mapa final'!#REF!="Alta",'Mapa final'!#REF!="Menor"),CONCATENATE("R5C",'Mapa final'!#REF!),"")</f>
        <v>#REF!</v>
      </c>
      <c r="R20" s="60" t="e">
        <f>IF(AND('Mapa final'!#REF!="Alta",'Mapa final'!#REF!="Menor"),CONCATENATE("R5C",'Mapa final'!#REF!),"")</f>
        <v>#REF!</v>
      </c>
      <c r="S20" s="60" t="e">
        <f>IF(AND('Mapa final'!#REF!="Alta",'Mapa final'!#REF!="Menor"),CONCATENATE("R5C",'Mapa final'!#REF!),"")</f>
        <v>#REF!</v>
      </c>
      <c r="T20" s="60" t="e">
        <f>IF(AND('Mapa final'!#REF!="Alta",'Mapa final'!#REF!="Menor"),CONCATENATE("R5C",'Mapa final'!#REF!),"")</f>
        <v>#REF!</v>
      </c>
      <c r="U20" s="61" t="e">
        <f>IF(AND('Mapa final'!#REF!="Alta",'Mapa final'!#REF!="Menor"),CONCATENATE("R5C",'Mapa final'!#REF!),"")</f>
        <v>#REF!</v>
      </c>
      <c r="V20" s="44" t="e">
        <f>IF(AND('Mapa final'!#REF!="Alta",'Mapa final'!#REF!="Moderado"),CONCATENATE("R5C",'Mapa final'!#REF!),"")</f>
        <v>#REF!</v>
      </c>
      <c r="W20" s="45" t="e">
        <f>IF(AND('Mapa final'!#REF!="Alta",'Mapa final'!#REF!="Moderado"),CONCATENATE("R5C",'Mapa final'!#REF!),"")</f>
        <v>#REF!</v>
      </c>
      <c r="X20" s="45" t="e">
        <f>IF(AND('Mapa final'!#REF!="Alta",'Mapa final'!#REF!="Moderado"),CONCATENATE("R5C",'Mapa final'!#REF!),"")</f>
        <v>#REF!</v>
      </c>
      <c r="Y20" s="45" t="e">
        <f>IF(AND('Mapa final'!#REF!="Alta",'Mapa final'!#REF!="Moderado"),CONCATENATE("R5C",'Mapa final'!#REF!),"")</f>
        <v>#REF!</v>
      </c>
      <c r="Z20" s="45" t="e">
        <f>IF(AND('Mapa final'!#REF!="Alta",'Mapa final'!#REF!="Moderado"),CONCATENATE("R5C",'Mapa final'!#REF!),"")</f>
        <v>#REF!</v>
      </c>
      <c r="AA20" s="46" t="e">
        <f>IF(AND('Mapa final'!#REF!="Alta",'Mapa final'!#REF!="Moderado"),CONCATENATE("R5C",'Mapa final'!#REF!),"")</f>
        <v>#REF!</v>
      </c>
      <c r="AB20" s="44" t="e">
        <f>IF(AND('Mapa final'!#REF!="Alta",'Mapa final'!#REF!="Mayor"),CONCATENATE("R5C",'Mapa final'!#REF!),"")</f>
        <v>#REF!</v>
      </c>
      <c r="AC20" s="45" t="e">
        <f>IF(AND('Mapa final'!#REF!="Alta",'Mapa final'!#REF!="Mayor"),CONCATENATE("R5C",'Mapa final'!#REF!),"")</f>
        <v>#REF!</v>
      </c>
      <c r="AD20" s="45" t="e">
        <f>IF(AND('Mapa final'!#REF!="Alta",'Mapa final'!#REF!="Mayor"),CONCATENATE("R5C",'Mapa final'!#REF!),"")</f>
        <v>#REF!</v>
      </c>
      <c r="AE20" s="45" t="e">
        <f>IF(AND('Mapa final'!#REF!="Alta",'Mapa final'!#REF!="Mayor"),CONCATENATE("R5C",'Mapa final'!#REF!),"")</f>
        <v>#REF!</v>
      </c>
      <c r="AF20" s="45" t="e">
        <f>IF(AND('Mapa final'!#REF!="Alta",'Mapa final'!#REF!="Mayor"),CONCATENATE("R5C",'Mapa final'!#REF!),"")</f>
        <v>#REF!</v>
      </c>
      <c r="AG20" s="46" t="e">
        <f>IF(AND('Mapa final'!#REF!="Alta",'Mapa final'!#REF!="Mayor"),CONCATENATE("R5C",'Mapa final'!#REF!),"")</f>
        <v>#REF!</v>
      </c>
      <c r="AH20" s="47" t="e">
        <f>IF(AND('Mapa final'!#REF!="Alta",'Mapa final'!#REF!="Catastrófico"),CONCATENATE("R5C",'Mapa final'!#REF!),"")</f>
        <v>#REF!</v>
      </c>
      <c r="AI20" s="48" t="e">
        <f>IF(AND('Mapa final'!#REF!="Alta",'Mapa final'!#REF!="Catastrófico"),CONCATENATE("R5C",'Mapa final'!#REF!),"")</f>
        <v>#REF!</v>
      </c>
      <c r="AJ20" s="48" t="e">
        <f>IF(AND('Mapa final'!#REF!="Alta",'Mapa final'!#REF!="Catastrófico"),CONCATENATE("R5C",'Mapa final'!#REF!),"")</f>
        <v>#REF!</v>
      </c>
      <c r="AK20" s="48" t="e">
        <f>IF(AND('Mapa final'!#REF!="Alta",'Mapa final'!#REF!="Catastrófico"),CONCATENATE("R5C",'Mapa final'!#REF!),"")</f>
        <v>#REF!</v>
      </c>
      <c r="AL20" s="48" t="e">
        <f>IF(AND('Mapa final'!#REF!="Alta",'Mapa final'!#REF!="Catastrófico"),CONCATENATE("R5C",'Mapa final'!#REF!),"")</f>
        <v>#REF!</v>
      </c>
      <c r="AM20" s="49" t="e">
        <f>IF(AND('Mapa final'!#REF!="Alta",'Mapa final'!#REF!="Catastrófico"),CONCATENATE("R5C",'Mapa final'!#REF!),"")</f>
        <v>#REF!</v>
      </c>
      <c r="AN20" s="75"/>
      <c r="AO20" s="328"/>
      <c r="AP20" s="329"/>
      <c r="AQ20" s="329"/>
      <c r="AR20" s="329"/>
      <c r="AS20" s="329"/>
      <c r="AT20" s="330"/>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1:76" ht="15" customHeight="1" x14ac:dyDescent="0.25">
      <c r="A21" s="75"/>
      <c r="B21" s="277"/>
      <c r="C21" s="277"/>
      <c r="D21" s="278"/>
      <c r="E21" s="318"/>
      <c r="F21" s="319"/>
      <c r="G21" s="319"/>
      <c r="H21" s="319"/>
      <c r="I21" s="319"/>
      <c r="J21" s="59" t="e">
        <f>IF(AND('Mapa final'!#REF!="Alta",'Mapa final'!#REF!="Leve"),CONCATENATE("R6C",'Mapa final'!#REF!),"")</f>
        <v>#REF!</v>
      </c>
      <c r="K21" s="60" t="e">
        <f>IF(AND('Mapa final'!#REF!="Alta",'Mapa final'!#REF!="Leve"),CONCATENATE("R6C",'Mapa final'!#REF!),"")</f>
        <v>#REF!</v>
      </c>
      <c r="L21" s="60" t="e">
        <f>IF(AND('Mapa final'!#REF!="Alta",'Mapa final'!#REF!="Leve"),CONCATENATE("R6C",'Mapa final'!#REF!),"")</f>
        <v>#REF!</v>
      </c>
      <c r="M21" s="60" t="e">
        <f>IF(AND('Mapa final'!#REF!="Alta",'Mapa final'!#REF!="Leve"),CONCATENATE("R6C",'Mapa final'!#REF!),"")</f>
        <v>#REF!</v>
      </c>
      <c r="N21" s="60" t="e">
        <f>IF(AND('Mapa final'!#REF!="Alta",'Mapa final'!#REF!="Leve"),CONCATENATE("R6C",'Mapa final'!#REF!),"")</f>
        <v>#REF!</v>
      </c>
      <c r="O21" s="61" t="e">
        <f>IF(AND('Mapa final'!#REF!="Alta",'Mapa final'!#REF!="Leve"),CONCATENATE("R6C",'Mapa final'!#REF!),"")</f>
        <v>#REF!</v>
      </c>
      <c r="P21" s="59" t="e">
        <f>IF(AND('Mapa final'!#REF!="Alta",'Mapa final'!#REF!="Menor"),CONCATENATE("R6C",'Mapa final'!#REF!),"")</f>
        <v>#REF!</v>
      </c>
      <c r="Q21" s="60" t="e">
        <f>IF(AND('Mapa final'!#REF!="Alta",'Mapa final'!#REF!="Menor"),CONCATENATE("R6C",'Mapa final'!#REF!),"")</f>
        <v>#REF!</v>
      </c>
      <c r="R21" s="60" t="e">
        <f>IF(AND('Mapa final'!#REF!="Alta",'Mapa final'!#REF!="Menor"),CONCATENATE("R6C",'Mapa final'!#REF!),"")</f>
        <v>#REF!</v>
      </c>
      <c r="S21" s="60" t="e">
        <f>IF(AND('Mapa final'!#REF!="Alta",'Mapa final'!#REF!="Menor"),CONCATENATE("R6C",'Mapa final'!#REF!),"")</f>
        <v>#REF!</v>
      </c>
      <c r="T21" s="60" t="e">
        <f>IF(AND('Mapa final'!#REF!="Alta",'Mapa final'!#REF!="Menor"),CONCATENATE("R6C",'Mapa final'!#REF!),"")</f>
        <v>#REF!</v>
      </c>
      <c r="U21" s="61" t="e">
        <f>IF(AND('Mapa final'!#REF!="Alta",'Mapa final'!#REF!="Menor"),CONCATENATE("R6C",'Mapa final'!#REF!),"")</f>
        <v>#REF!</v>
      </c>
      <c r="V21" s="44" t="e">
        <f>IF(AND('Mapa final'!#REF!="Alta",'Mapa final'!#REF!="Moderado"),CONCATENATE("R6C",'Mapa final'!#REF!),"")</f>
        <v>#REF!</v>
      </c>
      <c r="W21" s="45" t="e">
        <f>IF(AND('Mapa final'!#REF!="Alta",'Mapa final'!#REF!="Moderado"),CONCATENATE("R6C",'Mapa final'!#REF!),"")</f>
        <v>#REF!</v>
      </c>
      <c r="X21" s="45" t="e">
        <f>IF(AND('Mapa final'!#REF!="Alta",'Mapa final'!#REF!="Moderado"),CONCATENATE("R6C",'Mapa final'!#REF!),"")</f>
        <v>#REF!</v>
      </c>
      <c r="Y21" s="45" t="e">
        <f>IF(AND('Mapa final'!#REF!="Alta",'Mapa final'!#REF!="Moderado"),CONCATENATE("R6C",'Mapa final'!#REF!),"")</f>
        <v>#REF!</v>
      </c>
      <c r="Z21" s="45" t="e">
        <f>IF(AND('Mapa final'!#REF!="Alta",'Mapa final'!#REF!="Moderado"),CONCATENATE("R6C",'Mapa final'!#REF!),"")</f>
        <v>#REF!</v>
      </c>
      <c r="AA21" s="46" t="e">
        <f>IF(AND('Mapa final'!#REF!="Alta",'Mapa final'!#REF!="Moderado"),CONCATENATE("R6C",'Mapa final'!#REF!),"")</f>
        <v>#REF!</v>
      </c>
      <c r="AB21" s="44" t="e">
        <f>IF(AND('Mapa final'!#REF!="Alta",'Mapa final'!#REF!="Mayor"),CONCATENATE("R6C",'Mapa final'!#REF!),"")</f>
        <v>#REF!</v>
      </c>
      <c r="AC21" s="45" t="e">
        <f>IF(AND('Mapa final'!#REF!="Alta",'Mapa final'!#REF!="Mayor"),CONCATENATE("R6C",'Mapa final'!#REF!),"")</f>
        <v>#REF!</v>
      </c>
      <c r="AD21" s="45" t="e">
        <f>IF(AND('Mapa final'!#REF!="Alta",'Mapa final'!#REF!="Mayor"),CONCATENATE("R6C",'Mapa final'!#REF!),"")</f>
        <v>#REF!</v>
      </c>
      <c r="AE21" s="45" t="e">
        <f>IF(AND('Mapa final'!#REF!="Alta",'Mapa final'!#REF!="Mayor"),CONCATENATE("R6C",'Mapa final'!#REF!),"")</f>
        <v>#REF!</v>
      </c>
      <c r="AF21" s="45" t="e">
        <f>IF(AND('Mapa final'!#REF!="Alta",'Mapa final'!#REF!="Mayor"),CONCATENATE("R6C",'Mapa final'!#REF!),"")</f>
        <v>#REF!</v>
      </c>
      <c r="AG21" s="46" t="e">
        <f>IF(AND('Mapa final'!#REF!="Alta",'Mapa final'!#REF!="Mayor"),CONCATENATE("R6C",'Mapa final'!#REF!),"")</f>
        <v>#REF!</v>
      </c>
      <c r="AH21" s="47" t="e">
        <f>IF(AND('Mapa final'!#REF!="Alta",'Mapa final'!#REF!="Catastrófico"),CONCATENATE("R6C",'Mapa final'!#REF!),"")</f>
        <v>#REF!</v>
      </c>
      <c r="AI21" s="48" t="e">
        <f>IF(AND('Mapa final'!#REF!="Alta",'Mapa final'!#REF!="Catastrófico"),CONCATENATE("R6C",'Mapa final'!#REF!),"")</f>
        <v>#REF!</v>
      </c>
      <c r="AJ21" s="48" t="e">
        <f>IF(AND('Mapa final'!#REF!="Alta",'Mapa final'!#REF!="Catastrófico"),CONCATENATE("R6C",'Mapa final'!#REF!),"")</f>
        <v>#REF!</v>
      </c>
      <c r="AK21" s="48" t="e">
        <f>IF(AND('Mapa final'!#REF!="Alta",'Mapa final'!#REF!="Catastrófico"),CONCATENATE("R6C",'Mapa final'!#REF!),"")</f>
        <v>#REF!</v>
      </c>
      <c r="AL21" s="48" t="e">
        <f>IF(AND('Mapa final'!#REF!="Alta",'Mapa final'!#REF!="Catastrófico"),CONCATENATE("R6C",'Mapa final'!#REF!),"")</f>
        <v>#REF!</v>
      </c>
      <c r="AM21" s="49" t="e">
        <f>IF(AND('Mapa final'!#REF!="Alta",'Mapa final'!#REF!="Catastrófico"),CONCATENATE("R6C",'Mapa final'!#REF!),"")</f>
        <v>#REF!</v>
      </c>
      <c r="AN21" s="75"/>
      <c r="AO21" s="328"/>
      <c r="AP21" s="329"/>
      <c r="AQ21" s="329"/>
      <c r="AR21" s="329"/>
      <c r="AS21" s="329"/>
      <c r="AT21" s="330"/>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row r="22" spans="1:76" ht="15" customHeight="1" x14ac:dyDescent="0.25">
      <c r="A22" s="75"/>
      <c r="B22" s="277"/>
      <c r="C22" s="277"/>
      <c r="D22" s="278"/>
      <c r="E22" s="318"/>
      <c r="F22" s="319"/>
      <c r="G22" s="319"/>
      <c r="H22" s="319"/>
      <c r="I22" s="319"/>
      <c r="J22" s="59" t="e">
        <f>IF(AND('Mapa final'!#REF!="Alta",'Mapa final'!#REF!="Leve"),CONCATENATE("R7C",'Mapa final'!#REF!),"")</f>
        <v>#REF!</v>
      </c>
      <c r="K22" s="60" t="e">
        <f>IF(AND('Mapa final'!#REF!="Alta",'Mapa final'!#REF!="Leve"),CONCATENATE("R7C",'Mapa final'!#REF!),"")</f>
        <v>#REF!</v>
      </c>
      <c r="L22" s="60" t="e">
        <f>IF(AND('Mapa final'!#REF!="Alta",'Mapa final'!#REF!="Leve"),CONCATENATE("R7C",'Mapa final'!#REF!),"")</f>
        <v>#REF!</v>
      </c>
      <c r="M22" s="60" t="e">
        <f>IF(AND('Mapa final'!#REF!="Alta",'Mapa final'!#REF!="Leve"),CONCATENATE("R7C",'Mapa final'!#REF!),"")</f>
        <v>#REF!</v>
      </c>
      <c r="N22" s="60" t="e">
        <f>IF(AND('Mapa final'!#REF!="Alta",'Mapa final'!#REF!="Leve"),CONCATENATE("R7C",'Mapa final'!#REF!),"")</f>
        <v>#REF!</v>
      </c>
      <c r="O22" s="61" t="e">
        <f>IF(AND('Mapa final'!#REF!="Alta",'Mapa final'!#REF!="Leve"),CONCATENATE("R7C",'Mapa final'!#REF!),"")</f>
        <v>#REF!</v>
      </c>
      <c r="P22" s="59" t="e">
        <f>IF(AND('Mapa final'!#REF!="Alta",'Mapa final'!#REF!="Menor"),CONCATENATE("R7C",'Mapa final'!#REF!),"")</f>
        <v>#REF!</v>
      </c>
      <c r="Q22" s="60" t="e">
        <f>IF(AND('Mapa final'!#REF!="Alta",'Mapa final'!#REF!="Menor"),CONCATENATE("R7C",'Mapa final'!#REF!),"")</f>
        <v>#REF!</v>
      </c>
      <c r="R22" s="60" t="e">
        <f>IF(AND('Mapa final'!#REF!="Alta",'Mapa final'!#REF!="Menor"),CONCATENATE("R7C",'Mapa final'!#REF!),"")</f>
        <v>#REF!</v>
      </c>
      <c r="S22" s="60" t="e">
        <f>IF(AND('Mapa final'!#REF!="Alta",'Mapa final'!#REF!="Menor"),CONCATENATE("R7C",'Mapa final'!#REF!),"")</f>
        <v>#REF!</v>
      </c>
      <c r="T22" s="60" t="e">
        <f>IF(AND('Mapa final'!#REF!="Alta",'Mapa final'!#REF!="Menor"),CONCATENATE("R7C",'Mapa final'!#REF!),"")</f>
        <v>#REF!</v>
      </c>
      <c r="U22" s="61" t="e">
        <f>IF(AND('Mapa final'!#REF!="Alta",'Mapa final'!#REF!="Menor"),CONCATENATE("R7C",'Mapa final'!#REF!),"")</f>
        <v>#REF!</v>
      </c>
      <c r="V22" s="44" t="e">
        <f>IF(AND('Mapa final'!#REF!="Alta",'Mapa final'!#REF!="Moderado"),CONCATENATE("R7C",'Mapa final'!#REF!),"")</f>
        <v>#REF!</v>
      </c>
      <c r="W22" s="45" t="e">
        <f>IF(AND('Mapa final'!#REF!="Alta",'Mapa final'!#REF!="Moderado"),CONCATENATE("R7C",'Mapa final'!#REF!),"")</f>
        <v>#REF!</v>
      </c>
      <c r="X22" s="45" t="e">
        <f>IF(AND('Mapa final'!#REF!="Alta",'Mapa final'!#REF!="Moderado"),CONCATENATE("R7C",'Mapa final'!#REF!),"")</f>
        <v>#REF!</v>
      </c>
      <c r="Y22" s="45" t="e">
        <f>IF(AND('Mapa final'!#REF!="Alta",'Mapa final'!#REF!="Moderado"),CONCATENATE("R7C",'Mapa final'!#REF!),"")</f>
        <v>#REF!</v>
      </c>
      <c r="Z22" s="45" t="e">
        <f>IF(AND('Mapa final'!#REF!="Alta",'Mapa final'!#REF!="Moderado"),CONCATENATE("R7C",'Mapa final'!#REF!),"")</f>
        <v>#REF!</v>
      </c>
      <c r="AA22" s="46" t="e">
        <f>IF(AND('Mapa final'!#REF!="Alta",'Mapa final'!#REF!="Moderado"),CONCATENATE("R7C",'Mapa final'!#REF!),"")</f>
        <v>#REF!</v>
      </c>
      <c r="AB22" s="44" t="e">
        <f>IF(AND('Mapa final'!#REF!="Alta",'Mapa final'!#REF!="Mayor"),CONCATENATE("R7C",'Mapa final'!#REF!),"")</f>
        <v>#REF!</v>
      </c>
      <c r="AC22" s="45" t="e">
        <f>IF(AND('Mapa final'!#REF!="Alta",'Mapa final'!#REF!="Mayor"),CONCATENATE("R7C",'Mapa final'!#REF!),"")</f>
        <v>#REF!</v>
      </c>
      <c r="AD22" s="45" t="e">
        <f>IF(AND('Mapa final'!#REF!="Alta",'Mapa final'!#REF!="Mayor"),CONCATENATE("R7C",'Mapa final'!#REF!),"")</f>
        <v>#REF!</v>
      </c>
      <c r="AE22" s="45" t="e">
        <f>IF(AND('Mapa final'!#REF!="Alta",'Mapa final'!#REF!="Mayor"),CONCATENATE("R7C",'Mapa final'!#REF!),"")</f>
        <v>#REF!</v>
      </c>
      <c r="AF22" s="45" t="e">
        <f>IF(AND('Mapa final'!#REF!="Alta",'Mapa final'!#REF!="Mayor"),CONCATENATE("R7C",'Mapa final'!#REF!),"")</f>
        <v>#REF!</v>
      </c>
      <c r="AG22" s="46" t="e">
        <f>IF(AND('Mapa final'!#REF!="Alta",'Mapa final'!#REF!="Mayor"),CONCATENATE("R7C",'Mapa final'!#REF!),"")</f>
        <v>#REF!</v>
      </c>
      <c r="AH22" s="47" t="e">
        <f>IF(AND('Mapa final'!#REF!="Alta",'Mapa final'!#REF!="Catastrófico"),CONCATENATE("R7C",'Mapa final'!#REF!),"")</f>
        <v>#REF!</v>
      </c>
      <c r="AI22" s="48" t="e">
        <f>IF(AND('Mapa final'!#REF!="Alta",'Mapa final'!#REF!="Catastrófico"),CONCATENATE("R7C",'Mapa final'!#REF!),"")</f>
        <v>#REF!</v>
      </c>
      <c r="AJ22" s="48" t="e">
        <f>IF(AND('Mapa final'!#REF!="Alta",'Mapa final'!#REF!="Catastrófico"),CONCATENATE("R7C",'Mapa final'!#REF!),"")</f>
        <v>#REF!</v>
      </c>
      <c r="AK22" s="48" t="e">
        <f>IF(AND('Mapa final'!#REF!="Alta",'Mapa final'!#REF!="Catastrófico"),CONCATENATE("R7C",'Mapa final'!#REF!),"")</f>
        <v>#REF!</v>
      </c>
      <c r="AL22" s="48" t="e">
        <f>IF(AND('Mapa final'!#REF!="Alta",'Mapa final'!#REF!="Catastrófico"),CONCATENATE("R7C",'Mapa final'!#REF!),"")</f>
        <v>#REF!</v>
      </c>
      <c r="AM22" s="49" t="e">
        <f>IF(AND('Mapa final'!#REF!="Alta",'Mapa final'!#REF!="Catastrófico"),CONCATENATE("R7C",'Mapa final'!#REF!),"")</f>
        <v>#REF!</v>
      </c>
      <c r="AN22" s="75"/>
      <c r="AO22" s="328"/>
      <c r="AP22" s="329"/>
      <c r="AQ22" s="329"/>
      <c r="AR22" s="329"/>
      <c r="AS22" s="329"/>
      <c r="AT22" s="330"/>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row>
    <row r="23" spans="1:76" ht="15" customHeight="1" x14ac:dyDescent="0.25">
      <c r="A23" s="75"/>
      <c r="B23" s="277"/>
      <c r="C23" s="277"/>
      <c r="D23" s="278"/>
      <c r="E23" s="318"/>
      <c r="F23" s="319"/>
      <c r="G23" s="319"/>
      <c r="H23" s="319"/>
      <c r="I23" s="319"/>
      <c r="J23" s="59" t="e">
        <f>IF(AND('Mapa final'!#REF!="Alta",'Mapa final'!#REF!="Leve"),CONCATENATE("R8C",'Mapa final'!#REF!),"")</f>
        <v>#REF!</v>
      </c>
      <c r="K23" s="60" t="e">
        <f>IF(AND('Mapa final'!#REF!="Alta",'Mapa final'!#REF!="Leve"),CONCATENATE("R8C",'Mapa final'!#REF!),"")</f>
        <v>#REF!</v>
      </c>
      <c r="L23" s="60" t="e">
        <f>IF(AND('Mapa final'!#REF!="Alta",'Mapa final'!#REF!="Leve"),CONCATENATE("R8C",'Mapa final'!#REF!),"")</f>
        <v>#REF!</v>
      </c>
      <c r="M23" s="60" t="e">
        <f>IF(AND('Mapa final'!#REF!="Alta",'Mapa final'!#REF!="Leve"),CONCATENATE("R8C",'Mapa final'!#REF!),"")</f>
        <v>#REF!</v>
      </c>
      <c r="N23" s="60" t="e">
        <f>IF(AND('Mapa final'!#REF!="Alta",'Mapa final'!#REF!="Leve"),CONCATENATE("R8C",'Mapa final'!#REF!),"")</f>
        <v>#REF!</v>
      </c>
      <c r="O23" s="61" t="e">
        <f>IF(AND('Mapa final'!#REF!="Alta",'Mapa final'!#REF!="Leve"),CONCATENATE("R8C",'Mapa final'!#REF!),"")</f>
        <v>#REF!</v>
      </c>
      <c r="P23" s="59" t="e">
        <f>IF(AND('Mapa final'!#REF!="Alta",'Mapa final'!#REF!="Menor"),CONCATENATE("R8C",'Mapa final'!#REF!),"")</f>
        <v>#REF!</v>
      </c>
      <c r="Q23" s="60" t="e">
        <f>IF(AND('Mapa final'!#REF!="Alta",'Mapa final'!#REF!="Menor"),CONCATENATE("R8C",'Mapa final'!#REF!),"")</f>
        <v>#REF!</v>
      </c>
      <c r="R23" s="60" t="e">
        <f>IF(AND('Mapa final'!#REF!="Alta",'Mapa final'!#REF!="Menor"),CONCATENATE("R8C",'Mapa final'!#REF!),"")</f>
        <v>#REF!</v>
      </c>
      <c r="S23" s="60" t="e">
        <f>IF(AND('Mapa final'!#REF!="Alta",'Mapa final'!#REF!="Menor"),CONCATENATE("R8C",'Mapa final'!#REF!),"")</f>
        <v>#REF!</v>
      </c>
      <c r="T23" s="60" t="e">
        <f>IF(AND('Mapa final'!#REF!="Alta",'Mapa final'!#REF!="Menor"),CONCATENATE("R8C",'Mapa final'!#REF!),"")</f>
        <v>#REF!</v>
      </c>
      <c r="U23" s="61" t="e">
        <f>IF(AND('Mapa final'!#REF!="Alta",'Mapa final'!#REF!="Menor"),CONCATENATE("R8C",'Mapa final'!#REF!),"")</f>
        <v>#REF!</v>
      </c>
      <c r="V23" s="44" t="e">
        <f>IF(AND('Mapa final'!#REF!="Alta",'Mapa final'!#REF!="Moderado"),CONCATENATE("R8C",'Mapa final'!#REF!),"")</f>
        <v>#REF!</v>
      </c>
      <c r="W23" s="45" t="e">
        <f>IF(AND('Mapa final'!#REF!="Alta",'Mapa final'!#REF!="Moderado"),CONCATENATE("R8C",'Mapa final'!#REF!),"")</f>
        <v>#REF!</v>
      </c>
      <c r="X23" s="45" t="e">
        <f>IF(AND('Mapa final'!#REF!="Alta",'Mapa final'!#REF!="Moderado"),CONCATENATE("R8C",'Mapa final'!#REF!),"")</f>
        <v>#REF!</v>
      </c>
      <c r="Y23" s="45" t="e">
        <f>IF(AND('Mapa final'!#REF!="Alta",'Mapa final'!#REF!="Moderado"),CONCATENATE("R8C",'Mapa final'!#REF!),"")</f>
        <v>#REF!</v>
      </c>
      <c r="Z23" s="45" t="e">
        <f>IF(AND('Mapa final'!#REF!="Alta",'Mapa final'!#REF!="Moderado"),CONCATENATE("R8C",'Mapa final'!#REF!),"")</f>
        <v>#REF!</v>
      </c>
      <c r="AA23" s="46" t="e">
        <f>IF(AND('Mapa final'!#REF!="Alta",'Mapa final'!#REF!="Moderado"),CONCATENATE("R8C",'Mapa final'!#REF!),"")</f>
        <v>#REF!</v>
      </c>
      <c r="AB23" s="44" t="e">
        <f>IF(AND('Mapa final'!#REF!="Alta",'Mapa final'!#REF!="Mayor"),CONCATENATE("R8C",'Mapa final'!#REF!),"")</f>
        <v>#REF!</v>
      </c>
      <c r="AC23" s="45" t="e">
        <f>IF(AND('Mapa final'!#REF!="Alta",'Mapa final'!#REF!="Mayor"),CONCATENATE("R8C",'Mapa final'!#REF!),"")</f>
        <v>#REF!</v>
      </c>
      <c r="AD23" s="45" t="e">
        <f>IF(AND('Mapa final'!#REF!="Alta",'Mapa final'!#REF!="Mayor"),CONCATENATE("R8C",'Mapa final'!#REF!),"")</f>
        <v>#REF!</v>
      </c>
      <c r="AE23" s="45" t="e">
        <f>IF(AND('Mapa final'!#REF!="Alta",'Mapa final'!#REF!="Mayor"),CONCATENATE("R8C",'Mapa final'!#REF!),"")</f>
        <v>#REF!</v>
      </c>
      <c r="AF23" s="45" t="e">
        <f>IF(AND('Mapa final'!#REF!="Alta",'Mapa final'!#REF!="Mayor"),CONCATENATE("R8C",'Mapa final'!#REF!),"")</f>
        <v>#REF!</v>
      </c>
      <c r="AG23" s="46" t="e">
        <f>IF(AND('Mapa final'!#REF!="Alta",'Mapa final'!#REF!="Mayor"),CONCATENATE("R8C",'Mapa final'!#REF!),"")</f>
        <v>#REF!</v>
      </c>
      <c r="AH23" s="47" t="e">
        <f>IF(AND('Mapa final'!#REF!="Alta",'Mapa final'!#REF!="Catastrófico"),CONCATENATE("R8C",'Mapa final'!#REF!),"")</f>
        <v>#REF!</v>
      </c>
      <c r="AI23" s="48" t="e">
        <f>IF(AND('Mapa final'!#REF!="Alta",'Mapa final'!#REF!="Catastrófico"),CONCATENATE("R8C",'Mapa final'!#REF!),"")</f>
        <v>#REF!</v>
      </c>
      <c r="AJ23" s="48" t="e">
        <f>IF(AND('Mapa final'!#REF!="Alta",'Mapa final'!#REF!="Catastrófico"),CONCATENATE("R8C",'Mapa final'!#REF!),"")</f>
        <v>#REF!</v>
      </c>
      <c r="AK23" s="48" t="e">
        <f>IF(AND('Mapa final'!#REF!="Alta",'Mapa final'!#REF!="Catastrófico"),CONCATENATE("R8C",'Mapa final'!#REF!),"")</f>
        <v>#REF!</v>
      </c>
      <c r="AL23" s="48" t="e">
        <f>IF(AND('Mapa final'!#REF!="Alta",'Mapa final'!#REF!="Catastrófico"),CONCATENATE("R8C",'Mapa final'!#REF!),"")</f>
        <v>#REF!</v>
      </c>
      <c r="AM23" s="49" t="e">
        <f>IF(AND('Mapa final'!#REF!="Alta",'Mapa final'!#REF!="Catastrófico"),CONCATENATE("R8C",'Mapa final'!#REF!),"")</f>
        <v>#REF!</v>
      </c>
      <c r="AN23" s="75"/>
      <c r="AO23" s="328"/>
      <c r="AP23" s="329"/>
      <c r="AQ23" s="329"/>
      <c r="AR23" s="329"/>
      <c r="AS23" s="329"/>
      <c r="AT23" s="330"/>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row>
    <row r="24" spans="1:76" ht="15" customHeight="1" x14ac:dyDescent="0.25">
      <c r="A24" s="75"/>
      <c r="B24" s="277"/>
      <c r="C24" s="277"/>
      <c r="D24" s="278"/>
      <c r="E24" s="318"/>
      <c r="F24" s="319"/>
      <c r="G24" s="319"/>
      <c r="H24" s="319"/>
      <c r="I24" s="319"/>
      <c r="J24" s="59" t="e">
        <f>IF(AND('Mapa final'!#REF!="Alta",'Mapa final'!#REF!="Leve"),CONCATENATE("R9C",'Mapa final'!#REF!),"")</f>
        <v>#REF!</v>
      </c>
      <c r="K24" s="60" t="e">
        <f>IF(AND('Mapa final'!#REF!="Alta",'Mapa final'!#REF!="Leve"),CONCATENATE("R9C",'Mapa final'!#REF!),"")</f>
        <v>#REF!</v>
      </c>
      <c r="L24" s="60" t="e">
        <f>IF(AND('Mapa final'!#REF!="Alta",'Mapa final'!#REF!="Leve"),CONCATENATE("R9C",'Mapa final'!#REF!),"")</f>
        <v>#REF!</v>
      </c>
      <c r="M24" s="60" t="e">
        <f>IF(AND('Mapa final'!#REF!="Alta",'Mapa final'!#REF!="Leve"),CONCATENATE("R9C",'Mapa final'!#REF!),"")</f>
        <v>#REF!</v>
      </c>
      <c r="N24" s="60" t="e">
        <f>IF(AND('Mapa final'!#REF!="Alta",'Mapa final'!#REF!="Leve"),CONCATENATE("R9C",'Mapa final'!#REF!),"")</f>
        <v>#REF!</v>
      </c>
      <c r="O24" s="61" t="e">
        <f>IF(AND('Mapa final'!#REF!="Alta",'Mapa final'!#REF!="Leve"),CONCATENATE("R9C",'Mapa final'!#REF!),"")</f>
        <v>#REF!</v>
      </c>
      <c r="P24" s="59" t="e">
        <f>IF(AND('Mapa final'!#REF!="Alta",'Mapa final'!#REF!="Menor"),CONCATENATE("R9C",'Mapa final'!#REF!),"")</f>
        <v>#REF!</v>
      </c>
      <c r="Q24" s="60" t="e">
        <f>IF(AND('Mapa final'!#REF!="Alta",'Mapa final'!#REF!="Menor"),CONCATENATE("R9C",'Mapa final'!#REF!),"")</f>
        <v>#REF!</v>
      </c>
      <c r="R24" s="60" t="e">
        <f>IF(AND('Mapa final'!#REF!="Alta",'Mapa final'!#REF!="Menor"),CONCATENATE("R9C",'Mapa final'!#REF!),"")</f>
        <v>#REF!</v>
      </c>
      <c r="S24" s="60" t="e">
        <f>IF(AND('Mapa final'!#REF!="Alta",'Mapa final'!#REF!="Menor"),CONCATENATE("R9C",'Mapa final'!#REF!),"")</f>
        <v>#REF!</v>
      </c>
      <c r="T24" s="60" t="e">
        <f>IF(AND('Mapa final'!#REF!="Alta",'Mapa final'!#REF!="Menor"),CONCATENATE("R9C",'Mapa final'!#REF!),"")</f>
        <v>#REF!</v>
      </c>
      <c r="U24" s="61" t="e">
        <f>IF(AND('Mapa final'!#REF!="Alta",'Mapa final'!#REF!="Menor"),CONCATENATE("R9C",'Mapa final'!#REF!),"")</f>
        <v>#REF!</v>
      </c>
      <c r="V24" s="44" t="e">
        <f>IF(AND('Mapa final'!#REF!="Alta",'Mapa final'!#REF!="Moderado"),CONCATENATE("R9C",'Mapa final'!#REF!),"")</f>
        <v>#REF!</v>
      </c>
      <c r="W24" s="45" t="e">
        <f>IF(AND('Mapa final'!#REF!="Alta",'Mapa final'!#REF!="Moderado"),CONCATENATE("R9C",'Mapa final'!#REF!),"")</f>
        <v>#REF!</v>
      </c>
      <c r="X24" s="45" t="e">
        <f>IF(AND('Mapa final'!#REF!="Alta",'Mapa final'!#REF!="Moderado"),CONCATENATE("R9C",'Mapa final'!#REF!),"")</f>
        <v>#REF!</v>
      </c>
      <c r="Y24" s="45" t="e">
        <f>IF(AND('Mapa final'!#REF!="Alta",'Mapa final'!#REF!="Moderado"),CONCATENATE("R9C",'Mapa final'!#REF!),"")</f>
        <v>#REF!</v>
      </c>
      <c r="Z24" s="45" t="e">
        <f>IF(AND('Mapa final'!#REF!="Alta",'Mapa final'!#REF!="Moderado"),CONCATENATE("R9C",'Mapa final'!#REF!),"")</f>
        <v>#REF!</v>
      </c>
      <c r="AA24" s="46" t="e">
        <f>IF(AND('Mapa final'!#REF!="Alta",'Mapa final'!#REF!="Moderado"),CONCATENATE("R9C",'Mapa final'!#REF!),"")</f>
        <v>#REF!</v>
      </c>
      <c r="AB24" s="44" t="e">
        <f>IF(AND('Mapa final'!#REF!="Alta",'Mapa final'!#REF!="Mayor"),CONCATENATE("R9C",'Mapa final'!#REF!),"")</f>
        <v>#REF!</v>
      </c>
      <c r="AC24" s="45" t="e">
        <f>IF(AND('Mapa final'!#REF!="Alta",'Mapa final'!#REF!="Mayor"),CONCATENATE("R9C",'Mapa final'!#REF!),"")</f>
        <v>#REF!</v>
      </c>
      <c r="AD24" s="45" t="e">
        <f>IF(AND('Mapa final'!#REF!="Alta",'Mapa final'!#REF!="Mayor"),CONCATENATE("R9C",'Mapa final'!#REF!),"")</f>
        <v>#REF!</v>
      </c>
      <c r="AE24" s="45" t="e">
        <f>IF(AND('Mapa final'!#REF!="Alta",'Mapa final'!#REF!="Mayor"),CONCATENATE("R9C",'Mapa final'!#REF!),"")</f>
        <v>#REF!</v>
      </c>
      <c r="AF24" s="45" t="e">
        <f>IF(AND('Mapa final'!#REF!="Alta",'Mapa final'!#REF!="Mayor"),CONCATENATE("R9C",'Mapa final'!#REF!),"")</f>
        <v>#REF!</v>
      </c>
      <c r="AG24" s="46" t="e">
        <f>IF(AND('Mapa final'!#REF!="Alta",'Mapa final'!#REF!="Mayor"),CONCATENATE("R9C",'Mapa final'!#REF!),"")</f>
        <v>#REF!</v>
      </c>
      <c r="AH24" s="47" t="e">
        <f>IF(AND('Mapa final'!#REF!="Alta",'Mapa final'!#REF!="Catastrófico"),CONCATENATE("R9C",'Mapa final'!#REF!),"")</f>
        <v>#REF!</v>
      </c>
      <c r="AI24" s="48" t="e">
        <f>IF(AND('Mapa final'!#REF!="Alta",'Mapa final'!#REF!="Catastrófico"),CONCATENATE("R9C",'Mapa final'!#REF!),"")</f>
        <v>#REF!</v>
      </c>
      <c r="AJ24" s="48" t="e">
        <f>IF(AND('Mapa final'!#REF!="Alta",'Mapa final'!#REF!="Catastrófico"),CONCATENATE("R9C",'Mapa final'!#REF!),"")</f>
        <v>#REF!</v>
      </c>
      <c r="AK24" s="48" t="e">
        <f>IF(AND('Mapa final'!#REF!="Alta",'Mapa final'!#REF!="Catastrófico"),CONCATENATE("R9C",'Mapa final'!#REF!),"")</f>
        <v>#REF!</v>
      </c>
      <c r="AL24" s="48" t="e">
        <f>IF(AND('Mapa final'!#REF!="Alta",'Mapa final'!#REF!="Catastrófico"),CONCATENATE("R9C",'Mapa final'!#REF!),"")</f>
        <v>#REF!</v>
      </c>
      <c r="AM24" s="49" t="e">
        <f>IF(AND('Mapa final'!#REF!="Alta",'Mapa final'!#REF!="Catastrófico"),CONCATENATE("R9C",'Mapa final'!#REF!),"")</f>
        <v>#REF!</v>
      </c>
      <c r="AN24" s="75"/>
      <c r="AO24" s="328"/>
      <c r="AP24" s="329"/>
      <c r="AQ24" s="329"/>
      <c r="AR24" s="329"/>
      <c r="AS24" s="329"/>
      <c r="AT24" s="330"/>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row>
    <row r="25" spans="1:76" ht="15.75" customHeight="1" thickBot="1" x14ac:dyDescent="0.3">
      <c r="A25" s="75"/>
      <c r="B25" s="277"/>
      <c r="C25" s="277"/>
      <c r="D25" s="278"/>
      <c r="E25" s="321"/>
      <c r="F25" s="322"/>
      <c r="G25" s="322"/>
      <c r="H25" s="322"/>
      <c r="I25" s="322"/>
      <c r="J25" s="62" t="e">
        <f>IF(AND('Mapa final'!#REF!="Alta",'Mapa final'!#REF!="Leve"),CONCATENATE("R10C",'Mapa final'!#REF!),"")</f>
        <v>#REF!</v>
      </c>
      <c r="K25" s="63" t="e">
        <f>IF(AND('Mapa final'!#REF!="Alta",'Mapa final'!#REF!="Leve"),CONCATENATE("R10C",'Mapa final'!#REF!),"")</f>
        <v>#REF!</v>
      </c>
      <c r="L25" s="63" t="e">
        <f>IF(AND('Mapa final'!#REF!="Alta",'Mapa final'!#REF!="Leve"),CONCATENATE("R10C",'Mapa final'!#REF!),"")</f>
        <v>#REF!</v>
      </c>
      <c r="M25" s="63" t="e">
        <f>IF(AND('Mapa final'!#REF!="Alta",'Mapa final'!#REF!="Leve"),CONCATENATE("R10C",'Mapa final'!#REF!),"")</f>
        <v>#REF!</v>
      </c>
      <c r="N25" s="63" t="e">
        <f>IF(AND('Mapa final'!#REF!="Alta",'Mapa final'!#REF!="Leve"),CONCATENATE("R10C",'Mapa final'!#REF!),"")</f>
        <v>#REF!</v>
      </c>
      <c r="O25" s="64" t="e">
        <f>IF(AND('Mapa final'!#REF!="Alta",'Mapa final'!#REF!="Leve"),CONCATENATE("R10C",'Mapa final'!#REF!),"")</f>
        <v>#REF!</v>
      </c>
      <c r="P25" s="62" t="e">
        <f>IF(AND('Mapa final'!#REF!="Alta",'Mapa final'!#REF!="Menor"),CONCATENATE("R10C",'Mapa final'!#REF!),"")</f>
        <v>#REF!</v>
      </c>
      <c r="Q25" s="63" t="e">
        <f>IF(AND('Mapa final'!#REF!="Alta",'Mapa final'!#REF!="Menor"),CONCATENATE("R10C",'Mapa final'!#REF!),"")</f>
        <v>#REF!</v>
      </c>
      <c r="R25" s="63" t="e">
        <f>IF(AND('Mapa final'!#REF!="Alta",'Mapa final'!#REF!="Menor"),CONCATENATE("R10C",'Mapa final'!#REF!),"")</f>
        <v>#REF!</v>
      </c>
      <c r="S25" s="63" t="e">
        <f>IF(AND('Mapa final'!#REF!="Alta",'Mapa final'!#REF!="Menor"),CONCATENATE("R10C",'Mapa final'!#REF!),"")</f>
        <v>#REF!</v>
      </c>
      <c r="T25" s="63" t="e">
        <f>IF(AND('Mapa final'!#REF!="Alta",'Mapa final'!#REF!="Menor"),CONCATENATE("R10C",'Mapa final'!#REF!),"")</f>
        <v>#REF!</v>
      </c>
      <c r="U25" s="64" t="e">
        <f>IF(AND('Mapa final'!#REF!="Alta",'Mapa final'!#REF!="Menor"),CONCATENATE("R10C",'Mapa final'!#REF!),"")</f>
        <v>#REF!</v>
      </c>
      <c r="V25" s="50" t="e">
        <f>IF(AND('Mapa final'!#REF!="Alta",'Mapa final'!#REF!="Moderado"),CONCATENATE("R10C",'Mapa final'!#REF!),"")</f>
        <v>#REF!</v>
      </c>
      <c r="W25" s="51" t="e">
        <f>IF(AND('Mapa final'!#REF!="Alta",'Mapa final'!#REF!="Moderado"),CONCATENATE("R10C",'Mapa final'!#REF!),"")</f>
        <v>#REF!</v>
      </c>
      <c r="X25" s="51" t="e">
        <f>IF(AND('Mapa final'!#REF!="Alta",'Mapa final'!#REF!="Moderado"),CONCATENATE("R10C",'Mapa final'!#REF!),"")</f>
        <v>#REF!</v>
      </c>
      <c r="Y25" s="51" t="e">
        <f>IF(AND('Mapa final'!#REF!="Alta",'Mapa final'!#REF!="Moderado"),CONCATENATE("R10C",'Mapa final'!#REF!),"")</f>
        <v>#REF!</v>
      </c>
      <c r="Z25" s="51" t="e">
        <f>IF(AND('Mapa final'!#REF!="Alta",'Mapa final'!#REF!="Moderado"),CONCATENATE("R10C",'Mapa final'!#REF!),"")</f>
        <v>#REF!</v>
      </c>
      <c r="AA25" s="52" t="e">
        <f>IF(AND('Mapa final'!#REF!="Alta",'Mapa final'!#REF!="Moderado"),CONCATENATE("R10C",'Mapa final'!#REF!),"")</f>
        <v>#REF!</v>
      </c>
      <c r="AB25" s="50" t="e">
        <f>IF(AND('Mapa final'!#REF!="Alta",'Mapa final'!#REF!="Mayor"),CONCATENATE("R10C",'Mapa final'!#REF!),"")</f>
        <v>#REF!</v>
      </c>
      <c r="AC25" s="51" t="e">
        <f>IF(AND('Mapa final'!#REF!="Alta",'Mapa final'!#REF!="Mayor"),CONCATENATE("R10C",'Mapa final'!#REF!),"")</f>
        <v>#REF!</v>
      </c>
      <c r="AD25" s="51" t="e">
        <f>IF(AND('Mapa final'!#REF!="Alta",'Mapa final'!#REF!="Mayor"),CONCATENATE("R10C",'Mapa final'!#REF!),"")</f>
        <v>#REF!</v>
      </c>
      <c r="AE25" s="51" t="e">
        <f>IF(AND('Mapa final'!#REF!="Alta",'Mapa final'!#REF!="Mayor"),CONCATENATE("R10C",'Mapa final'!#REF!),"")</f>
        <v>#REF!</v>
      </c>
      <c r="AF25" s="51" t="e">
        <f>IF(AND('Mapa final'!#REF!="Alta",'Mapa final'!#REF!="Mayor"),CONCATENATE("R10C",'Mapa final'!#REF!),"")</f>
        <v>#REF!</v>
      </c>
      <c r="AG25" s="52" t="e">
        <f>IF(AND('Mapa final'!#REF!="Alta",'Mapa final'!#REF!="Mayor"),CONCATENATE("R10C",'Mapa final'!#REF!),"")</f>
        <v>#REF!</v>
      </c>
      <c r="AH25" s="53" t="e">
        <f>IF(AND('Mapa final'!#REF!="Alta",'Mapa final'!#REF!="Catastrófico"),CONCATENATE("R10C",'Mapa final'!#REF!),"")</f>
        <v>#REF!</v>
      </c>
      <c r="AI25" s="54" t="e">
        <f>IF(AND('Mapa final'!#REF!="Alta",'Mapa final'!#REF!="Catastrófico"),CONCATENATE("R10C",'Mapa final'!#REF!),"")</f>
        <v>#REF!</v>
      </c>
      <c r="AJ25" s="54" t="e">
        <f>IF(AND('Mapa final'!#REF!="Alta",'Mapa final'!#REF!="Catastrófico"),CONCATENATE("R10C",'Mapa final'!#REF!),"")</f>
        <v>#REF!</v>
      </c>
      <c r="AK25" s="54" t="e">
        <f>IF(AND('Mapa final'!#REF!="Alta",'Mapa final'!#REF!="Catastrófico"),CONCATENATE("R10C",'Mapa final'!#REF!),"")</f>
        <v>#REF!</v>
      </c>
      <c r="AL25" s="54" t="e">
        <f>IF(AND('Mapa final'!#REF!="Alta",'Mapa final'!#REF!="Catastrófico"),CONCATENATE("R10C",'Mapa final'!#REF!),"")</f>
        <v>#REF!</v>
      </c>
      <c r="AM25" s="55" t="e">
        <f>IF(AND('Mapa final'!#REF!="Alta",'Mapa final'!#REF!="Catastrófico"),CONCATENATE("R10C",'Mapa final'!#REF!),"")</f>
        <v>#REF!</v>
      </c>
      <c r="AN25" s="75"/>
      <c r="AO25" s="331"/>
      <c r="AP25" s="332"/>
      <c r="AQ25" s="332"/>
      <c r="AR25" s="332"/>
      <c r="AS25" s="332"/>
      <c r="AT25" s="333"/>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row>
    <row r="26" spans="1:76" ht="15" customHeight="1" x14ac:dyDescent="0.25">
      <c r="A26" s="75"/>
      <c r="B26" s="277"/>
      <c r="C26" s="277"/>
      <c r="D26" s="278"/>
      <c r="E26" s="315" t="s">
        <v>181</v>
      </c>
      <c r="F26" s="316"/>
      <c r="G26" s="316"/>
      <c r="H26" s="316"/>
      <c r="I26" s="317"/>
      <c r="J26" s="56" t="e">
        <f>IF(AND('Mapa final'!#REF!="Media",'Mapa final'!#REF!="Leve"),CONCATENATE("R1C",'Mapa final'!#REF!),"")</f>
        <v>#REF!</v>
      </c>
      <c r="K26" s="57" t="e">
        <f>IF(AND('Mapa final'!#REF!="Media",'Mapa final'!#REF!="Leve"),CONCATENATE("R1C",'Mapa final'!#REF!),"")</f>
        <v>#REF!</v>
      </c>
      <c r="L26" s="57" t="e">
        <f>IF(AND('Mapa final'!#REF!="Media",'Mapa final'!#REF!="Leve"),CONCATENATE("R1C",'Mapa final'!#REF!),"")</f>
        <v>#REF!</v>
      </c>
      <c r="M26" s="57" t="e">
        <f>IF(AND('Mapa final'!#REF!="Media",'Mapa final'!#REF!="Leve"),CONCATENATE("R1C",'Mapa final'!#REF!),"")</f>
        <v>#REF!</v>
      </c>
      <c r="N26" s="57" t="e">
        <f>IF(AND('Mapa final'!#REF!="Media",'Mapa final'!#REF!="Leve"),CONCATENATE("R1C",'Mapa final'!#REF!),"")</f>
        <v>#REF!</v>
      </c>
      <c r="O26" s="58" t="e">
        <f>IF(AND('Mapa final'!#REF!="Media",'Mapa final'!#REF!="Leve"),CONCATENATE("R1C",'Mapa final'!#REF!),"")</f>
        <v>#REF!</v>
      </c>
      <c r="P26" s="56" t="e">
        <f>IF(AND('Mapa final'!#REF!="Media",'Mapa final'!#REF!="Menor"),CONCATENATE("R1C",'Mapa final'!#REF!),"")</f>
        <v>#REF!</v>
      </c>
      <c r="Q26" s="57" t="e">
        <f>IF(AND('Mapa final'!#REF!="Media",'Mapa final'!#REF!="Menor"),CONCATENATE("R1C",'Mapa final'!#REF!),"")</f>
        <v>#REF!</v>
      </c>
      <c r="R26" s="57" t="e">
        <f>IF(AND('Mapa final'!#REF!="Media",'Mapa final'!#REF!="Menor"),CONCATENATE("R1C",'Mapa final'!#REF!),"")</f>
        <v>#REF!</v>
      </c>
      <c r="S26" s="57" t="e">
        <f>IF(AND('Mapa final'!#REF!="Media",'Mapa final'!#REF!="Menor"),CONCATENATE("R1C",'Mapa final'!#REF!),"")</f>
        <v>#REF!</v>
      </c>
      <c r="T26" s="57" t="e">
        <f>IF(AND('Mapa final'!#REF!="Media",'Mapa final'!#REF!="Menor"),CONCATENATE("R1C",'Mapa final'!#REF!),"")</f>
        <v>#REF!</v>
      </c>
      <c r="U26" s="58" t="e">
        <f>IF(AND('Mapa final'!#REF!="Media",'Mapa final'!#REF!="Menor"),CONCATENATE("R1C",'Mapa final'!#REF!),"")</f>
        <v>#REF!</v>
      </c>
      <c r="V26" s="56" t="e">
        <f>IF(AND('Mapa final'!#REF!="Media",'Mapa final'!#REF!="Moderado"),CONCATENATE("R1C",'Mapa final'!#REF!),"")</f>
        <v>#REF!</v>
      </c>
      <c r="W26" s="57" t="e">
        <f>IF(AND('Mapa final'!#REF!="Media",'Mapa final'!#REF!="Moderado"),CONCATENATE("R1C",'Mapa final'!#REF!),"")</f>
        <v>#REF!</v>
      </c>
      <c r="X26" s="57" t="e">
        <f>IF(AND('Mapa final'!#REF!="Media",'Mapa final'!#REF!="Moderado"),CONCATENATE("R1C",'Mapa final'!#REF!),"")</f>
        <v>#REF!</v>
      </c>
      <c r="Y26" s="57" t="e">
        <f>IF(AND('Mapa final'!#REF!="Media",'Mapa final'!#REF!="Moderado"),CONCATENATE("R1C",'Mapa final'!#REF!),"")</f>
        <v>#REF!</v>
      </c>
      <c r="Z26" s="57" t="e">
        <f>IF(AND('Mapa final'!#REF!="Media",'Mapa final'!#REF!="Moderado"),CONCATENATE("R1C",'Mapa final'!#REF!),"")</f>
        <v>#REF!</v>
      </c>
      <c r="AA26" s="58" t="e">
        <f>IF(AND('Mapa final'!#REF!="Media",'Mapa final'!#REF!="Moderado"),CONCATENATE("R1C",'Mapa final'!#REF!),"")</f>
        <v>#REF!</v>
      </c>
      <c r="AB26" s="38" t="e">
        <f>IF(AND('Mapa final'!#REF!="Media",'Mapa final'!#REF!="Mayor"),CONCATENATE("R1C",'Mapa final'!#REF!),"")</f>
        <v>#REF!</v>
      </c>
      <c r="AC26" s="39" t="e">
        <f>IF(AND('Mapa final'!#REF!="Media",'Mapa final'!#REF!="Mayor"),CONCATENATE("R1C",'Mapa final'!#REF!),"")</f>
        <v>#REF!</v>
      </c>
      <c r="AD26" s="39" t="e">
        <f>IF(AND('Mapa final'!#REF!="Media",'Mapa final'!#REF!="Mayor"),CONCATENATE("R1C",'Mapa final'!#REF!),"")</f>
        <v>#REF!</v>
      </c>
      <c r="AE26" s="39" t="e">
        <f>IF(AND('Mapa final'!#REF!="Media",'Mapa final'!#REF!="Mayor"),CONCATENATE("R1C",'Mapa final'!#REF!),"")</f>
        <v>#REF!</v>
      </c>
      <c r="AF26" s="39" t="e">
        <f>IF(AND('Mapa final'!#REF!="Media",'Mapa final'!#REF!="Mayor"),CONCATENATE("R1C",'Mapa final'!#REF!),"")</f>
        <v>#REF!</v>
      </c>
      <c r="AG26" s="40" t="e">
        <f>IF(AND('Mapa final'!#REF!="Media",'Mapa final'!#REF!="Mayor"),CONCATENATE("R1C",'Mapa final'!#REF!),"")</f>
        <v>#REF!</v>
      </c>
      <c r="AH26" s="41" t="e">
        <f>IF(AND('Mapa final'!#REF!="Media",'Mapa final'!#REF!="Catastrófico"),CONCATENATE("R1C",'Mapa final'!#REF!),"")</f>
        <v>#REF!</v>
      </c>
      <c r="AI26" s="42" t="e">
        <f>IF(AND('Mapa final'!#REF!="Media",'Mapa final'!#REF!="Catastrófico"),CONCATENATE("R1C",'Mapa final'!#REF!),"")</f>
        <v>#REF!</v>
      </c>
      <c r="AJ26" s="42" t="e">
        <f>IF(AND('Mapa final'!#REF!="Media",'Mapa final'!#REF!="Catastrófico"),CONCATENATE("R1C",'Mapa final'!#REF!),"")</f>
        <v>#REF!</v>
      </c>
      <c r="AK26" s="42" t="e">
        <f>IF(AND('Mapa final'!#REF!="Media",'Mapa final'!#REF!="Catastrófico"),CONCATENATE("R1C",'Mapa final'!#REF!),"")</f>
        <v>#REF!</v>
      </c>
      <c r="AL26" s="42" t="e">
        <f>IF(AND('Mapa final'!#REF!="Media",'Mapa final'!#REF!="Catastrófico"),CONCATENATE("R1C",'Mapa final'!#REF!),"")</f>
        <v>#REF!</v>
      </c>
      <c r="AM26" s="43" t="e">
        <f>IF(AND('Mapa final'!#REF!="Media",'Mapa final'!#REF!="Catastrófico"),CONCATENATE("R1C",'Mapa final'!#REF!),"")</f>
        <v>#REF!</v>
      </c>
      <c r="AN26" s="75"/>
      <c r="AO26" s="355" t="s">
        <v>182</v>
      </c>
      <c r="AP26" s="356"/>
      <c r="AQ26" s="356"/>
      <c r="AR26" s="356"/>
      <c r="AS26" s="356"/>
      <c r="AT26" s="357"/>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row>
    <row r="27" spans="1:76" ht="15" customHeight="1" x14ac:dyDescent="0.25">
      <c r="A27" s="75"/>
      <c r="B27" s="277"/>
      <c r="C27" s="277"/>
      <c r="D27" s="278"/>
      <c r="E27" s="334"/>
      <c r="F27" s="319"/>
      <c r="G27" s="319"/>
      <c r="H27" s="319"/>
      <c r="I27" s="320"/>
      <c r="J27" s="59" t="str">
        <f>IF(AND('Mapa final'!$AD$11="Media",'Mapa final'!$AF$11="Leve"),CONCATENATE("R2C",'Mapa final'!$S$11),"")</f>
        <v/>
      </c>
      <c r="K27" s="60" t="str">
        <f>IF(AND('Mapa final'!$AD$12="Media",'Mapa final'!$AF$12="Leve"),CONCATENATE("R2C",'Mapa final'!$S$12),"")</f>
        <v/>
      </c>
      <c r="L27" s="60" t="e">
        <f>IF(AND('Mapa final'!#REF!="Media",'Mapa final'!#REF!="Leve"),CONCATENATE("R2C",'Mapa final'!#REF!),"")</f>
        <v>#REF!</v>
      </c>
      <c r="M27" s="60" t="e">
        <f>IF(AND('Mapa final'!#REF!="Media",'Mapa final'!#REF!="Leve"),CONCATENATE("R2C",'Mapa final'!#REF!),"")</f>
        <v>#REF!</v>
      </c>
      <c r="N27" s="60" t="e">
        <f>IF(AND('Mapa final'!#REF!="Media",'Mapa final'!#REF!="Leve"),CONCATENATE("R2C",'Mapa final'!#REF!),"")</f>
        <v>#REF!</v>
      </c>
      <c r="O27" s="61" t="e">
        <f>IF(AND('Mapa final'!#REF!="Media",'Mapa final'!#REF!="Leve"),CONCATENATE("R2C",'Mapa final'!#REF!),"")</f>
        <v>#REF!</v>
      </c>
      <c r="P27" s="59" t="str">
        <f>IF(AND('Mapa final'!$AD$11="Media",'Mapa final'!$AF$11="Menor"),CONCATENATE("R2C",'Mapa final'!$S$11),"")</f>
        <v/>
      </c>
      <c r="Q27" s="60" t="str">
        <f>IF(AND('Mapa final'!$AD$12="Media",'Mapa final'!$AF$12="Menor"),CONCATENATE("R2C",'Mapa final'!$S$12),"")</f>
        <v/>
      </c>
      <c r="R27" s="60" t="e">
        <f>IF(AND('Mapa final'!#REF!="Media",'Mapa final'!#REF!="Menor"),CONCATENATE("R2C",'Mapa final'!#REF!),"")</f>
        <v>#REF!</v>
      </c>
      <c r="S27" s="60" t="e">
        <f>IF(AND('Mapa final'!#REF!="Media",'Mapa final'!#REF!="Menor"),CONCATENATE("R2C",'Mapa final'!#REF!),"")</f>
        <v>#REF!</v>
      </c>
      <c r="T27" s="60" t="e">
        <f>IF(AND('Mapa final'!#REF!="Media",'Mapa final'!#REF!="Menor"),CONCATENATE("R2C",'Mapa final'!#REF!),"")</f>
        <v>#REF!</v>
      </c>
      <c r="U27" s="61" t="e">
        <f>IF(AND('Mapa final'!#REF!="Media",'Mapa final'!#REF!="Menor"),CONCATENATE("R2C",'Mapa final'!#REF!),"")</f>
        <v>#REF!</v>
      </c>
      <c r="V27" s="59" t="str">
        <f>IF(AND('Mapa final'!$AD$11="Media",'Mapa final'!$AF$11="Moderado"),CONCATENATE("R2C",'Mapa final'!$S$11),"")</f>
        <v/>
      </c>
      <c r="W27" s="60" t="str">
        <f>IF(AND('Mapa final'!$AD$12="Media",'Mapa final'!$AF$12="Moderado"),CONCATENATE("R2C",'Mapa final'!$S$12),"")</f>
        <v/>
      </c>
      <c r="X27" s="60" t="e">
        <f>IF(AND('Mapa final'!#REF!="Media",'Mapa final'!#REF!="Moderado"),CONCATENATE("R2C",'Mapa final'!#REF!),"")</f>
        <v>#REF!</v>
      </c>
      <c r="Y27" s="60" t="e">
        <f>IF(AND('Mapa final'!#REF!="Media",'Mapa final'!#REF!="Moderado"),CONCATENATE("R2C",'Mapa final'!#REF!),"")</f>
        <v>#REF!</v>
      </c>
      <c r="Z27" s="60" t="e">
        <f>IF(AND('Mapa final'!#REF!="Media",'Mapa final'!#REF!="Moderado"),CONCATENATE("R2C",'Mapa final'!#REF!),"")</f>
        <v>#REF!</v>
      </c>
      <c r="AA27" s="61" t="e">
        <f>IF(AND('Mapa final'!#REF!="Media",'Mapa final'!#REF!="Moderado"),CONCATENATE("R2C",'Mapa final'!#REF!),"")</f>
        <v>#REF!</v>
      </c>
      <c r="AB27" s="44" t="str">
        <f>IF(AND('Mapa final'!$AD$11="Media",'Mapa final'!$AF$11="Mayor"),CONCATENATE("R2C",'Mapa final'!$S$11),"")</f>
        <v/>
      </c>
      <c r="AC27" s="45" t="str">
        <f>IF(AND('Mapa final'!$AD$12="Media",'Mapa final'!$AF$12="Mayor"),CONCATENATE("R2C",'Mapa final'!$S$12),"")</f>
        <v/>
      </c>
      <c r="AD27" s="45" t="e">
        <f>IF(AND('Mapa final'!#REF!="Media",'Mapa final'!#REF!="Mayor"),CONCATENATE("R2C",'Mapa final'!#REF!),"")</f>
        <v>#REF!</v>
      </c>
      <c r="AE27" s="45" t="e">
        <f>IF(AND('Mapa final'!#REF!="Media",'Mapa final'!#REF!="Mayor"),CONCATENATE("R2C",'Mapa final'!#REF!),"")</f>
        <v>#REF!</v>
      </c>
      <c r="AF27" s="45" t="e">
        <f>IF(AND('Mapa final'!#REF!="Media",'Mapa final'!#REF!="Mayor"),CONCATENATE("R2C",'Mapa final'!#REF!),"")</f>
        <v>#REF!</v>
      </c>
      <c r="AG27" s="46" t="e">
        <f>IF(AND('Mapa final'!#REF!="Media",'Mapa final'!#REF!="Mayor"),CONCATENATE("R2C",'Mapa final'!#REF!),"")</f>
        <v>#REF!</v>
      </c>
      <c r="AH27" s="47" t="str">
        <f>IF(AND('Mapa final'!$AD$11="Media",'Mapa final'!$AF$11="Catastrófico"),CONCATENATE("R2C",'Mapa final'!$S$11),"")</f>
        <v/>
      </c>
      <c r="AI27" s="48" t="str">
        <f>IF(AND('Mapa final'!$AD$12="Media",'Mapa final'!$AF$12="Catastrófico"),CONCATENATE("R2C",'Mapa final'!$S$12),"")</f>
        <v/>
      </c>
      <c r="AJ27" s="48" t="e">
        <f>IF(AND('Mapa final'!#REF!="Media",'Mapa final'!#REF!="Catastrófico"),CONCATENATE("R2C",'Mapa final'!#REF!),"")</f>
        <v>#REF!</v>
      </c>
      <c r="AK27" s="48" t="e">
        <f>IF(AND('Mapa final'!#REF!="Media",'Mapa final'!#REF!="Catastrófico"),CONCATENATE("R2C",'Mapa final'!#REF!),"")</f>
        <v>#REF!</v>
      </c>
      <c r="AL27" s="48" t="e">
        <f>IF(AND('Mapa final'!#REF!="Media",'Mapa final'!#REF!="Catastrófico"),CONCATENATE("R2C",'Mapa final'!#REF!),"")</f>
        <v>#REF!</v>
      </c>
      <c r="AM27" s="49" t="e">
        <f>IF(AND('Mapa final'!#REF!="Media",'Mapa final'!#REF!="Catastrófico"),CONCATENATE("R2C",'Mapa final'!#REF!),"")</f>
        <v>#REF!</v>
      </c>
      <c r="AN27" s="75"/>
      <c r="AO27" s="358"/>
      <c r="AP27" s="359"/>
      <c r="AQ27" s="359"/>
      <c r="AR27" s="359"/>
      <c r="AS27" s="359"/>
      <c r="AT27" s="360"/>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row>
    <row r="28" spans="1:76" ht="15" customHeight="1" x14ac:dyDescent="0.25">
      <c r="A28" s="75"/>
      <c r="B28" s="277"/>
      <c r="C28" s="277"/>
      <c r="D28" s="278"/>
      <c r="E28" s="318"/>
      <c r="F28" s="319"/>
      <c r="G28" s="319"/>
      <c r="H28" s="319"/>
      <c r="I28" s="320"/>
      <c r="J28" s="59" t="e">
        <f>IF(AND('Mapa final'!#REF!="Media",'Mapa final'!#REF!="Leve"),CONCATENATE("R3C",'Mapa final'!#REF!),"")</f>
        <v>#REF!</v>
      </c>
      <c r="K28" s="60" t="e">
        <f>IF(AND('Mapa final'!#REF!="Media",'Mapa final'!#REF!="Leve"),CONCATENATE("R3C",'Mapa final'!#REF!),"")</f>
        <v>#REF!</v>
      </c>
      <c r="L28" s="60" t="e">
        <f>IF(AND('Mapa final'!#REF!="Media",'Mapa final'!#REF!="Leve"),CONCATENATE("R3C",'Mapa final'!#REF!),"")</f>
        <v>#REF!</v>
      </c>
      <c r="M28" s="60" t="e">
        <f>IF(AND('Mapa final'!#REF!="Media",'Mapa final'!#REF!="Leve"),CONCATENATE("R3C",'Mapa final'!#REF!),"")</f>
        <v>#REF!</v>
      </c>
      <c r="N28" s="60" t="e">
        <f>IF(AND('Mapa final'!#REF!="Media",'Mapa final'!#REF!="Leve"),CONCATENATE("R3C",'Mapa final'!#REF!),"")</f>
        <v>#REF!</v>
      </c>
      <c r="O28" s="61" t="e">
        <f>IF(AND('Mapa final'!#REF!="Media",'Mapa final'!#REF!="Leve"),CONCATENATE("R3C",'Mapa final'!#REF!),"")</f>
        <v>#REF!</v>
      </c>
      <c r="P28" s="59" t="e">
        <f>IF(AND('Mapa final'!#REF!="Media",'Mapa final'!#REF!="Menor"),CONCATENATE("R3C",'Mapa final'!#REF!),"")</f>
        <v>#REF!</v>
      </c>
      <c r="Q28" s="60" t="e">
        <f>IF(AND('Mapa final'!#REF!="Media",'Mapa final'!#REF!="Menor"),CONCATENATE("R3C",'Mapa final'!#REF!),"")</f>
        <v>#REF!</v>
      </c>
      <c r="R28" s="60" t="e">
        <f>IF(AND('Mapa final'!#REF!="Media",'Mapa final'!#REF!="Menor"),CONCATENATE("R3C",'Mapa final'!#REF!),"")</f>
        <v>#REF!</v>
      </c>
      <c r="S28" s="60" t="e">
        <f>IF(AND('Mapa final'!#REF!="Media",'Mapa final'!#REF!="Menor"),CONCATENATE("R3C",'Mapa final'!#REF!),"")</f>
        <v>#REF!</v>
      </c>
      <c r="T28" s="60" t="e">
        <f>IF(AND('Mapa final'!#REF!="Media",'Mapa final'!#REF!="Menor"),CONCATENATE("R3C",'Mapa final'!#REF!),"")</f>
        <v>#REF!</v>
      </c>
      <c r="U28" s="61" t="e">
        <f>IF(AND('Mapa final'!#REF!="Media",'Mapa final'!#REF!="Menor"),CONCATENATE("R3C",'Mapa final'!#REF!),"")</f>
        <v>#REF!</v>
      </c>
      <c r="V28" s="59" t="e">
        <f>IF(AND('Mapa final'!#REF!="Media",'Mapa final'!#REF!="Moderado"),CONCATENATE("R3C",'Mapa final'!#REF!),"")</f>
        <v>#REF!</v>
      </c>
      <c r="W28" s="60" t="e">
        <f>IF(AND('Mapa final'!#REF!="Media",'Mapa final'!#REF!="Moderado"),CONCATENATE("R3C",'Mapa final'!#REF!),"")</f>
        <v>#REF!</v>
      </c>
      <c r="X28" s="60" t="e">
        <f>IF(AND('Mapa final'!#REF!="Media",'Mapa final'!#REF!="Moderado"),CONCATENATE("R3C",'Mapa final'!#REF!),"")</f>
        <v>#REF!</v>
      </c>
      <c r="Y28" s="60" t="e">
        <f>IF(AND('Mapa final'!#REF!="Media",'Mapa final'!#REF!="Moderado"),CONCATENATE("R3C",'Mapa final'!#REF!),"")</f>
        <v>#REF!</v>
      </c>
      <c r="Z28" s="60" t="e">
        <f>IF(AND('Mapa final'!#REF!="Media",'Mapa final'!#REF!="Moderado"),CONCATENATE("R3C",'Mapa final'!#REF!),"")</f>
        <v>#REF!</v>
      </c>
      <c r="AA28" s="61" t="e">
        <f>IF(AND('Mapa final'!#REF!="Media",'Mapa final'!#REF!="Moderado"),CONCATENATE("R3C",'Mapa final'!#REF!),"")</f>
        <v>#REF!</v>
      </c>
      <c r="AB28" s="44" t="e">
        <f>IF(AND('Mapa final'!#REF!="Media",'Mapa final'!#REF!="Mayor"),CONCATENATE("R3C",'Mapa final'!#REF!),"")</f>
        <v>#REF!</v>
      </c>
      <c r="AC28" s="45" t="e">
        <f>IF(AND('Mapa final'!#REF!="Media",'Mapa final'!#REF!="Mayor"),CONCATENATE("R3C",'Mapa final'!#REF!),"")</f>
        <v>#REF!</v>
      </c>
      <c r="AD28" s="45" t="e">
        <f>IF(AND('Mapa final'!#REF!="Media",'Mapa final'!#REF!="Mayor"),CONCATENATE("R3C",'Mapa final'!#REF!),"")</f>
        <v>#REF!</v>
      </c>
      <c r="AE28" s="45" t="e">
        <f>IF(AND('Mapa final'!#REF!="Media",'Mapa final'!#REF!="Mayor"),CONCATENATE("R3C",'Mapa final'!#REF!),"")</f>
        <v>#REF!</v>
      </c>
      <c r="AF28" s="45" t="e">
        <f>IF(AND('Mapa final'!#REF!="Media",'Mapa final'!#REF!="Mayor"),CONCATENATE("R3C",'Mapa final'!#REF!),"")</f>
        <v>#REF!</v>
      </c>
      <c r="AG28" s="46" t="e">
        <f>IF(AND('Mapa final'!#REF!="Media",'Mapa final'!#REF!="Mayor"),CONCATENATE("R3C",'Mapa final'!#REF!),"")</f>
        <v>#REF!</v>
      </c>
      <c r="AH28" s="47" t="e">
        <f>IF(AND('Mapa final'!#REF!="Media",'Mapa final'!#REF!="Catastrófico"),CONCATENATE("R3C",'Mapa final'!#REF!),"")</f>
        <v>#REF!</v>
      </c>
      <c r="AI28" s="48" t="e">
        <f>IF(AND('Mapa final'!#REF!="Media",'Mapa final'!#REF!="Catastrófico"),CONCATENATE("R3C",'Mapa final'!#REF!),"")</f>
        <v>#REF!</v>
      </c>
      <c r="AJ28" s="48" t="e">
        <f>IF(AND('Mapa final'!#REF!="Media",'Mapa final'!#REF!="Catastrófico"),CONCATENATE("R3C",'Mapa final'!#REF!),"")</f>
        <v>#REF!</v>
      </c>
      <c r="AK28" s="48" t="e">
        <f>IF(AND('Mapa final'!#REF!="Media",'Mapa final'!#REF!="Catastrófico"),CONCATENATE("R3C",'Mapa final'!#REF!),"")</f>
        <v>#REF!</v>
      </c>
      <c r="AL28" s="48" t="e">
        <f>IF(AND('Mapa final'!#REF!="Media",'Mapa final'!#REF!="Catastrófico"),CONCATENATE("R3C",'Mapa final'!#REF!),"")</f>
        <v>#REF!</v>
      </c>
      <c r="AM28" s="49" t="e">
        <f>IF(AND('Mapa final'!#REF!="Media",'Mapa final'!#REF!="Catastrófico"),CONCATENATE("R3C",'Mapa final'!#REF!),"")</f>
        <v>#REF!</v>
      </c>
      <c r="AN28" s="75"/>
      <c r="AO28" s="358"/>
      <c r="AP28" s="359"/>
      <c r="AQ28" s="359"/>
      <c r="AR28" s="359"/>
      <c r="AS28" s="359"/>
      <c r="AT28" s="360"/>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row>
    <row r="29" spans="1:76" ht="15" customHeight="1" x14ac:dyDescent="0.25">
      <c r="A29" s="75"/>
      <c r="B29" s="277"/>
      <c r="C29" s="277"/>
      <c r="D29" s="278"/>
      <c r="E29" s="318"/>
      <c r="F29" s="319"/>
      <c r="G29" s="319"/>
      <c r="H29" s="319"/>
      <c r="I29" s="320"/>
      <c r="J29" s="59" t="e">
        <f>IF(AND('Mapa final'!#REF!="Media",'Mapa final'!#REF!="Leve"),CONCATENATE("R4C",'Mapa final'!#REF!),"")</f>
        <v>#REF!</v>
      </c>
      <c r="K29" s="60" t="e">
        <f>IF(AND('Mapa final'!#REF!="Media",'Mapa final'!#REF!="Leve"),CONCATENATE("R4C",'Mapa final'!#REF!),"")</f>
        <v>#REF!</v>
      </c>
      <c r="L29" s="60" t="e">
        <f>IF(AND('Mapa final'!#REF!="Media",'Mapa final'!#REF!="Leve"),CONCATENATE("R4C",'Mapa final'!#REF!),"")</f>
        <v>#REF!</v>
      </c>
      <c r="M29" s="60" t="e">
        <f>IF(AND('Mapa final'!#REF!="Media",'Mapa final'!#REF!="Leve"),CONCATENATE("R4C",'Mapa final'!#REF!),"")</f>
        <v>#REF!</v>
      </c>
      <c r="N29" s="60" t="e">
        <f>IF(AND('Mapa final'!#REF!="Media",'Mapa final'!#REF!="Leve"),CONCATENATE("R4C",'Mapa final'!#REF!),"")</f>
        <v>#REF!</v>
      </c>
      <c r="O29" s="61" t="e">
        <f>IF(AND('Mapa final'!#REF!="Media",'Mapa final'!#REF!="Leve"),CONCATENATE("R4C",'Mapa final'!#REF!),"")</f>
        <v>#REF!</v>
      </c>
      <c r="P29" s="59" t="e">
        <f>IF(AND('Mapa final'!#REF!="Media",'Mapa final'!#REF!="Menor"),CONCATENATE("R4C",'Mapa final'!#REF!),"")</f>
        <v>#REF!</v>
      </c>
      <c r="Q29" s="60" t="e">
        <f>IF(AND('Mapa final'!#REF!="Media",'Mapa final'!#REF!="Menor"),CONCATENATE("R4C",'Mapa final'!#REF!),"")</f>
        <v>#REF!</v>
      </c>
      <c r="R29" s="60" t="e">
        <f>IF(AND('Mapa final'!#REF!="Media",'Mapa final'!#REF!="Menor"),CONCATENATE("R4C",'Mapa final'!#REF!),"")</f>
        <v>#REF!</v>
      </c>
      <c r="S29" s="60" t="e">
        <f>IF(AND('Mapa final'!#REF!="Media",'Mapa final'!#REF!="Menor"),CONCATENATE("R4C",'Mapa final'!#REF!),"")</f>
        <v>#REF!</v>
      </c>
      <c r="T29" s="60" t="e">
        <f>IF(AND('Mapa final'!#REF!="Media",'Mapa final'!#REF!="Menor"),CONCATENATE("R4C",'Mapa final'!#REF!),"")</f>
        <v>#REF!</v>
      </c>
      <c r="U29" s="61" t="e">
        <f>IF(AND('Mapa final'!#REF!="Media",'Mapa final'!#REF!="Menor"),CONCATENATE("R4C",'Mapa final'!#REF!),"")</f>
        <v>#REF!</v>
      </c>
      <c r="V29" s="59" t="e">
        <f>IF(AND('Mapa final'!#REF!="Media",'Mapa final'!#REF!="Moderado"),CONCATENATE("R4C",'Mapa final'!#REF!),"")</f>
        <v>#REF!</v>
      </c>
      <c r="W29" s="60" t="e">
        <f>IF(AND('Mapa final'!#REF!="Media",'Mapa final'!#REF!="Moderado"),CONCATENATE("R4C",'Mapa final'!#REF!),"")</f>
        <v>#REF!</v>
      </c>
      <c r="X29" s="60" t="e">
        <f>IF(AND('Mapa final'!#REF!="Media",'Mapa final'!#REF!="Moderado"),CONCATENATE("R4C",'Mapa final'!#REF!),"")</f>
        <v>#REF!</v>
      </c>
      <c r="Y29" s="60" t="e">
        <f>IF(AND('Mapa final'!#REF!="Media",'Mapa final'!#REF!="Moderado"),CONCATENATE("R4C",'Mapa final'!#REF!),"")</f>
        <v>#REF!</v>
      </c>
      <c r="Z29" s="60" t="e">
        <f>IF(AND('Mapa final'!#REF!="Media",'Mapa final'!#REF!="Moderado"),CONCATENATE("R4C",'Mapa final'!#REF!),"")</f>
        <v>#REF!</v>
      </c>
      <c r="AA29" s="61" t="e">
        <f>IF(AND('Mapa final'!#REF!="Media",'Mapa final'!#REF!="Moderado"),CONCATENATE("R4C",'Mapa final'!#REF!),"")</f>
        <v>#REF!</v>
      </c>
      <c r="AB29" s="44" t="e">
        <f>IF(AND('Mapa final'!#REF!="Media",'Mapa final'!#REF!="Mayor"),CONCATENATE("R4C",'Mapa final'!#REF!),"")</f>
        <v>#REF!</v>
      </c>
      <c r="AC29" s="45" t="e">
        <f>IF(AND('Mapa final'!#REF!="Media",'Mapa final'!#REF!="Mayor"),CONCATENATE("R4C",'Mapa final'!#REF!),"")</f>
        <v>#REF!</v>
      </c>
      <c r="AD29" s="45" t="e">
        <f>IF(AND('Mapa final'!#REF!="Media",'Mapa final'!#REF!="Mayor"),CONCATENATE("R4C",'Mapa final'!#REF!),"")</f>
        <v>#REF!</v>
      </c>
      <c r="AE29" s="45" t="e">
        <f>IF(AND('Mapa final'!#REF!="Media",'Mapa final'!#REF!="Mayor"),CONCATENATE("R4C",'Mapa final'!#REF!),"")</f>
        <v>#REF!</v>
      </c>
      <c r="AF29" s="45" t="e">
        <f>IF(AND('Mapa final'!#REF!="Media",'Mapa final'!#REF!="Mayor"),CONCATENATE("R4C",'Mapa final'!#REF!),"")</f>
        <v>#REF!</v>
      </c>
      <c r="AG29" s="46" t="e">
        <f>IF(AND('Mapa final'!#REF!="Media",'Mapa final'!#REF!="Mayor"),CONCATENATE("R4C",'Mapa final'!#REF!),"")</f>
        <v>#REF!</v>
      </c>
      <c r="AH29" s="47" t="e">
        <f>IF(AND('Mapa final'!#REF!="Media",'Mapa final'!#REF!="Catastrófico"),CONCATENATE("R4C",'Mapa final'!#REF!),"")</f>
        <v>#REF!</v>
      </c>
      <c r="AI29" s="48" t="e">
        <f>IF(AND('Mapa final'!#REF!="Media",'Mapa final'!#REF!="Catastrófico"),CONCATENATE("R4C",'Mapa final'!#REF!),"")</f>
        <v>#REF!</v>
      </c>
      <c r="AJ29" s="48" t="e">
        <f>IF(AND('Mapa final'!#REF!="Media",'Mapa final'!#REF!="Catastrófico"),CONCATENATE("R4C",'Mapa final'!#REF!),"")</f>
        <v>#REF!</v>
      </c>
      <c r="AK29" s="48" t="e">
        <f>IF(AND('Mapa final'!#REF!="Media",'Mapa final'!#REF!="Catastrófico"),CONCATENATE("R4C",'Mapa final'!#REF!),"")</f>
        <v>#REF!</v>
      </c>
      <c r="AL29" s="48" t="e">
        <f>IF(AND('Mapa final'!#REF!="Media",'Mapa final'!#REF!="Catastrófico"),CONCATENATE("R4C",'Mapa final'!#REF!),"")</f>
        <v>#REF!</v>
      </c>
      <c r="AM29" s="49" t="e">
        <f>IF(AND('Mapa final'!#REF!="Media",'Mapa final'!#REF!="Catastrófico"),CONCATENATE("R4C",'Mapa final'!#REF!),"")</f>
        <v>#REF!</v>
      </c>
      <c r="AN29" s="75"/>
      <c r="AO29" s="358"/>
      <c r="AP29" s="359"/>
      <c r="AQ29" s="359"/>
      <c r="AR29" s="359"/>
      <c r="AS29" s="359"/>
      <c r="AT29" s="360"/>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15" customHeight="1" x14ac:dyDescent="0.25">
      <c r="A30" s="75"/>
      <c r="B30" s="277"/>
      <c r="C30" s="277"/>
      <c r="D30" s="278"/>
      <c r="E30" s="318"/>
      <c r="F30" s="319"/>
      <c r="G30" s="319"/>
      <c r="H30" s="319"/>
      <c r="I30" s="320"/>
      <c r="J30" s="59" t="e">
        <f>IF(AND('Mapa final'!#REF!="Media",'Mapa final'!#REF!="Leve"),CONCATENATE("R5C",'Mapa final'!#REF!),"")</f>
        <v>#REF!</v>
      </c>
      <c r="K30" s="60" t="e">
        <f>IF(AND('Mapa final'!#REF!="Media",'Mapa final'!#REF!="Leve"),CONCATENATE("R5C",'Mapa final'!#REF!),"")</f>
        <v>#REF!</v>
      </c>
      <c r="L30" s="60" t="e">
        <f>IF(AND('Mapa final'!#REF!="Media",'Mapa final'!#REF!="Leve"),CONCATENATE("R5C",'Mapa final'!#REF!),"")</f>
        <v>#REF!</v>
      </c>
      <c r="M30" s="60" t="e">
        <f>IF(AND('Mapa final'!#REF!="Media",'Mapa final'!#REF!="Leve"),CONCATENATE("R5C",'Mapa final'!#REF!),"")</f>
        <v>#REF!</v>
      </c>
      <c r="N30" s="60" t="e">
        <f>IF(AND('Mapa final'!#REF!="Media",'Mapa final'!#REF!="Leve"),CONCATENATE("R5C",'Mapa final'!#REF!),"")</f>
        <v>#REF!</v>
      </c>
      <c r="O30" s="61" t="e">
        <f>IF(AND('Mapa final'!#REF!="Media",'Mapa final'!#REF!="Leve"),CONCATENATE("R5C",'Mapa final'!#REF!),"")</f>
        <v>#REF!</v>
      </c>
      <c r="P30" s="59" t="e">
        <f>IF(AND('Mapa final'!#REF!="Media",'Mapa final'!#REF!="Menor"),CONCATENATE("R5C",'Mapa final'!#REF!),"")</f>
        <v>#REF!</v>
      </c>
      <c r="Q30" s="60" t="e">
        <f>IF(AND('Mapa final'!#REF!="Media",'Mapa final'!#REF!="Menor"),CONCATENATE("R5C",'Mapa final'!#REF!),"")</f>
        <v>#REF!</v>
      </c>
      <c r="R30" s="60" t="e">
        <f>IF(AND('Mapa final'!#REF!="Media",'Mapa final'!#REF!="Menor"),CONCATENATE("R5C",'Mapa final'!#REF!),"")</f>
        <v>#REF!</v>
      </c>
      <c r="S30" s="60" t="e">
        <f>IF(AND('Mapa final'!#REF!="Media",'Mapa final'!#REF!="Menor"),CONCATENATE("R5C",'Mapa final'!#REF!),"")</f>
        <v>#REF!</v>
      </c>
      <c r="T30" s="60" t="e">
        <f>IF(AND('Mapa final'!#REF!="Media",'Mapa final'!#REF!="Menor"),CONCATENATE("R5C",'Mapa final'!#REF!),"")</f>
        <v>#REF!</v>
      </c>
      <c r="U30" s="61" t="e">
        <f>IF(AND('Mapa final'!#REF!="Media",'Mapa final'!#REF!="Menor"),CONCATENATE("R5C",'Mapa final'!#REF!),"")</f>
        <v>#REF!</v>
      </c>
      <c r="V30" s="59" t="e">
        <f>IF(AND('Mapa final'!#REF!="Media",'Mapa final'!#REF!="Moderado"),CONCATENATE("R5C",'Mapa final'!#REF!),"")</f>
        <v>#REF!</v>
      </c>
      <c r="W30" s="60" t="e">
        <f>IF(AND('Mapa final'!#REF!="Media",'Mapa final'!#REF!="Moderado"),CONCATENATE("R5C",'Mapa final'!#REF!),"")</f>
        <v>#REF!</v>
      </c>
      <c r="X30" s="60" t="e">
        <f>IF(AND('Mapa final'!#REF!="Media",'Mapa final'!#REF!="Moderado"),CONCATENATE("R5C",'Mapa final'!#REF!),"")</f>
        <v>#REF!</v>
      </c>
      <c r="Y30" s="60" t="e">
        <f>IF(AND('Mapa final'!#REF!="Media",'Mapa final'!#REF!="Moderado"),CONCATENATE("R5C",'Mapa final'!#REF!),"")</f>
        <v>#REF!</v>
      </c>
      <c r="Z30" s="60" t="e">
        <f>IF(AND('Mapa final'!#REF!="Media",'Mapa final'!#REF!="Moderado"),CONCATENATE("R5C",'Mapa final'!#REF!),"")</f>
        <v>#REF!</v>
      </c>
      <c r="AA30" s="61" t="e">
        <f>IF(AND('Mapa final'!#REF!="Media",'Mapa final'!#REF!="Moderado"),CONCATENATE("R5C",'Mapa final'!#REF!),"")</f>
        <v>#REF!</v>
      </c>
      <c r="AB30" s="44" t="e">
        <f>IF(AND('Mapa final'!#REF!="Media",'Mapa final'!#REF!="Mayor"),CONCATENATE("R5C",'Mapa final'!#REF!),"")</f>
        <v>#REF!</v>
      </c>
      <c r="AC30" s="45" t="e">
        <f>IF(AND('Mapa final'!#REF!="Media",'Mapa final'!#REF!="Mayor"),CONCATENATE("R5C",'Mapa final'!#REF!),"")</f>
        <v>#REF!</v>
      </c>
      <c r="AD30" s="45" t="e">
        <f>IF(AND('Mapa final'!#REF!="Media",'Mapa final'!#REF!="Mayor"),CONCATENATE("R5C",'Mapa final'!#REF!),"")</f>
        <v>#REF!</v>
      </c>
      <c r="AE30" s="45" t="e">
        <f>IF(AND('Mapa final'!#REF!="Media",'Mapa final'!#REF!="Mayor"),CONCATENATE("R5C",'Mapa final'!#REF!),"")</f>
        <v>#REF!</v>
      </c>
      <c r="AF30" s="45" t="e">
        <f>IF(AND('Mapa final'!#REF!="Media",'Mapa final'!#REF!="Mayor"),CONCATENATE("R5C",'Mapa final'!#REF!),"")</f>
        <v>#REF!</v>
      </c>
      <c r="AG30" s="46" t="e">
        <f>IF(AND('Mapa final'!#REF!="Media",'Mapa final'!#REF!="Mayor"),CONCATENATE("R5C",'Mapa final'!#REF!),"")</f>
        <v>#REF!</v>
      </c>
      <c r="AH30" s="47" t="e">
        <f>IF(AND('Mapa final'!#REF!="Media",'Mapa final'!#REF!="Catastrófico"),CONCATENATE("R5C",'Mapa final'!#REF!),"")</f>
        <v>#REF!</v>
      </c>
      <c r="AI30" s="48" t="e">
        <f>IF(AND('Mapa final'!#REF!="Media",'Mapa final'!#REF!="Catastrófico"),CONCATENATE("R5C",'Mapa final'!#REF!),"")</f>
        <v>#REF!</v>
      </c>
      <c r="AJ30" s="48" t="e">
        <f>IF(AND('Mapa final'!#REF!="Media",'Mapa final'!#REF!="Catastrófico"),CONCATENATE("R5C",'Mapa final'!#REF!),"")</f>
        <v>#REF!</v>
      </c>
      <c r="AK30" s="48" t="e">
        <f>IF(AND('Mapa final'!#REF!="Media",'Mapa final'!#REF!="Catastrófico"),CONCATENATE("R5C",'Mapa final'!#REF!),"")</f>
        <v>#REF!</v>
      </c>
      <c r="AL30" s="48" t="e">
        <f>IF(AND('Mapa final'!#REF!="Media",'Mapa final'!#REF!="Catastrófico"),CONCATENATE("R5C",'Mapa final'!#REF!),"")</f>
        <v>#REF!</v>
      </c>
      <c r="AM30" s="49" t="e">
        <f>IF(AND('Mapa final'!#REF!="Media",'Mapa final'!#REF!="Catastrófico"),CONCATENATE("R5C",'Mapa final'!#REF!),"")</f>
        <v>#REF!</v>
      </c>
      <c r="AN30" s="75"/>
      <c r="AO30" s="358"/>
      <c r="AP30" s="359"/>
      <c r="AQ30" s="359"/>
      <c r="AR30" s="359"/>
      <c r="AS30" s="359"/>
      <c r="AT30" s="360"/>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15" customHeight="1" x14ac:dyDescent="0.25">
      <c r="A31" s="75"/>
      <c r="B31" s="277"/>
      <c r="C31" s="277"/>
      <c r="D31" s="278"/>
      <c r="E31" s="318"/>
      <c r="F31" s="319"/>
      <c r="G31" s="319"/>
      <c r="H31" s="319"/>
      <c r="I31" s="320"/>
      <c r="J31" s="59" t="e">
        <f>IF(AND('Mapa final'!#REF!="Media",'Mapa final'!#REF!="Leve"),CONCATENATE("R6C",'Mapa final'!#REF!),"")</f>
        <v>#REF!</v>
      </c>
      <c r="K31" s="60" t="e">
        <f>IF(AND('Mapa final'!#REF!="Media",'Mapa final'!#REF!="Leve"),CONCATENATE("R6C",'Mapa final'!#REF!),"")</f>
        <v>#REF!</v>
      </c>
      <c r="L31" s="60" t="e">
        <f>IF(AND('Mapa final'!#REF!="Media",'Mapa final'!#REF!="Leve"),CONCATENATE("R6C",'Mapa final'!#REF!),"")</f>
        <v>#REF!</v>
      </c>
      <c r="M31" s="60" t="e">
        <f>IF(AND('Mapa final'!#REF!="Media",'Mapa final'!#REF!="Leve"),CONCATENATE("R6C",'Mapa final'!#REF!),"")</f>
        <v>#REF!</v>
      </c>
      <c r="N31" s="60" t="e">
        <f>IF(AND('Mapa final'!#REF!="Media",'Mapa final'!#REF!="Leve"),CONCATENATE("R6C",'Mapa final'!#REF!),"")</f>
        <v>#REF!</v>
      </c>
      <c r="O31" s="61" t="e">
        <f>IF(AND('Mapa final'!#REF!="Media",'Mapa final'!#REF!="Leve"),CONCATENATE("R6C",'Mapa final'!#REF!),"")</f>
        <v>#REF!</v>
      </c>
      <c r="P31" s="59" t="e">
        <f>IF(AND('Mapa final'!#REF!="Media",'Mapa final'!#REF!="Menor"),CONCATENATE("R6C",'Mapa final'!#REF!),"")</f>
        <v>#REF!</v>
      </c>
      <c r="Q31" s="60" t="e">
        <f>IF(AND('Mapa final'!#REF!="Media",'Mapa final'!#REF!="Menor"),CONCATENATE("R6C",'Mapa final'!#REF!),"")</f>
        <v>#REF!</v>
      </c>
      <c r="R31" s="60" t="e">
        <f>IF(AND('Mapa final'!#REF!="Media",'Mapa final'!#REF!="Menor"),CONCATENATE("R6C",'Mapa final'!#REF!),"")</f>
        <v>#REF!</v>
      </c>
      <c r="S31" s="60" t="e">
        <f>IF(AND('Mapa final'!#REF!="Media",'Mapa final'!#REF!="Menor"),CONCATENATE("R6C",'Mapa final'!#REF!),"")</f>
        <v>#REF!</v>
      </c>
      <c r="T31" s="60" t="e">
        <f>IF(AND('Mapa final'!#REF!="Media",'Mapa final'!#REF!="Menor"),CONCATENATE("R6C",'Mapa final'!#REF!),"")</f>
        <v>#REF!</v>
      </c>
      <c r="U31" s="61" t="e">
        <f>IF(AND('Mapa final'!#REF!="Media",'Mapa final'!#REF!="Menor"),CONCATENATE("R6C",'Mapa final'!#REF!),"")</f>
        <v>#REF!</v>
      </c>
      <c r="V31" s="59" t="e">
        <f>IF(AND('Mapa final'!#REF!="Media",'Mapa final'!#REF!="Moderado"),CONCATENATE("R6C",'Mapa final'!#REF!),"")</f>
        <v>#REF!</v>
      </c>
      <c r="W31" s="60" t="e">
        <f>IF(AND('Mapa final'!#REF!="Media",'Mapa final'!#REF!="Moderado"),CONCATENATE("R6C",'Mapa final'!#REF!),"")</f>
        <v>#REF!</v>
      </c>
      <c r="X31" s="60" t="e">
        <f>IF(AND('Mapa final'!#REF!="Media",'Mapa final'!#REF!="Moderado"),CONCATENATE("R6C",'Mapa final'!#REF!),"")</f>
        <v>#REF!</v>
      </c>
      <c r="Y31" s="60" t="e">
        <f>IF(AND('Mapa final'!#REF!="Media",'Mapa final'!#REF!="Moderado"),CONCATENATE("R6C",'Mapa final'!#REF!),"")</f>
        <v>#REF!</v>
      </c>
      <c r="Z31" s="60" t="e">
        <f>IF(AND('Mapa final'!#REF!="Media",'Mapa final'!#REF!="Moderado"),CONCATENATE("R6C",'Mapa final'!#REF!),"")</f>
        <v>#REF!</v>
      </c>
      <c r="AA31" s="61" t="e">
        <f>IF(AND('Mapa final'!#REF!="Media",'Mapa final'!#REF!="Moderado"),CONCATENATE("R6C",'Mapa final'!#REF!),"")</f>
        <v>#REF!</v>
      </c>
      <c r="AB31" s="44" t="e">
        <f>IF(AND('Mapa final'!#REF!="Media",'Mapa final'!#REF!="Mayor"),CONCATENATE("R6C",'Mapa final'!#REF!),"")</f>
        <v>#REF!</v>
      </c>
      <c r="AC31" s="45" t="e">
        <f>IF(AND('Mapa final'!#REF!="Media",'Mapa final'!#REF!="Mayor"),CONCATENATE("R6C",'Mapa final'!#REF!),"")</f>
        <v>#REF!</v>
      </c>
      <c r="AD31" s="45" t="e">
        <f>IF(AND('Mapa final'!#REF!="Media",'Mapa final'!#REF!="Mayor"),CONCATENATE("R6C",'Mapa final'!#REF!),"")</f>
        <v>#REF!</v>
      </c>
      <c r="AE31" s="45" t="e">
        <f>IF(AND('Mapa final'!#REF!="Media",'Mapa final'!#REF!="Mayor"),CONCATENATE("R6C",'Mapa final'!#REF!),"")</f>
        <v>#REF!</v>
      </c>
      <c r="AF31" s="45" t="e">
        <f>IF(AND('Mapa final'!#REF!="Media",'Mapa final'!#REF!="Mayor"),CONCATENATE("R6C",'Mapa final'!#REF!),"")</f>
        <v>#REF!</v>
      </c>
      <c r="AG31" s="46" t="e">
        <f>IF(AND('Mapa final'!#REF!="Media",'Mapa final'!#REF!="Mayor"),CONCATENATE("R6C",'Mapa final'!#REF!),"")</f>
        <v>#REF!</v>
      </c>
      <c r="AH31" s="47" t="e">
        <f>IF(AND('Mapa final'!#REF!="Media",'Mapa final'!#REF!="Catastrófico"),CONCATENATE("R6C",'Mapa final'!#REF!),"")</f>
        <v>#REF!</v>
      </c>
      <c r="AI31" s="48" t="e">
        <f>IF(AND('Mapa final'!#REF!="Media",'Mapa final'!#REF!="Catastrófico"),CONCATENATE("R6C",'Mapa final'!#REF!),"")</f>
        <v>#REF!</v>
      </c>
      <c r="AJ31" s="48" t="e">
        <f>IF(AND('Mapa final'!#REF!="Media",'Mapa final'!#REF!="Catastrófico"),CONCATENATE("R6C",'Mapa final'!#REF!),"")</f>
        <v>#REF!</v>
      </c>
      <c r="AK31" s="48" t="e">
        <f>IF(AND('Mapa final'!#REF!="Media",'Mapa final'!#REF!="Catastrófico"),CONCATENATE("R6C",'Mapa final'!#REF!),"")</f>
        <v>#REF!</v>
      </c>
      <c r="AL31" s="48" t="e">
        <f>IF(AND('Mapa final'!#REF!="Media",'Mapa final'!#REF!="Catastrófico"),CONCATENATE("R6C",'Mapa final'!#REF!),"")</f>
        <v>#REF!</v>
      </c>
      <c r="AM31" s="49" t="e">
        <f>IF(AND('Mapa final'!#REF!="Media",'Mapa final'!#REF!="Catastrófico"),CONCATENATE("R6C",'Mapa final'!#REF!),"")</f>
        <v>#REF!</v>
      </c>
      <c r="AN31" s="75"/>
      <c r="AO31" s="358"/>
      <c r="AP31" s="359"/>
      <c r="AQ31" s="359"/>
      <c r="AR31" s="359"/>
      <c r="AS31" s="359"/>
      <c r="AT31" s="360"/>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row>
    <row r="32" spans="1:76" ht="15" customHeight="1" x14ac:dyDescent="0.25">
      <c r="A32" s="75"/>
      <c r="B32" s="277"/>
      <c r="C32" s="277"/>
      <c r="D32" s="278"/>
      <c r="E32" s="318"/>
      <c r="F32" s="319"/>
      <c r="G32" s="319"/>
      <c r="H32" s="319"/>
      <c r="I32" s="320"/>
      <c r="J32" s="59" t="e">
        <f>IF(AND('Mapa final'!#REF!="Media",'Mapa final'!#REF!="Leve"),CONCATENATE("R7C",'Mapa final'!#REF!),"")</f>
        <v>#REF!</v>
      </c>
      <c r="K32" s="60" t="e">
        <f>IF(AND('Mapa final'!#REF!="Media",'Mapa final'!#REF!="Leve"),CONCATENATE("R7C",'Mapa final'!#REF!),"")</f>
        <v>#REF!</v>
      </c>
      <c r="L32" s="60" t="e">
        <f>IF(AND('Mapa final'!#REF!="Media",'Mapa final'!#REF!="Leve"),CONCATENATE("R7C",'Mapa final'!#REF!),"")</f>
        <v>#REF!</v>
      </c>
      <c r="M32" s="60" t="e">
        <f>IF(AND('Mapa final'!#REF!="Media",'Mapa final'!#REF!="Leve"),CONCATENATE("R7C",'Mapa final'!#REF!),"")</f>
        <v>#REF!</v>
      </c>
      <c r="N32" s="60" t="e">
        <f>IF(AND('Mapa final'!#REF!="Media",'Mapa final'!#REF!="Leve"),CONCATENATE("R7C",'Mapa final'!#REF!),"")</f>
        <v>#REF!</v>
      </c>
      <c r="O32" s="61" t="e">
        <f>IF(AND('Mapa final'!#REF!="Media",'Mapa final'!#REF!="Leve"),CONCATENATE("R7C",'Mapa final'!#REF!),"")</f>
        <v>#REF!</v>
      </c>
      <c r="P32" s="59" t="e">
        <f>IF(AND('Mapa final'!#REF!="Media",'Mapa final'!#REF!="Menor"),CONCATENATE("R7C",'Mapa final'!#REF!),"")</f>
        <v>#REF!</v>
      </c>
      <c r="Q32" s="60" t="e">
        <f>IF(AND('Mapa final'!#REF!="Media",'Mapa final'!#REF!="Menor"),CONCATENATE("R7C",'Mapa final'!#REF!),"")</f>
        <v>#REF!</v>
      </c>
      <c r="R32" s="60" t="e">
        <f>IF(AND('Mapa final'!#REF!="Media",'Mapa final'!#REF!="Menor"),CONCATENATE("R7C",'Mapa final'!#REF!),"")</f>
        <v>#REF!</v>
      </c>
      <c r="S32" s="60" t="e">
        <f>IF(AND('Mapa final'!#REF!="Media",'Mapa final'!#REF!="Menor"),CONCATENATE("R7C",'Mapa final'!#REF!),"")</f>
        <v>#REF!</v>
      </c>
      <c r="T32" s="60" t="e">
        <f>IF(AND('Mapa final'!#REF!="Media",'Mapa final'!#REF!="Menor"),CONCATENATE("R7C",'Mapa final'!#REF!),"")</f>
        <v>#REF!</v>
      </c>
      <c r="U32" s="61" t="e">
        <f>IF(AND('Mapa final'!#REF!="Media",'Mapa final'!#REF!="Menor"),CONCATENATE("R7C",'Mapa final'!#REF!),"")</f>
        <v>#REF!</v>
      </c>
      <c r="V32" s="59" t="e">
        <f>IF(AND('Mapa final'!#REF!="Media",'Mapa final'!#REF!="Moderado"),CONCATENATE("R7C",'Mapa final'!#REF!),"")</f>
        <v>#REF!</v>
      </c>
      <c r="W32" s="60" t="e">
        <f>IF(AND('Mapa final'!#REF!="Media",'Mapa final'!#REF!="Moderado"),CONCATENATE("R7C",'Mapa final'!#REF!),"")</f>
        <v>#REF!</v>
      </c>
      <c r="X32" s="60" t="e">
        <f>IF(AND('Mapa final'!#REF!="Media",'Mapa final'!#REF!="Moderado"),CONCATENATE("R7C",'Mapa final'!#REF!),"")</f>
        <v>#REF!</v>
      </c>
      <c r="Y32" s="60" t="e">
        <f>IF(AND('Mapa final'!#REF!="Media",'Mapa final'!#REF!="Moderado"),CONCATENATE("R7C",'Mapa final'!#REF!),"")</f>
        <v>#REF!</v>
      </c>
      <c r="Z32" s="60" t="e">
        <f>IF(AND('Mapa final'!#REF!="Media",'Mapa final'!#REF!="Moderado"),CONCATENATE("R7C",'Mapa final'!#REF!),"")</f>
        <v>#REF!</v>
      </c>
      <c r="AA32" s="61" t="e">
        <f>IF(AND('Mapa final'!#REF!="Media",'Mapa final'!#REF!="Moderado"),CONCATENATE("R7C",'Mapa final'!#REF!),"")</f>
        <v>#REF!</v>
      </c>
      <c r="AB32" s="44" t="e">
        <f>IF(AND('Mapa final'!#REF!="Media",'Mapa final'!#REF!="Mayor"),CONCATENATE("R7C",'Mapa final'!#REF!),"")</f>
        <v>#REF!</v>
      </c>
      <c r="AC32" s="45" t="e">
        <f>IF(AND('Mapa final'!#REF!="Media",'Mapa final'!#REF!="Mayor"),CONCATENATE("R7C",'Mapa final'!#REF!),"")</f>
        <v>#REF!</v>
      </c>
      <c r="AD32" s="45" t="e">
        <f>IF(AND('Mapa final'!#REF!="Media",'Mapa final'!#REF!="Mayor"),CONCATENATE("R7C",'Mapa final'!#REF!),"")</f>
        <v>#REF!</v>
      </c>
      <c r="AE32" s="45" t="e">
        <f>IF(AND('Mapa final'!#REF!="Media",'Mapa final'!#REF!="Mayor"),CONCATENATE("R7C",'Mapa final'!#REF!),"")</f>
        <v>#REF!</v>
      </c>
      <c r="AF32" s="45" t="e">
        <f>IF(AND('Mapa final'!#REF!="Media",'Mapa final'!#REF!="Mayor"),CONCATENATE("R7C",'Mapa final'!#REF!),"")</f>
        <v>#REF!</v>
      </c>
      <c r="AG32" s="46" t="e">
        <f>IF(AND('Mapa final'!#REF!="Media",'Mapa final'!#REF!="Mayor"),CONCATENATE("R7C",'Mapa final'!#REF!),"")</f>
        <v>#REF!</v>
      </c>
      <c r="AH32" s="47" t="e">
        <f>IF(AND('Mapa final'!#REF!="Media",'Mapa final'!#REF!="Catastrófico"),CONCATENATE("R7C",'Mapa final'!#REF!),"")</f>
        <v>#REF!</v>
      </c>
      <c r="AI32" s="48" t="e">
        <f>IF(AND('Mapa final'!#REF!="Media",'Mapa final'!#REF!="Catastrófico"),CONCATENATE("R7C",'Mapa final'!#REF!),"")</f>
        <v>#REF!</v>
      </c>
      <c r="AJ32" s="48" t="e">
        <f>IF(AND('Mapa final'!#REF!="Media",'Mapa final'!#REF!="Catastrófico"),CONCATENATE("R7C",'Mapa final'!#REF!),"")</f>
        <v>#REF!</v>
      </c>
      <c r="AK32" s="48" t="e">
        <f>IF(AND('Mapa final'!#REF!="Media",'Mapa final'!#REF!="Catastrófico"),CONCATENATE("R7C",'Mapa final'!#REF!),"")</f>
        <v>#REF!</v>
      </c>
      <c r="AL32" s="48" t="e">
        <f>IF(AND('Mapa final'!#REF!="Media",'Mapa final'!#REF!="Catastrófico"),CONCATENATE("R7C",'Mapa final'!#REF!),"")</f>
        <v>#REF!</v>
      </c>
      <c r="AM32" s="49" t="e">
        <f>IF(AND('Mapa final'!#REF!="Media",'Mapa final'!#REF!="Catastrófico"),CONCATENATE("R7C",'Mapa final'!#REF!),"")</f>
        <v>#REF!</v>
      </c>
      <c r="AN32" s="75"/>
      <c r="AO32" s="358"/>
      <c r="AP32" s="359"/>
      <c r="AQ32" s="359"/>
      <c r="AR32" s="359"/>
      <c r="AS32" s="359"/>
      <c r="AT32" s="360"/>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80" ht="15" customHeight="1" x14ac:dyDescent="0.25">
      <c r="A33" s="75"/>
      <c r="B33" s="277"/>
      <c r="C33" s="277"/>
      <c r="D33" s="278"/>
      <c r="E33" s="318"/>
      <c r="F33" s="319"/>
      <c r="G33" s="319"/>
      <c r="H33" s="319"/>
      <c r="I33" s="320"/>
      <c r="J33" s="59" t="e">
        <f>IF(AND('Mapa final'!#REF!="Media",'Mapa final'!#REF!="Leve"),CONCATENATE("R8C",'Mapa final'!#REF!),"")</f>
        <v>#REF!</v>
      </c>
      <c r="K33" s="60" t="e">
        <f>IF(AND('Mapa final'!#REF!="Media",'Mapa final'!#REF!="Leve"),CONCATENATE("R8C",'Mapa final'!#REF!),"")</f>
        <v>#REF!</v>
      </c>
      <c r="L33" s="60" t="e">
        <f>IF(AND('Mapa final'!#REF!="Media",'Mapa final'!#REF!="Leve"),CONCATENATE("R8C",'Mapa final'!#REF!),"")</f>
        <v>#REF!</v>
      </c>
      <c r="M33" s="60" t="e">
        <f>IF(AND('Mapa final'!#REF!="Media",'Mapa final'!#REF!="Leve"),CONCATENATE("R8C",'Mapa final'!#REF!),"")</f>
        <v>#REF!</v>
      </c>
      <c r="N33" s="60" t="e">
        <f>IF(AND('Mapa final'!#REF!="Media",'Mapa final'!#REF!="Leve"),CONCATENATE("R8C",'Mapa final'!#REF!),"")</f>
        <v>#REF!</v>
      </c>
      <c r="O33" s="61" t="e">
        <f>IF(AND('Mapa final'!#REF!="Media",'Mapa final'!#REF!="Leve"),CONCATENATE("R8C",'Mapa final'!#REF!),"")</f>
        <v>#REF!</v>
      </c>
      <c r="P33" s="59" t="e">
        <f>IF(AND('Mapa final'!#REF!="Media",'Mapa final'!#REF!="Menor"),CONCATENATE("R8C",'Mapa final'!#REF!),"")</f>
        <v>#REF!</v>
      </c>
      <c r="Q33" s="60" t="e">
        <f>IF(AND('Mapa final'!#REF!="Media",'Mapa final'!#REF!="Menor"),CONCATENATE("R8C",'Mapa final'!#REF!),"")</f>
        <v>#REF!</v>
      </c>
      <c r="R33" s="60" t="e">
        <f>IF(AND('Mapa final'!#REF!="Media",'Mapa final'!#REF!="Menor"),CONCATENATE("R8C",'Mapa final'!#REF!),"")</f>
        <v>#REF!</v>
      </c>
      <c r="S33" s="60" t="e">
        <f>IF(AND('Mapa final'!#REF!="Media",'Mapa final'!#REF!="Menor"),CONCATENATE("R8C",'Mapa final'!#REF!),"")</f>
        <v>#REF!</v>
      </c>
      <c r="T33" s="60" t="e">
        <f>IF(AND('Mapa final'!#REF!="Media",'Mapa final'!#REF!="Menor"),CONCATENATE("R8C",'Mapa final'!#REF!),"")</f>
        <v>#REF!</v>
      </c>
      <c r="U33" s="61" t="e">
        <f>IF(AND('Mapa final'!#REF!="Media",'Mapa final'!#REF!="Menor"),CONCATENATE("R8C",'Mapa final'!#REF!),"")</f>
        <v>#REF!</v>
      </c>
      <c r="V33" s="59" t="e">
        <f>IF(AND('Mapa final'!#REF!="Media",'Mapa final'!#REF!="Moderado"),CONCATENATE("R8C",'Mapa final'!#REF!),"")</f>
        <v>#REF!</v>
      </c>
      <c r="W33" s="60" t="e">
        <f>IF(AND('Mapa final'!#REF!="Media",'Mapa final'!#REF!="Moderado"),CONCATENATE("R8C",'Mapa final'!#REF!),"")</f>
        <v>#REF!</v>
      </c>
      <c r="X33" s="60" t="e">
        <f>IF(AND('Mapa final'!#REF!="Media",'Mapa final'!#REF!="Moderado"),CONCATENATE("R8C",'Mapa final'!#REF!),"")</f>
        <v>#REF!</v>
      </c>
      <c r="Y33" s="60" t="e">
        <f>IF(AND('Mapa final'!#REF!="Media",'Mapa final'!#REF!="Moderado"),CONCATENATE("R8C",'Mapa final'!#REF!),"")</f>
        <v>#REF!</v>
      </c>
      <c r="Z33" s="60" t="e">
        <f>IF(AND('Mapa final'!#REF!="Media",'Mapa final'!#REF!="Moderado"),CONCATENATE("R8C",'Mapa final'!#REF!),"")</f>
        <v>#REF!</v>
      </c>
      <c r="AA33" s="61" t="e">
        <f>IF(AND('Mapa final'!#REF!="Media",'Mapa final'!#REF!="Moderado"),CONCATENATE("R8C",'Mapa final'!#REF!),"")</f>
        <v>#REF!</v>
      </c>
      <c r="AB33" s="44" t="e">
        <f>IF(AND('Mapa final'!#REF!="Media",'Mapa final'!#REF!="Mayor"),CONCATENATE("R8C",'Mapa final'!#REF!),"")</f>
        <v>#REF!</v>
      </c>
      <c r="AC33" s="45" t="e">
        <f>IF(AND('Mapa final'!#REF!="Media",'Mapa final'!#REF!="Mayor"),CONCATENATE("R8C",'Mapa final'!#REF!),"")</f>
        <v>#REF!</v>
      </c>
      <c r="AD33" s="45" t="e">
        <f>IF(AND('Mapa final'!#REF!="Media",'Mapa final'!#REF!="Mayor"),CONCATENATE("R8C",'Mapa final'!#REF!),"")</f>
        <v>#REF!</v>
      </c>
      <c r="AE33" s="45" t="e">
        <f>IF(AND('Mapa final'!#REF!="Media",'Mapa final'!#REF!="Mayor"),CONCATENATE("R8C",'Mapa final'!#REF!),"")</f>
        <v>#REF!</v>
      </c>
      <c r="AF33" s="45" t="e">
        <f>IF(AND('Mapa final'!#REF!="Media",'Mapa final'!#REF!="Mayor"),CONCATENATE("R8C",'Mapa final'!#REF!),"")</f>
        <v>#REF!</v>
      </c>
      <c r="AG33" s="46" t="e">
        <f>IF(AND('Mapa final'!#REF!="Media",'Mapa final'!#REF!="Mayor"),CONCATENATE("R8C",'Mapa final'!#REF!),"")</f>
        <v>#REF!</v>
      </c>
      <c r="AH33" s="47" t="e">
        <f>IF(AND('Mapa final'!#REF!="Media",'Mapa final'!#REF!="Catastrófico"),CONCATENATE("R8C",'Mapa final'!#REF!),"")</f>
        <v>#REF!</v>
      </c>
      <c r="AI33" s="48" t="e">
        <f>IF(AND('Mapa final'!#REF!="Media",'Mapa final'!#REF!="Catastrófico"),CONCATENATE("R8C",'Mapa final'!#REF!),"")</f>
        <v>#REF!</v>
      </c>
      <c r="AJ33" s="48" t="e">
        <f>IF(AND('Mapa final'!#REF!="Media",'Mapa final'!#REF!="Catastrófico"),CONCATENATE("R8C",'Mapa final'!#REF!),"")</f>
        <v>#REF!</v>
      </c>
      <c r="AK33" s="48" t="e">
        <f>IF(AND('Mapa final'!#REF!="Media",'Mapa final'!#REF!="Catastrófico"),CONCATENATE("R8C",'Mapa final'!#REF!),"")</f>
        <v>#REF!</v>
      </c>
      <c r="AL33" s="48" t="e">
        <f>IF(AND('Mapa final'!#REF!="Media",'Mapa final'!#REF!="Catastrófico"),CONCATENATE("R8C",'Mapa final'!#REF!),"")</f>
        <v>#REF!</v>
      </c>
      <c r="AM33" s="49" t="e">
        <f>IF(AND('Mapa final'!#REF!="Media",'Mapa final'!#REF!="Catastrófico"),CONCATENATE("R8C",'Mapa final'!#REF!),"")</f>
        <v>#REF!</v>
      </c>
      <c r="AN33" s="75"/>
      <c r="AO33" s="358"/>
      <c r="AP33" s="359"/>
      <c r="AQ33" s="359"/>
      <c r="AR33" s="359"/>
      <c r="AS33" s="359"/>
      <c r="AT33" s="360"/>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80" ht="15" customHeight="1" x14ac:dyDescent="0.25">
      <c r="A34" s="75"/>
      <c r="B34" s="277"/>
      <c r="C34" s="277"/>
      <c r="D34" s="278"/>
      <c r="E34" s="318"/>
      <c r="F34" s="319"/>
      <c r="G34" s="319"/>
      <c r="H34" s="319"/>
      <c r="I34" s="320"/>
      <c r="J34" s="59" t="e">
        <f>IF(AND('Mapa final'!#REF!="Media",'Mapa final'!#REF!="Leve"),CONCATENATE("R9C",'Mapa final'!#REF!),"")</f>
        <v>#REF!</v>
      </c>
      <c r="K34" s="60" t="e">
        <f>IF(AND('Mapa final'!#REF!="Media",'Mapa final'!#REF!="Leve"),CONCATENATE("R9C",'Mapa final'!#REF!),"")</f>
        <v>#REF!</v>
      </c>
      <c r="L34" s="60" t="e">
        <f>IF(AND('Mapa final'!#REF!="Media",'Mapa final'!#REF!="Leve"),CONCATENATE("R9C",'Mapa final'!#REF!),"")</f>
        <v>#REF!</v>
      </c>
      <c r="M34" s="60" t="e">
        <f>IF(AND('Mapa final'!#REF!="Media",'Mapa final'!#REF!="Leve"),CONCATENATE("R9C",'Mapa final'!#REF!),"")</f>
        <v>#REF!</v>
      </c>
      <c r="N34" s="60" t="e">
        <f>IF(AND('Mapa final'!#REF!="Media",'Mapa final'!#REF!="Leve"),CONCATENATE("R9C",'Mapa final'!#REF!),"")</f>
        <v>#REF!</v>
      </c>
      <c r="O34" s="61" t="e">
        <f>IF(AND('Mapa final'!#REF!="Media",'Mapa final'!#REF!="Leve"),CONCATENATE("R9C",'Mapa final'!#REF!),"")</f>
        <v>#REF!</v>
      </c>
      <c r="P34" s="59" t="e">
        <f>IF(AND('Mapa final'!#REF!="Media",'Mapa final'!#REF!="Menor"),CONCATENATE("R9C",'Mapa final'!#REF!),"")</f>
        <v>#REF!</v>
      </c>
      <c r="Q34" s="60" t="e">
        <f>IF(AND('Mapa final'!#REF!="Media",'Mapa final'!#REF!="Menor"),CONCATENATE("R9C",'Mapa final'!#REF!),"")</f>
        <v>#REF!</v>
      </c>
      <c r="R34" s="60" t="e">
        <f>IF(AND('Mapa final'!#REF!="Media",'Mapa final'!#REF!="Menor"),CONCATENATE("R9C",'Mapa final'!#REF!),"")</f>
        <v>#REF!</v>
      </c>
      <c r="S34" s="60" t="e">
        <f>IF(AND('Mapa final'!#REF!="Media",'Mapa final'!#REF!="Menor"),CONCATENATE("R9C",'Mapa final'!#REF!),"")</f>
        <v>#REF!</v>
      </c>
      <c r="T34" s="60" t="e">
        <f>IF(AND('Mapa final'!#REF!="Media",'Mapa final'!#REF!="Menor"),CONCATENATE("R9C",'Mapa final'!#REF!),"")</f>
        <v>#REF!</v>
      </c>
      <c r="U34" s="61" t="e">
        <f>IF(AND('Mapa final'!#REF!="Media",'Mapa final'!#REF!="Menor"),CONCATENATE("R9C",'Mapa final'!#REF!),"")</f>
        <v>#REF!</v>
      </c>
      <c r="V34" s="59" t="e">
        <f>IF(AND('Mapa final'!#REF!="Media",'Mapa final'!#REF!="Moderado"),CONCATENATE("R9C",'Mapa final'!#REF!),"")</f>
        <v>#REF!</v>
      </c>
      <c r="W34" s="60" t="e">
        <f>IF(AND('Mapa final'!#REF!="Media",'Mapa final'!#REF!="Moderado"),CONCATENATE("R9C",'Mapa final'!#REF!),"")</f>
        <v>#REF!</v>
      </c>
      <c r="X34" s="60" t="e">
        <f>IF(AND('Mapa final'!#REF!="Media",'Mapa final'!#REF!="Moderado"),CONCATENATE("R9C",'Mapa final'!#REF!),"")</f>
        <v>#REF!</v>
      </c>
      <c r="Y34" s="60" t="e">
        <f>IF(AND('Mapa final'!#REF!="Media",'Mapa final'!#REF!="Moderado"),CONCATENATE("R9C",'Mapa final'!#REF!),"")</f>
        <v>#REF!</v>
      </c>
      <c r="Z34" s="60" t="e">
        <f>IF(AND('Mapa final'!#REF!="Media",'Mapa final'!#REF!="Moderado"),CONCATENATE("R9C",'Mapa final'!#REF!),"")</f>
        <v>#REF!</v>
      </c>
      <c r="AA34" s="61" t="e">
        <f>IF(AND('Mapa final'!#REF!="Media",'Mapa final'!#REF!="Moderado"),CONCATENATE("R9C",'Mapa final'!#REF!),"")</f>
        <v>#REF!</v>
      </c>
      <c r="AB34" s="44" t="e">
        <f>IF(AND('Mapa final'!#REF!="Media",'Mapa final'!#REF!="Mayor"),CONCATENATE("R9C",'Mapa final'!#REF!),"")</f>
        <v>#REF!</v>
      </c>
      <c r="AC34" s="45" t="e">
        <f>IF(AND('Mapa final'!#REF!="Media",'Mapa final'!#REF!="Mayor"),CONCATENATE("R9C",'Mapa final'!#REF!),"")</f>
        <v>#REF!</v>
      </c>
      <c r="AD34" s="45" t="e">
        <f>IF(AND('Mapa final'!#REF!="Media",'Mapa final'!#REF!="Mayor"),CONCATENATE("R9C",'Mapa final'!#REF!),"")</f>
        <v>#REF!</v>
      </c>
      <c r="AE34" s="45" t="e">
        <f>IF(AND('Mapa final'!#REF!="Media",'Mapa final'!#REF!="Mayor"),CONCATENATE("R9C",'Mapa final'!#REF!),"")</f>
        <v>#REF!</v>
      </c>
      <c r="AF34" s="45" t="e">
        <f>IF(AND('Mapa final'!#REF!="Media",'Mapa final'!#REF!="Mayor"),CONCATENATE("R9C",'Mapa final'!#REF!),"")</f>
        <v>#REF!</v>
      </c>
      <c r="AG34" s="46" t="e">
        <f>IF(AND('Mapa final'!#REF!="Media",'Mapa final'!#REF!="Mayor"),CONCATENATE("R9C",'Mapa final'!#REF!),"")</f>
        <v>#REF!</v>
      </c>
      <c r="AH34" s="47" t="e">
        <f>IF(AND('Mapa final'!#REF!="Media",'Mapa final'!#REF!="Catastrófico"),CONCATENATE("R9C",'Mapa final'!#REF!),"")</f>
        <v>#REF!</v>
      </c>
      <c r="AI34" s="48" t="e">
        <f>IF(AND('Mapa final'!#REF!="Media",'Mapa final'!#REF!="Catastrófico"),CONCATENATE("R9C",'Mapa final'!#REF!),"")</f>
        <v>#REF!</v>
      </c>
      <c r="AJ34" s="48" t="e">
        <f>IF(AND('Mapa final'!#REF!="Media",'Mapa final'!#REF!="Catastrófico"),CONCATENATE("R9C",'Mapa final'!#REF!),"")</f>
        <v>#REF!</v>
      </c>
      <c r="AK34" s="48" t="e">
        <f>IF(AND('Mapa final'!#REF!="Media",'Mapa final'!#REF!="Catastrófico"),CONCATENATE("R9C",'Mapa final'!#REF!),"")</f>
        <v>#REF!</v>
      </c>
      <c r="AL34" s="48" t="e">
        <f>IF(AND('Mapa final'!#REF!="Media",'Mapa final'!#REF!="Catastrófico"),CONCATENATE("R9C",'Mapa final'!#REF!),"")</f>
        <v>#REF!</v>
      </c>
      <c r="AM34" s="49" t="e">
        <f>IF(AND('Mapa final'!#REF!="Media",'Mapa final'!#REF!="Catastrófico"),CONCATENATE("R9C",'Mapa final'!#REF!),"")</f>
        <v>#REF!</v>
      </c>
      <c r="AN34" s="75"/>
      <c r="AO34" s="358"/>
      <c r="AP34" s="359"/>
      <c r="AQ34" s="359"/>
      <c r="AR34" s="359"/>
      <c r="AS34" s="359"/>
      <c r="AT34" s="360"/>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row>
    <row r="35" spans="1:80" ht="15.75" customHeight="1" thickBot="1" x14ac:dyDescent="0.3">
      <c r="A35" s="75"/>
      <c r="B35" s="277"/>
      <c r="C35" s="277"/>
      <c r="D35" s="278"/>
      <c r="E35" s="321"/>
      <c r="F35" s="322"/>
      <c r="G35" s="322"/>
      <c r="H35" s="322"/>
      <c r="I35" s="323"/>
      <c r="J35" s="59" t="e">
        <f>IF(AND('Mapa final'!#REF!="Media",'Mapa final'!#REF!="Leve"),CONCATENATE("R10C",'Mapa final'!#REF!),"")</f>
        <v>#REF!</v>
      </c>
      <c r="K35" s="60" t="e">
        <f>IF(AND('Mapa final'!#REF!="Media",'Mapa final'!#REF!="Leve"),CONCATENATE("R10C",'Mapa final'!#REF!),"")</f>
        <v>#REF!</v>
      </c>
      <c r="L35" s="60" t="e">
        <f>IF(AND('Mapa final'!#REF!="Media",'Mapa final'!#REF!="Leve"),CONCATENATE("R10C",'Mapa final'!#REF!),"")</f>
        <v>#REF!</v>
      </c>
      <c r="M35" s="60" t="e">
        <f>IF(AND('Mapa final'!#REF!="Media",'Mapa final'!#REF!="Leve"),CONCATENATE("R10C",'Mapa final'!#REF!),"")</f>
        <v>#REF!</v>
      </c>
      <c r="N35" s="60" t="e">
        <f>IF(AND('Mapa final'!#REF!="Media",'Mapa final'!#REF!="Leve"),CONCATENATE("R10C",'Mapa final'!#REF!),"")</f>
        <v>#REF!</v>
      </c>
      <c r="O35" s="61" t="e">
        <f>IF(AND('Mapa final'!#REF!="Media",'Mapa final'!#REF!="Leve"),CONCATENATE("R10C",'Mapa final'!#REF!),"")</f>
        <v>#REF!</v>
      </c>
      <c r="P35" s="59" t="e">
        <f>IF(AND('Mapa final'!#REF!="Media",'Mapa final'!#REF!="Menor"),CONCATENATE("R10C",'Mapa final'!#REF!),"")</f>
        <v>#REF!</v>
      </c>
      <c r="Q35" s="60" t="e">
        <f>IF(AND('Mapa final'!#REF!="Media",'Mapa final'!#REF!="Menor"),CONCATENATE("R10C",'Mapa final'!#REF!),"")</f>
        <v>#REF!</v>
      </c>
      <c r="R35" s="60" t="e">
        <f>IF(AND('Mapa final'!#REF!="Media",'Mapa final'!#REF!="Menor"),CONCATENATE("R10C",'Mapa final'!#REF!),"")</f>
        <v>#REF!</v>
      </c>
      <c r="S35" s="60" t="e">
        <f>IF(AND('Mapa final'!#REF!="Media",'Mapa final'!#REF!="Menor"),CONCATENATE("R10C",'Mapa final'!#REF!),"")</f>
        <v>#REF!</v>
      </c>
      <c r="T35" s="60" t="e">
        <f>IF(AND('Mapa final'!#REF!="Media",'Mapa final'!#REF!="Menor"),CONCATENATE("R10C",'Mapa final'!#REF!),"")</f>
        <v>#REF!</v>
      </c>
      <c r="U35" s="61" t="e">
        <f>IF(AND('Mapa final'!#REF!="Media",'Mapa final'!#REF!="Menor"),CONCATENATE("R10C",'Mapa final'!#REF!),"")</f>
        <v>#REF!</v>
      </c>
      <c r="V35" s="59" t="e">
        <f>IF(AND('Mapa final'!#REF!="Media",'Mapa final'!#REF!="Moderado"),CONCATENATE("R10C",'Mapa final'!#REF!),"")</f>
        <v>#REF!</v>
      </c>
      <c r="W35" s="60" t="e">
        <f>IF(AND('Mapa final'!#REF!="Media",'Mapa final'!#REF!="Moderado"),CONCATENATE("R10C",'Mapa final'!#REF!),"")</f>
        <v>#REF!</v>
      </c>
      <c r="X35" s="60" t="e">
        <f>IF(AND('Mapa final'!#REF!="Media",'Mapa final'!#REF!="Moderado"),CONCATENATE("R10C",'Mapa final'!#REF!),"")</f>
        <v>#REF!</v>
      </c>
      <c r="Y35" s="60" t="e">
        <f>IF(AND('Mapa final'!#REF!="Media",'Mapa final'!#REF!="Moderado"),CONCATENATE("R10C",'Mapa final'!#REF!),"")</f>
        <v>#REF!</v>
      </c>
      <c r="Z35" s="60" t="e">
        <f>IF(AND('Mapa final'!#REF!="Media",'Mapa final'!#REF!="Moderado"),CONCATENATE("R10C",'Mapa final'!#REF!),"")</f>
        <v>#REF!</v>
      </c>
      <c r="AA35" s="61" t="e">
        <f>IF(AND('Mapa final'!#REF!="Media",'Mapa final'!#REF!="Moderado"),CONCATENATE("R10C",'Mapa final'!#REF!),"")</f>
        <v>#REF!</v>
      </c>
      <c r="AB35" s="50" t="e">
        <f>IF(AND('Mapa final'!#REF!="Media",'Mapa final'!#REF!="Mayor"),CONCATENATE("R10C",'Mapa final'!#REF!),"")</f>
        <v>#REF!</v>
      </c>
      <c r="AC35" s="51" t="e">
        <f>IF(AND('Mapa final'!#REF!="Media",'Mapa final'!#REF!="Mayor"),CONCATENATE("R10C",'Mapa final'!#REF!),"")</f>
        <v>#REF!</v>
      </c>
      <c r="AD35" s="51" t="e">
        <f>IF(AND('Mapa final'!#REF!="Media",'Mapa final'!#REF!="Mayor"),CONCATENATE("R10C",'Mapa final'!#REF!),"")</f>
        <v>#REF!</v>
      </c>
      <c r="AE35" s="51" t="e">
        <f>IF(AND('Mapa final'!#REF!="Media",'Mapa final'!#REF!="Mayor"),CONCATENATE("R10C",'Mapa final'!#REF!),"")</f>
        <v>#REF!</v>
      </c>
      <c r="AF35" s="51" t="e">
        <f>IF(AND('Mapa final'!#REF!="Media",'Mapa final'!#REF!="Mayor"),CONCATENATE("R10C",'Mapa final'!#REF!),"")</f>
        <v>#REF!</v>
      </c>
      <c r="AG35" s="52" t="e">
        <f>IF(AND('Mapa final'!#REF!="Media",'Mapa final'!#REF!="Mayor"),CONCATENATE("R10C",'Mapa final'!#REF!),"")</f>
        <v>#REF!</v>
      </c>
      <c r="AH35" s="53" t="e">
        <f>IF(AND('Mapa final'!#REF!="Media",'Mapa final'!#REF!="Catastrófico"),CONCATENATE("R10C",'Mapa final'!#REF!),"")</f>
        <v>#REF!</v>
      </c>
      <c r="AI35" s="54" t="e">
        <f>IF(AND('Mapa final'!#REF!="Media",'Mapa final'!#REF!="Catastrófico"),CONCATENATE("R10C",'Mapa final'!#REF!),"")</f>
        <v>#REF!</v>
      </c>
      <c r="AJ35" s="54" t="e">
        <f>IF(AND('Mapa final'!#REF!="Media",'Mapa final'!#REF!="Catastrófico"),CONCATENATE("R10C",'Mapa final'!#REF!),"")</f>
        <v>#REF!</v>
      </c>
      <c r="AK35" s="54" t="e">
        <f>IF(AND('Mapa final'!#REF!="Media",'Mapa final'!#REF!="Catastrófico"),CONCATENATE("R10C",'Mapa final'!#REF!),"")</f>
        <v>#REF!</v>
      </c>
      <c r="AL35" s="54" t="e">
        <f>IF(AND('Mapa final'!#REF!="Media",'Mapa final'!#REF!="Catastrófico"),CONCATENATE("R10C",'Mapa final'!#REF!),"")</f>
        <v>#REF!</v>
      </c>
      <c r="AM35" s="55" t="e">
        <f>IF(AND('Mapa final'!#REF!="Media",'Mapa final'!#REF!="Catastrófico"),CONCATENATE("R10C",'Mapa final'!#REF!),"")</f>
        <v>#REF!</v>
      </c>
      <c r="AN35" s="75"/>
      <c r="AO35" s="361"/>
      <c r="AP35" s="362"/>
      <c r="AQ35" s="362"/>
      <c r="AR35" s="362"/>
      <c r="AS35" s="362"/>
      <c r="AT35" s="363"/>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row>
    <row r="36" spans="1:80" ht="15" customHeight="1" x14ac:dyDescent="0.25">
      <c r="A36" s="75"/>
      <c r="B36" s="277"/>
      <c r="C36" s="277"/>
      <c r="D36" s="278"/>
      <c r="E36" s="315" t="s">
        <v>183</v>
      </c>
      <c r="F36" s="316"/>
      <c r="G36" s="316"/>
      <c r="H36" s="316"/>
      <c r="I36" s="316"/>
      <c r="J36" s="65" t="e">
        <f>IF(AND('Mapa final'!#REF!="Baja",'Mapa final'!#REF!="Leve"),CONCATENATE("R1C",'Mapa final'!#REF!),"")</f>
        <v>#REF!</v>
      </c>
      <c r="K36" s="66" t="e">
        <f>IF(AND('Mapa final'!#REF!="Baja",'Mapa final'!#REF!="Leve"),CONCATENATE("R1C",'Mapa final'!#REF!),"")</f>
        <v>#REF!</v>
      </c>
      <c r="L36" s="66" t="e">
        <f>IF(AND('Mapa final'!#REF!="Baja",'Mapa final'!#REF!="Leve"),CONCATENATE("R1C",'Mapa final'!#REF!),"")</f>
        <v>#REF!</v>
      </c>
      <c r="M36" s="66" t="e">
        <f>IF(AND('Mapa final'!#REF!="Baja",'Mapa final'!#REF!="Leve"),CONCATENATE("R1C",'Mapa final'!#REF!),"")</f>
        <v>#REF!</v>
      </c>
      <c r="N36" s="66" t="e">
        <f>IF(AND('Mapa final'!#REF!="Baja",'Mapa final'!#REF!="Leve"),CONCATENATE("R1C",'Mapa final'!#REF!),"")</f>
        <v>#REF!</v>
      </c>
      <c r="O36" s="67" t="e">
        <f>IF(AND('Mapa final'!#REF!="Baja",'Mapa final'!#REF!="Leve"),CONCATENATE("R1C",'Mapa final'!#REF!),"")</f>
        <v>#REF!</v>
      </c>
      <c r="P36" s="56" t="e">
        <f>IF(AND('Mapa final'!#REF!="Baja",'Mapa final'!#REF!="Menor"),CONCATENATE("R1C",'Mapa final'!#REF!),"")</f>
        <v>#REF!</v>
      </c>
      <c r="Q36" s="57" t="e">
        <f>IF(AND('Mapa final'!#REF!="Baja",'Mapa final'!#REF!="Menor"),CONCATENATE("R1C",'Mapa final'!#REF!),"")</f>
        <v>#REF!</v>
      </c>
      <c r="R36" s="57" t="e">
        <f>IF(AND('Mapa final'!#REF!="Baja",'Mapa final'!#REF!="Menor"),CONCATENATE("R1C",'Mapa final'!#REF!),"")</f>
        <v>#REF!</v>
      </c>
      <c r="S36" s="57" t="e">
        <f>IF(AND('Mapa final'!#REF!="Baja",'Mapa final'!#REF!="Menor"),CONCATENATE("R1C",'Mapa final'!#REF!),"")</f>
        <v>#REF!</v>
      </c>
      <c r="T36" s="57" t="e">
        <f>IF(AND('Mapa final'!#REF!="Baja",'Mapa final'!#REF!="Menor"),CONCATENATE("R1C",'Mapa final'!#REF!),"")</f>
        <v>#REF!</v>
      </c>
      <c r="U36" s="58" t="e">
        <f>IF(AND('Mapa final'!#REF!="Baja",'Mapa final'!#REF!="Menor"),CONCATENATE("R1C",'Mapa final'!#REF!),"")</f>
        <v>#REF!</v>
      </c>
      <c r="V36" s="56" t="e">
        <f>IF(AND('Mapa final'!#REF!="Baja",'Mapa final'!#REF!="Moderado"),CONCATENATE("R1C",'Mapa final'!#REF!),"")</f>
        <v>#REF!</v>
      </c>
      <c r="W36" s="57" t="e">
        <f>IF(AND('Mapa final'!#REF!="Baja",'Mapa final'!#REF!="Moderado"),CONCATENATE("R1C",'Mapa final'!#REF!),"")</f>
        <v>#REF!</v>
      </c>
      <c r="X36" s="57" t="e">
        <f>IF(AND('Mapa final'!#REF!="Baja",'Mapa final'!#REF!="Moderado"),CONCATENATE("R1C",'Mapa final'!#REF!),"")</f>
        <v>#REF!</v>
      </c>
      <c r="Y36" s="57" t="e">
        <f>IF(AND('Mapa final'!#REF!="Baja",'Mapa final'!#REF!="Moderado"),CONCATENATE("R1C",'Mapa final'!#REF!),"")</f>
        <v>#REF!</v>
      </c>
      <c r="Z36" s="57" t="e">
        <f>IF(AND('Mapa final'!#REF!="Baja",'Mapa final'!#REF!="Moderado"),CONCATENATE("R1C",'Mapa final'!#REF!),"")</f>
        <v>#REF!</v>
      </c>
      <c r="AA36" s="58" t="e">
        <f>IF(AND('Mapa final'!#REF!="Baja",'Mapa final'!#REF!="Moderado"),CONCATENATE("R1C",'Mapa final'!#REF!),"")</f>
        <v>#REF!</v>
      </c>
      <c r="AB36" s="38" t="e">
        <f>IF(AND('Mapa final'!#REF!="Baja",'Mapa final'!#REF!="Mayor"),CONCATENATE("R1C",'Mapa final'!#REF!),"")</f>
        <v>#REF!</v>
      </c>
      <c r="AC36" s="39" t="e">
        <f>IF(AND('Mapa final'!#REF!="Baja",'Mapa final'!#REF!="Mayor"),CONCATENATE("R1C",'Mapa final'!#REF!),"")</f>
        <v>#REF!</v>
      </c>
      <c r="AD36" s="39" t="e">
        <f>IF(AND('Mapa final'!#REF!="Baja",'Mapa final'!#REF!="Mayor"),CONCATENATE("R1C",'Mapa final'!#REF!),"")</f>
        <v>#REF!</v>
      </c>
      <c r="AE36" s="39" t="e">
        <f>IF(AND('Mapa final'!#REF!="Baja",'Mapa final'!#REF!="Mayor"),CONCATENATE("R1C",'Mapa final'!#REF!),"")</f>
        <v>#REF!</v>
      </c>
      <c r="AF36" s="39" t="e">
        <f>IF(AND('Mapa final'!#REF!="Baja",'Mapa final'!#REF!="Mayor"),CONCATENATE("R1C",'Mapa final'!#REF!),"")</f>
        <v>#REF!</v>
      </c>
      <c r="AG36" s="40" t="e">
        <f>IF(AND('Mapa final'!#REF!="Baja",'Mapa final'!#REF!="Mayor"),CONCATENATE("R1C",'Mapa final'!#REF!),"")</f>
        <v>#REF!</v>
      </c>
      <c r="AH36" s="41" t="e">
        <f>IF(AND('Mapa final'!#REF!="Baja",'Mapa final'!#REF!="Catastrófico"),CONCATENATE("R1C",'Mapa final'!#REF!),"")</f>
        <v>#REF!</v>
      </c>
      <c r="AI36" s="42" t="e">
        <f>IF(AND('Mapa final'!#REF!="Baja",'Mapa final'!#REF!="Catastrófico"),CONCATENATE("R1C",'Mapa final'!#REF!),"")</f>
        <v>#REF!</v>
      </c>
      <c r="AJ36" s="42" t="e">
        <f>IF(AND('Mapa final'!#REF!="Baja",'Mapa final'!#REF!="Catastrófico"),CONCATENATE("R1C",'Mapa final'!#REF!),"")</f>
        <v>#REF!</v>
      </c>
      <c r="AK36" s="42" t="e">
        <f>IF(AND('Mapa final'!#REF!="Baja",'Mapa final'!#REF!="Catastrófico"),CONCATENATE("R1C",'Mapa final'!#REF!),"")</f>
        <v>#REF!</v>
      </c>
      <c r="AL36" s="42" t="e">
        <f>IF(AND('Mapa final'!#REF!="Baja",'Mapa final'!#REF!="Catastrófico"),CONCATENATE("R1C",'Mapa final'!#REF!),"")</f>
        <v>#REF!</v>
      </c>
      <c r="AM36" s="43" t="e">
        <f>IF(AND('Mapa final'!#REF!="Baja",'Mapa final'!#REF!="Catastrófico"),CONCATENATE("R1C",'Mapa final'!#REF!),"")</f>
        <v>#REF!</v>
      </c>
      <c r="AN36" s="75"/>
      <c r="AO36" s="346" t="s">
        <v>184</v>
      </c>
      <c r="AP36" s="347"/>
      <c r="AQ36" s="347"/>
      <c r="AR36" s="347"/>
      <c r="AS36" s="347"/>
      <c r="AT36" s="348"/>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row>
    <row r="37" spans="1:80" ht="15" customHeight="1" x14ac:dyDescent="0.25">
      <c r="A37" s="75"/>
      <c r="B37" s="277"/>
      <c r="C37" s="277"/>
      <c r="D37" s="278"/>
      <c r="E37" s="334"/>
      <c r="F37" s="319"/>
      <c r="G37" s="319"/>
      <c r="H37" s="319"/>
      <c r="I37" s="319"/>
      <c r="J37" s="68" t="str">
        <f>IF(AND('Mapa final'!$AD$11="Baja",'Mapa final'!$AF$11="Leve"),CONCATENATE("R2C",'Mapa final'!$S$11),"")</f>
        <v/>
      </c>
      <c r="K37" s="69" t="str">
        <f>IF(AND('Mapa final'!$AD$12="Baja",'Mapa final'!$AF$12="Leve"),CONCATENATE("R2C",'Mapa final'!$S$12),"")</f>
        <v/>
      </c>
      <c r="L37" s="69" t="e">
        <f>IF(AND('Mapa final'!#REF!="Baja",'Mapa final'!#REF!="Leve"),CONCATENATE("R2C",'Mapa final'!#REF!),"")</f>
        <v>#REF!</v>
      </c>
      <c r="M37" s="69" t="e">
        <f>IF(AND('Mapa final'!#REF!="Baja",'Mapa final'!#REF!="Leve"),CONCATENATE("R2C",'Mapa final'!#REF!),"")</f>
        <v>#REF!</v>
      </c>
      <c r="N37" s="69" t="e">
        <f>IF(AND('Mapa final'!#REF!="Baja",'Mapa final'!#REF!="Leve"),CONCATENATE("R2C",'Mapa final'!#REF!),"")</f>
        <v>#REF!</v>
      </c>
      <c r="O37" s="70" t="e">
        <f>IF(AND('Mapa final'!#REF!="Baja",'Mapa final'!#REF!="Leve"),CONCATENATE("R2C",'Mapa final'!#REF!),"")</f>
        <v>#REF!</v>
      </c>
      <c r="P37" s="59" t="str">
        <f>IF(AND('Mapa final'!$AD$11="Baja",'Mapa final'!$AF$11="Menor"),CONCATENATE("R2C",'Mapa final'!$S$11),"")</f>
        <v/>
      </c>
      <c r="Q37" s="60" t="str">
        <f>IF(AND('Mapa final'!$AD$12="Baja",'Mapa final'!$AF$12="Menor"),CONCATENATE("R2C",'Mapa final'!$S$12),"")</f>
        <v/>
      </c>
      <c r="R37" s="60" t="e">
        <f>IF(AND('Mapa final'!#REF!="Baja",'Mapa final'!#REF!="Menor"),CONCATENATE("R2C",'Mapa final'!#REF!),"")</f>
        <v>#REF!</v>
      </c>
      <c r="S37" s="60" t="e">
        <f>IF(AND('Mapa final'!#REF!="Baja",'Mapa final'!#REF!="Menor"),CONCATENATE("R2C",'Mapa final'!#REF!),"")</f>
        <v>#REF!</v>
      </c>
      <c r="T37" s="60" t="e">
        <f>IF(AND('Mapa final'!#REF!="Baja",'Mapa final'!#REF!="Menor"),CONCATENATE("R2C",'Mapa final'!#REF!),"")</f>
        <v>#REF!</v>
      </c>
      <c r="U37" s="61" t="e">
        <f>IF(AND('Mapa final'!#REF!="Baja",'Mapa final'!#REF!="Menor"),CONCATENATE("R2C",'Mapa final'!#REF!),"")</f>
        <v>#REF!</v>
      </c>
      <c r="V37" s="59" t="str">
        <f>IF(AND('Mapa final'!$AD$11="Baja",'Mapa final'!$AF$11="Moderado"),CONCATENATE("R2C",'Mapa final'!$S$11),"")</f>
        <v>R2C1</v>
      </c>
      <c r="W37" s="60" t="str">
        <f>IF(AND('Mapa final'!$AD$12="Baja",'Mapa final'!$AF$12="Moderado"),CONCATENATE("R2C",'Mapa final'!$S$12),"")</f>
        <v>R2C2</v>
      </c>
      <c r="X37" s="60" t="e">
        <f>IF(AND('Mapa final'!#REF!="Baja",'Mapa final'!#REF!="Moderado"),CONCATENATE("R2C",'Mapa final'!#REF!),"")</f>
        <v>#REF!</v>
      </c>
      <c r="Y37" s="60" t="e">
        <f>IF(AND('Mapa final'!#REF!="Baja",'Mapa final'!#REF!="Moderado"),CONCATENATE("R2C",'Mapa final'!#REF!),"")</f>
        <v>#REF!</v>
      </c>
      <c r="Z37" s="60" t="e">
        <f>IF(AND('Mapa final'!#REF!="Baja",'Mapa final'!#REF!="Moderado"),CONCATENATE("R2C",'Mapa final'!#REF!),"")</f>
        <v>#REF!</v>
      </c>
      <c r="AA37" s="61" t="e">
        <f>IF(AND('Mapa final'!#REF!="Baja",'Mapa final'!#REF!="Moderado"),CONCATENATE("R2C",'Mapa final'!#REF!),"")</f>
        <v>#REF!</v>
      </c>
      <c r="AB37" s="44" t="str">
        <f>IF(AND('Mapa final'!$AD$11="Baja",'Mapa final'!$AF$11="Mayor"),CONCATENATE("R2C",'Mapa final'!$S$11),"")</f>
        <v/>
      </c>
      <c r="AC37" s="45" t="str">
        <f>IF(AND('Mapa final'!$AD$12="Baja",'Mapa final'!$AF$12="Mayor"),CONCATENATE("R2C",'Mapa final'!$S$12),"")</f>
        <v/>
      </c>
      <c r="AD37" s="45" t="e">
        <f>IF(AND('Mapa final'!#REF!="Baja",'Mapa final'!#REF!="Mayor"),CONCATENATE("R2C",'Mapa final'!#REF!),"")</f>
        <v>#REF!</v>
      </c>
      <c r="AE37" s="45" t="e">
        <f>IF(AND('Mapa final'!#REF!="Baja",'Mapa final'!#REF!="Mayor"),CONCATENATE("R2C",'Mapa final'!#REF!),"")</f>
        <v>#REF!</v>
      </c>
      <c r="AF37" s="45" t="e">
        <f>IF(AND('Mapa final'!#REF!="Baja",'Mapa final'!#REF!="Mayor"),CONCATENATE("R2C",'Mapa final'!#REF!),"")</f>
        <v>#REF!</v>
      </c>
      <c r="AG37" s="46" t="e">
        <f>IF(AND('Mapa final'!#REF!="Baja",'Mapa final'!#REF!="Mayor"),CONCATENATE("R2C",'Mapa final'!#REF!),"")</f>
        <v>#REF!</v>
      </c>
      <c r="AH37" s="47" t="str">
        <f>IF(AND('Mapa final'!$AD$11="Baja",'Mapa final'!$AF$11="Catastrófico"),CONCATENATE("R2C",'Mapa final'!$S$11),"")</f>
        <v/>
      </c>
      <c r="AI37" s="48" t="str">
        <f>IF(AND('Mapa final'!$AD$12="Baja",'Mapa final'!$AF$12="Catastrófico"),CONCATENATE("R2C",'Mapa final'!$S$12),"")</f>
        <v/>
      </c>
      <c r="AJ37" s="48" t="e">
        <f>IF(AND('Mapa final'!#REF!="Baja",'Mapa final'!#REF!="Catastrófico"),CONCATENATE("R2C",'Mapa final'!#REF!),"")</f>
        <v>#REF!</v>
      </c>
      <c r="AK37" s="48" t="e">
        <f>IF(AND('Mapa final'!#REF!="Baja",'Mapa final'!#REF!="Catastrófico"),CONCATENATE("R2C",'Mapa final'!#REF!),"")</f>
        <v>#REF!</v>
      </c>
      <c r="AL37" s="48" t="e">
        <f>IF(AND('Mapa final'!#REF!="Baja",'Mapa final'!#REF!="Catastrófico"),CONCATENATE("R2C",'Mapa final'!#REF!),"")</f>
        <v>#REF!</v>
      </c>
      <c r="AM37" s="49" t="e">
        <f>IF(AND('Mapa final'!#REF!="Baja",'Mapa final'!#REF!="Catastrófico"),CONCATENATE("R2C",'Mapa final'!#REF!),"")</f>
        <v>#REF!</v>
      </c>
      <c r="AN37" s="75"/>
      <c r="AO37" s="349"/>
      <c r="AP37" s="350"/>
      <c r="AQ37" s="350"/>
      <c r="AR37" s="350"/>
      <c r="AS37" s="350"/>
      <c r="AT37" s="351"/>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row>
    <row r="38" spans="1:80" ht="15" customHeight="1" x14ac:dyDescent="0.25">
      <c r="A38" s="75"/>
      <c r="B38" s="277"/>
      <c r="C38" s="277"/>
      <c r="D38" s="278"/>
      <c r="E38" s="318"/>
      <c r="F38" s="319"/>
      <c r="G38" s="319"/>
      <c r="H38" s="319"/>
      <c r="I38" s="319"/>
      <c r="J38" s="68" t="e">
        <f>IF(AND('Mapa final'!#REF!="Baja",'Mapa final'!#REF!="Leve"),CONCATENATE("R3C",'Mapa final'!#REF!),"")</f>
        <v>#REF!</v>
      </c>
      <c r="K38" s="69" t="e">
        <f>IF(AND('Mapa final'!#REF!="Baja",'Mapa final'!#REF!="Leve"),CONCATENATE("R3C",'Mapa final'!#REF!),"")</f>
        <v>#REF!</v>
      </c>
      <c r="L38" s="69" t="e">
        <f>IF(AND('Mapa final'!#REF!="Baja",'Mapa final'!#REF!="Leve"),CONCATENATE("R3C",'Mapa final'!#REF!),"")</f>
        <v>#REF!</v>
      </c>
      <c r="M38" s="69" t="e">
        <f>IF(AND('Mapa final'!#REF!="Baja",'Mapa final'!#REF!="Leve"),CONCATENATE("R3C",'Mapa final'!#REF!),"")</f>
        <v>#REF!</v>
      </c>
      <c r="N38" s="69" t="e">
        <f>IF(AND('Mapa final'!#REF!="Baja",'Mapa final'!#REF!="Leve"),CONCATENATE("R3C",'Mapa final'!#REF!),"")</f>
        <v>#REF!</v>
      </c>
      <c r="O38" s="70" t="e">
        <f>IF(AND('Mapa final'!#REF!="Baja",'Mapa final'!#REF!="Leve"),CONCATENATE("R3C",'Mapa final'!#REF!),"")</f>
        <v>#REF!</v>
      </c>
      <c r="P38" s="59" t="e">
        <f>IF(AND('Mapa final'!#REF!="Baja",'Mapa final'!#REF!="Menor"),CONCATENATE("R3C",'Mapa final'!#REF!),"")</f>
        <v>#REF!</v>
      </c>
      <c r="Q38" s="60" t="e">
        <f>IF(AND('Mapa final'!#REF!="Baja",'Mapa final'!#REF!="Menor"),CONCATENATE("R3C",'Mapa final'!#REF!),"")</f>
        <v>#REF!</v>
      </c>
      <c r="R38" s="60" t="e">
        <f>IF(AND('Mapa final'!#REF!="Baja",'Mapa final'!#REF!="Menor"),CONCATENATE("R3C",'Mapa final'!#REF!),"")</f>
        <v>#REF!</v>
      </c>
      <c r="S38" s="60" t="e">
        <f>IF(AND('Mapa final'!#REF!="Baja",'Mapa final'!#REF!="Menor"),CONCATENATE("R3C",'Mapa final'!#REF!),"")</f>
        <v>#REF!</v>
      </c>
      <c r="T38" s="60" t="e">
        <f>IF(AND('Mapa final'!#REF!="Baja",'Mapa final'!#REF!="Menor"),CONCATENATE("R3C",'Mapa final'!#REF!),"")</f>
        <v>#REF!</v>
      </c>
      <c r="U38" s="61" t="e">
        <f>IF(AND('Mapa final'!#REF!="Baja",'Mapa final'!#REF!="Menor"),CONCATENATE("R3C",'Mapa final'!#REF!),"")</f>
        <v>#REF!</v>
      </c>
      <c r="V38" s="59" t="e">
        <f>IF(AND('Mapa final'!#REF!="Baja",'Mapa final'!#REF!="Moderado"),CONCATENATE("R3C",'Mapa final'!#REF!),"")</f>
        <v>#REF!</v>
      </c>
      <c r="W38" s="60" t="e">
        <f>IF(AND('Mapa final'!#REF!="Baja",'Mapa final'!#REF!="Moderado"),CONCATENATE("R3C",'Mapa final'!#REF!),"")</f>
        <v>#REF!</v>
      </c>
      <c r="X38" s="60" t="e">
        <f>IF(AND('Mapa final'!#REF!="Baja",'Mapa final'!#REF!="Moderado"),CONCATENATE("R3C",'Mapa final'!#REF!),"")</f>
        <v>#REF!</v>
      </c>
      <c r="Y38" s="60" t="e">
        <f>IF(AND('Mapa final'!#REF!="Baja",'Mapa final'!#REF!="Moderado"),CONCATENATE("R3C",'Mapa final'!#REF!),"")</f>
        <v>#REF!</v>
      </c>
      <c r="Z38" s="60" t="e">
        <f>IF(AND('Mapa final'!#REF!="Baja",'Mapa final'!#REF!="Moderado"),CONCATENATE("R3C",'Mapa final'!#REF!),"")</f>
        <v>#REF!</v>
      </c>
      <c r="AA38" s="61" t="e">
        <f>IF(AND('Mapa final'!#REF!="Baja",'Mapa final'!#REF!="Moderado"),CONCATENATE("R3C",'Mapa final'!#REF!),"")</f>
        <v>#REF!</v>
      </c>
      <c r="AB38" s="44" t="e">
        <f>IF(AND('Mapa final'!#REF!="Baja",'Mapa final'!#REF!="Mayor"),CONCATENATE("R3C",'Mapa final'!#REF!),"")</f>
        <v>#REF!</v>
      </c>
      <c r="AC38" s="45" t="e">
        <f>IF(AND('Mapa final'!#REF!="Baja",'Mapa final'!#REF!="Mayor"),CONCATENATE("R3C",'Mapa final'!#REF!),"")</f>
        <v>#REF!</v>
      </c>
      <c r="AD38" s="45" t="e">
        <f>IF(AND('Mapa final'!#REF!="Baja",'Mapa final'!#REF!="Mayor"),CONCATENATE("R3C",'Mapa final'!#REF!),"")</f>
        <v>#REF!</v>
      </c>
      <c r="AE38" s="45" t="e">
        <f>IF(AND('Mapa final'!#REF!="Baja",'Mapa final'!#REF!="Mayor"),CONCATENATE("R3C",'Mapa final'!#REF!),"")</f>
        <v>#REF!</v>
      </c>
      <c r="AF38" s="45" t="e">
        <f>IF(AND('Mapa final'!#REF!="Baja",'Mapa final'!#REF!="Mayor"),CONCATENATE("R3C",'Mapa final'!#REF!),"")</f>
        <v>#REF!</v>
      </c>
      <c r="AG38" s="46" t="e">
        <f>IF(AND('Mapa final'!#REF!="Baja",'Mapa final'!#REF!="Mayor"),CONCATENATE("R3C",'Mapa final'!#REF!),"")</f>
        <v>#REF!</v>
      </c>
      <c r="AH38" s="47" t="e">
        <f>IF(AND('Mapa final'!#REF!="Baja",'Mapa final'!#REF!="Catastrófico"),CONCATENATE("R3C",'Mapa final'!#REF!),"")</f>
        <v>#REF!</v>
      </c>
      <c r="AI38" s="48" t="e">
        <f>IF(AND('Mapa final'!#REF!="Baja",'Mapa final'!#REF!="Catastrófico"),CONCATENATE("R3C",'Mapa final'!#REF!),"")</f>
        <v>#REF!</v>
      </c>
      <c r="AJ38" s="48" t="e">
        <f>IF(AND('Mapa final'!#REF!="Baja",'Mapa final'!#REF!="Catastrófico"),CONCATENATE("R3C",'Mapa final'!#REF!),"")</f>
        <v>#REF!</v>
      </c>
      <c r="AK38" s="48" t="e">
        <f>IF(AND('Mapa final'!#REF!="Baja",'Mapa final'!#REF!="Catastrófico"),CONCATENATE("R3C",'Mapa final'!#REF!),"")</f>
        <v>#REF!</v>
      </c>
      <c r="AL38" s="48" t="e">
        <f>IF(AND('Mapa final'!#REF!="Baja",'Mapa final'!#REF!="Catastrófico"),CONCATENATE("R3C",'Mapa final'!#REF!),"")</f>
        <v>#REF!</v>
      </c>
      <c r="AM38" s="49" t="e">
        <f>IF(AND('Mapa final'!#REF!="Baja",'Mapa final'!#REF!="Catastrófico"),CONCATENATE("R3C",'Mapa final'!#REF!),"")</f>
        <v>#REF!</v>
      </c>
      <c r="AN38" s="75"/>
      <c r="AO38" s="349"/>
      <c r="AP38" s="350"/>
      <c r="AQ38" s="350"/>
      <c r="AR38" s="350"/>
      <c r="AS38" s="350"/>
      <c r="AT38" s="351"/>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80" ht="15" customHeight="1" x14ac:dyDescent="0.25">
      <c r="A39" s="75"/>
      <c r="B39" s="277"/>
      <c r="C39" s="277"/>
      <c r="D39" s="278"/>
      <c r="E39" s="318"/>
      <c r="F39" s="319"/>
      <c r="G39" s="319"/>
      <c r="H39" s="319"/>
      <c r="I39" s="319"/>
      <c r="J39" s="68" t="e">
        <f>IF(AND('Mapa final'!#REF!="Baja",'Mapa final'!#REF!="Leve"),CONCATENATE("R4C",'Mapa final'!#REF!),"")</f>
        <v>#REF!</v>
      </c>
      <c r="K39" s="69" t="e">
        <f>IF(AND('Mapa final'!#REF!="Baja",'Mapa final'!#REF!="Leve"),CONCATENATE("R4C",'Mapa final'!#REF!),"")</f>
        <v>#REF!</v>
      </c>
      <c r="L39" s="69" t="e">
        <f>IF(AND('Mapa final'!#REF!="Baja",'Mapa final'!#REF!="Leve"),CONCATENATE("R4C",'Mapa final'!#REF!),"")</f>
        <v>#REF!</v>
      </c>
      <c r="M39" s="69" t="e">
        <f>IF(AND('Mapa final'!#REF!="Baja",'Mapa final'!#REF!="Leve"),CONCATENATE("R4C",'Mapa final'!#REF!),"")</f>
        <v>#REF!</v>
      </c>
      <c r="N39" s="69" t="e">
        <f>IF(AND('Mapa final'!#REF!="Baja",'Mapa final'!#REF!="Leve"),CONCATENATE("R4C",'Mapa final'!#REF!),"")</f>
        <v>#REF!</v>
      </c>
      <c r="O39" s="70" t="e">
        <f>IF(AND('Mapa final'!#REF!="Baja",'Mapa final'!#REF!="Leve"),CONCATENATE("R4C",'Mapa final'!#REF!),"")</f>
        <v>#REF!</v>
      </c>
      <c r="P39" s="59" t="e">
        <f>IF(AND('Mapa final'!#REF!="Baja",'Mapa final'!#REF!="Menor"),CONCATENATE("R4C",'Mapa final'!#REF!),"")</f>
        <v>#REF!</v>
      </c>
      <c r="Q39" s="60" t="e">
        <f>IF(AND('Mapa final'!#REF!="Baja",'Mapa final'!#REF!="Menor"),CONCATENATE("R4C",'Mapa final'!#REF!),"")</f>
        <v>#REF!</v>
      </c>
      <c r="R39" s="60" t="e">
        <f>IF(AND('Mapa final'!#REF!="Baja",'Mapa final'!#REF!="Menor"),CONCATENATE("R4C",'Mapa final'!#REF!),"")</f>
        <v>#REF!</v>
      </c>
      <c r="S39" s="60" t="e">
        <f>IF(AND('Mapa final'!#REF!="Baja",'Mapa final'!#REF!="Menor"),CONCATENATE("R4C",'Mapa final'!#REF!),"")</f>
        <v>#REF!</v>
      </c>
      <c r="T39" s="60" t="e">
        <f>IF(AND('Mapa final'!#REF!="Baja",'Mapa final'!#REF!="Menor"),CONCATENATE("R4C",'Mapa final'!#REF!),"")</f>
        <v>#REF!</v>
      </c>
      <c r="U39" s="61" t="e">
        <f>IF(AND('Mapa final'!#REF!="Baja",'Mapa final'!#REF!="Menor"),CONCATENATE("R4C",'Mapa final'!#REF!),"")</f>
        <v>#REF!</v>
      </c>
      <c r="V39" s="59" t="e">
        <f>IF(AND('Mapa final'!#REF!="Baja",'Mapa final'!#REF!="Moderado"),CONCATENATE("R4C",'Mapa final'!#REF!),"")</f>
        <v>#REF!</v>
      </c>
      <c r="W39" s="60" t="e">
        <f>IF(AND('Mapa final'!#REF!="Baja",'Mapa final'!#REF!="Moderado"),CONCATENATE("R4C",'Mapa final'!#REF!),"")</f>
        <v>#REF!</v>
      </c>
      <c r="X39" s="60" t="e">
        <f>IF(AND('Mapa final'!#REF!="Baja",'Mapa final'!#REF!="Moderado"),CONCATENATE("R4C",'Mapa final'!#REF!),"")</f>
        <v>#REF!</v>
      </c>
      <c r="Y39" s="60" t="e">
        <f>IF(AND('Mapa final'!#REF!="Baja",'Mapa final'!#REF!="Moderado"),CONCATENATE("R4C",'Mapa final'!#REF!),"")</f>
        <v>#REF!</v>
      </c>
      <c r="Z39" s="60" t="e">
        <f>IF(AND('Mapa final'!#REF!="Baja",'Mapa final'!#REF!="Moderado"),CONCATENATE("R4C",'Mapa final'!#REF!),"")</f>
        <v>#REF!</v>
      </c>
      <c r="AA39" s="61" t="e">
        <f>IF(AND('Mapa final'!#REF!="Baja",'Mapa final'!#REF!="Moderado"),CONCATENATE("R4C",'Mapa final'!#REF!),"")</f>
        <v>#REF!</v>
      </c>
      <c r="AB39" s="44" t="e">
        <f>IF(AND('Mapa final'!#REF!="Baja",'Mapa final'!#REF!="Mayor"),CONCATENATE("R4C",'Mapa final'!#REF!),"")</f>
        <v>#REF!</v>
      </c>
      <c r="AC39" s="45" t="e">
        <f>IF(AND('Mapa final'!#REF!="Baja",'Mapa final'!#REF!="Mayor"),CONCATENATE("R4C",'Mapa final'!#REF!),"")</f>
        <v>#REF!</v>
      </c>
      <c r="AD39" s="45" t="e">
        <f>IF(AND('Mapa final'!#REF!="Baja",'Mapa final'!#REF!="Mayor"),CONCATENATE("R4C",'Mapa final'!#REF!),"")</f>
        <v>#REF!</v>
      </c>
      <c r="AE39" s="45" t="e">
        <f>IF(AND('Mapa final'!#REF!="Baja",'Mapa final'!#REF!="Mayor"),CONCATENATE("R4C",'Mapa final'!#REF!),"")</f>
        <v>#REF!</v>
      </c>
      <c r="AF39" s="45" t="e">
        <f>IF(AND('Mapa final'!#REF!="Baja",'Mapa final'!#REF!="Mayor"),CONCATENATE("R4C",'Mapa final'!#REF!),"")</f>
        <v>#REF!</v>
      </c>
      <c r="AG39" s="46" t="e">
        <f>IF(AND('Mapa final'!#REF!="Baja",'Mapa final'!#REF!="Mayor"),CONCATENATE("R4C",'Mapa final'!#REF!),"")</f>
        <v>#REF!</v>
      </c>
      <c r="AH39" s="47" t="e">
        <f>IF(AND('Mapa final'!#REF!="Baja",'Mapa final'!#REF!="Catastrófico"),CONCATENATE("R4C",'Mapa final'!#REF!),"")</f>
        <v>#REF!</v>
      </c>
      <c r="AI39" s="48" t="e">
        <f>IF(AND('Mapa final'!#REF!="Baja",'Mapa final'!#REF!="Catastrófico"),CONCATENATE("R4C",'Mapa final'!#REF!),"")</f>
        <v>#REF!</v>
      </c>
      <c r="AJ39" s="48" t="e">
        <f>IF(AND('Mapa final'!#REF!="Baja",'Mapa final'!#REF!="Catastrófico"),CONCATENATE("R4C",'Mapa final'!#REF!),"")</f>
        <v>#REF!</v>
      </c>
      <c r="AK39" s="48" t="e">
        <f>IF(AND('Mapa final'!#REF!="Baja",'Mapa final'!#REF!="Catastrófico"),CONCATENATE("R4C",'Mapa final'!#REF!),"")</f>
        <v>#REF!</v>
      </c>
      <c r="AL39" s="48" t="e">
        <f>IF(AND('Mapa final'!#REF!="Baja",'Mapa final'!#REF!="Catastrófico"),CONCATENATE("R4C",'Mapa final'!#REF!),"")</f>
        <v>#REF!</v>
      </c>
      <c r="AM39" s="49" t="e">
        <f>IF(AND('Mapa final'!#REF!="Baja",'Mapa final'!#REF!="Catastrófico"),CONCATENATE("R4C",'Mapa final'!#REF!),"")</f>
        <v>#REF!</v>
      </c>
      <c r="AN39" s="75"/>
      <c r="AO39" s="349"/>
      <c r="AP39" s="350"/>
      <c r="AQ39" s="350"/>
      <c r="AR39" s="350"/>
      <c r="AS39" s="350"/>
      <c r="AT39" s="351"/>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row>
    <row r="40" spans="1:80" ht="15" customHeight="1" x14ac:dyDescent="0.25">
      <c r="A40" s="75"/>
      <c r="B40" s="277"/>
      <c r="C40" s="277"/>
      <c r="D40" s="278"/>
      <c r="E40" s="318"/>
      <c r="F40" s="319"/>
      <c r="G40" s="319"/>
      <c r="H40" s="319"/>
      <c r="I40" s="319"/>
      <c r="J40" s="68" t="e">
        <f>IF(AND('Mapa final'!#REF!="Baja",'Mapa final'!#REF!="Leve"),CONCATENATE("R5C",'Mapa final'!#REF!),"")</f>
        <v>#REF!</v>
      </c>
      <c r="K40" s="69" t="e">
        <f>IF(AND('Mapa final'!#REF!="Baja",'Mapa final'!#REF!="Leve"),CONCATENATE("R5C",'Mapa final'!#REF!),"")</f>
        <v>#REF!</v>
      </c>
      <c r="L40" s="69" t="e">
        <f>IF(AND('Mapa final'!#REF!="Baja",'Mapa final'!#REF!="Leve"),CONCATENATE("R5C",'Mapa final'!#REF!),"")</f>
        <v>#REF!</v>
      </c>
      <c r="M40" s="69" t="e">
        <f>IF(AND('Mapa final'!#REF!="Baja",'Mapa final'!#REF!="Leve"),CONCATENATE("R5C",'Mapa final'!#REF!),"")</f>
        <v>#REF!</v>
      </c>
      <c r="N40" s="69" t="e">
        <f>IF(AND('Mapa final'!#REF!="Baja",'Mapa final'!#REF!="Leve"),CONCATENATE("R5C",'Mapa final'!#REF!),"")</f>
        <v>#REF!</v>
      </c>
      <c r="O40" s="70" t="e">
        <f>IF(AND('Mapa final'!#REF!="Baja",'Mapa final'!#REF!="Leve"),CONCATENATE("R5C",'Mapa final'!#REF!),"")</f>
        <v>#REF!</v>
      </c>
      <c r="P40" s="59" t="e">
        <f>IF(AND('Mapa final'!#REF!="Baja",'Mapa final'!#REF!="Menor"),CONCATENATE("R5C",'Mapa final'!#REF!),"")</f>
        <v>#REF!</v>
      </c>
      <c r="Q40" s="60" t="e">
        <f>IF(AND('Mapa final'!#REF!="Baja",'Mapa final'!#REF!="Menor"),CONCATENATE("R5C",'Mapa final'!#REF!),"")</f>
        <v>#REF!</v>
      </c>
      <c r="R40" s="60" t="e">
        <f>IF(AND('Mapa final'!#REF!="Baja",'Mapa final'!#REF!="Menor"),CONCATENATE("R5C",'Mapa final'!#REF!),"")</f>
        <v>#REF!</v>
      </c>
      <c r="S40" s="60" t="e">
        <f>IF(AND('Mapa final'!#REF!="Baja",'Mapa final'!#REF!="Menor"),CONCATENATE("R5C",'Mapa final'!#REF!),"")</f>
        <v>#REF!</v>
      </c>
      <c r="T40" s="60" t="e">
        <f>IF(AND('Mapa final'!#REF!="Baja",'Mapa final'!#REF!="Menor"),CONCATENATE("R5C",'Mapa final'!#REF!),"")</f>
        <v>#REF!</v>
      </c>
      <c r="U40" s="61" t="e">
        <f>IF(AND('Mapa final'!#REF!="Baja",'Mapa final'!#REF!="Menor"),CONCATENATE("R5C",'Mapa final'!#REF!),"")</f>
        <v>#REF!</v>
      </c>
      <c r="V40" s="59" t="e">
        <f>IF(AND('Mapa final'!#REF!="Baja",'Mapa final'!#REF!="Moderado"),CONCATENATE("R5C",'Mapa final'!#REF!),"")</f>
        <v>#REF!</v>
      </c>
      <c r="W40" s="60" t="e">
        <f>IF(AND('Mapa final'!#REF!="Baja",'Mapa final'!#REF!="Moderado"),CONCATENATE("R5C",'Mapa final'!#REF!),"")</f>
        <v>#REF!</v>
      </c>
      <c r="X40" s="60" t="e">
        <f>IF(AND('Mapa final'!#REF!="Baja",'Mapa final'!#REF!="Moderado"),CONCATENATE("R5C",'Mapa final'!#REF!),"")</f>
        <v>#REF!</v>
      </c>
      <c r="Y40" s="60" t="e">
        <f>IF(AND('Mapa final'!#REF!="Baja",'Mapa final'!#REF!="Moderado"),CONCATENATE("R5C",'Mapa final'!#REF!),"")</f>
        <v>#REF!</v>
      </c>
      <c r="Z40" s="60" t="e">
        <f>IF(AND('Mapa final'!#REF!="Baja",'Mapa final'!#REF!="Moderado"),CONCATENATE("R5C",'Mapa final'!#REF!),"")</f>
        <v>#REF!</v>
      </c>
      <c r="AA40" s="61" t="e">
        <f>IF(AND('Mapa final'!#REF!="Baja",'Mapa final'!#REF!="Moderado"),CONCATENATE("R5C",'Mapa final'!#REF!),"")</f>
        <v>#REF!</v>
      </c>
      <c r="AB40" s="44" t="e">
        <f>IF(AND('Mapa final'!#REF!="Baja",'Mapa final'!#REF!="Mayor"),CONCATENATE("R5C",'Mapa final'!#REF!),"")</f>
        <v>#REF!</v>
      </c>
      <c r="AC40" s="45" t="e">
        <f>IF(AND('Mapa final'!#REF!="Baja",'Mapa final'!#REF!="Mayor"),CONCATENATE("R5C",'Mapa final'!#REF!),"")</f>
        <v>#REF!</v>
      </c>
      <c r="AD40" s="45" t="e">
        <f>IF(AND('Mapa final'!#REF!="Baja",'Mapa final'!#REF!="Mayor"),CONCATENATE("R5C",'Mapa final'!#REF!),"")</f>
        <v>#REF!</v>
      </c>
      <c r="AE40" s="45" t="e">
        <f>IF(AND('Mapa final'!#REF!="Baja",'Mapa final'!#REF!="Mayor"),CONCATENATE("R5C",'Mapa final'!#REF!),"")</f>
        <v>#REF!</v>
      </c>
      <c r="AF40" s="45" t="e">
        <f>IF(AND('Mapa final'!#REF!="Baja",'Mapa final'!#REF!="Mayor"),CONCATENATE("R5C",'Mapa final'!#REF!),"")</f>
        <v>#REF!</v>
      </c>
      <c r="AG40" s="46" t="e">
        <f>IF(AND('Mapa final'!#REF!="Baja",'Mapa final'!#REF!="Mayor"),CONCATENATE("R5C",'Mapa final'!#REF!),"")</f>
        <v>#REF!</v>
      </c>
      <c r="AH40" s="47" t="e">
        <f>IF(AND('Mapa final'!#REF!="Baja",'Mapa final'!#REF!="Catastrófico"),CONCATENATE("R5C",'Mapa final'!#REF!),"")</f>
        <v>#REF!</v>
      </c>
      <c r="AI40" s="48" t="e">
        <f>IF(AND('Mapa final'!#REF!="Baja",'Mapa final'!#REF!="Catastrófico"),CONCATENATE("R5C",'Mapa final'!#REF!),"")</f>
        <v>#REF!</v>
      </c>
      <c r="AJ40" s="48" t="e">
        <f>IF(AND('Mapa final'!#REF!="Baja",'Mapa final'!#REF!="Catastrófico"),CONCATENATE("R5C",'Mapa final'!#REF!),"")</f>
        <v>#REF!</v>
      </c>
      <c r="AK40" s="48" t="e">
        <f>IF(AND('Mapa final'!#REF!="Baja",'Mapa final'!#REF!="Catastrófico"),CONCATENATE("R5C",'Mapa final'!#REF!),"")</f>
        <v>#REF!</v>
      </c>
      <c r="AL40" s="48" t="e">
        <f>IF(AND('Mapa final'!#REF!="Baja",'Mapa final'!#REF!="Catastrófico"),CONCATENATE("R5C",'Mapa final'!#REF!),"")</f>
        <v>#REF!</v>
      </c>
      <c r="AM40" s="49" t="e">
        <f>IF(AND('Mapa final'!#REF!="Baja",'Mapa final'!#REF!="Catastrófico"),CONCATENATE("R5C",'Mapa final'!#REF!),"")</f>
        <v>#REF!</v>
      </c>
      <c r="AN40" s="75"/>
      <c r="AO40" s="349"/>
      <c r="AP40" s="350"/>
      <c r="AQ40" s="350"/>
      <c r="AR40" s="350"/>
      <c r="AS40" s="350"/>
      <c r="AT40" s="351"/>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row>
    <row r="41" spans="1:80" ht="15" customHeight="1" x14ac:dyDescent="0.25">
      <c r="A41" s="75"/>
      <c r="B41" s="277"/>
      <c r="C41" s="277"/>
      <c r="D41" s="278"/>
      <c r="E41" s="318"/>
      <c r="F41" s="319"/>
      <c r="G41" s="319"/>
      <c r="H41" s="319"/>
      <c r="I41" s="319"/>
      <c r="J41" s="68" t="e">
        <f>IF(AND('Mapa final'!#REF!="Baja",'Mapa final'!#REF!="Leve"),CONCATENATE("R6C",'Mapa final'!#REF!),"")</f>
        <v>#REF!</v>
      </c>
      <c r="K41" s="69" t="e">
        <f>IF(AND('Mapa final'!#REF!="Baja",'Mapa final'!#REF!="Leve"),CONCATENATE("R6C",'Mapa final'!#REF!),"")</f>
        <v>#REF!</v>
      </c>
      <c r="L41" s="69" t="e">
        <f>IF(AND('Mapa final'!#REF!="Baja",'Mapa final'!#REF!="Leve"),CONCATENATE("R6C",'Mapa final'!#REF!),"")</f>
        <v>#REF!</v>
      </c>
      <c r="M41" s="69" t="e">
        <f>IF(AND('Mapa final'!#REF!="Baja",'Mapa final'!#REF!="Leve"),CONCATENATE("R6C",'Mapa final'!#REF!),"")</f>
        <v>#REF!</v>
      </c>
      <c r="N41" s="69" t="e">
        <f>IF(AND('Mapa final'!#REF!="Baja",'Mapa final'!#REF!="Leve"),CONCATENATE("R6C",'Mapa final'!#REF!),"")</f>
        <v>#REF!</v>
      </c>
      <c r="O41" s="70" t="e">
        <f>IF(AND('Mapa final'!#REF!="Baja",'Mapa final'!#REF!="Leve"),CONCATENATE("R6C",'Mapa final'!#REF!),"")</f>
        <v>#REF!</v>
      </c>
      <c r="P41" s="59" t="e">
        <f>IF(AND('Mapa final'!#REF!="Baja",'Mapa final'!#REF!="Menor"),CONCATENATE("R6C",'Mapa final'!#REF!),"")</f>
        <v>#REF!</v>
      </c>
      <c r="Q41" s="60" t="e">
        <f>IF(AND('Mapa final'!#REF!="Baja",'Mapa final'!#REF!="Menor"),CONCATENATE("R6C",'Mapa final'!#REF!),"")</f>
        <v>#REF!</v>
      </c>
      <c r="R41" s="60" t="e">
        <f>IF(AND('Mapa final'!#REF!="Baja",'Mapa final'!#REF!="Menor"),CONCATENATE("R6C",'Mapa final'!#REF!),"")</f>
        <v>#REF!</v>
      </c>
      <c r="S41" s="60" t="e">
        <f>IF(AND('Mapa final'!#REF!="Baja",'Mapa final'!#REF!="Menor"),CONCATENATE("R6C",'Mapa final'!#REF!),"")</f>
        <v>#REF!</v>
      </c>
      <c r="T41" s="60" t="e">
        <f>IF(AND('Mapa final'!#REF!="Baja",'Mapa final'!#REF!="Menor"),CONCATENATE("R6C",'Mapa final'!#REF!),"")</f>
        <v>#REF!</v>
      </c>
      <c r="U41" s="61" t="e">
        <f>IF(AND('Mapa final'!#REF!="Baja",'Mapa final'!#REF!="Menor"),CONCATENATE("R6C",'Mapa final'!#REF!),"")</f>
        <v>#REF!</v>
      </c>
      <c r="V41" s="59" t="e">
        <f>IF(AND('Mapa final'!#REF!="Baja",'Mapa final'!#REF!="Moderado"),CONCATENATE("R6C",'Mapa final'!#REF!),"")</f>
        <v>#REF!</v>
      </c>
      <c r="W41" s="60" t="e">
        <f>IF(AND('Mapa final'!#REF!="Baja",'Mapa final'!#REF!="Moderado"),CONCATENATE("R6C",'Mapa final'!#REF!),"")</f>
        <v>#REF!</v>
      </c>
      <c r="X41" s="60" t="e">
        <f>IF(AND('Mapa final'!#REF!="Baja",'Mapa final'!#REF!="Moderado"),CONCATENATE("R6C",'Mapa final'!#REF!),"")</f>
        <v>#REF!</v>
      </c>
      <c r="Y41" s="60" t="e">
        <f>IF(AND('Mapa final'!#REF!="Baja",'Mapa final'!#REF!="Moderado"),CONCATENATE("R6C",'Mapa final'!#REF!),"")</f>
        <v>#REF!</v>
      </c>
      <c r="Z41" s="60" t="e">
        <f>IF(AND('Mapa final'!#REF!="Baja",'Mapa final'!#REF!="Moderado"),CONCATENATE("R6C",'Mapa final'!#REF!),"")</f>
        <v>#REF!</v>
      </c>
      <c r="AA41" s="61" t="e">
        <f>IF(AND('Mapa final'!#REF!="Baja",'Mapa final'!#REF!="Moderado"),CONCATENATE("R6C",'Mapa final'!#REF!),"")</f>
        <v>#REF!</v>
      </c>
      <c r="AB41" s="44" t="e">
        <f>IF(AND('Mapa final'!#REF!="Baja",'Mapa final'!#REF!="Mayor"),CONCATENATE("R6C",'Mapa final'!#REF!),"")</f>
        <v>#REF!</v>
      </c>
      <c r="AC41" s="45" t="e">
        <f>IF(AND('Mapa final'!#REF!="Baja",'Mapa final'!#REF!="Mayor"),CONCATENATE("R6C",'Mapa final'!#REF!),"")</f>
        <v>#REF!</v>
      </c>
      <c r="AD41" s="45" t="e">
        <f>IF(AND('Mapa final'!#REF!="Baja",'Mapa final'!#REF!="Mayor"),CONCATENATE("R6C",'Mapa final'!#REF!),"")</f>
        <v>#REF!</v>
      </c>
      <c r="AE41" s="45" t="e">
        <f>IF(AND('Mapa final'!#REF!="Baja",'Mapa final'!#REF!="Mayor"),CONCATENATE("R6C",'Mapa final'!#REF!),"")</f>
        <v>#REF!</v>
      </c>
      <c r="AF41" s="45" t="e">
        <f>IF(AND('Mapa final'!#REF!="Baja",'Mapa final'!#REF!="Mayor"),CONCATENATE("R6C",'Mapa final'!#REF!),"")</f>
        <v>#REF!</v>
      </c>
      <c r="AG41" s="46" t="e">
        <f>IF(AND('Mapa final'!#REF!="Baja",'Mapa final'!#REF!="Mayor"),CONCATENATE("R6C",'Mapa final'!#REF!),"")</f>
        <v>#REF!</v>
      </c>
      <c r="AH41" s="47" t="e">
        <f>IF(AND('Mapa final'!#REF!="Baja",'Mapa final'!#REF!="Catastrófico"),CONCATENATE("R6C",'Mapa final'!#REF!),"")</f>
        <v>#REF!</v>
      </c>
      <c r="AI41" s="48" t="e">
        <f>IF(AND('Mapa final'!#REF!="Baja",'Mapa final'!#REF!="Catastrófico"),CONCATENATE("R6C",'Mapa final'!#REF!),"")</f>
        <v>#REF!</v>
      </c>
      <c r="AJ41" s="48" t="e">
        <f>IF(AND('Mapa final'!#REF!="Baja",'Mapa final'!#REF!="Catastrófico"),CONCATENATE("R6C",'Mapa final'!#REF!),"")</f>
        <v>#REF!</v>
      </c>
      <c r="AK41" s="48" t="e">
        <f>IF(AND('Mapa final'!#REF!="Baja",'Mapa final'!#REF!="Catastrófico"),CONCATENATE("R6C",'Mapa final'!#REF!),"")</f>
        <v>#REF!</v>
      </c>
      <c r="AL41" s="48" t="e">
        <f>IF(AND('Mapa final'!#REF!="Baja",'Mapa final'!#REF!="Catastrófico"),CONCATENATE("R6C",'Mapa final'!#REF!),"")</f>
        <v>#REF!</v>
      </c>
      <c r="AM41" s="49" t="e">
        <f>IF(AND('Mapa final'!#REF!="Baja",'Mapa final'!#REF!="Catastrófico"),CONCATENATE("R6C",'Mapa final'!#REF!),"")</f>
        <v>#REF!</v>
      </c>
      <c r="AN41" s="75"/>
      <c r="AO41" s="349"/>
      <c r="AP41" s="350"/>
      <c r="AQ41" s="350"/>
      <c r="AR41" s="350"/>
      <c r="AS41" s="350"/>
      <c r="AT41" s="351"/>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row>
    <row r="42" spans="1:80" ht="15" customHeight="1" x14ac:dyDescent="0.25">
      <c r="A42" s="75"/>
      <c r="B42" s="277"/>
      <c r="C42" s="277"/>
      <c r="D42" s="278"/>
      <c r="E42" s="318"/>
      <c r="F42" s="319"/>
      <c r="G42" s="319"/>
      <c r="H42" s="319"/>
      <c r="I42" s="319"/>
      <c r="J42" s="68" t="e">
        <f>IF(AND('Mapa final'!#REF!="Baja",'Mapa final'!#REF!="Leve"),CONCATENATE("R7C",'Mapa final'!#REF!),"")</f>
        <v>#REF!</v>
      </c>
      <c r="K42" s="69" t="e">
        <f>IF(AND('Mapa final'!#REF!="Baja",'Mapa final'!#REF!="Leve"),CONCATENATE("R7C",'Mapa final'!#REF!),"")</f>
        <v>#REF!</v>
      </c>
      <c r="L42" s="69" t="e">
        <f>IF(AND('Mapa final'!#REF!="Baja",'Mapa final'!#REF!="Leve"),CONCATENATE("R7C",'Mapa final'!#REF!),"")</f>
        <v>#REF!</v>
      </c>
      <c r="M42" s="69" t="e">
        <f>IF(AND('Mapa final'!#REF!="Baja",'Mapa final'!#REF!="Leve"),CONCATENATE("R7C",'Mapa final'!#REF!),"")</f>
        <v>#REF!</v>
      </c>
      <c r="N42" s="69" t="e">
        <f>IF(AND('Mapa final'!#REF!="Baja",'Mapa final'!#REF!="Leve"),CONCATENATE("R7C",'Mapa final'!#REF!),"")</f>
        <v>#REF!</v>
      </c>
      <c r="O42" s="70" t="e">
        <f>IF(AND('Mapa final'!#REF!="Baja",'Mapa final'!#REF!="Leve"),CONCATENATE("R7C",'Mapa final'!#REF!),"")</f>
        <v>#REF!</v>
      </c>
      <c r="P42" s="59" t="e">
        <f>IF(AND('Mapa final'!#REF!="Baja",'Mapa final'!#REF!="Menor"),CONCATENATE("R7C",'Mapa final'!#REF!),"")</f>
        <v>#REF!</v>
      </c>
      <c r="Q42" s="60" t="e">
        <f>IF(AND('Mapa final'!#REF!="Baja",'Mapa final'!#REF!="Menor"),CONCATENATE("R7C",'Mapa final'!#REF!),"")</f>
        <v>#REF!</v>
      </c>
      <c r="R42" s="60" t="e">
        <f>IF(AND('Mapa final'!#REF!="Baja",'Mapa final'!#REF!="Menor"),CONCATENATE("R7C",'Mapa final'!#REF!),"")</f>
        <v>#REF!</v>
      </c>
      <c r="S42" s="60" t="e">
        <f>IF(AND('Mapa final'!#REF!="Baja",'Mapa final'!#REF!="Menor"),CONCATENATE("R7C",'Mapa final'!#REF!),"")</f>
        <v>#REF!</v>
      </c>
      <c r="T42" s="60" t="e">
        <f>IF(AND('Mapa final'!#REF!="Baja",'Mapa final'!#REF!="Menor"),CONCATENATE("R7C",'Mapa final'!#REF!),"")</f>
        <v>#REF!</v>
      </c>
      <c r="U42" s="61" t="e">
        <f>IF(AND('Mapa final'!#REF!="Baja",'Mapa final'!#REF!="Menor"),CONCATENATE("R7C",'Mapa final'!#REF!),"")</f>
        <v>#REF!</v>
      </c>
      <c r="V42" s="59" t="e">
        <f>IF(AND('Mapa final'!#REF!="Baja",'Mapa final'!#REF!="Moderado"),CONCATENATE("R7C",'Mapa final'!#REF!),"")</f>
        <v>#REF!</v>
      </c>
      <c r="W42" s="60" t="e">
        <f>IF(AND('Mapa final'!#REF!="Baja",'Mapa final'!#REF!="Moderado"),CONCATENATE("R7C",'Mapa final'!#REF!),"")</f>
        <v>#REF!</v>
      </c>
      <c r="X42" s="60" t="e">
        <f>IF(AND('Mapa final'!#REF!="Baja",'Mapa final'!#REF!="Moderado"),CONCATENATE("R7C",'Mapa final'!#REF!),"")</f>
        <v>#REF!</v>
      </c>
      <c r="Y42" s="60" t="e">
        <f>IF(AND('Mapa final'!#REF!="Baja",'Mapa final'!#REF!="Moderado"),CONCATENATE("R7C",'Mapa final'!#REF!),"")</f>
        <v>#REF!</v>
      </c>
      <c r="Z42" s="60" t="e">
        <f>IF(AND('Mapa final'!#REF!="Baja",'Mapa final'!#REF!="Moderado"),CONCATENATE("R7C",'Mapa final'!#REF!),"")</f>
        <v>#REF!</v>
      </c>
      <c r="AA42" s="61" t="e">
        <f>IF(AND('Mapa final'!#REF!="Baja",'Mapa final'!#REF!="Moderado"),CONCATENATE("R7C",'Mapa final'!#REF!),"")</f>
        <v>#REF!</v>
      </c>
      <c r="AB42" s="44" t="e">
        <f>IF(AND('Mapa final'!#REF!="Baja",'Mapa final'!#REF!="Mayor"),CONCATENATE("R7C",'Mapa final'!#REF!),"")</f>
        <v>#REF!</v>
      </c>
      <c r="AC42" s="45" t="e">
        <f>IF(AND('Mapa final'!#REF!="Baja",'Mapa final'!#REF!="Mayor"),CONCATENATE("R7C",'Mapa final'!#REF!),"")</f>
        <v>#REF!</v>
      </c>
      <c r="AD42" s="45" t="e">
        <f>IF(AND('Mapa final'!#REF!="Baja",'Mapa final'!#REF!="Mayor"),CONCATENATE("R7C",'Mapa final'!#REF!),"")</f>
        <v>#REF!</v>
      </c>
      <c r="AE42" s="45" t="e">
        <f>IF(AND('Mapa final'!#REF!="Baja",'Mapa final'!#REF!="Mayor"),CONCATENATE("R7C",'Mapa final'!#REF!),"")</f>
        <v>#REF!</v>
      </c>
      <c r="AF42" s="45" t="e">
        <f>IF(AND('Mapa final'!#REF!="Baja",'Mapa final'!#REF!="Mayor"),CONCATENATE("R7C",'Mapa final'!#REF!),"")</f>
        <v>#REF!</v>
      </c>
      <c r="AG42" s="46" t="e">
        <f>IF(AND('Mapa final'!#REF!="Baja",'Mapa final'!#REF!="Mayor"),CONCATENATE("R7C",'Mapa final'!#REF!),"")</f>
        <v>#REF!</v>
      </c>
      <c r="AH42" s="47" t="e">
        <f>IF(AND('Mapa final'!#REF!="Baja",'Mapa final'!#REF!="Catastrófico"),CONCATENATE("R7C",'Mapa final'!#REF!),"")</f>
        <v>#REF!</v>
      </c>
      <c r="AI42" s="48" t="e">
        <f>IF(AND('Mapa final'!#REF!="Baja",'Mapa final'!#REF!="Catastrófico"),CONCATENATE("R7C",'Mapa final'!#REF!),"")</f>
        <v>#REF!</v>
      </c>
      <c r="AJ42" s="48" t="e">
        <f>IF(AND('Mapa final'!#REF!="Baja",'Mapa final'!#REF!="Catastrófico"),CONCATENATE("R7C",'Mapa final'!#REF!),"")</f>
        <v>#REF!</v>
      </c>
      <c r="AK42" s="48" t="e">
        <f>IF(AND('Mapa final'!#REF!="Baja",'Mapa final'!#REF!="Catastrófico"),CONCATENATE("R7C",'Mapa final'!#REF!),"")</f>
        <v>#REF!</v>
      </c>
      <c r="AL42" s="48" t="e">
        <f>IF(AND('Mapa final'!#REF!="Baja",'Mapa final'!#REF!="Catastrófico"),CONCATENATE("R7C",'Mapa final'!#REF!),"")</f>
        <v>#REF!</v>
      </c>
      <c r="AM42" s="49" t="e">
        <f>IF(AND('Mapa final'!#REF!="Baja",'Mapa final'!#REF!="Catastrófico"),CONCATENATE("R7C",'Mapa final'!#REF!),"")</f>
        <v>#REF!</v>
      </c>
      <c r="AN42" s="75"/>
      <c r="AO42" s="349"/>
      <c r="AP42" s="350"/>
      <c r="AQ42" s="350"/>
      <c r="AR42" s="350"/>
      <c r="AS42" s="350"/>
      <c r="AT42" s="351"/>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80" ht="15" customHeight="1" x14ac:dyDescent="0.25">
      <c r="A43" s="75"/>
      <c r="B43" s="277"/>
      <c r="C43" s="277"/>
      <c r="D43" s="278"/>
      <c r="E43" s="318"/>
      <c r="F43" s="319"/>
      <c r="G43" s="319"/>
      <c r="H43" s="319"/>
      <c r="I43" s="319"/>
      <c r="J43" s="68" t="e">
        <f>IF(AND('Mapa final'!#REF!="Baja",'Mapa final'!#REF!="Leve"),CONCATENATE("R8C",'Mapa final'!#REF!),"")</f>
        <v>#REF!</v>
      </c>
      <c r="K43" s="69" t="e">
        <f>IF(AND('Mapa final'!#REF!="Baja",'Mapa final'!#REF!="Leve"),CONCATENATE("R8C",'Mapa final'!#REF!),"")</f>
        <v>#REF!</v>
      </c>
      <c r="L43" s="69" t="e">
        <f>IF(AND('Mapa final'!#REF!="Baja",'Mapa final'!#REF!="Leve"),CONCATENATE("R8C",'Mapa final'!#REF!),"")</f>
        <v>#REF!</v>
      </c>
      <c r="M43" s="69" t="e">
        <f>IF(AND('Mapa final'!#REF!="Baja",'Mapa final'!#REF!="Leve"),CONCATENATE("R8C",'Mapa final'!#REF!),"")</f>
        <v>#REF!</v>
      </c>
      <c r="N43" s="69" t="e">
        <f>IF(AND('Mapa final'!#REF!="Baja",'Mapa final'!#REF!="Leve"),CONCATENATE("R8C",'Mapa final'!#REF!),"")</f>
        <v>#REF!</v>
      </c>
      <c r="O43" s="70" t="e">
        <f>IF(AND('Mapa final'!#REF!="Baja",'Mapa final'!#REF!="Leve"),CONCATENATE("R8C",'Mapa final'!#REF!),"")</f>
        <v>#REF!</v>
      </c>
      <c r="P43" s="59" t="e">
        <f>IF(AND('Mapa final'!#REF!="Baja",'Mapa final'!#REF!="Menor"),CONCATENATE("R8C",'Mapa final'!#REF!),"")</f>
        <v>#REF!</v>
      </c>
      <c r="Q43" s="60" t="e">
        <f>IF(AND('Mapa final'!#REF!="Baja",'Mapa final'!#REF!="Menor"),CONCATENATE("R8C",'Mapa final'!#REF!),"")</f>
        <v>#REF!</v>
      </c>
      <c r="R43" s="60" t="e">
        <f>IF(AND('Mapa final'!#REF!="Baja",'Mapa final'!#REF!="Menor"),CONCATENATE("R8C",'Mapa final'!#REF!),"")</f>
        <v>#REF!</v>
      </c>
      <c r="S43" s="60" t="e">
        <f>IF(AND('Mapa final'!#REF!="Baja",'Mapa final'!#REF!="Menor"),CONCATENATE("R8C",'Mapa final'!#REF!),"")</f>
        <v>#REF!</v>
      </c>
      <c r="T43" s="60" t="e">
        <f>IF(AND('Mapa final'!#REF!="Baja",'Mapa final'!#REF!="Menor"),CONCATENATE("R8C",'Mapa final'!#REF!),"")</f>
        <v>#REF!</v>
      </c>
      <c r="U43" s="61" t="e">
        <f>IF(AND('Mapa final'!#REF!="Baja",'Mapa final'!#REF!="Menor"),CONCATENATE("R8C",'Mapa final'!#REF!),"")</f>
        <v>#REF!</v>
      </c>
      <c r="V43" s="59" t="e">
        <f>IF(AND('Mapa final'!#REF!="Baja",'Mapa final'!#REF!="Moderado"),CONCATENATE("R8C",'Mapa final'!#REF!),"")</f>
        <v>#REF!</v>
      </c>
      <c r="W43" s="60" t="e">
        <f>IF(AND('Mapa final'!#REF!="Baja",'Mapa final'!#REF!="Moderado"),CONCATENATE("R8C",'Mapa final'!#REF!),"")</f>
        <v>#REF!</v>
      </c>
      <c r="X43" s="60" t="e">
        <f>IF(AND('Mapa final'!#REF!="Baja",'Mapa final'!#REF!="Moderado"),CONCATENATE("R8C",'Mapa final'!#REF!),"")</f>
        <v>#REF!</v>
      </c>
      <c r="Y43" s="60" t="e">
        <f>IF(AND('Mapa final'!#REF!="Baja",'Mapa final'!#REF!="Moderado"),CONCATENATE("R8C",'Mapa final'!#REF!),"")</f>
        <v>#REF!</v>
      </c>
      <c r="Z43" s="60" t="e">
        <f>IF(AND('Mapa final'!#REF!="Baja",'Mapa final'!#REF!="Moderado"),CONCATENATE("R8C",'Mapa final'!#REF!),"")</f>
        <v>#REF!</v>
      </c>
      <c r="AA43" s="61" t="e">
        <f>IF(AND('Mapa final'!#REF!="Baja",'Mapa final'!#REF!="Moderado"),CONCATENATE("R8C",'Mapa final'!#REF!),"")</f>
        <v>#REF!</v>
      </c>
      <c r="AB43" s="44" t="e">
        <f>IF(AND('Mapa final'!#REF!="Baja",'Mapa final'!#REF!="Mayor"),CONCATENATE("R8C",'Mapa final'!#REF!),"")</f>
        <v>#REF!</v>
      </c>
      <c r="AC43" s="45" t="e">
        <f>IF(AND('Mapa final'!#REF!="Baja",'Mapa final'!#REF!="Mayor"),CONCATENATE("R8C",'Mapa final'!#REF!),"")</f>
        <v>#REF!</v>
      </c>
      <c r="AD43" s="45" t="e">
        <f>IF(AND('Mapa final'!#REF!="Baja",'Mapa final'!#REF!="Mayor"),CONCATENATE("R8C",'Mapa final'!#REF!),"")</f>
        <v>#REF!</v>
      </c>
      <c r="AE43" s="45" t="e">
        <f>IF(AND('Mapa final'!#REF!="Baja",'Mapa final'!#REF!="Mayor"),CONCATENATE("R8C",'Mapa final'!#REF!),"")</f>
        <v>#REF!</v>
      </c>
      <c r="AF43" s="45" t="e">
        <f>IF(AND('Mapa final'!#REF!="Baja",'Mapa final'!#REF!="Mayor"),CONCATENATE("R8C",'Mapa final'!#REF!),"")</f>
        <v>#REF!</v>
      </c>
      <c r="AG43" s="46" t="e">
        <f>IF(AND('Mapa final'!#REF!="Baja",'Mapa final'!#REF!="Mayor"),CONCATENATE("R8C",'Mapa final'!#REF!),"")</f>
        <v>#REF!</v>
      </c>
      <c r="AH43" s="47" t="e">
        <f>IF(AND('Mapa final'!#REF!="Baja",'Mapa final'!#REF!="Catastrófico"),CONCATENATE("R8C",'Mapa final'!#REF!),"")</f>
        <v>#REF!</v>
      </c>
      <c r="AI43" s="48" t="e">
        <f>IF(AND('Mapa final'!#REF!="Baja",'Mapa final'!#REF!="Catastrófico"),CONCATENATE("R8C",'Mapa final'!#REF!),"")</f>
        <v>#REF!</v>
      </c>
      <c r="AJ43" s="48" t="e">
        <f>IF(AND('Mapa final'!#REF!="Baja",'Mapa final'!#REF!="Catastrófico"),CONCATENATE("R8C",'Mapa final'!#REF!),"")</f>
        <v>#REF!</v>
      </c>
      <c r="AK43" s="48" t="e">
        <f>IF(AND('Mapa final'!#REF!="Baja",'Mapa final'!#REF!="Catastrófico"),CONCATENATE("R8C",'Mapa final'!#REF!),"")</f>
        <v>#REF!</v>
      </c>
      <c r="AL43" s="48" t="e">
        <f>IF(AND('Mapa final'!#REF!="Baja",'Mapa final'!#REF!="Catastrófico"),CONCATENATE("R8C",'Mapa final'!#REF!),"")</f>
        <v>#REF!</v>
      </c>
      <c r="AM43" s="49" t="e">
        <f>IF(AND('Mapa final'!#REF!="Baja",'Mapa final'!#REF!="Catastrófico"),CONCATENATE("R8C",'Mapa final'!#REF!),"")</f>
        <v>#REF!</v>
      </c>
      <c r="AN43" s="75"/>
      <c r="AO43" s="349"/>
      <c r="AP43" s="350"/>
      <c r="AQ43" s="350"/>
      <c r="AR43" s="350"/>
      <c r="AS43" s="350"/>
      <c r="AT43" s="351"/>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row>
    <row r="44" spans="1:80" ht="15" customHeight="1" x14ac:dyDescent="0.25">
      <c r="A44" s="75"/>
      <c r="B44" s="277"/>
      <c r="C44" s="277"/>
      <c r="D44" s="278"/>
      <c r="E44" s="318"/>
      <c r="F44" s="319"/>
      <c r="G44" s="319"/>
      <c r="H44" s="319"/>
      <c r="I44" s="319"/>
      <c r="J44" s="68" t="e">
        <f>IF(AND('Mapa final'!#REF!="Baja",'Mapa final'!#REF!="Leve"),CONCATENATE("R9C",'Mapa final'!#REF!),"")</f>
        <v>#REF!</v>
      </c>
      <c r="K44" s="69" t="e">
        <f>IF(AND('Mapa final'!#REF!="Baja",'Mapa final'!#REF!="Leve"),CONCATENATE("R9C",'Mapa final'!#REF!),"")</f>
        <v>#REF!</v>
      </c>
      <c r="L44" s="69" t="e">
        <f>IF(AND('Mapa final'!#REF!="Baja",'Mapa final'!#REF!="Leve"),CONCATENATE("R9C",'Mapa final'!#REF!),"")</f>
        <v>#REF!</v>
      </c>
      <c r="M44" s="69" t="e">
        <f>IF(AND('Mapa final'!#REF!="Baja",'Mapa final'!#REF!="Leve"),CONCATENATE("R9C",'Mapa final'!#REF!),"")</f>
        <v>#REF!</v>
      </c>
      <c r="N44" s="69" t="e">
        <f>IF(AND('Mapa final'!#REF!="Baja",'Mapa final'!#REF!="Leve"),CONCATENATE("R9C",'Mapa final'!#REF!),"")</f>
        <v>#REF!</v>
      </c>
      <c r="O44" s="70" t="e">
        <f>IF(AND('Mapa final'!#REF!="Baja",'Mapa final'!#REF!="Leve"),CONCATENATE("R9C",'Mapa final'!#REF!),"")</f>
        <v>#REF!</v>
      </c>
      <c r="P44" s="59" t="e">
        <f>IF(AND('Mapa final'!#REF!="Baja",'Mapa final'!#REF!="Menor"),CONCATENATE("R9C",'Mapa final'!#REF!),"")</f>
        <v>#REF!</v>
      </c>
      <c r="Q44" s="60" t="e">
        <f>IF(AND('Mapa final'!#REF!="Baja",'Mapa final'!#REF!="Menor"),CONCATENATE("R9C",'Mapa final'!#REF!),"")</f>
        <v>#REF!</v>
      </c>
      <c r="R44" s="60" t="e">
        <f>IF(AND('Mapa final'!#REF!="Baja",'Mapa final'!#REF!="Menor"),CONCATENATE("R9C",'Mapa final'!#REF!),"")</f>
        <v>#REF!</v>
      </c>
      <c r="S44" s="60" t="e">
        <f>IF(AND('Mapa final'!#REF!="Baja",'Mapa final'!#REF!="Menor"),CONCATENATE("R9C",'Mapa final'!#REF!),"")</f>
        <v>#REF!</v>
      </c>
      <c r="T44" s="60" t="e">
        <f>IF(AND('Mapa final'!#REF!="Baja",'Mapa final'!#REF!="Menor"),CONCATENATE("R9C",'Mapa final'!#REF!),"")</f>
        <v>#REF!</v>
      </c>
      <c r="U44" s="61" t="e">
        <f>IF(AND('Mapa final'!#REF!="Baja",'Mapa final'!#REF!="Menor"),CONCATENATE("R9C",'Mapa final'!#REF!),"")</f>
        <v>#REF!</v>
      </c>
      <c r="V44" s="59" t="e">
        <f>IF(AND('Mapa final'!#REF!="Baja",'Mapa final'!#REF!="Moderado"),CONCATENATE("R9C",'Mapa final'!#REF!),"")</f>
        <v>#REF!</v>
      </c>
      <c r="W44" s="60" t="e">
        <f>IF(AND('Mapa final'!#REF!="Baja",'Mapa final'!#REF!="Moderado"),CONCATENATE("R9C",'Mapa final'!#REF!),"")</f>
        <v>#REF!</v>
      </c>
      <c r="X44" s="60" t="e">
        <f>IF(AND('Mapa final'!#REF!="Baja",'Mapa final'!#REF!="Moderado"),CONCATENATE("R9C",'Mapa final'!#REF!),"")</f>
        <v>#REF!</v>
      </c>
      <c r="Y44" s="60" t="e">
        <f>IF(AND('Mapa final'!#REF!="Baja",'Mapa final'!#REF!="Moderado"),CONCATENATE("R9C",'Mapa final'!#REF!),"")</f>
        <v>#REF!</v>
      </c>
      <c r="Z44" s="60" t="e">
        <f>IF(AND('Mapa final'!#REF!="Baja",'Mapa final'!#REF!="Moderado"),CONCATENATE("R9C",'Mapa final'!#REF!),"")</f>
        <v>#REF!</v>
      </c>
      <c r="AA44" s="61" t="e">
        <f>IF(AND('Mapa final'!#REF!="Baja",'Mapa final'!#REF!="Moderado"),CONCATENATE("R9C",'Mapa final'!#REF!),"")</f>
        <v>#REF!</v>
      </c>
      <c r="AB44" s="44" t="e">
        <f>IF(AND('Mapa final'!#REF!="Baja",'Mapa final'!#REF!="Mayor"),CONCATENATE("R9C",'Mapa final'!#REF!),"")</f>
        <v>#REF!</v>
      </c>
      <c r="AC44" s="45" t="e">
        <f>IF(AND('Mapa final'!#REF!="Baja",'Mapa final'!#REF!="Mayor"),CONCATENATE("R9C",'Mapa final'!#REF!),"")</f>
        <v>#REF!</v>
      </c>
      <c r="AD44" s="45" t="e">
        <f>IF(AND('Mapa final'!#REF!="Baja",'Mapa final'!#REF!="Mayor"),CONCATENATE("R9C",'Mapa final'!#REF!),"")</f>
        <v>#REF!</v>
      </c>
      <c r="AE44" s="45" t="e">
        <f>IF(AND('Mapa final'!#REF!="Baja",'Mapa final'!#REF!="Mayor"),CONCATENATE("R9C",'Mapa final'!#REF!),"")</f>
        <v>#REF!</v>
      </c>
      <c r="AF44" s="45" t="e">
        <f>IF(AND('Mapa final'!#REF!="Baja",'Mapa final'!#REF!="Mayor"),CONCATENATE("R9C",'Mapa final'!#REF!),"")</f>
        <v>#REF!</v>
      </c>
      <c r="AG44" s="46" t="e">
        <f>IF(AND('Mapa final'!#REF!="Baja",'Mapa final'!#REF!="Mayor"),CONCATENATE("R9C",'Mapa final'!#REF!),"")</f>
        <v>#REF!</v>
      </c>
      <c r="AH44" s="47" t="e">
        <f>IF(AND('Mapa final'!#REF!="Baja",'Mapa final'!#REF!="Catastrófico"),CONCATENATE("R9C",'Mapa final'!#REF!),"")</f>
        <v>#REF!</v>
      </c>
      <c r="AI44" s="48" t="e">
        <f>IF(AND('Mapa final'!#REF!="Baja",'Mapa final'!#REF!="Catastrófico"),CONCATENATE("R9C",'Mapa final'!#REF!),"")</f>
        <v>#REF!</v>
      </c>
      <c r="AJ44" s="48" t="e">
        <f>IF(AND('Mapa final'!#REF!="Baja",'Mapa final'!#REF!="Catastrófico"),CONCATENATE("R9C",'Mapa final'!#REF!),"")</f>
        <v>#REF!</v>
      </c>
      <c r="AK44" s="48" t="e">
        <f>IF(AND('Mapa final'!#REF!="Baja",'Mapa final'!#REF!="Catastrófico"),CONCATENATE("R9C",'Mapa final'!#REF!),"")</f>
        <v>#REF!</v>
      </c>
      <c r="AL44" s="48" t="e">
        <f>IF(AND('Mapa final'!#REF!="Baja",'Mapa final'!#REF!="Catastrófico"),CONCATENATE("R9C",'Mapa final'!#REF!),"")</f>
        <v>#REF!</v>
      </c>
      <c r="AM44" s="49" t="e">
        <f>IF(AND('Mapa final'!#REF!="Baja",'Mapa final'!#REF!="Catastrófico"),CONCATENATE("R9C",'Mapa final'!#REF!),"")</f>
        <v>#REF!</v>
      </c>
      <c r="AN44" s="75"/>
      <c r="AO44" s="349"/>
      <c r="AP44" s="350"/>
      <c r="AQ44" s="350"/>
      <c r="AR44" s="350"/>
      <c r="AS44" s="350"/>
      <c r="AT44" s="351"/>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row>
    <row r="45" spans="1:80" ht="15.75" customHeight="1" thickBot="1" x14ac:dyDescent="0.3">
      <c r="A45" s="75"/>
      <c r="B45" s="277"/>
      <c r="C45" s="277"/>
      <c r="D45" s="278"/>
      <c r="E45" s="321"/>
      <c r="F45" s="322"/>
      <c r="G45" s="322"/>
      <c r="H45" s="322"/>
      <c r="I45" s="322"/>
      <c r="J45" s="71" t="e">
        <f>IF(AND('Mapa final'!#REF!="Baja",'Mapa final'!#REF!="Leve"),CONCATENATE("R10C",'Mapa final'!#REF!),"")</f>
        <v>#REF!</v>
      </c>
      <c r="K45" s="72" t="e">
        <f>IF(AND('Mapa final'!#REF!="Baja",'Mapa final'!#REF!="Leve"),CONCATENATE("R10C",'Mapa final'!#REF!),"")</f>
        <v>#REF!</v>
      </c>
      <c r="L45" s="72" t="e">
        <f>IF(AND('Mapa final'!#REF!="Baja",'Mapa final'!#REF!="Leve"),CONCATENATE("R10C",'Mapa final'!#REF!),"")</f>
        <v>#REF!</v>
      </c>
      <c r="M45" s="72" t="e">
        <f>IF(AND('Mapa final'!#REF!="Baja",'Mapa final'!#REF!="Leve"),CONCATENATE("R10C",'Mapa final'!#REF!),"")</f>
        <v>#REF!</v>
      </c>
      <c r="N45" s="72" t="e">
        <f>IF(AND('Mapa final'!#REF!="Baja",'Mapa final'!#REF!="Leve"),CONCATENATE("R10C",'Mapa final'!#REF!),"")</f>
        <v>#REF!</v>
      </c>
      <c r="O45" s="73" t="e">
        <f>IF(AND('Mapa final'!#REF!="Baja",'Mapa final'!#REF!="Leve"),CONCATENATE("R10C",'Mapa final'!#REF!),"")</f>
        <v>#REF!</v>
      </c>
      <c r="P45" s="59" t="e">
        <f>IF(AND('Mapa final'!#REF!="Baja",'Mapa final'!#REF!="Menor"),CONCATENATE("R10C",'Mapa final'!#REF!),"")</f>
        <v>#REF!</v>
      </c>
      <c r="Q45" s="60" t="e">
        <f>IF(AND('Mapa final'!#REF!="Baja",'Mapa final'!#REF!="Menor"),CONCATENATE("R10C",'Mapa final'!#REF!),"")</f>
        <v>#REF!</v>
      </c>
      <c r="R45" s="60" t="e">
        <f>IF(AND('Mapa final'!#REF!="Baja",'Mapa final'!#REF!="Menor"),CONCATENATE("R10C",'Mapa final'!#REF!),"")</f>
        <v>#REF!</v>
      </c>
      <c r="S45" s="60" t="e">
        <f>IF(AND('Mapa final'!#REF!="Baja",'Mapa final'!#REF!="Menor"),CONCATENATE("R10C",'Mapa final'!#REF!),"")</f>
        <v>#REF!</v>
      </c>
      <c r="T45" s="60" t="e">
        <f>IF(AND('Mapa final'!#REF!="Baja",'Mapa final'!#REF!="Menor"),CONCATENATE("R10C",'Mapa final'!#REF!),"")</f>
        <v>#REF!</v>
      </c>
      <c r="U45" s="61" t="e">
        <f>IF(AND('Mapa final'!#REF!="Baja",'Mapa final'!#REF!="Menor"),CONCATENATE("R10C",'Mapa final'!#REF!),"")</f>
        <v>#REF!</v>
      </c>
      <c r="V45" s="62" t="e">
        <f>IF(AND('Mapa final'!#REF!="Baja",'Mapa final'!#REF!="Moderado"),CONCATENATE("R10C",'Mapa final'!#REF!),"")</f>
        <v>#REF!</v>
      </c>
      <c r="W45" s="63" t="e">
        <f>IF(AND('Mapa final'!#REF!="Baja",'Mapa final'!#REF!="Moderado"),CONCATENATE("R10C",'Mapa final'!#REF!),"")</f>
        <v>#REF!</v>
      </c>
      <c r="X45" s="63" t="e">
        <f>IF(AND('Mapa final'!#REF!="Baja",'Mapa final'!#REF!="Moderado"),CONCATENATE("R10C",'Mapa final'!#REF!),"")</f>
        <v>#REF!</v>
      </c>
      <c r="Y45" s="63" t="e">
        <f>IF(AND('Mapa final'!#REF!="Baja",'Mapa final'!#REF!="Moderado"),CONCATENATE("R10C",'Mapa final'!#REF!),"")</f>
        <v>#REF!</v>
      </c>
      <c r="Z45" s="63" t="e">
        <f>IF(AND('Mapa final'!#REF!="Baja",'Mapa final'!#REF!="Moderado"),CONCATENATE("R10C",'Mapa final'!#REF!),"")</f>
        <v>#REF!</v>
      </c>
      <c r="AA45" s="64" t="e">
        <f>IF(AND('Mapa final'!#REF!="Baja",'Mapa final'!#REF!="Moderado"),CONCATENATE("R10C",'Mapa final'!#REF!),"")</f>
        <v>#REF!</v>
      </c>
      <c r="AB45" s="50" t="e">
        <f>IF(AND('Mapa final'!#REF!="Baja",'Mapa final'!#REF!="Mayor"),CONCATENATE("R10C",'Mapa final'!#REF!),"")</f>
        <v>#REF!</v>
      </c>
      <c r="AC45" s="51" t="e">
        <f>IF(AND('Mapa final'!#REF!="Baja",'Mapa final'!#REF!="Mayor"),CONCATENATE("R10C",'Mapa final'!#REF!),"")</f>
        <v>#REF!</v>
      </c>
      <c r="AD45" s="51" t="e">
        <f>IF(AND('Mapa final'!#REF!="Baja",'Mapa final'!#REF!="Mayor"),CONCATENATE("R10C",'Mapa final'!#REF!),"")</f>
        <v>#REF!</v>
      </c>
      <c r="AE45" s="51" t="e">
        <f>IF(AND('Mapa final'!#REF!="Baja",'Mapa final'!#REF!="Mayor"),CONCATENATE("R10C",'Mapa final'!#REF!),"")</f>
        <v>#REF!</v>
      </c>
      <c r="AF45" s="51" t="e">
        <f>IF(AND('Mapa final'!#REF!="Baja",'Mapa final'!#REF!="Mayor"),CONCATENATE("R10C",'Mapa final'!#REF!),"")</f>
        <v>#REF!</v>
      </c>
      <c r="AG45" s="52" t="e">
        <f>IF(AND('Mapa final'!#REF!="Baja",'Mapa final'!#REF!="Mayor"),CONCATENATE("R10C",'Mapa final'!#REF!),"")</f>
        <v>#REF!</v>
      </c>
      <c r="AH45" s="53" t="e">
        <f>IF(AND('Mapa final'!#REF!="Baja",'Mapa final'!#REF!="Catastrófico"),CONCATENATE("R10C",'Mapa final'!#REF!),"")</f>
        <v>#REF!</v>
      </c>
      <c r="AI45" s="54" t="e">
        <f>IF(AND('Mapa final'!#REF!="Baja",'Mapa final'!#REF!="Catastrófico"),CONCATENATE("R10C",'Mapa final'!#REF!),"")</f>
        <v>#REF!</v>
      </c>
      <c r="AJ45" s="54" t="e">
        <f>IF(AND('Mapa final'!#REF!="Baja",'Mapa final'!#REF!="Catastrófico"),CONCATENATE("R10C",'Mapa final'!#REF!),"")</f>
        <v>#REF!</v>
      </c>
      <c r="AK45" s="54" t="e">
        <f>IF(AND('Mapa final'!#REF!="Baja",'Mapa final'!#REF!="Catastrófico"),CONCATENATE("R10C",'Mapa final'!#REF!),"")</f>
        <v>#REF!</v>
      </c>
      <c r="AL45" s="54" t="e">
        <f>IF(AND('Mapa final'!#REF!="Baja",'Mapa final'!#REF!="Catastrófico"),CONCATENATE("R10C",'Mapa final'!#REF!),"")</f>
        <v>#REF!</v>
      </c>
      <c r="AM45" s="55" t="e">
        <f>IF(AND('Mapa final'!#REF!="Baja",'Mapa final'!#REF!="Catastrófico"),CONCATENATE("R10C",'Mapa final'!#REF!),"")</f>
        <v>#REF!</v>
      </c>
      <c r="AN45" s="75"/>
      <c r="AO45" s="352"/>
      <c r="AP45" s="353"/>
      <c r="AQ45" s="353"/>
      <c r="AR45" s="353"/>
      <c r="AS45" s="353"/>
      <c r="AT45" s="354"/>
    </row>
    <row r="46" spans="1:80" ht="46.5" customHeight="1" x14ac:dyDescent="0.35">
      <c r="A46" s="75"/>
      <c r="B46" s="277"/>
      <c r="C46" s="277"/>
      <c r="D46" s="278"/>
      <c r="E46" s="315" t="s">
        <v>185</v>
      </c>
      <c r="F46" s="316"/>
      <c r="G46" s="316"/>
      <c r="H46" s="316"/>
      <c r="I46" s="317"/>
      <c r="J46" s="65" t="e">
        <f>IF(AND('Mapa final'!#REF!="Muy Baja",'Mapa final'!#REF!="Leve"),CONCATENATE("R1C",'Mapa final'!#REF!),"")</f>
        <v>#REF!</v>
      </c>
      <c r="K46" s="66" t="e">
        <f>IF(AND('Mapa final'!#REF!="Muy Baja",'Mapa final'!#REF!="Leve"),CONCATENATE("R1C",'Mapa final'!#REF!),"")</f>
        <v>#REF!</v>
      </c>
      <c r="L46" s="66" t="e">
        <f>IF(AND('Mapa final'!#REF!="Muy Baja",'Mapa final'!#REF!="Leve"),CONCATENATE("R1C",'Mapa final'!#REF!),"")</f>
        <v>#REF!</v>
      </c>
      <c r="M46" s="66" t="e">
        <f>IF(AND('Mapa final'!#REF!="Muy Baja",'Mapa final'!#REF!="Leve"),CONCATENATE("R1C",'Mapa final'!#REF!),"")</f>
        <v>#REF!</v>
      </c>
      <c r="N46" s="66" t="e">
        <f>IF(AND('Mapa final'!#REF!="Muy Baja",'Mapa final'!#REF!="Leve"),CONCATENATE("R1C",'Mapa final'!#REF!),"")</f>
        <v>#REF!</v>
      </c>
      <c r="O46" s="67" t="e">
        <f>IF(AND('Mapa final'!#REF!="Muy Baja",'Mapa final'!#REF!="Leve"),CONCATENATE("R1C",'Mapa final'!#REF!),"")</f>
        <v>#REF!</v>
      </c>
      <c r="P46" s="65" t="e">
        <f>IF(AND('Mapa final'!#REF!="Muy Baja",'Mapa final'!#REF!="Menor"),CONCATENATE("R1C",'Mapa final'!#REF!),"")</f>
        <v>#REF!</v>
      </c>
      <c r="Q46" s="66" t="e">
        <f>IF(AND('Mapa final'!#REF!="Muy Baja",'Mapa final'!#REF!="Menor"),CONCATENATE("R1C",'Mapa final'!#REF!),"")</f>
        <v>#REF!</v>
      </c>
      <c r="R46" s="66" t="e">
        <f>IF(AND('Mapa final'!#REF!="Muy Baja",'Mapa final'!#REF!="Menor"),CONCATENATE("R1C",'Mapa final'!#REF!),"")</f>
        <v>#REF!</v>
      </c>
      <c r="S46" s="66" t="e">
        <f>IF(AND('Mapa final'!#REF!="Muy Baja",'Mapa final'!#REF!="Menor"),CONCATENATE("R1C",'Mapa final'!#REF!),"")</f>
        <v>#REF!</v>
      </c>
      <c r="T46" s="66" t="e">
        <f>IF(AND('Mapa final'!#REF!="Muy Baja",'Mapa final'!#REF!="Menor"),CONCATENATE("R1C",'Mapa final'!#REF!),"")</f>
        <v>#REF!</v>
      </c>
      <c r="U46" s="67" t="e">
        <f>IF(AND('Mapa final'!#REF!="Muy Baja",'Mapa final'!#REF!="Menor"),CONCATENATE("R1C",'Mapa final'!#REF!),"")</f>
        <v>#REF!</v>
      </c>
      <c r="V46" s="56" t="e">
        <f>IF(AND('Mapa final'!#REF!="Muy Baja",'Mapa final'!#REF!="Moderado"),CONCATENATE("R1C",'Mapa final'!#REF!),"")</f>
        <v>#REF!</v>
      </c>
      <c r="W46" s="74" t="e">
        <f>IF(AND('Mapa final'!#REF!="Muy Baja",'Mapa final'!#REF!="Moderado"),CONCATENATE("R1C",'Mapa final'!#REF!),"")</f>
        <v>#REF!</v>
      </c>
      <c r="X46" s="57" t="e">
        <f>IF(AND('Mapa final'!#REF!="Muy Baja",'Mapa final'!#REF!="Moderado"),CONCATENATE("R1C",'Mapa final'!#REF!),"")</f>
        <v>#REF!</v>
      </c>
      <c r="Y46" s="57" t="e">
        <f>IF(AND('Mapa final'!#REF!="Muy Baja",'Mapa final'!#REF!="Moderado"),CONCATENATE("R1C",'Mapa final'!#REF!),"")</f>
        <v>#REF!</v>
      </c>
      <c r="Z46" s="57" t="e">
        <f>IF(AND('Mapa final'!#REF!="Muy Baja",'Mapa final'!#REF!="Moderado"),CONCATENATE("R1C",'Mapa final'!#REF!),"")</f>
        <v>#REF!</v>
      </c>
      <c r="AA46" s="58" t="e">
        <f>IF(AND('Mapa final'!#REF!="Muy Baja",'Mapa final'!#REF!="Moderado"),CONCATENATE("R1C",'Mapa final'!#REF!),"")</f>
        <v>#REF!</v>
      </c>
      <c r="AB46" s="38" t="e">
        <f>IF(AND('Mapa final'!#REF!="Muy Baja",'Mapa final'!#REF!="Mayor"),CONCATENATE("R1C",'Mapa final'!#REF!),"")</f>
        <v>#REF!</v>
      </c>
      <c r="AC46" s="39" t="e">
        <f>IF(AND('Mapa final'!#REF!="Muy Baja",'Mapa final'!#REF!="Mayor"),CONCATENATE("R1C",'Mapa final'!#REF!),"")</f>
        <v>#REF!</v>
      </c>
      <c r="AD46" s="39" t="e">
        <f>IF(AND('Mapa final'!#REF!="Muy Baja",'Mapa final'!#REF!="Mayor"),CONCATENATE("R1C",'Mapa final'!#REF!),"")</f>
        <v>#REF!</v>
      </c>
      <c r="AE46" s="39" t="e">
        <f>IF(AND('Mapa final'!#REF!="Muy Baja",'Mapa final'!#REF!="Mayor"),CONCATENATE("R1C",'Mapa final'!#REF!),"")</f>
        <v>#REF!</v>
      </c>
      <c r="AF46" s="39" t="e">
        <f>IF(AND('Mapa final'!#REF!="Muy Baja",'Mapa final'!#REF!="Mayor"),CONCATENATE("R1C",'Mapa final'!#REF!),"")</f>
        <v>#REF!</v>
      </c>
      <c r="AG46" s="40" t="e">
        <f>IF(AND('Mapa final'!#REF!="Muy Baja",'Mapa final'!#REF!="Mayor"),CONCATENATE("R1C",'Mapa final'!#REF!),"")</f>
        <v>#REF!</v>
      </c>
      <c r="AH46" s="41" t="e">
        <f>IF(AND('Mapa final'!#REF!="Muy Baja",'Mapa final'!#REF!="Catastrófico"),CONCATENATE("R1C",'Mapa final'!#REF!),"")</f>
        <v>#REF!</v>
      </c>
      <c r="AI46" s="42" t="e">
        <f>IF(AND('Mapa final'!#REF!="Muy Baja",'Mapa final'!#REF!="Catastrófico"),CONCATENATE("R1C",'Mapa final'!#REF!),"")</f>
        <v>#REF!</v>
      </c>
      <c r="AJ46" s="42" t="e">
        <f>IF(AND('Mapa final'!#REF!="Muy Baja",'Mapa final'!#REF!="Catastrófico"),CONCATENATE("R1C",'Mapa final'!#REF!),"")</f>
        <v>#REF!</v>
      </c>
      <c r="AK46" s="42" t="e">
        <f>IF(AND('Mapa final'!#REF!="Muy Baja",'Mapa final'!#REF!="Catastrófico"),CONCATENATE("R1C",'Mapa final'!#REF!),"")</f>
        <v>#REF!</v>
      </c>
      <c r="AL46" s="42" t="e">
        <f>IF(AND('Mapa final'!#REF!="Muy Baja",'Mapa final'!#REF!="Catastrófico"),CONCATENATE("R1C",'Mapa final'!#REF!),"")</f>
        <v>#REF!</v>
      </c>
      <c r="AM46" s="43" t="e">
        <f>IF(AND('Mapa final'!#REF!="Muy Baja",'Mapa final'!#REF!="Catastrófico"),CONCATENATE("R1C",'Mapa final'!#REF!),"")</f>
        <v>#REF!</v>
      </c>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ht="46.5" customHeight="1" x14ac:dyDescent="0.25">
      <c r="A47" s="75"/>
      <c r="B47" s="277"/>
      <c r="C47" s="277"/>
      <c r="D47" s="278"/>
      <c r="E47" s="334"/>
      <c r="F47" s="319"/>
      <c r="G47" s="319"/>
      <c r="H47" s="319"/>
      <c r="I47" s="320"/>
      <c r="J47" s="68" t="str">
        <f>IF(AND('Mapa final'!$AD$11="Muy Baja",'Mapa final'!$AF$11="Leve"),CONCATENATE("R2C",'Mapa final'!$S$11),"")</f>
        <v/>
      </c>
      <c r="K47" s="69" t="str">
        <f>IF(AND('Mapa final'!$AD$12="Muy Baja",'Mapa final'!$AF$12="Leve"),CONCATENATE("R2C",'Mapa final'!$S$12),"")</f>
        <v/>
      </c>
      <c r="L47" s="69" t="e">
        <f>IF(AND('Mapa final'!#REF!="Muy Baja",'Mapa final'!#REF!="Leve"),CONCATENATE("R2C",'Mapa final'!#REF!),"")</f>
        <v>#REF!</v>
      </c>
      <c r="M47" s="69" t="e">
        <f>IF(AND('Mapa final'!#REF!="Muy Baja",'Mapa final'!#REF!="Leve"),CONCATENATE("R2C",'Mapa final'!#REF!),"")</f>
        <v>#REF!</v>
      </c>
      <c r="N47" s="69" t="e">
        <f>IF(AND('Mapa final'!#REF!="Muy Baja",'Mapa final'!#REF!="Leve"),CONCATENATE("R2C",'Mapa final'!#REF!),"")</f>
        <v>#REF!</v>
      </c>
      <c r="O47" s="70" t="e">
        <f>IF(AND('Mapa final'!#REF!="Muy Baja",'Mapa final'!#REF!="Leve"),CONCATENATE("R2C",'Mapa final'!#REF!),"")</f>
        <v>#REF!</v>
      </c>
      <c r="P47" s="68" t="str">
        <f>IF(AND('Mapa final'!$AD$11="Muy Baja",'Mapa final'!$AF$11="Menor"),CONCATENATE("R2C",'Mapa final'!$S$11),"")</f>
        <v/>
      </c>
      <c r="Q47" s="69" t="str">
        <f>IF(AND('Mapa final'!$AD$12="Muy Baja",'Mapa final'!$AF$12="Menor"),CONCATENATE("R2C",'Mapa final'!$S$12),"")</f>
        <v/>
      </c>
      <c r="R47" s="69" t="e">
        <f>IF(AND('Mapa final'!#REF!="Muy Baja",'Mapa final'!#REF!="Menor"),CONCATENATE("R2C",'Mapa final'!#REF!),"")</f>
        <v>#REF!</v>
      </c>
      <c r="S47" s="69" t="e">
        <f>IF(AND('Mapa final'!#REF!="Muy Baja",'Mapa final'!#REF!="Menor"),CONCATENATE("R2C",'Mapa final'!#REF!),"")</f>
        <v>#REF!</v>
      </c>
      <c r="T47" s="69" t="e">
        <f>IF(AND('Mapa final'!#REF!="Muy Baja",'Mapa final'!#REF!="Menor"),CONCATENATE("R2C",'Mapa final'!#REF!),"")</f>
        <v>#REF!</v>
      </c>
      <c r="U47" s="70" t="e">
        <f>IF(AND('Mapa final'!#REF!="Muy Baja",'Mapa final'!#REF!="Menor"),CONCATENATE("R2C",'Mapa final'!#REF!),"")</f>
        <v>#REF!</v>
      </c>
      <c r="V47" s="59" t="str">
        <f>IF(AND('Mapa final'!$AD$11="Muy Baja",'Mapa final'!$AF$11="Moderado"),CONCATENATE("R2C",'Mapa final'!$S$11),"")</f>
        <v/>
      </c>
      <c r="W47" s="60" t="str">
        <f>IF(AND('Mapa final'!$AD$12="Muy Baja",'Mapa final'!$AF$12="Moderado"),CONCATENATE("R2C",'Mapa final'!$S$12),"")</f>
        <v/>
      </c>
      <c r="X47" s="60" t="e">
        <f>IF(AND('Mapa final'!#REF!="Muy Baja",'Mapa final'!#REF!="Moderado"),CONCATENATE("R2C",'Mapa final'!#REF!),"")</f>
        <v>#REF!</v>
      </c>
      <c r="Y47" s="60" t="e">
        <f>IF(AND('Mapa final'!#REF!="Muy Baja",'Mapa final'!#REF!="Moderado"),CONCATENATE("R2C",'Mapa final'!#REF!),"")</f>
        <v>#REF!</v>
      </c>
      <c r="Z47" s="60" t="e">
        <f>IF(AND('Mapa final'!#REF!="Muy Baja",'Mapa final'!#REF!="Moderado"),CONCATENATE("R2C",'Mapa final'!#REF!),"")</f>
        <v>#REF!</v>
      </c>
      <c r="AA47" s="61" t="e">
        <f>IF(AND('Mapa final'!#REF!="Muy Baja",'Mapa final'!#REF!="Moderado"),CONCATENATE("R2C",'Mapa final'!#REF!),"")</f>
        <v>#REF!</v>
      </c>
      <c r="AB47" s="44" t="str">
        <f>IF(AND('Mapa final'!$AD$11="Muy Baja",'Mapa final'!$AF$11="Mayor"),CONCATENATE("R2C",'Mapa final'!$S$11),"")</f>
        <v/>
      </c>
      <c r="AC47" s="45" t="str">
        <f>IF(AND('Mapa final'!$AD$12="Muy Baja",'Mapa final'!$AF$12="Mayor"),CONCATENATE("R2C",'Mapa final'!$S$12),"")</f>
        <v/>
      </c>
      <c r="AD47" s="45" t="e">
        <f>IF(AND('Mapa final'!#REF!="Muy Baja",'Mapa final'!#REF!="Mayor"),CONCATENATE("R2C",'Mapa final'!#REF!),"")</f>
        <v>#REF!</v>
      </c>
      <c r="AE47" s="45" t="e">
        <f>IF(AND('Mapa final'!#REF!="Muy Baja",'Mapa final'!#REF!="Mayor"),CONCATENATE("R2C",'Mapa final'!#REF!),"")</f>
        <v>#REF!</v>
      </c>
      <c r="AF47" s="45" t="e">
        <f>IF(AND('Mapa final'!#REF!="Muy Baja",'Mapa final'!#REF!="Mayor"),CONCATENATE("R2C",'Mapa final'!#REF!),"")</f>
        <v>#REF!</v>
      </c>
      <c r="AG47" s="46" t="e">
        <f>IF(AND('Mapa final'!#REF!="Muy Baja",'Mapa final'!#REF!="Mayor"),CONCATENATE("R2C",'Mapa final'!#REF!),"")</f>
        <v>#REF!</v>
      </c>
      <c r="AH47" s="47" t="str">
        <f>IF(AND('Mapa final'!$AD$11="Muy Baja",'Mapa final'!$AF$11="Catastrófico"),CONCATENATE("R2C",'Mapa final'!$S$11),"")</f>
        <v/>
      </c>
      <c r="AI47" s="48" t="str">
        <f>IF(AND('Mapa final'!$AD$12="Muy Baja",'Mapa final'!$AF$12="Catastrófico"),CONCATENATE("R2C",'Mapa final'!$S$12),"")</f>
        <v/>
      </c>
      <c r="AJ47" s="48" t="e">
        <f>IF(AND('Mapa final'!#REF!="Muy Baja",'Mapa final'!#REF!="Catastrófico"),CONCATENATE("R2C",'Mapa final'!#REF!),"")</f>
        <v>#REF!</v>
      </c>
      <c r="AK47" s="48" t="e">
        <f>IF(AND('Mapa final'!#REF!="Muy Baja",'Mapa final'!#REF!="Catastrófico"),CONCATENATE("R2C",'Mapa final'!#REF!),"")</f>
        <v>#REF!</v>
      </c>
      <c r="AL47" s="48" t="e">
        <f>IF(AND('Mapa final'!#REF!="Muy Baja",'Mapa final'!#REF!="Catastrófico"),CONCATENATE("R2C",'Mapa final'!#REF!),"")</f>
        <v>#REF!</v>
      </c>
      <c r="AM47" s="49" t="e">
        <f>IF(AND('Mapa final'!#REF!="Muy Baja",'Mapa final'!#REF!="Catastrófico"),CONCATENATE("R2C",'Mapa final'!#REF!),"")</f>
        <v>#REF!</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ht="15" customHeight="1" x14ac:dyDescent="0.25">
      <c r="A48" s="75"/>
      <c r="B48" s="277"/>
      <c r="C48" s="277"/>
      <c r="D48" s="278"/>
      <c r="E48" s="334"/>
      <c r="F48" s="319"/>
      <c r="G48" s="319"/>
      <c r="H48" s="319"/>
      <c r="I48" s="320"/>
      <c r="J48" s="68" t="e">
        <f>IF(AND('Mapa final'!#REF!="Muy Baja",'Mapa final'!#REF!="Leve"),CONCATENATE("R3C",'Mapa final'!#REF!),"")</f>
        <v>#REF!</v>
      </c>
      <c r="K48" s="69" t="e">
        <f>IF(AND('Mapa final'!#REF!="Muy Baja",'Mapa final'!#REF!="Leve"),CONCATENATE("R3C",'Mapa final'!#REF!),"")</f>
        <v>#REF!</v>
      </c>
      <c r="L48" s="69" t="e">
        <f>IF(AND('Mapa final'!#REF!="Muy Baja",'Mapa final'!#REF!="Leve"),CONCATENATE("R3C",'Mapa final'!#REF!),"")</f>
        <v>#REF!</v>
      </c>
      <c r="M48" s="69" t="e">
        <f>IF(AND('Mapa final'!#REF!="Muy Baja",'Mapa final'!#REF!="Leve"),CONCATENATE("R3C",'Mapa final'!#REF!),"")</f>
        <v>#REF!</v>
      </c>
      <c r="N48" s="69" t="e">
        <f>IF(AND('Mapa final'!#REF!="Muy Baja",'Mapa final'!#REF!="Leve"),CONCATENATE("R3C",'Mapa final'!#REF!),"")</f>
        <v>#REF!</v>
      </c>
      <c r="O48" s="70" t="e">
        <f>IF(AND('Mapa final'!#REF!="Muy Baja",'Mapa final'!#REF!="Leve"),CONCATENATE("R3C",'Mapa final'!#REF!),"")</f>
        <v>#REF!</v>
      </c>
      <c r="P48" s="68" t="e">
        <f>IF(AND('Mapa final'!#REF!="Muy Baja",'Mapa final'!#REF!="Menor"),CONCATENATE("R3C",'Mapa final'!#REF!),"")</f>
        <v>#REF!</v>
      </c>
      <c r="Q48" s="69" t="e">
        <f>IF(AND('Mapa final'!#REF!="Muy Baja",'Mapa final'!#REF!="Menor"),CONCATENATE("R3C",'Mapa final'!#REF!),"")</f>
        <v>#REF!</v>
      </c>
      <c r="R48" s="69" t="e">
        <f>IF(AND('Mapa final'!#REF!="Muy Baja",'Mapa final'!#REF!="Menor"),CONCATENATE("R3C",'Mapa final'!#REF!),"")</f>
        <v>#REF!</v>
      </c>
      <c r="S48" s="69" t="e">
        <f>IF(AND('Mapa final'!#REF!="Muy Baja",'Mapa final'!#REF!="Menor"),CONCATENATE("R3C",'Mapa final'!#REF!),"")</f>
        <v>#REF!</v>
      </c>
      <c r="T48" s="69" t="e">
        <f>IF(AND('Mapa final'!#REF!="Muy Baja",'Mapa final'!#REF!="Menor"),CONCATENATE("R3C",'Mapa final'!#REF!),"")</f>
        <v>#REF!</v>
      </c>
      <c r="U48" s="70" t="e">
        <f>IF(AND('Mapa final'!#REF!="Muy Baja",'Mapa final'!#REF!="Menor"),CONCATENATE("R3C",'Mapa final'!#REF!),"")</f>
        <v>#REF!</v>
      </c>
      <c r="V48" s="59" t="e">
        <f>IF(AND('Mapa final'!#REF!="Muy Baja",'Mapa final'!#REF!="Moderado"),CONCATENATE("R3C",'Mapa final'!#REF!),"")</f>
        <v>#REF!</v>
      </c>
      <c r="W48" s="60" t="e">
        <f>IF(AND('Mapa final'!#REF!="Muy Baja",'Mapa final'!#REF!="Moderado"),CONCATENATE("R3C",'Mapa final'!#REF!),"")</f>
        <v>#REF!</v>
      </c>
      <c r="X48" s="60" t="e">
        <f>IF(AND('Mapa final'!#REF!="Muy Baja",'Mapa final'!#REF!="Moderado"),CONCATENATE("R3C",'Mapa final'!#REF!),"")</f>
        <v>#REF!</v>
      </c>
      <c r="Y48" s="60" t="e">
        <f>IF(AND('Mapa final'!#REF!="Muy Baja",'Mapa final'!#REF!="Moderado"),CONCATENATE("R3C",'Mapa final'!#REF!),"")</f>
        <v>#REF!</v>
      </c>
      <c r="Z48" s="60" t="e">
        <f>IF(AND('Mapa final'!#REF!="Muy Baja",'Mapa final'!#REF!="Moderado"),CONCATENATE("R3C",'Mapa final'!#REF!),"")</f>
        <v>#REF!</v>
      </c>
      <c r="AA48" s="61" t="e">
        <f>IF(AND('Mapa final'!#REF!="Muy Baja",'Mapa final'!#REF!="Moderado"),CONCATENATE("R3C",'Mapa final'!#REF!),"")</f>
        <v>#REF!</v>
      </c>
      <c r="AB48" s="44" t="e">
        <f>IF(AND('Mapa final'!#REF!="Muy Baja",'Mapa final'!#REF!="Mayor"),CONCATENATE("R3C",'Mapa final'!#REF!),"")</f>
        <v>#REF!</v>
      </c>
      <c r="AC48" s="45" t="e">
        <f>IF(AND('Mapa final'!#REF!="Muy Baja",'Mapa final'!#REF!="Mayor"),CONCATENATE("R3C",'Mapa final'!#REF!),"")</f>
        <v>#REF!</v>
      </c>
      <c r="AD48" s="45" t="e">
        <f>IF(AND('Mapa final'!#REF!="Muy Baja",'Mapa final'!#REF!="Mayor"),CONCATENATE("R3C",'Mapa final'!#REF!),"")</f>
        <v>#REF!</v>
      </c>
      <c r="AE48" s="45" t="e">
        <f>IF(AND('Mapa final'!#REF!="Muy Baja",'Mapa final'!#REF!="Mayor"),CONCATENATE("R3C",'Mapa final'!#REF!),"")</f>
        <v>#REF!</v>
      </c>
      <c r="AF48" s="45" t="e">
        <f>IF(AND('Mapa final'!#REF!="Muy Baja",'Mapa final'!#REF!="Mayor"),CONCATENATE("R3C",'Mapa final'!#REF!),"")</f>
        <v>#REF!</v>
      </c>
      <c r="AG48" s="46" t="e">
        <f>IF(AND('Mapa final'!#REF!="Muy Baja",'Mapa final'!#REF!="Mayor"),CONCATENATE("R3C",'Mapa final'!#REF!),"")</f>
        <v>#REF!</v>
      </c>
      <c r="AH48" s="47" t="e">
        <f>IF(AND('Mapa final'!#REF!="Muy Baja",'Mapa final'!#REF!="Catastrófico"),CONCATENATE("R3C",'Mapa final'!#REF!),"")</f>
        <v>#REF!</v>
      </c>
      <c r="AI48" s="48" t="e">
        <f>IF(AND('Mapa final'!#REF!="Muy Baja",'Mapa final'!#REF!="Catastrófico"),CONCATENATE("R3C",'Mapa final'!#REF!),"")</f>
        <v>#REF!</v>
      </c>
      <c r="AJ48" s="48" t="e">
        <f>IF(AND('Mapa final'!#REF!="Muy Baja",'Mapa final'!#REF!="Catastrófico"),CONCATENATE("R3C",'Mapa final'!#REF!),"")</f>
        <v>#REF!</v>
      </c>
      <c r="AK48" s="48" t="e">
        <f>IF(AND('Mapa final'!#REF!="Muy Baja",'Mapa final'!#REF!="Catastrófico"),CONCATENATE("R3C",'Mapa final'!#REF!),"")</f>
        <v>#REF!</v>
      </c>
      <c r="AL48" s="48" t="e">
        <f>IF(AND('Mapa final'!#REF!="Muy Baja",'Mapa final'!#REF!="Catastrófico"),CONCATENATE("R3C",'Mapa final'!#REF!),"")</f>
        <v>#REF!</v>
      </c>
      <c r="AM48" s="49" t="e">
        <f>IF(AND('Mapa final'!#REF!="Muy Baja",'Mapa final'!#REF!="Catastrófico"),CONCATENATE("R3C",'Mapa final'!#REF!),"")</f>
        <v>#REF!</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ht="15" customHeight="1" x14ac:dyDescent="0.25">
      <c r="A49" s="75"/>
      <c r="B49" s="277"/>
      <c r="C49" s="277"/>
      <c r="D49" s="278"/>
      <c r="E49" s="318"/>
      <c r="F49" s="319"/>
      <c r="G49" s="319"/>
      <c r="H49" s="319"/>
      <c r="I49" s="320"/>
      <c r="J49" s="68" t="e">
        <f>IF(AND('Mapa final'!#REF!="Muy Baja",'Mapa final'!#REF!="Leve"),CONCATENATE("R4C",'Mapa final'!#REF!),"")</f>
        <v>#REF!</v>
      </c>
      <c r="K49" s="69" t="e">
        <f>IF(AND('Mapa final'!#REF!="Muy Baja",'Mapa final'!#REF!="Leve"),CONCATENATE("R4C",'Mapa final'!#REF!),"")</f>
        <v>#REF!</v>
      </c>
      <c r="L49" s="69" t="e">
        <f>IF(AND('Mapa final'!#REF!="Muy Baja",'Mapa final'!#REF!="Leve"),CONCATENATE("R4C",'Mapa final'!#REF!),"")</f>
        <v>#REF!</v>
      </c>
      <c r="M49" s="69" t="e">
        <f>IF(AND('Mapa final'!#REF!="Muy Baja",'Mapa final'!#REF!="Leve"),CONCATENATE("R4C",'Mapa final'!#REF!),"")</f>
        <v>#REF!</v>
      </c>
      <c r="N49" s="69" t="e">
        <f>IF(AND('Mapa final'!#REF!="Muy Baja",'Mapa final'!#REF!="Leve"),CONCATENATE("R4C",'Mapa final'!#REF!),"")</f>
        <v>#REF!</v>
      </c>
      <c r="O49" s="70" t="e">
        <f>IF(AND('Mapa final'!#REF!="Muy Baja",'Mapa final'!#REF!="Leve"),CONCATENATE("R4C",'Mapa final'!#REF!),"")</f>
        <v>#REF!</v>
      </c>
      <c r="P49" s="68" t="e">
        <f>IF(AND('Mapa final'!#REF!="Muy Baja",'Mapa final'!#REF!="Menor"),CONCATENATE("R4C",'Mapa final'!#REF!),"")</f>
        <v>#REF!</v>
      </c>
      <c r="Q49" s="69" t="e">
        <f>IF(AND('Mapa final'!#REF!="Muy Baja",'Mapa final'!#REF!="Menor"),CONCATENATE("R4C",'Mapa final'!#REF!),"")</f>
        <v>#REF!</v>
      </c>
      <c r="R49" s="69" t="e">
        <f>IF(AND('Mapa final'!#REF!="Muy Baja",'Mapa final'!#REF!="Menor"),CONCATENATE("R4C",'Mapa final'!#REF!),"")</f>
        <v>#REF!</v>
      </c>
      <c r="S49" s="69" t="e">
        <f>IF(AND('Mapa final'!#REF!="Muy Baja",'Mapa final'!#REF!="Menor"),CONCATENATE("R4C",'Mapa final'!#REF!),"")</f>
        <v>#REF!</v>
      </c>
      <c r="T49" s="69" t="e">
        <f>IF(AND('Mapa final'!#REF!="Muy Baja",'Mapa final'!#REF!="Menor"),CONCATENATE("R4C",'Mapa final'!#REF!),"")</f>
        <v>#REF!</v>
      </c>
      <c r="U49" s="70" t="e">
        <f>IF(AND('Mapa final'!#REF!="Muy Baja",'Mapa final'!#REF!="Menor"),CONCATENATE("R4C",'Mapa final'!#REF!),"")</f>
        <v>#REF!</v>
      </c>
      <c r="V49" s="59" t="e">
        <f>IF(AND('Mapa final'!#REF!="Muy Baja",'Mapa final'!#REF!="Moderado"),CONCATENATE("R4C",'Mapa final'!#REF!),"")</f>
        <v>#REF!</v>
      </c>
      <c r="W49" s="60" t="e">
        <f>IF(AND('Mapa final'!#REF!="Muy Baja",'Mapa final'!#REF!="Moderado"),CONCATENATE("R4C",'Mapa final'!#REF!),"")</f>
        <v>#REF!</v>
      </c>
      <c r="X49" s="60" t="e">
        <f>IF(AND('Mapa final'!#REF!="Muy Baja",'Mapa final'!#REF!="Moderado"),CONCATENATE("R4C",'Mapa final'!#REF!),"")</f>
        <v>#REF!</v>
      </c>
      <c r="Y49" s="60" t="e">
        <f>IF(AND('Mapa final'!#REF!="Muy Baja",'Mapa final'!#REF!="Moderado"),CONCATENATE("R4C",'Mapa final'!#REF!),"")</f>
        <v>#REF!</v>
      </c>
      <c r="Z49" s="60" t="e">
        <f>IF(AND('Mapa final'!#REF!="Muy Baja",'Mapa final'!#REF!="Moderado"),CONCATENATE("R4C",'Mapa final'!#REF!),"")</f>
        <v>#REF!</v>
      </c>
      <c r="AA49" s="61" t="e">
        <f>IF(AND('Mapa final'!#REF!="Muy Baja",'Mapa final'!#REF!="Moderado"),CONCATENATE("R4C",'Mapa final'!#REF!),"")</f>
        <v>#REF!</v>
      </c>
      <c r="AB49" s="44" t="e">
        <f>IF(AND('Mapa final'!#REF!="Muy Baja",'Mapa final'!#REF!="Mayor"),CONCATENATE("R4C",'Mapa final'!#REF!),"")</f>
        <v>#REF!</v>
      </c>
      <c r="AC49" s="45" t="e">
        <f>IF(AND('Mapa final'!#REF!="Muy Baja",'Mapa final'!#REF!="Mayor"),CONCATENATE("R4C",'Mapa final'!#REF!),"")</f>
        <v>#REF!</v>
      </c>
      <c r="AD49" s="45" t="e">
        <f>IF(AND('Mapa final'!#REF!="Muy Baja",'Mapa final'!#REF!="Mayor"),CONCATENATE("R4C",'Mapa final'!#REF!),"")</f>
        <v>#REF!</v>
      </c>
      <c r="AE49" s="45" t="e">
        <f>IF(AND('Mapa final'!#REF!="Muy Baja",'Mapa final'!#REF!="Mayor"),CONCATENATE("R4C",'Mapa final'!#REF!),"")</f>
        <v>#REF!</v>
      </c>
      <c r="AF49" s="45" t="e">
        <f>IF(AND('Mapa final'!#REF!="Muy Baja",'Mapa final'!#REF!="Mayor"),CONCATENATE("R4C",'Mapa final'!#REF!),"")</f>
        <v>#REF!</v>
      </c>
      <c r="AG49" s="46" t="e">
        <f>IF(AND('Mapa final'!#REF!="Muy Baja",'Mapa final'!#REF!="Mayor"),CONCATENATE("R4C",'Mapa final'!#REF!),"")</f>
        <v>#REF!</v>
      </c>
      <c r="AH49" s="47" t="e">
        <f>IF(AND('Mapa final'!#REF!="Muy Baja",'Mapa final'!#REF!="Catastrófico"),CONCATENATE("R4C",'Mapa final'!#REF!),"")</f>
        <v>#REF!</v>
      </c>
      <c r="AI49" s="48" t="e">
        <f>IF(AND('Mapa final'!#REF!="Muy Baja",'Mapa final'!#REF!="Catastrófico"),CONCATENATE("R4C",'Mapa final'!#REF!),"")</f>
        <v>#REF!</v>
      </c>
      <c r="AJ49" s="48" t="e">
        <f>IF(AND('Mapa final'!#REF!="Muy Baja",'Mapa final'!#REF!="Catastrófico"),CONCATENATE("R4C",'Mapa final'!#REF!),"")</f>
        <v>#REF!</v>
      </c>
      <c r="AK49" s="48" t="e">
        <f>IF(AND('Mapa final'!#REF!="Muy Baja",'Mapa final'!#REF!="Catastrófico"),CONCATENATE("R4C",'Mapa final'!#REF!),"")</f>
        <v>#REF!</v>
      </c>
      <c r="AL49" s="48" t="e">
        <f>IF(AND('Mapa final'!#REF!="Muy Baja",'Mapa final'!#REF!="Catastrófico"),CONCATENATE("R4C",'Mapa final'!#REF!),"")</f>
        <v>#REF!</v>
      </c>
      <c r="AM49" s="49" t="e">
        <f>IF(AND('Mapa final'!#REF!="Muy Baja",'Mapa final'!#REF!="Catastrófico"),CONCATENATE("R4C",'Mapa final'!#REF!),"")</f>
        <v>#REF!</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ht="15" customHeight="1" x14ac:dyDescent="0.25">
      <c r="A50" s="75"/>
      <c r="B50" s="277"/>
      <c r="C50" s="277"/>
      <c r="D50" s="278"/>
      <c r="E50" s="318"/>
      <c r="F50" s="319"/>
      <c r="G50" s="319"/>
      <c r="H50" s="319"/>
      <c r="I50" s="320"/>
      <c r="J50" s="68" t="e">
        <f>IF(AND('Mapa final'!#REF!="Muy Baja",'Mapa final'!#REF!="Leve"),CONCATENATE("R5C",'Mapa final'!#REF!),"")</f>
        <v>#REF!</v>
      </c>
      <c r="K50" s="69" t="e">
        <f>IF(AND('Mapa final'!#REF!="Muy Baja",'Mapa final'!#REF!="Leve"),CONCATENATE("R5C",'Mapa final'!#REF!),"")</f>
        <v>#REF!</v>
      </c>
      <c r="L50" s="69" t="e">
        <f>IF(AND('Mapa final'!#REF!="Muy Baja",'Mapa final'!#REF!="Leve"),CONCATENATE("R5C",'Mapa final'!#REF!),"")</f>
        <v>#REF!</v>
      </c>
      <c r="M50" s="69" t="e">
        <f>IF(AND('Mapa final'!#REF!="Muy Baja",'Mapa final'!#REF!="Leve"),CONCATENATE("R5C",'Mapa final'!#REF!),"")</f>
        <v>#REF!</v>
      </c>
      <c r="N50" s="69" t="e">
        <f>IF(AND('Mapa final'!#REF!="Muy Baja",'Mapa final'!#REF!="Leve"),CONCATENATE("R5C",'Mapa final'!#REF!),"")</f>
        <v>#REF!</v>
      </c>
      <c r="O50" s="70" t="e">
        <f>IF(AND('Mapa final'!#REF!="Muy Baja",'Mapa final'!#REF!="Leve"),CONCATENATE("R5C",'Mapa final'!#REF!),"")</f>
        <v>#REF!</v>
      </c>
      <c r="P50" s="68" t="e">
        <f>IF(AND('Mapa final'!#REF!="Muy Baja",'Mapa final'!#REF!="Menor"),CONCATENATE("R5C",'Mapa final'!#REF!),"")</f>
        <v>#REF!</v>
      </c>
      <c r="Q50" s="69" t="e">
        <f>IF(AND('Mapa final'!#REF!="Muy Baja",'Mapa final'!#REF!="Menor"),CONCATENATE("R5C",'Mapa final'!#REF!),"")</f>
        <v>#REF!</v>
      </c>
      <c r="R50" s="69" t="e">
        <f>IF(AND('Mapa final'!#REF!="Muy Baja",'Mapa final'!#REF!="Menor"),CONCATENATE("R5C",'Mapa final'!#REF!),"")</f>
        <v>#REF!</v>
      </c>
      <c r="S50" s="69" t="e">
        <f>IF(AND('Mapa final'!#REF!="Muy Baja",'Mapa final'!#REF!="Menor"),CONCATENATE("R5C",'Mapa final'!#REF!),"")</f>
        <v>#REF!</v>
      </c>
      <c r="T50" s="69" t="e">
        <f>IF(AND('Mapa final'!#REF!="Muy Baja",'Mapa final'!#REF!="Menor"),CONCATENATE("R5C",'Mapa final'!#REF!),"")</f>
        <v>#REF!</v>
      </c>
      <c r="U50" s="70" t="e">
        <f>IF(AND('Mapa final'!#REF!="Muy Baja",'Mapa final'!#REF!="Menor"),CONCATENATE("R5C",'Mapa final'!#REF!),"")</f>
        <v>#REF!</v>
      </c>
      <c r="V50" s="59" t="e">
        <f>IF(AND('Mapa final'!#REF!="Muy Baja",'Mapa final'!#REF!="Moderado"),CONCATENATE("R5C",'Mapa final'!#REF!),"")</f>
        <v>#REF!</v>
      </c>
      <c r="W50" s="60" t="e">
        <f>IF(AND('Mapa final'!#REF!="Muy Baja",'Mapa final'!#REF!="Moderado"),CONCATENATE("R5C",'Mapa final'!#REF!),"")</f>
        <v>#REF!</v>
      </c>
      <c r="X50" s="60" t="e">
        <f>IF(AND('Mapa final'!#REF!="Muy Baja",'Mapa final'!#REF!="Moderado"),CONCATENATE("R5C",'Mapa final'!#REF!),"")</f>
        <v>#REF!</v>
      </c>
      <c r="Y50" s="60" t="e">
        <f>IF(AND('Mapa final'!#REF!="Muy Baja",'Mapa final'!#REF!="Moderado"),CONCATENATE("R5C",'Mapa final'!#REF!),"")</f>
        <v>#REF!</v>
      </c>
      <c r="Z50" s="60" t="e">
        <f>IF(AND('Mapa final'!#REF!="Muy Baja",'Mapa final'!#REF!="Moderado"),CONCATENATE("R5C",'Mapa final'!#REF!),"")</f>
        <v>#REF!</v>
      </c>
      <c r="AA50" s="61" t="e">
        <f>IF(AND('Mapa final'!#REF!="Muy Baja",'Mapa final'!#REF!="Moderado"),CONCATENATE("R5C",'Mapa final'!#REF!),"")</f>
        <v>#REF!</v>
      </c>
      <c r="AB50" s="44" t="e">
        <f>IF(AND('Mapa final'!#REF!="Muy Baja",'Mapa final'!#REF!="Mayor"),CONCATENATE("R5C",'Mapa final'!#REF!),"")</f>
        <v>#REF!</v>
      </c>
      <c r="AC50" s="45" t="e">
        <f>IF(AND('Mapa final'!#REF!="Muy Baja",'Mapa final'!#REF!="Mayor"),CONCATENATE("R5C",'Mapa final'!#REF!),"")</f>
        <v>#REF!</v>
      </c>
      <c r="AD50" s="45" t="e">
        <f>IF(AND('Mapa final'!#REF!="Muy Baja",'Mapa final'!#REF!="Mayor"),CONCATENATE("R5C",'Mapa final'!#REF!),"")</f>
        <v>#REF!</v>
      </c>
      <c r="AE50" s="45" t="e">
        <f>IF(AND('Mapa final'!#REF!="Muy Baja",'Mapa final'!#REF!="Mayor"),CONCATENATE("R5C",'Mapa final'!#REF!),"")</f>
        <v>#REF!</v>
      </c>
      <c r="AF50" s="45" t="e">
        <f>IF(AND('Mapa final'!#REF!="Muy Baja",'Mapa final'!#REF!="Mayor"),CONCATENATE("R5C",'Mapa final'!#REF!),"")</f>
        <v>#REF!</v>
      </c>
      <c r="AG50" s="46" t="e">
        <f>IF(AND('Mapa final'!#REF!="Muy Baja",'Mapa final'!#REF!="Mayor"),CONCATENATE("R5C",'Mapa final'!#REF!),"")</f>
        <v>#REF!</v>
      </c>
      <c r="AH50" s="47" t="e">
        <f>IF(AND('Mapa final'!#REF!="Muy Baja",'Mapa final'!#REF!="Catastrófico"),CONCATENATE("R5C",'Mapa final'!#REF!),"")</f>
        <v>#REF!</v>
      </c>
      <c r="AI50" s="48" t="e">
        <f>IF(AND('Mapa final'!#REF!="Muy Baja",'Mapa final'!#REF!="Catastrófico"),CONCATENATE("R5C",'Mapa final'!#REF!),"")</f>
        <v>#REF!</v>
      </c>
      <c r="AJ50" s="48" t="e">
        <f>IF(AND('Mapa final'!#REF!="Muy Baja",'Mapa final'!#REF!="Catastrófico"),CONCATENATE("R5C",'Mapa final'!#REF!),"")</f>
        <v>#REF!</v>
      </c>
      <c r="AK50" s="48" t="e">
        <f>IF(AND('Mapa final'!#REF!="Muy Baja",'Mapa final'!#REF!="Catastrófico"),CONCATENATE("R5C",'Mapa final'!#REF!),"")</f>
        <v>#REF!</v>
      </c>
      <c r="AL50" s="48" t="e">
        <f>IF(AND('Mapa final'!#REF!="Muy Baja",'Mapa final'!#REF!="Catastrófico"),CONCATENATE("R5C",'Mapa final'!#REF!),"")</f>
        <v>#REF!</v>
      </c>
      <c r="AM50" s="49" t="e">
        <f>IF(AND('Mapa final'!#REF!="Muy Baja",'Mapa final'!#REF!="Catastrófico"),CONCATENATE("R5C",'Mapa final'!#REF!),"")</f>
        <v>#REF!</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 customHeight="1" x14ac:dyDescent="0.25">
      <c r="A51" s="75"/>
      <c r="B51" s="277"/>
      <c r="C51" s="277"/>
      <c r="D51" s="278"/>
      <c r="E51" s="318"/>
      <c r="F51" s="319"/>
      <c r="G51" s="319"/>
      <c r="H51" s="319"/>
      <c r="I51" s="320"/>
      <c r="J51" s="68" t="e">
        <f>IF(AND('Mapa final'!#REF!="Muy Baja",'Mapa final'!#REF!="Leve"),CONCATENATE("R6C",'Mapa final'!#REF!),"")</f>
        <v>#REF!</v>
      </c>
      <c r="K51" s="69" t="e">
        <f>IF(AND('Mapa final'!#REF!="Muy Baja",'Mapa final'!#REF!="Leve"),CONCATENATE("R6C",'Mapa final'!#REF!),"")</f>
        <v>#REF!</v>
      </c>
      <c r="L51" s="69" t="e">
        <f>IF(AND('Mapa final'!#REF!="Muy Baja",'Mapa final'!#REF!="Leve"),CONCATENATE("R6C",'Mapa final'!#REF!),"")</f>
        <v>#REF!</v>
      </c>
      <c r="M51" s="69" t="e">
        <f>IF(AND('Mapa final'!#REF!="Muy Baja",'Mapa final'!#REF!="Leve"),CONCATENATE("R6C",'Mapa final'!#REF!),"")</f>
        <v>#REF!</v>
      </c>
      <c r="N51" s="69" t="e">
        <f>IF(AND('Mapa final'!#REF!="Muy Baja",'Mapa final'!#REF!="Leve"),CONCATENATE("R6C",'Mapa final'!#REF!),"")</f>
        <v>#REF!</v>
      </c>
      <c r="O51" s="70" t="e">
        <f>IF(AND('Mapa final'!#REF!="Muy Baja",'Mapa final'!#REF!="Leve"),CONCATENATE("R6C",'Mapa final'!#REF!),"")</f>
        <v>#REF!</v>
      </c>
      <c r="P51" s="68" t="e">
        <f>IF(AND('Mapa final'!#REF!="Muy Baja",'Mapa final'!#REF!="Menor"),CONCATENATE("R6C",'Mapa final'!#REF!),"")</f>
        <v>#REF!</v>
      </c>
      <c r="Q51" s="69" t="e">
        <f>IF(AND('Mapa final'!#REF!="Muy Baja",'Mapa final'!#REF!="Menor"),CONCATENATE("R6C",'Mapa final'!#REF!),"")</f>
        <v>#REF!</v>
      </c>
      <c r="R51" s="69" t="e">
        <f>IF(AND('Mapa final'!#REF!="Muy Baja",'Mapa final'!#REF!="Menor"),CONCATENATE("R6C",'Mapa final'!#REF!),"")</f>
        <v>#REF!</v>
      </c>
      <c r="S51" s="69" t="e">
        <f>IF(AND('Mapa final'!#REF!="Muy Baja",'Mapa final'!#REF!="Menor"),CONCATENATE("R6C",'Mapa final'!#REF!),"")</f>
        <v>#REF!</v>
      </c>
      <c r="T51" s="69" t="e">
        <f>IF(AND('Mapa final'!#REF!="Muy Baja",'Mapa final'!#REF!="Menor"),CONCATENATE("R6C",'Mapa final'!#REF!),"")</f>
        <v>#REF!</v>
      </c>
      <c r="U51" s="70" t="e">
        <f>IF(AND('Mapa final'!#REF!="Muy Baja",'Mapa final'!#REF!="Menor"),CONCATENATE("R6C",'Mapa final'!#REF!),"")</f>
        <v>#REF!</v>
      </c>
      <c r="V51" s="59" t="e">
        <f>IF(AND('Mapa final'!#REF!="Muy Baja",'Mapa final'!#REF!="Moderado"),CONCATENATE("R6C",'Mapa final'!#REF!),"")</f>
        <v>#REF!</v>
      </c>
      <c r="W51" s="60" t="e">
        <f>IF(AND('Mapa final'!#REF!="Muy Baja",'Mapa final'!#REF!="Moderado"),CONCATENATE("R6C",'Mapa final'!#REF!),"")</f>
        <v>#REF!</v>
      </c>
      <c r="X51" s="60" t="e">
        <f>IF(AND('Mapa final'!#REF!="Muy Baja",'Mapa final'!#REF!="Moderado"),CONCATENATE("R6C",'Mapa final'!#REF!),"")</f>
        <v>#REF!</v>
      </c>
      <c r="Y51" s="60" t="e">
        <f>IF(AND('Mapa final'!#REF!="Muy Baja",'Mapa final'!#REF!="Moderado"),CONCATENATE("R6C",'Mapa final'!#REF!),"")</f>
        <v>#REF!</v>
      </c>
      <c r="Z51" s="60" t="e">
        <f>IF(AND('Mapa final'!#REF!="Muy Baja",'Mapa final'!#REF!="Moderado"),CONCATENATE("R6C",'Mapa final'!#REF!),"")</f>
        <v>#REF!</v>
      </c>
      <c r="AA51" s="61" t="e">
        <f>IF(AND('Mapa final'!#REF!="Muy Baja",'Mapa final'!#REF!="Moderado"),CONCATENATE("R6C",'Mapa final'!#REF!),"")</f>
        <v>#REF!</v>
      </c>
      <c r="AB51" s="44" t="e">
        <f>IF(AND('Mapa final'!#REF!="Muy Baja",'Mapa final'!#REF!="Mayor"),CONCATENATE("R6C",'Mapa final'!#REF!),"")</f>
        <v>#REF!</v>
      </c>
      <c r="AC51" s="45" t="e">
        <f>IF(AND('Mapa final'!#REF!="Muy Baja",'Mapa final'!#REF!="Mayor"),CONCATENATE("R6C",'Mapa final'!#REF!),"")</f>
        <v>#REF!</v>
      </c>
      <c r="AD51" s="45" t="e">
        <f>IF(AND('Mapa final'!#REF!="Muy Baja",'Mapa final'!#REF!="Mayor"),CONCATENATE("R6C",'Mapa final'!#REF!),"")</f>
        <v>#REF!</v>
      </c>
      <c r="AE51" s="45" t="e">
        <f>IF(AND('Mapa final'!#REF!="Muy Baja",'Mapa final'!#REF!="Mayor"),CONCATENATE("R6C",'Mapa final'!#REF!),"")</f>
        <v>#REF!</v>
      </c>
      <c r="AF51" s="45" t="e">
        <f>IF(AND('Mapa final'!#REF!="Muy Baja",'Mapa final'!#REF!="Mayor"),CONCATENATE("R6C",'Mapa final'!#REF!),"")</f>
        <v>#REF!</v>
      </c>
      <c r="AG51" s="46" t="e">
        <f>IF(AND('Mapa final'!#REF!="Muy Baja",'Mapa final'!#REF!="Mayor"),CONCATENATE("R6C",'Mapa final'!#REF!),"")</f>
        <v>#REF!</v>
      </c>
      <c r="AH51" s="47" t="e">
        <f>IF(AND('Mapa final'!#REF!="Muy Baja",'Mapa final'!#REF!="Catastrófico"),CONCATENATE("R6C",'Mapa final'!#REF!),"")</f>
        <v>#REF!</v>
      </c>
      <c r="AI51" s="48" t="e">
        <f>IF(AND('Mapa final'!#REF!="Muy Baja",'Mapa final'!#REF!="Catastrófico"),CONCATENATE("R6C",'Mapa final'!#REF!),"")</f>
        <v>#REF!</v>
      </c>
      <c r="AJ51" s="48" t="e">
        <f>IF(AND('Mapa final'!#REF!="Muy Baja",'Mapa final'!#REF!="Catastrófico"),CONCATENATE("R6C",'Mapa final'!#REF!),"")</f>
        <v>#REF!</v>
      </c>
      <c r="AK51" s="48" t="e">
        <f>IF(AND('Mapa final'!#REF!="Muy Baja",'Mapa final'!#REF!="Catastrófico"),CONCATENATE("R6C",'Mapa final'!#REF!),"")</f>
        <v>#REF!</v>
      </c>
      <c r="AL51" s="48" t="e">
        <f>IF(AND('Mapa final'!#REF!="Muy Baja",'Mapa final'!#REF!="Catastrófico"),CONCATENATE("R6C",'Mapa final'!#REF!),"")</f>
        <v>#REF!</v>
      </c>
      <c r="AM51" s="49" t="e">
        <f>IF(AND('Mapa final'!#REF!="Muy Baja",'Mapa final'!#REF!="Catastrófico"),CONCATENATE("R6C",'Mapa final'!#REF!),"")</f>
        <v>#REF!</v>
      </c>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ht="15" customHeight="1" x14ac:dyDescent="0.25">
      <c r="A52" s="75"/>
      <c r="B52" s="277"/>
      <c r="C52" s="277"/>
      <c r="D52" s="278"/>
      <c r="E52" s="318"/>
      <c r="F52" s="319"/>
      <c r="G52" s="319"/>
      <c r="H52" s="319"/>
      <c r="I52" s="320"/>
      <c r="J52" s="68" t="e">
        <f>IF(AND('Mapa final'!#REF!="Muy Baja",'Mapa final'!#REF!="Leve"),CONCATENATE("R7C",'Mapa final'!#REF!),"")</f>
        <v>#REF!</v>
      </c>
      <c r="K52" s="69" t="e">
        <f>IF(AND('Mapa final'!#REF!="Muy Baja",'Mapa final'!#REF!="Leve"),CONCATENATE("R7C",'Mapa final'!#REF!),"")</f>
        <v>#REF!</v>
      </c>
      <c r="L52" s="69" t="e">
        <f>IF(AND('Mapa final'!#REF!="Muy Baja",'Mapa final'!#REF!="Leve"),CONCATENATE("R7C",'Mapa final'!#REF!),"")</f>
        <v>#REF!</v>
      </c>
      <c r="M52" s="69" t="e">
        <f>IF(AND('Mapa final'!#REF!="Muy Baja",'Mapa final'!#REF!="Leve"),CONCATENATE("R7C",'Mapa final'!#REF!),"")</f>
        <v>#REF!</v>
      </c>
      <c r="N52" s="69" t="e">
        <f>IF(AND('Mapa final'!#REF!="Muy Baja",'Mapa final'!#REF!="Leve"),CONCATENATE("R7C",'Mapa final'!#REF!),"")</f>
        <v>#REF!</v>
      </c>
      <c r="O52" s="70" t="e">
        <f>IF(AND('Mapa final'!#REF!="Muy Baja",'Mapa final'!#REF!="Leve"),CONCATENATE("R7C",'Mapa final'!#REF!),"")</f>
        <v>#REF!</v>
      </c>
      <c r="P52" s="68" t="e">
        <f>IF(AND('Mapa final'!#REF!="Muy Baja",'Mapa final'!#REF!="Menor"),CONCATENATE("R7C",'Mapa final'!#REF!),"")</f>
        <v>#REF!</v>
      </c>
      <c r="Q52" s="69" t="e">
        <f>IF(AND('Mapa final'!#REF!="Muy Baja",'Mapa final'!#REF!="Menor"),CONCATENATE("R7C",'Mapa final'!#REF!),"")</f>
        <v>#REF!</v>
      </c>
      <c r="R52" s="69" t="e">
        <f>IF(AND('Mapa final'!#REF!="Muy Baja",'Mapa final'!#REF!="Menor"),CONCATENATE("R7C",'Mapa final'!#REF!),"")</f>
        <v>#REF!</v>
      </c>
      <c r="S52" s="69" t="e">
        <f>IF(AND('Mapa final'!#REF!="Muy Baja",'Mapa final'!#REF!="Menor"),CONCATENATE("R7C",'Mapa final'!#REF!),"")</f>
        <v>#REF!</v>
      </c>
      <c r="T52" s="69" t="e">
        <f>IF(AND('Mapa final'!#REF!="Muy Baja",'Mapa final'!#REF!="Menor"),CONCATENATE("R7C",'Mapa final'!#REF!),"")</f>
        <v>#REF!</v>
      </c>
      <c r="U52" s="70" t="e">
        <f>IF(AND('Mapa final'!#REF!="Muy Baja",'Mapa final'!#REF!="Menor"),CONCATENATE("R7C",'Mapa final'!#REF!),"")</f>
        <v>#REF!</v>
      </c>
      <c r="V52" s="59" t="e">
        <f>IF(AND('Mapa final'!#REF!="Muy Baja",'Mapa final'!#REF!="Moderado"),CONCATENATE("R7C",'Mapa final'!#REF!),"")</f>
        <v>#REF!</v>
      </c>
      <c r="W52" s="60" t="e">
        <f>IF(AND('Mapa final'!#REF!="Muy Baja",'Mapa final'!#REF!="Moderado"),CONCATENATE("R7C",'Mapa final'!#REF!),"")</f>
        <v>#REF!</v>
      </c>
      <c r="X52" s="60" t="e">
        <f>IF(AND('Mapa final'!#REF!="Muy Baja",'Mapa final'!#REF!="Moderado"),CONCATENATE("R7C",'Mapa final'!#REF!),"")</f>
        <v>#REF!</v>
      </c>
      <c r="Y52" s="60" t="e">
        <f>IF(AND('Mapa final'!#REF!="Muy Baja",'Mapa final'!#REF!="Moderado"),CONCATENATE("R7C",'Mapa final'!#REF!),"")</f>
        <v>#REF!</v>
      </c>
      <c r="Z52" s="60" t="e">
        <f>IF(AND('Mapa final'!#REF!="Muy Baja",'Mapa final'!#REF!="Moderado"),CONCATENATE("R7C",'Mapa final'!#REF!),"")</f>
        <v>#REF!</v>
      </c>
      <c r="AA52" s="61" t="e">
        <f>IF(AND('Mapa final'!#REF!="Muy Baja",'Mapa final'!#REF!="Moderado"),CONCATENATE("R7C",'Mapa final'!#REF!),"")</f>
        <v>#REF!</v>
      </c>
      <c r="AB52" s="44" t="e">
        <f>IF(AND('Mapa final'!#REF!="Muy Baja",'Mapa final'!#REF!="Mayor"),CONCATENATE("R7C",'Mapa final'!#REF!),"")</f>
        <v>#REF!</v>
      </c>
      <c r="AC52" s="45" t="e">
        <f>IF(AND('Mapa final'!#REF!="Muy Baja",'Mapa final'!#REF!="Mayor"),CONCATENATE("R7C",'Mapa final'!#REF!),"")</f>
        <v>#REF!</v>
      </c>
      <c r="AD52" s="45" t="e">
        <f>IF(AND('Mapa final'!#REF!="Muy Baja",'Mapa final'!#REF!="Mayor"),CONCATENATE("R7C",'Mapa final'!#REF!),"")</f>
        <v>#REF!</v>
      </c>
      <c r="AE52" s="45" t="e">
        <f>IF(AND('Mapa final'!#REF!="Muy Baja",'Mapa final'!#REF!="Mayor"),CONCATENATE("R7C",'Mapa final'!#REF!),"")</f>
        <v>#REF!</v>
      </c>
      <c r="AF52" s="45" t="e">
        <f>IF(AND('Mapa final'!#REF!="Muy Baja",'Mapa final'!#REF!="Mayor"),CONCATENATE("R7C",'Mapa final'!#REF!),"")</f>
        <v>#REF!</v>
      </c>
      <c r="AG52" s="46" t="e">
        <f>IF(AND('Mapa final'!#REF!="Muy Baja",'Mapa final'!#REF!="Mayor"),CONCATENATE("R7C",'Mapa final'!#REF!),"")</f>
        <v>#REF!</v>
      </c>
      <c r="AH52" s="47" t="e">
        <f>IF(AND('Mapa final'!#REF!="Muy Baja",'Mapa final'!#REF!="Catastrófico"),CONCATENATE("R7C",'Mapa final'!#REF!),"")</f>
        <v>#REF!</v>
      </c>
      <c r="AI52" s="48" t="e">
        <f>IF(AND('Mapa final'!#REF!="Muy Baja",'Mapa final'!#REF!="Catastrófico"),CONCATENATE("R7C",'Mapa final'!#REF!),"")</f>
        <v>#REF!</v>
      </c>
      <c r="AJ52" s="48" t="e">
        <f>IF(AND('Mapa final'!#REF!="Muy Baja",'Mapa final'!#REF!="Catastrófico"),CONCATENATE("R7C",'Mapa final'!#REF!),"")</f>
        <v>#REF!</v>
      </c>
      <c r="AK52" s="48" t="e">
        <f>IF(AND('Mapa final'!#REF!="Muy Baja",'Mapa final'!#REF!="Catastrófico"),CONCATENATE("R7C",'Mapa final'!#REF!),"")</f>
        <v>#REF!</v>
      </c>
      <c r="AL52" s="48" t="e">
        <f>IF(AND('Mapa final'!#REF!="Muy Baja",'Mapa final'!#REF!="Catastrófico"),CONCATENATE("R7C",'Mapa final'!#REF!),"")</f>
        <v>#REF!</v>
      </c>
      <c r="AM52" s="49" t="e">
        <f>IF(AND('Mapa final'!#REF!="Muy Baja",'Mapa final'!#REF!="Catastrófico"),CONCATENATE("R7C",'Mapa final'!#REF!),"")</f>
        <v>#REF!</v>
      </c>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277"/>
      <c r="C53" s="277"/>
      <c r="D53" s="278"/>
      <c r="E53" s="318"/>
      <c r="F53" s="319"/>
      <c r="G53" s="319"/>
      <c r="H53" s="319"/>
      <c r="I53" s="320"/>
      <c r="J53" s="68" t="e">
        <f>IF(AND('Mapa final'!#REF!="Muy Baja",'Mapa final'!#REF!="Leve"),CONCATENATE("R8C",'Mapa final'!#REF!),"")</f>
        <v>#REF!</v>
      </c>
      <c r="K53" s="69" t="e">
        <f>IF(AND('Mapa final'!#REF!="Muy Baja",'Mapa final'!#REF!="Leve"),CONCATENATE("R8C",'Mapa final'!#REF!),"")</f>
        <v>#REF!</v>
      </c>
      <c r="L53" s="69" t="e">
        <f>IF(AND('Mapa final'!#REF!="Muy Baja",'Mapa final'!#REF!="Leve"),CONCATENATE("R8C",'Mapa final'!#REF!),"")</f>
        <v>#REF!</v>
      </c>
      <c r="M53" s="69" t="e">
        <f>IF(AND('Mapa final'!#REF!="Muy Baja",'Mapa final'!#REF!="Leve"),CONCATENATE("R8C",'Mapa final'!#REF!),"")</f>
        <v>#REF!</v>
      </c>
      <c r="N53" s="69" t="e">
        <f>IF(AND('Mapa final'!#REF!="Muy Baja",'Mapa final'!#REF!="Leve"),CONCATENATE("R8C",'Mapa final'!#REF!),"")</f>
        <v>#REF!</v>
      </c>
      <c r="O53" s="70" t="e">
        <f>IF(AND('Mapa final'!#REF!="Muy Baja",'Mapa final'!#REF!="Leve"),CONCATENATE("R8C",'Mapa final'!#REF!),"")</f>
        <v>#REF!</v>
      </c>
      <c r="P53" s="68" t="e">
        <f>IF(AND('Mapa final'!#REF!="Muy Baja",'Mapa final'!#REF!="Menor"),CONCATENATE("R8C",'Mapa final'!#REF!),"")</f>
        <v>#REF!</v>
      </c>
      <c r="Q53" s="69" t="e">
        <f>IF(AND('Mapa final'!#REF!="Muy Baja",'Mapa final'!#REF!="Menor"),CONCATENATE("R8C",'Mapa final'!#REF!),"")</f>
        <v>#REF!</v>
      </c>
      <c r="R53" s="69" t="e">
        <f>IF(AND('Mapa final'!#REF!="Muy Baja",'Mapa final'!#REF!="Menor"),CONCATENATE("R8C",'Mapa final'!#REF!),"")</f>
        <v>#REF!</v>
      </c>
      <c r="S53" s="69" t="e">
        <f>IF(AND('Mapa final'!#REF!="Muy Baja",'Mapa final'!#REF!="Menor"),CONCATENATE("R8C",'Mapa final'!#REF!),"")</f>
        <v>#REF!</v>
      </c>
      <c r="T53" s="69" t="e">
        <f>IF(AND('Mapa final'!#REF!="Muy Baja",'Mapa final'!#REF!="Menor"),CONCATENATE("R8C",'Mapa final'!#REF!),"")</f>
        <v>#REF!</v>
      </c>
      <c r="U53" s="70" t="e">
        <f>IF(AND('Mapa final'!#REF!="Muy Baja",'Mapa final'!#REF!="Menor"),CONCATENATE("R8C",'Mapa final'!#REF!),"")</f>
        <v>#REF!</v>
      </c>
      <c r="V53" s="59" t="e">
        <f>IF(AND('Mapa final'!#REF!="Muy Baja",'Mapa final'!#REF!="Moderado"),CONCATENATE("R8C",'Mapa final'!#REF!),"")</f>
        <v>#REF!</v>
      </c>
      <c r="W53" s="60" t="e">
        <f>IF(AND('Mapa final'!#REF!="Muy Baja",'Mapa final'!#REF!="Moderado"),CONCATENATE("R8C",'Mapa final'!#REF!),"")</f>
        <v>#REF!</v>
      </c>
      <c r="X53" s="60" t="e">
        <f>IF(AND('Mapa final'!#REF!="Muy Baja",'Mapa final'!#REF!="Moderado"),CONCATENATE("R8C",'Mapa final'!#REF!),"")</f>
        <v>#REF!</v>
      </c>
      <c r="Y53" s="60" t="e">
        <f>IF(AND('Mapa final'!#REF!="Muy Baja",'Mapa final'!#REF!="Moderado"),CONCATENATE("R8C",'Mapa final'!#REF!),"")</f>
        <v>#REF!</v>
      </c>
      <c r="Z53" s="60" t="e">
        <f>IF(AND('Mapa final'!#REF!="Muy Baja",'Mapa final'!#REF!="Moderado"),CONCATENATE("R8C",'Mapa final'!#REF!),"")</f>
        <v>#REF!</v>
      </c>
      <c r="AA53" s="61" t="e">
        <f>IF(AND('Mapa final'!#REF!="Muy Baja",'Mapa final'!#REF!="Moderado"),CONCATENATE("R8C",'Mapa final'!#REF!),"")</f>
        <v>#REF!</v>
      </c>
      <c r="AB53" s="44" t="e">
        <f>IF(AND('Mapa final'!#REF!="Muy Baja",'Mapa final'!#REF!="Mayor"),CONCATENATE("R8C",'Mapa final'!#REF!),"")</f>
        <v>#REF!</v>
      </c>
      <c r="AC53" s="45" t="e">
        <f>IF(AND('Mapa final'!#REF!="Muy Baja",'Mapa final'!#REF!="Mayor"),CONCATENATE("R8C",'Mapa final'!#REF!),"")</f>
        <v>#REF!</v>
      </c>
      <c r="AD53" s="45" t="e">
        <f>IF(AND('Mapa final'!#REF!="Muy Baja",'Mapa final'!#REF!="Mayor"),CONCATENATE("R8C",'Mapa final'!#REF!),"")</f>
        <v>#REF!</v>
      </c>
      <c r="AE53" s="45" t="e">
        <f>IF(AND('Mapa final'!#REF!="Muy Baja",'Mapa final'!#REF!="Mayor"),CONCATENATE("R8C",'Mapa final'!#REF!),"")</f>
        <v>#REF!</v>
      </c>
      <c r="AF53" s="45" t="e">
        <f>IF(AND('Mapa final'!#REF!="Muy Baja",'Mapa final'!#REF!="Mayor"),CONCATENATE("R8C",'Mapa final'!#REF!),"")</f>
        <v>#REF!</v>
      </c>
      <c r="AG53" s="46" t="e">
        <f>IF(AND('Mapa final'!#REF!="Muy Baja",'Mapa final'!#REF!="Mayor"),CONCATENATE("R8C",'Mapa final'!#REF!),"")</f>
        <v>#REF!</v>
      </c>
      <c r="AH53" s="47" t="e">
        <f>IF(AND('Mapa final'!#REF!="Muy Baja",'Mapa final'!#REF!="Catastrófico"),CONCATENATE("R8C",'Mapa final'!#REF!),"")</f>
        <v>#REF!</v>
      </c>
      <c r="AI53" s="48" t="e">
        <f>IF(AND('Mapa final'!#REF!="Muy Baja",'Mapa final'!#REF!="Catastrófico"),CONCATENATE("R8C",'Mapa final'!#REF!),"")</f>
        <v>#REF!</v>
      </c>
      <c r="AJ53" s="48" t="e">
        <f>IF(AND('Mapa final'!#REF!="Muy Baja",'Mapa final'!#REF!="Catastrófico"),CONCATENATE("R8C",'Mapa final'!#REF!),"")</f>
        <v>#REF!</v>
      </c>
      <c r="AK53" s="48" t="e">
        <f>IF(AND('Mapa final'!#REF!="Muy Baja",'Mapa final'!#REF!="Catastrófico"),CONCATENATE("R8C",'Mapa final'!#REF!),"")</f>
        <v>#REF!</v>
      </c>
      <c r="AL53" s="48" t="e">
        <f>IF(AND('Mapa final'!#REF!="Muy Baja",'Mapa final'!#REF!="Catastrófico"),CONCATENATE("R8C",'Mapa final'!#REF!),"")</f>
        <v>#REF!</v>
      </c>
      <c r="AM53" s="49" t="e">
        <f>IF(AND('Mapa final'!#REF!="Muy Baja",'Mapa final'!#REF!="Catastrófico"),CONCATENATE("R8C",'Mapa final'!#REF!),"")</f>
        <v>#REF!</v>
      </c>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277"/>
      <c r="C54" s="277"/>
      <c r="D54" s="278"/>
      <c r="E54" s="318"/>
      <c r="F54" s="319"/>
      <c r="G54" s="319"/>
      <c r="H54" s="319"/>
      <c r="I54" s="320"/>
      <c r="J54" s="68" t="e">
        <f>IF(AND('Mapa final'!#REF!="Muy Baja",'Mapa final'!#REF!="Leve"),CONCATENATE("R9C",'Mapa final'!#REF!),"")</f>
        <v>#REF!</v>
      </c>
      <c r="K54" s="69" t="e">
        <f>IF(AND('Mapa final'!#REF!="Muy Baja",'Mapa final'!#REF!="Leve"),CONCATENATE("R9C",'Mapa final'!#REF!),"")</f>
        <v>#REF!</v>
      </c>
      <c r="L54" s="69" t="e">
        <f>IF(AND('Mapa final'!#REF!="Muy Baja",'Mapa final'!#REF!="Leve"),CONCATENATE("R9C",'Mapa final'!#REF!),"")</f>
        <v>#REF!</v>
      </c>
      <c r="M54" s="69" t="e">
        <f>IF(AND('Mapa final'!#REF!="Muy Baja",'Mapa final'!#REF!="Leve"),CONCATENATE("R9C",'Mapa final'!#REF!),"")</f>
        <v>#REF!</v>
      </c>
      <c r="N54" s="69" t="e">
        <f>IF(AND('Mapa final'!#REF!="Muy Baja",'Mapa final'!#REF!="Leve"),CONCATENATE("R9C",'Mapa final'!#REF!),"")</f>
        <v>#REF!</v>
      </c>
      <c r="O54" s="70" t="e">
        <f>IF(AND('Mapa final'!#REF!="Muy Baja",'Mapa final'!#REF!="Leve"),CONCATENATE("R9C",'Mapa final'!#REF!),"")</f>
        <v>#REF!</v>
      </c>
      <c r="P54" s="68" t="e">
        <f>IF(AND('Mapa final'!#REF!="Muy Baja",'Mapa final'!#REF!="Menor"),CONCATENATE("R9C",'Mapa final'!#REF!),"")</f>
        <v>#REF!</v>
      </c>
      <c r="Q54" s="69" t="e">
        <f>IF(AND('Mapa final'!#REF!="Muy Baja",'Mapa final'!#REF!="Menor"),CONCATENATE("R9C",'Mapa final'!#REF!),"")</f>
        <v>#REF!</v>
      </c>
      <c r="R54" s="69" t="e">
        <f>IF(AND('Mapa final'!#REF!="Muy Baja",'Mapa final'!#REF!="Menor"),CONCATENATE("R9C",'Mapa final'!#REF!),"")</f>
        <v>#REF!</v>
      </c>
      <c r="S54" s="69" t="e">
        <f>IF(AND('Mapa final'!#REF!="Muy Baja",'Mapa final'!#REF!="Menor"),CONCATENATE("R9C",'Mapa final'!#REF!),"")</f>
        <v>#REF!</v>
      </c>
      <c r="T54" s="69" t="e">
        <f>IF(AND('Mapa final'!#REF!="Muy Baja",'Mapa final'!#REF!="Menor"),CONCATENATE("R9C",'Mapa final'!#REF!),"")</f>
        <v>#REF!</v>
      </c>
      <c r="U54" s="70" t="e">
        <f>IF(AND('Mapa final'!#REF!="Muy Baja",'Mapa final'!#REF!="Menor"),CONCATENATE("R9C",'Mapa final'!#REF!),"")</f>
        <v>#REF!</v>
      </c>
      <c r="V54" s="59" t="e">
        <f>IF(AND('Mapa final'!#REF!="Muy Baja",'Mapa final'!#REF!="Moderado"),CONCATENATE("R9C",'Mapa final'!#REF!),"")</f>
        <v>#REF!</v>
      </c>
      <c r="W54" s="60" t="e">
        <f>IF(AND('Mapa final'!#REF!="Muy Baja",'Mapa final'!#REF!="Moderado"),CONCATENATE("R9C",'Mapa final'!#REF!),"")</f>
        <v>#REF!</v>
      </c>
      <c r="X54" s="60" t="e">
        <f>IF(AND('Mapa final'!#REF!="Muy Baja",'Mapa final'!#REF!="Moderado"),CONCATENATE("R9C",'Mapa final'!#REF!),"")</f>
        <v>#REF!</v>
      </c>
      <c r="Y54" s="60" t="e">
        <f>IF(AND('Mapa final'!#REF!="Muy Baja",'Mapa final'!#REF!="Moderado"),CONCATENATE("R9C",'Mapa final'!#REF!),"")</f>
        <v>#REF!</v>
      </c>
      <c r="Z54" s="60" t="e">
        <f>IF(AND('Mapa final'!#REF!="Muy Baja",'Mapa final'!#REF!="Moderado"),CONCATENATE("R9C",'Mapa final'!#REF!),"")</f>
        <v>#REF!</v>
      </c>
      <c r="AA54" s="61" t="e">
        <f>IF(AND('Mapa final'!#REF!="Muy Baja",'Mapa final'!#REF!="Moderado"),CONCATENATE("R9C",'Mapa final'!#REF!),"")</f>
        <v>#REF!</v>
      </c>
      <c r="AB54" s="44" t="e">
        <f>IF(AND('Mapa final'!#REF!="Muy Baja",'Mapa final'!#REF!="Mayor"),CONCATENATE("R9C",'Mapa final'!#REF!),"")</f>
        <v>#REF!</v>
      </c>
      <c r="AC54" s="45" t="e">
        <f>IF(AND('Mapa final'!#REF!="Muy Baja",'Mapa final'!#REF!="Mayor"),CONCATENATE("R9C",'Mapa final'!#REF!),"")</f>
        <v>#REF!</v>
      </c>
      <c r="AD54" s="45" t="e">
        <f>IF(AND('Mapa final'!#REF!="Muy Baja",'Mapa final'!#REF!="Mayor"),CONCATENATE("R9C",'Mapa final'!#REF!),"")</f>
        <v>#REF!</v>
      </c>
      <c r="AE54" s="45" t="e">
        <f>IF(AND('Mapa final'!#REF!="Muy Baja",'Mapa final'!#REF!="Mayor"),CONCATENATE("R9C",'Mapa final'!#REF!),"")</f>
        <v>#REF!</v>
      </c>
      <c r="AF54" s="45" t="e">
        <f>IF(AND('Mapa final'!#REF!="Muy Baja",'Mapa final'!#REF!="Mayor"),CONCATENATE("R9C",'Mapa final'!#REF!),"")</f>
        <v>#REF!</v>
      </c>
      <c r="AG54" s="46" t="e">
        <f>IF(AND('Mapa final'!#REF!="Muy Baja",'Mapa final'!#REF!="Mayor"),CONCATENATE("R9C",'Mapa final'!#REF!),"")</f>
        <v>#REF!</v>
      </c>
      <c r="AH54" s="47" t="e">
        <f>IF(AND('Mapa final'!#REF!="Muy Baja",'Mapa final'!#REF!="Catastrófico"),CONCATENATE("R9C",'Mapa final'!#REF!),"")</f>
        <v>#REF!</v>
      </c>
      <c r="AI54" s="48" t="e">
        <f>IF(AND('Mapa final'!#REF!="Muy Baja",'Mapa final'!#REF!="Catastrófico"),CONCATENATE("R9C",'Mapa final'!#REF!),"")</f>
        <v>#REF!</v>
      </c>
      <c r="AJ54" s="48" t="e">
        <f>IF(AND('Mapa final'!#REF!="Muy Baja",'Mapa final'!#REF!="Catastrófico"),CONCATENATE("R9C",'Mapa final'!#REF!),"")</f>
        <v>#REF!</v>
      </c>
      <c r="AK54" s="48" t="e">
        <f>IF(AND('Mapa final'!#REF!="Muy Baja",'Mapa final'!#REF!="Catastrófico"),CONCATENATE("R9C",'Mapa final'!#REF!),"")</f>
        <v>#REF!</v>
      </c>
      <c r="AL54" s="48" t="e">
        <f>IF(AND('Mapa final'!#REF!="Muy Baja",'Mapa final'!#REF!="Catastrófico"),CONCATENATE("R9C",'Mapa final'!#REF!),"")</f>
        <v>#REF!</v>
      </c>
      <c r="AM54" s="49" t="e">
        <f>IF(AND('Mapa final'!#REF!="Muy Baja",'Mapa final'!#REF!="Catastrófico"),CONCATENATE("R9C",'Mapa final'!#REF!),"")</f>
        <v>#REF!</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ht="15.75" customHeight="1" thickBot="1" x14ac:dyDescent="0.3">
      <c r="A55" s="75"/>
      <c r="B55" s="277"/>
      <c r="C55" s="277"/>
      <c r="D55" s="278"/>
      <c r="E55" s="321"/>
      <c r="F55" s="322"/>
      <c r="G55" s="322"/>
      <c r="H55" s="322"/>
      <c r="I55" s="323"/>
      <c r="J55" s="71" t="e">
        <f>IF(AND('Mapa final'!#REF!="Muy Baja",'Mapa final'!#REF!="Leve"),CONCATENATE("R10C",'Mapa final'!#REF!),"")</f>
        <v>#REF!</v>
      </c>
      <c r="K55" s="72" t="e">
        <f>IF(AND('Mapa final'!#REF!="Muy Baja",'Mapa final'!#REF!="Leve"),CONCATENATE("R10C",'Mapa final'!#REF!),"")</f>
        <v>#REF!</v>
      </c>
      <c r="L55" s="72" t="e">
        <f>IF(AND('Mapa final'!#REF!="Muy Baja",'Mapa final'!#REF!="Leve"),CONCATENATE("R10C",'Mapa final'!#REF!),"")</f>
        <v>#REF!</v>
      </c>
      <c r="M55" s="72" t="e">
        <f>IF(AND('Mapa final'!#REF!="Muy Baja",'Mapa final'!#REF!="Leve"),CONCATENATE("R10C",'Mapa final'!#REF!),"")</f>
        <v>#REF!</v>
      </c>
      <c r="N55" s="72" t="e">
        <f>IF(AND('Mapa final'!#REF!="Muy Baja",'Mapa final'!#REF!="Leve"),CONCATENATE("R10C",'Mapa final'!#REF!),"")</f>
        <v>#REF!</v>
      </c>
      <c r="O55" s="73" t="e">
        <f>IF(AND('Mapa final'!#REF!="Muy Baja",'Mapa final'!#REF!="Leve"),CONCATENATE("R10C",'Mapa final'!#REF!),"")</f>
        <v>#REF!</v>
      </c>
      <c r="P55" s="71" t="e">
        <f>IF(AND('Mapa final'!#REF!="Muy Baja",'Mapa final'!#REF!="Menor"),CONCATENATE("R10C",'Mapa final'!#REF!),"")</f>
        <v>#REF!</v>
      </c>
      <c r="Q55" s="72" t="e">
        <f>IF(AND('Mapa final'!#REF!="Muy Baja",'Mapa final'!#REF!="Menor"),CONCATENATE("R10C",'Mapa final'!#REF!),"")</f>
        <v>#REF!</v>
      </c>
      <c r="R55" s="72" t="e">
        <f>IF(AND('Mapa final'!#REF!="Muy Baja",'Mapa final'!#REF!="Menor"),CONCATENATE("R10C",'Mapa final'!#REF!),"")</f>
        <v>#REF!</v>
      </c>
      <c r="S55" s="72" t="e">
        <f>IF(AND('Mapa final'!#REF!="Muy Baja",'Mapa final'!#REF!="Menor"),CONCATENATE("R10C",'Mapa final'!#REF!),"")</f>
        <v>#REF!</v>
      </c>
      <c r="T55" s="72" t="e">
        <f>IF(AND('Mapa final'!#REF!="Muy Baja",'Mapa final'!#REF!="Menor"),CONCATENATE("R10C",'Mapa final'!#REF!),"")</f>
        <v>#REF!</v>
      </c>
      <c r="U55" s="73" t="e">
        <f>IF(AND('Mapa final'!#REF!="Muy Baja",'Mapa final'!#REF!="Menor"),CONCATENATE("R10C",'Mapa final'!#REF!),"")</f>
        <v>#REF!</v>
      </c>
      <c r="V55" s="62" t="e">
        <f>IF(AND('Mapa final'!#REF!="Muy Baja",'Mapa final'!#REF!="Moderado"),CONCATENATE("R10C",'Mapa final'!#REF!),"")</f>
        <v>#REF!</v>
      </c>
      <c r="W55" s="63" t="e">
        <f>IF(AND('Mapa final'!#REF!="Muy Baja",'Mapa final'!#REF!="Moderado"),CONCATENATE("R10C",'Mapa final'!#REF!),"")</f>
        <v>#REF!</v>
      </c>
      <c r="X55" s="63" t="e">
        <f>IF(AND('Mapa final'!#REF!="Muy Baja",'Mapa final'!#REF!="Moderado"),CONCATENATE("R10C",'Mapa final'!#REF!),"")</f>
        <v>#REF!</v>
      </c>
      <c r="Y55" s="63" t="e">
        <f>IF(AND('Mapa final'!#REF!="Muy Baja",'Mapa final'!#REF!="Moderado"),CONCATENATE("R10C",'Mapa final'!#REF!),"")</f>
        <v>#REF!</v>
      </c>
      <c r="Z55" s="63" t="e">
        <f>IF(AND('Mapa final'!#REF!="Muy Baja",'Mapa final'!#REF!="Moderado"),CONCATENATE("R10C",'Mapa final'!#REF!),"")</f>
        <v>#REF!</v>
      </c>
      <c r="AA55" s="64" t="e">
        <f>IF(AND('Mapa final'!#REF!="Muy Baja",'Mapa final'!#REF!="Moderado"),CONCATENATE("R10C",'Mapa final'!#REF!),"")</f>
        <v>#REF!</v>
      </c>
      <c r="AB55" s="50" t="e">
        <f>IF(AND('Mapa final'!#REF!="Muy Baja",'Mapa final'!#REF!="Mayor"),CONCATENATE("R10C",'Mapa final'!#REF!),"")</f>
        <v>#REF!</v>
      </c>
      <c r="AC55" s="51" t="e">
        <f>IF(AND('Mapa final'!#REF!="Muy Baja",'Mapa final'!#REF!="Mayor"),CONCATENATE("R10C",'Mapa final'!#REF!),"")</f>
        <v>#REF!</v>
      </c>
      <c r="AD55" s="51" t="e">
        <f>IF(AND('Mapa final'!#REF!="Muy Baja",'Mapa final'!#REF!="Mayor"),CONCATENATE("R10C",'Mapa final'!#REF!),"")</f>
        <v>#REF!</v>
      </c>
      <c r="AE55" s="51" t="e">
        <f>IF(AND('Mapa final'!#REF!="Muy Baja",'Mapa final'!#REF!="Mayor"),CONCATENATE("R10C",'Mapa final'!#REF!),"")</f>
        <v>#REF!</v>
      </c>
      <c r="AF55" s="51" t="e">
        <f>IF(AND('Mapa final'!#REF!="Muy Baja",'Mapa final'!#REF!="Mayor"),CONCATENATE("R10C",'Mapa final'!#REF!),"")</f>
        <v>#REF!</v>
      </c>
      <c r="AG55" s="52" t="e">
        <f>IF(AND('Mapa final'!#REF!="Muy Baja",'Mapa final'!#REF!="Mayor"),CONCATENATE("R10C",'Mapa final'!#REF!),"")</f>
        <v>#REF!</v>
      </c>
      <c r="AH55" s="53" t="e">
        <f>IF(AND('Mapa final'!#REF!="Muy Baja",'Mapa final'!#REF!="Catastrófico"),CONCATENATE("R10C",'Mapa final'!#REF!),"")</f>
        <v>#REF!</v>
      </c>
      <c r="AI55" s="54" t="e">
        <f>IF(AND('Mapa final'!#REF!="Muy Baja",'Mapa final'!#REF!="Catastrófico"),CONCATENATE("R10C",'Mapa final'!#REF!),"")</f>
        <v>#REF!</v>
      </c>
      <c r="AJ55" s="54" t="e">
        <f>IF(AND('Mapa final'!#REF!="Muy Baja",'Mapa final'!#REF!="Catastrófico"),CONCATENATE("R10C",'Mapa final'!#REF!),"")</f>
        <v>#REF!</v>
      </c>
      <c r="AK55" s="54" t="e">
        <f>IF(AND('Mapa final'!#REF!="Muy Baja",'Mapa final'!#REF!="Catastrófico"),CONCATENATE("R10C",'Mapa final'!#REF!),"")</f>
        <v>#REF!</v>
      </c>
      <c r="AL55" s="54" t="e">
        <f>IF(AND('Mapa final'!#REF!="Muy Baja",'Mapa final'!#REF!="Catastrófico"),CONCATENATE("R10C",'Mapa final'!#REF!),"")</f>
        <v>#REF!</v>
      </c>
      <c r="AM55" s="55" t="e">
        <f>IF(AND('Mapa final'!#REF!="Muy Baja",'Mapa final'!#REF!="Catastrófico"),CONCATENATE("R10C",'Mapa final'!#REF!),"")</f>
        <v>#REF!</v>
      </c>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315" t="s">
        <v>186</v>
      </c>
      <c r="K56" s="316"/>
      <c r="L56" s="316"/>
      <c r="M56" s="316"/>
      <c r="N56" s="316"/>
      <c r="O56" s="317"/>
      <c r="P56" s="315" t="s">
        <v>187</v>
      </c>
      <c r="Q56" s="316"/>
      <c r="R56" s="316"/>
      <c r="S56" s="316"/>
      <c r="T56" s="316"/>
      <c r="U56" s="317"/>
      <c r="V56" s="315" t="s">
        <v>188</v>
      </c>
      <c r="W56" s="316"/>
      <c r="X56" s="316"/>
      <c r="Y56" s="316"/>
      <c r="Z56" s="316"/>
      <c r="AA56" s="317"/>
      <c r="AB56" s="315" t="s">
        <v>189</v>
      </c>
      <c r="AC56" s="324"/>
      <c r="AD56" s="316"/>
      <c r="AE56" s="316"/>
      <c r="AF56" s="316"/>
      <c r="AG56" s="317"/>
      <c r="AH56" s="315" t="s">
        <v>190</v>
      </c>
      <c r="AI56" s="316"/>
      <c r="AJ56" s="316"/>
      <c r="AK56" s="316"/>
      <c r="AL56" s="316"/>
      <c r="AM56" s="317"/>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318"/>
      <c r="K57" s="319"/>
      <c r="L57" s="319"/>
      <c r="M57" s="319"/>
      <c r="N57" s="319"/>
      <c r="O57" s="320"/>
      <c r="P57" s="318"/>
      <c r="Q57" s="319"/>
      <c r="R57" s="319"/>
      <c r="S57" s="319"/>
      <c r="T57" s="319"/>
      <c r="U57" s="320"/>
      <c r="V57" s="318"/>
      <c r="W57" s="319"/>
      <c r="X57" s="319"/>
      <c r="Y57" s="319"/>
      <c r="Z57" s="319"/>
      <c r="AA57" s="320"/>
      <c r="AB57" s="318"/>
      <c r="AC57" s="319"/>
      <c r="AD57" s="319"/>
      <c r="AE57" s="319"/>
      <c r="AF57" s="319"/>
      <c r="AG57" s="320"/>
      <c r="AH57" s="318"/>
      <c r="AI57" s="319"/>
      <c r="AJ57" s="319"/>
      <c r="AK57" s="319"/>
      <c r="AL57" s="319"/>
      <c r="AM57" s="320"/>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318"/>
      <c r="K58" s="319"/>
      <c r="L58" s="319"/>
      <c r="M58" s="319"/>
      <c r="N58" s="319"/>
      <c r="O58" s="320"/>
      <c r="P58" s="318"/>
      <c r="Q58" s="319"/>
      <c r="R58" s="319"/>
      <c r="S58" s="319"/>
      <c r="T58" s="319"/>
      <c r="U58" s="320"/>
      <c r="V58" s="318"/>
      <c r="W58" s="319"/>
      <c r="X58" s="319"/>
      <c r="Y58" s="319"/>
      <c r="Z58" s="319"/>
      <c r="AA58" s="320"/>
      <c r="AB58" s="318"/>
      <c r="AC58" s="319"/>
      <c r="AD58" s="319"/>
      <c r="AE58" s="319"/>
      <c r="AF58" s="319"/>
      <c r="AG58" s="320"/>
      <c r="AH58" s="318"/>
      <c r="AI58" s="319"/>
      <c r="AJ58" s="319"/>
      <c r="AK58" s="319"/>
      <c r="AL58" s="319"/>
      <c r="AM58" s="320"/>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318"/>
      <c r="K59" s="319"/>
      <c r="L59" s="319"/>
      <c r="M59" s="319"/>
      <c r="N59" s="319"/>
      <c r="O59" s="320"/>
      <c r="P59" s="318"/>
      <c r="Q59" s="319"/>
      <c r="R59" s="319"/>
      <c r="S59" s="319"/>
      <c r="T59" s="319"/>
      <c r="U59" s="320"/>
      <c r="V59" s="318"/>
      <c r="W59" s="319"/>
      <c r="X59" s="319"/>
      <c r="Y59" s="319"/>
      <c r="Z59" s="319"/>
      <c r="AA59" s="320"/>
      <c r="AB59" s="318"/>
      <c r="AC59" s="319"/>
      <c r="AD59" s="319"/>
      <c r="AE59" s="319"/>
      <c r="AF59" s="319"/>
      <c r="AG59" s="320"/>
      <c r="AH59" s="318"/>
      <c r="AI59" s="319"/>
      <c r="AJ59" s="319"/>
      <c r="AK59" s="319"/>
      <c r="AL59" s="319"/>
      <c r="AM59" s="320"/>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318"/>
      <c r="K60" s="319"/>
      <c r="L60" s="319"/>
      <c r="M60" s="319"/>
      <c r="N60" s="319"/>
      <c r="O60" s="320"/>
      <c r="P60" s="318"/>
      <c r="Q60" s="319"/>
      <c r="R60" s="319"/>
      <c r="S60" s="319"/>
      <c r="T60" s="319"/>
      <c r="U60" s="320"/>
      <c r="V60" s="318"/>
      <c r="W60" s="319"/>
      <c r="X60" s="319"/>
      <c r="Y60" s="319"/>
      <c r="Z60" s="319"/>
      <c r="AA60" s="320"/>
      <c r="AB60" s="318"/>
      <c r="AC60" s="319"/>
      <c r="AD60" s="319"/>
      <c r="AE60" s="319"/>
      <c r="AF60" s="319"/>
      <c r="AG60" s="320"/>
      <c r="AH60" s="318"/>
      <c r="AI60" s="319"/>
      <c r="AJ60" s="319"/>
      <c r="AK60" s="319"/>
      <c r="AL60" s="319"/>
      <c r="AM60" s="320"/>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ht="15.75" thickBot="1" x14ac:dyDescent="0.3">
      <c r="A61" s="75"/>
      <c r="B61" s="75"/>
      <c r="C61" s="75"/>
      <c r="D61" s="75"/>
      <c r="E61" s="75"/>
      <c r="F61" s="75"/>
      <c r="G61" s="75"/>
      <c r="H61" s="75"/>
      <c r="I61" s="75"/>
      <c r="J61" s="321"/>
      <c r="K61" s="322"/>
      <c r="L61" s="322"/>
      <c r="M61" s="322"/>
      <c r="N61" s="322"/>
      <c r="O61" s="323"/>
      <c r="P61" s="321"/>
      <c r="Q61" s="322"/>
      <c r="R61" s="322"/>
      <c r="S61" s="322"/>
      <c r="T61" s="322"/>
      <c r="U61" s="323"/>
      <c r="V61" s="321"/>
      <c r="W61" s="322"/>
      <c r="X61" s="322"/>
      <c r="Y61" s="322"/>
      <c r="Z61" s="322"/>
      <c r="AA61" s="323"/>
      <c r="AB61" s="321"/>
      <c r="AC61" s="322"/>
      <c r="AD61" s="322"/>
      <c r="AE61" s="322"/>
      <c r="AF61" s="322"/>
      <c r="AG61" s="323"/>
      <c r="AH61" s="321"/>
      <c r="AI61" s="322"/>
      <c r="AJ61" s="322"/>
      <c r="AK61" s="322"/>
      <c r="AL61" s="322"/>
      <c r="AM61" s="323"/>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row>
    <row r="63" spans="1:80" ht="15" customHeight="1" x14ac:dyDescent="0.25">
      <c r="A63" s="75"/>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5"/>
      <c r="AV63" s="75"/>
      <c r="AW63" s="75"/>
      <c r="AX63" s="75"/>
      <c r="AY63" s="75"/>
      <c r="AZ63" s="75"/>
      <c r="BA63" s="75"/>
      <c r="BB63" s="75"/>
      <c r="BC63" s="75"/>
      <c r="BD63" s="75"/>
      <c r="BE63" s="75"/>
      <c r="BF63" s="75"/>
      <c r="BG63" s="75"/>
      <c r="BH63" s="75"/>
    </row>
    <row r="64" spans="1:80" ht="15" customHeight="1" x14ac:dyDescent="0.25">
      <c r="A64" s="75"/>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5"/>
      <c r="AV64" s="75"/>
      <c r="AW64" s="75"/>
      <c r="AX64" s="75"/>
      <c r="AY64" s="75"/>
      <c r="AZ64" s="75"/>
      <c r="BA64" s="75"/>
      <c r="BB64" s="75"/>
      <c r="BC64" s="75"/>
      <c r="BD64" s="75"/>
      <c r="BE64" s="75"/>
      <c r="BF64" s="75"/>
      <c r="BG64" s="75"/>
      <c r="BH64" s="75"/>
    </row>
    <row r="65" spans="1:6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row>
    <row r="66" spans="1:6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row>
    <row r="67" spans="1:6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row>
    <row r="68" spans="1:6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row>
    <row r="69" spans="1:6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row>
    <row r="70" spans="1:6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row>
    <row r="71" spans="1:6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row>
    <row r="72" spans="1:6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row>
    <row r="75" spans="1:6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row>
    <row r="76" spans="1:6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row>
    <row r="77" spans="1:6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row>
    <row r="78" spans="1:6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row>
    <row r="79" spans="1:6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row>
    <row r="80" spans="1:6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row>
    <row r="81" spans="1:60"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row>
    <row r="82" spans="1:60"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row>
    <row r="83" spans="1:60"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row>
    <row r="84" spans="1:60"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row>
    <row r="85" spans="1:60"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row>
    <row r="86" spans="1:60"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row>
    <row r="87" spans="1:60"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row>
    <row r="88" spans="1:60"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row>
    <row r="89" spans="1:60"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row>
    <row r="90" spans="1:60"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60"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60"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60"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60"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60"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60"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60"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60"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60"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60"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60"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60"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60"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60"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row>
    <row r="105" spans="1:60"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row>
    <row r="106" spans="1:60"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row>
    <row r="107" spans="1:60"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row>
    <row r="108" spans="1:60"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row>
    <row r="109" spans="1:60"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row>
    <row r="110" spans="1:60"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60"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60"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60"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60"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row>
    <row r="115" spans="1:60"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row>
    <row r="116" spans="1:60"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row>
    <row r="117" spans="1:60"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60"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60"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row>
    <row r="120" spans="1:60"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row>
    <row r="121" spans="1:60"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row>
    <row r="122" spans="1:60"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60"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60"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row>
    <row r="125" spans="1:60"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60"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row>
    <row r="127" spans="1:60"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row>
    <row r="129" spans="1:60"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row>
    <row r="130" spans="1:60"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row>
    <row r="131" spans="1:60"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row>
    <row r="132" spans="1:60"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60"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row>
    <row r="134" spans="1:60"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60"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60"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row>
    <row r="137" spans="1:60"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row>
    <row r="138" spans="1:60"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row>
    <row r="139" spans="1:60"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60"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row>
    <row r="141" spans="1:60"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row>
    <row r="142" spans="1:60"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60"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row>
    <row r="144" spans="1:60"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row>
    <row r="145" spans="1:60"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row>
    <row r="146" spans="1:60"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60"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row>
    <row r="148" spans="1:60"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row>
    <row r="149" spans="1:60"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row>
    <row r="150" spans="1:60"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row>
    <row r="151" spans="1:60"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row>
    <row r="152" spans="1:60"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row>
    <row r="153" spans="1:60"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60"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row>
    <row r="155" spans="1:60"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row>
    <row r="156" spans="1:60"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row>
    <row r="157" spans="1:60"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row>
    <row r="158" spans="1:60"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row>
    <row r="159" spans="1:60"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row>
    <row r="160" spans="1:60"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row>
    <row r="161" spans="1:60"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row>
    <row r="162" spans="1:60"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row>
    <row r="163" spans="1:60"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row>
    <row r="164" spans="1:60"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row>
    <row r="165" spans="1:60"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row>
    <row r="166" spans="1:60"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row>
    <row r="167" spans="1:60"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row>
    <row r="168" spans="1:60"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row>
    <row r="170" spans="1:60"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row>
    <row r="171" spans="1:60"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row>
    <row r="172" spans="1:60"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row>
    <row r="173" spans="1:60"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row>
    <row r="174" spans="1:60"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row>
    <row r="175" spans="1:60"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row>
    <row r="176" spans="1:60"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row>
    <row r="177" spans="1:60"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row>
    <row r="178" spans="1:60"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row>
    <row r="179" spans="1:60"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row>
    <row r="180" spans="1:60"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row>
    <row r="181" spans="1:60"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row>
    <row r="182" spans="1:60"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row>
    <row r="183" spans="1:60"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row>
    <row r="184" spans="1:60"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row>
    <row r="185" spans="1:60"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row>
    <row r="186" spans="1:60"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row>
    <row r="187" spans="1:60"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row>
    <row r="188" spans="1:60"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row>
    <row r="189" spans="1:60"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row>
    <row r="190" spans="1:60"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row>
    <row r="191" spans="1:60" x14ac:dyDescent="0.25">
      <c r="A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row>
    <row r="192" spans="1:60" x14ac:dyDescent="0.25">
      <c r="A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row>
    <row r="193" spans="1:60" x14ac:dyDescent="0.25">
      <c r="A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row>
    <row r="194" spans="1:60" x14ac:dyDescent="0.25">
      <c r="A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row>
    <row r="195" spans="1:60" x14ac:dyDescent="0.25">
      <c r="A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row>
    <row r="196" spans="1:60" x14ac:dyDescent="0.25">
      <c r="A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row>
    <row r="197" spans="1:60" x14ac:dyDescent="0.25">
      <c r="A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row>
    <row r="198" spans="1:60" x14ac:dyDescent="0.25">
      <c r="A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row>
    <row r="199" spans="1:60" x14ac:dyDescent="0.25">
      <c r="A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row>
    <row r="200" spans="1:60" x14ac:dyDescent="0.25">
      <c r="A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row>
    <row r="201" spans="1:60" x14ac:dyDescent="0.25">
      <c r="A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row>
    <row r="202" spans="1:60" x14ac:dyDescent="0.25">
      <c r="A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row>
    <row r="203" spans="1:60" x14ac:dyDescent="0.25">
      <c r="A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row>
    <row r="204" spans="1:60" x14ac:dyDescent="0.25">
      <c r="A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row>
    <row r="205" spans="1:60" x14ac:dyDescent="0.25">
      <c r="A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row>
    <row r="206" spans="1:60" x14ac:dyDescent="0.25">
      <c r="A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60" x14ac:dyDescent="0.25">
      <c r="A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row>
    <row r="208" spans="1:60" x14ac:dyDescent="0.25">
      <c r="A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row>
    <row r="209" spans="1:60" x14ac:dyDescent="0.25">
      <c r="A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row>
    <row r="210" spans="1:60" x14ac:dyDescent="0.25">
      <c r="A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row>
    <row r="211" spans="1:60" x14ac:dyDescent="0.25">
      <c r="A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row>
    <row r="212" spans="1:60" x14ac:dyDescent="0.25">
      <c r="A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row>
    <row r="213" spans="1:60" x14ac:dyDescent="0.25">
      <c r="A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row>
    <row r="214" spans="1:60" x14ac:dyDescent="0.25">
      <c r="A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row>
    <row r="215" spans="1:60" x14ac:dyDescent="0.25">
      <c r="A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row>
    <row r="216" spans="1:60" x14ac:dyDescent="0.25">
      <c r="A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row>
    <row r="217" spans="1:60" x14ac:dyDescent="0.25">
      <c r="A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row>
    <row r="218" spans="1:60" x14ac:dyDescent="0.25">
      <c r="A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row>
    <row r="219" spans="1:60" x14ac:dyDescent="0.25">
      <c r="A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row>
    <row r="220" spans="1:60" x14ac:dyDescent="0.25">
      <c r="A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row>
    <row r="221" spans="1:60" x14ac:dyDescent="0.25">
      <c r="A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row>
    <row r="222" spans="1:60" x14ac:dyDescent="0.25">
      <c r="A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row>
    <row r="223" spans="1:60" x14ac:dyDescent="0.25">
      <c r="A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row>
    <row r="224" spans="1:60" x14ac:dyDescent="0.25">
      <c r="A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row>
    <row r="225" spans="1:60" x14ac:dyDescent="0.25">
      <c r="A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row>
    <row r="226" spans="1:60" x14ac:dyDescent="0.25">
      <c r="A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row>
    <row r="227" spans="1:60" x14ac:dyDescent="0.25">
      <c r="A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row>
    <row r="228" spans="1:60" x14ac:dyDescent="0.25">
      <c r="A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row>
    <row r="229" spans="1:60" x14ac:dyDescent="0.25">
      <c r="A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row>
    <row r="230" spans="1:60" x14ac:dyDescent="0.25">
      <c r="A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row>
    <row r="231" spans="1:60" x14ac:dyDescent="0.25">
      <c r="A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row>
    <row r="232" spans="1:60" x14ac:dyDescent="0.25">
      <c r="A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row>
    <row r="233" spans="1:60" x14ac:dyDescent="0.25">
      <c r="A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row>
    <row r="234" spans="1:60" x14ac:dyDescent="0.25">
      <c r="A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row>
    <row r="235" spans="1:60" x14ac:dyDescent="0.25">
      <c r="A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row>
    <row r="236" spans="1:60" x14ac:dyDescent="0.25">
      <c r="A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row>
    <row r="237" spans="1:60" x14ac:dyDescent="0.25">
      <c r="A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row>
    <row r="238" spans="1:60" x14ac:dyDescent="0.25">
      <c r="A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row>
    <row r="239" spans="1:60" x14ac:dyDescent="0.25">
      <c r="A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row>
    <row r="240" spans="1:60" x14ac:dyDescent="0.25">
      <c r="A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row>
    <row r="241" spans="1:60" x14ac:dyDescent="0.25">
      <c r="A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row>
    <row r="242" spans="1:60" x14ac:dyDescent="0.25">
      <c r="A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row>
    <row r="243" spans="1:60" x14ac:dyDescent="0.25">
      <c r="A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row>
    <row r="244" spans="1:60" x14ac:dyDescent="0.25">
      <c r="A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row>
    <row r="245" spans="1:60" x14ac:dyDescent="0.25">
      <c r="A245" s="75"/>
    </row>
    <row r="246" spans="1:60" x14ac:dyDescent="0.25">
      <c r="A246" s="75"/>
    </row>
    <row r="247" spans="1:60" x14ac:dyDescent="0.25">
      <c r="A247" s="75"/>
    </row>
    <row r="248" spans="1:60" x14ac:dyDescent="0.25">
      <c r="A248" s="75"/>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249977111117893"/>
  </sheetPr>
  <dimension ref="B1:F16"/>
  <sheetViews>
    <sheetView workbookViewId="0"/>
  </sheetViews>
  <sheetFormatPr baseColWidth="10" defaultColWidth="14.28515625" defaultRowHeight="12.75" x14ac:dyDescent="0.2"/>
  <cols>
    <col min="1" max="2" width="14.28515625" style="80"/>
    <col min="3" max="3" width="17" style="80" customWidth="1"/>
    <col min="4" max="4" width="14.28515625" style="80"/>
    <col min="5" max="5" width="46" style="80" customWidth="1"/>
    <col min="6" max="16384" width="14.28515625" style="80"/>
  </cols>
  <sheetData>
    <row r="1" spans="2:6" ht="24" customHeight="1" thickBot="1" x14ac:dyDescent="0.25">
      <c r="B1" s="364" t="s">
        <v>192</v>
      </c>
      <c r="C1" s="365"/>
      <c r="D1" s="365"/>
      <c r="E1" s="365"/>
      <c r="F1" s="366"/>
    </row>
    <row r="2" spans="2:6" ht="16.5" thickBot="1" x14ac:dyDescent="0.3">
      <c r="B2" s="81"/>
      <c r="C2" s="81"/>
      <c r="D2" s="81"/>
      <c r="E2" s="81"/>
      <c r="F2" s="81"/>
    </row>
    <row r="3" spans="2:6" ht="16.5" thickBot="1" x14ac:dyDescent="0.25">
      <c r="B3" s="368" t="s">
        <v>193</v>
      </c>
      <c r="C3" s="369"/>
      <c r="D3" s="369"/>
      <c r="E3" s="93" t="s">
        <v>194</v>
      </c>
      <c r="F3" s="94" t="s">
        <v>195</v>
      </c>
    </row>
    <row r="4" spans="2:6" ht="31.5" x14ac:dyDescent="0.2">
      <c r="B4" s="370" t="s">
        <v>196</v>
      </c>
      <c r="C4" s="372" t="s">
        <v>78</v>
      </c>
      <c r="D4" s="82" t="s">
        <v>118</v>
      </c>
      <c r="E4" s="83" t="s">
        <v>197</v>
      </c>
      <c r="F4" s="84">
        <v>0.25</v>
      </c>
    </row>
    <row r="5" spans="2:6" ht="47.25" x14ac:dyDescent="0.2">
      <c r="B5" s="371"/>
      <c r="C5" s="373"/>
      <c r="D5" s="85" t="s">
        <v>198</v>
      </c>
      <c r="E5" s="86" t="s">
        <v>199</v>
      </c>
      <c r="F5" s="87">
        <v>0.15</v>
      </c>
    </row>
    <row r="6" spans="2:6" ht="47.25" x14ac:dyDescent="0.2">
      <c r="B6" s="371"/>
      <c r="C6" s="373"/>
      <c r="D6" s="85" t="s">
        <v>200</v>
      </c>
      <c r="E6" s="86" t="s">
        <v>201</v>
      </c>
      <c r="F6" s="87">
        <v>0.1</v>
      </c>
    </row>
    <row r="7" spans="2:6" ht="63" x14ac:dyDescent="0.2">
      <c r="B7" s="371"/>
      <c r="C7" s="373" t="s">
        <v>101</v>
      </c>
      <c r="D7" s="85" t="s">
        <v>202</v>
      </c>
      <c r="E7" s="86" t="s">
        <v>203</v>
      </c>
      <c r="F7" s="87">
        <v>0.25</v>
      </c>
    </row>
    <row r="8" spans="2:6" ht="31.5" x14ac:dyDescent="0.2">
      <c r="B8" s="371"/>
      <c r="C8" s="373"/>
      <c r="D8" s="85" t="s">
        <v>119</v>
      </c>
      <c r="E8" s="86" t="s">
        <v>204</v>
      </c>
      <c r="F8" s="87">
        <v>0.15</v>
      </c>
    </row>
    <row r="9" spans="2:6" ht="47.25" x14ac:dyDescent="0.2">
      <c r="B9" s="371" t="s">
        <v>205</v>
      </c>
      <c r="C9" s="373" t="s">
        <v>103</v>
      </c>
      <c r="D9" s="85" t="s">
        <v>120</v>
      </c>
      <c r="E9" s="86" t="s">
        <v>206</v>
      </c>
      <c r="F9" s="88" t="s">
        <v>207</v>
      </c>
    </row>
    <row r="10" spans="2:6" ht="63" x14ac:dyDescent="0.2">
      <c r="B10" s="371"/>
      <c r="C10" s="373"/>
      <c r="D10" s="85" t="s">
        <v>208</v>
      </c>
      <c r="E10" s="86" t="s">
        <v>209</v>
      </c>
      <c r="F10" s="88" t="s">
        <v>207</v>
      </c>
    </row>
    <row r="11" spans="2:6" ht="47.25" x14ac:dyDescent="0.2">
      <c r="B11" s="371"/>
      <c r="C11" s="373" t="s">
        <v>104</v>
      </c>
      <c r="D11" s="85" t="s">
        <v>121</v>
      </c>
      <c r="E11" s="86" t="s">
        <v>210</v>
      </c>
      <c r="F11" s="88" t="s">
        <v>207</v>
      </c>
    </row>
    <row r="12" spans="2:6" ht="47.25" x14ac:dyDescent="0.2">
      <c r="B12" s="371"/>
      <c r="C12" s="373"/>
      <c r="D12" s="85" t="s">
        <v>211</v>
      </c>
      <c r="E12" s="86" t="s">
        <v>212</v>
      </c>
      <c r="F12" s="88" t="s">
        <v>207</v>
      </c>
    </row>
    <row r="13" spans="2:6" ht="31.5" x14ac:dyDescent="0.2">
      <c r="B13" s="371"/>
      <c r="C13" s="373" t="s">
        <v>105</v>
      </c>
      <c r="D13" s="85" t="s">
        <v>122</v>
      </c>
      <c r="E13" s="86" t="s">
        <v>213</v>
      </c>
      <c r="F13" s="88" t="s">
        <v>207</v>
      </c>
    </row>
    <row r="14" spans="2:6" ht="32.25" thickBot="1" x14ac:dyDescent="0.25">
      <c r="B14" s="374"/>
      <c r="C14" s="375"/>
      <c r="D14" s="89" t="s">
        <v>214</v>
      </c>
      <c r="E14" s="90" t="s">
        <v>215</v>
      </c>
      <c r="F14" s="91" t="s">
        <v>207</v>
      </c>
    </row>
    <row r="15" spans="2:6" ht="49.5" customHeight="1" x14ac:dyDescent="0.2">
      <c r="B15" s="367" t="s">
        <v>216</v>
      </c>
      <c r="C15" s="367"/>
      <c r="D15" s="367"/>
      <c r="E15" s="367"/>
      <c r="F15" s="367"/>
    </row>
    <row r="16" spans="2:6" ht="27" customHeight="1" x14ac:dyDescent="0.25">
      <c r="B16" s="9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8" sqref="C8"/>
    </sheetView>
  </sheetViews>
  <sheetFormatPr baseColWidth="10" defaultColWidth="11.42578125" defaultRowHeight="15" x14ac:dyDescent="0.25"/>
  <cols>
    <col min="2" max="2" width="24.140625" customWidth="1"/>
    <col min="3" max="3" width="70.140625" customWidth="1"/>
    <col min="4" max="4" width="29.7109375" customWidth="1"/>
  </cols>
  <sheetData>
    <row r="1" spans="1:37" ht="23.25" x14ac:dyDescent="0.25">
      <c r="A1" s="75"/>
      <c r="B1" s="376" t="s">
        <v>217</v>
      </c>
      <c r="C1" s="376"/>
      <c r="D1" s="376"/>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7"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7" ht="25.5" x14ac:dyDescent="0.25">
      <c r="A3" s="75"/>
      <c r="B3" s="8"/>
      <c r="C3" s="9" t="s">
        <v>218</v>
      </c>
      <c r="D3" s="9" t="s">
        <v>176</v>
      </c>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7" ht="51" x14ac:dyDescent="0.25">
      <c r="A4" s="75"/>
      <c r="B4" s="10" t="s">
        <v>219</v>
      </c>
      <c r="C4" s="11" t="s">
        <v>220</v>
      </c>
      <c r="D4" s="12">
        <v>0.2</v>
      </c>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7" ht="51" x14ac:dyDescent="0.25">
      <c r="A5" s="75"/>
      <c r="B5" s="13" t="s">
        <v>221</v>
      </c>
      <c r="C5" s="14" t="s">
        <v>222</v>
      </c>
      <c r="D5" s="15">
        <v>0.4</v>
      </c>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7" ht="51" x14ac:dyDescent="0.25">
      <c r="A6" s="75"/>
      <c r="B6" s="16" t="s">
        <v>223</v>
      </c>
      <c r="C6" s="14" t="s">
        <v>224</v>
      </c>
      <c r="D6" s="15">
        <v>0.6</v>
      </c>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7" ht="76.5" x14ac:dyDescent="0.25">
      <c r="A7" s="75"/>
      <c r="B7" s="17" t="s">
        <v>225</v>
      </c>
      <c r="C7" s="14" t="s">
        <v>226</v>
      </c>
      <c r="D7" s="15">
        <v>0.8</v>
      </c>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7" ht="51" x14ac:dyDescent="0.25">
      <c r="A8" s="75"/>
      <c r="B8" s="18" t="s">
        <v>227</v>
      </c>
      <c r="C8" s="14" t="s">
        <v>228</v>
      </c>
      <c r="D8" s="15">
        <v>1</v>
      </c>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7" x14ac:dyDescent="0.25">
      <c r="A9" s="75"/>
      <c r="B9" s="99"/>
      <c r="C9" s="99"/>
      <c r="D9" s="99"/>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row>
    <row r="10" spans="1:37" ht="16.5" x14ac:dyDescent="0.25">
      <c r="A10" s="75"/>
      <c r="B10" s="100"/>
      <c r="C10" s="99"/>
      <c r="D10" s="99"/>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row>
    <row r="11" spans="1:37" x14ac:dyDescent="0.25">
      <c r="A11" s="75"/>
      <c r="B11" s="99"/>
      <c r="C11" s="99"/>
      <c r="D11" s="99"/>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1:37" x14ac:dyDescent="0.25">
      <c r="A12" s="75"/>
      <c r="B12" s="99"/>
      <c r="C12" s="99"/>
      <c r="D12" s="99"/>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7" x14ac:dyDescent="0.25">
      <c r="A13" s="75"/>
      <c r="B13" s="99"/>
      <c r="C13" s="99"/>
      <c r="D13" s="99"/>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1:37" x14ac:dyDescent="0.25">
      <c r="A14" s="75"/>
      <c r="B14" s="99"/>
      <c r="C14" s="99"/>
      <c r="D14" s="99"/>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spans="1:37" x14ac:dyDescent="0.25">
      <c r="A15" s="75"/>
      <c r="B15" s="99"/>
      <c r="C15" s="99"/>
      <c r="D15" s="99"/>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1:37" x14ac:dyDescent="0.25">
      <c r="A16" s="75"/>
      <c r="B16" s="99"/>
      <c r="C16" s="99"/>
      <c r="D16" s="99"/>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7" x14ac:dyDescent="0.25">
      <c r="A17" s="75"/>
      <c r="B17" s="99"/>
      <c r="C17" s="99"/>
      <c r="D17" s="99"/>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1:37" x14ac:dyDescent="0.25">
      <c r="A18" s="75"/>
      <c r="B18" s="99"/>
      <c r="C18" s="99"/>
      <c r="D18" s="99"/>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row>
    <row r="19" spans="1:37" x14ac:dyDescent="0.2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row>
    <row r="20" spans="1:37"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row>
    <row r="21" spans="1:37" x14ac:dyDescent="0.2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spans="1:37"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1:37"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25">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spans="1:37" x14ac:dyDescent="0.25">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row>
    <row r="26" spans="1:37" x14ac:dyDescent="0.2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1:37" x14ac:dyDescent="0.25">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row>
    <row r="28" spans="1:37"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spans="1:37" x14ac:dyDescent="0.25">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7" x14ac:dyDescent="0.25">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1:37"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1:31" x14ac:dyDescent="0.25">
      <c r="A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row>
    <row r="34" spans="1:31" x14ac:dyDescent="0.25">
      <c r="A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row>
    <row r="35" spans="1:31" x14ac:dyDescent="0.25">
      <c r="A35" s="75"/>
    </row>
    <row r="36" spans="1:31" x14ac:dyDescent="0.25">
      <c r="A36" s="75"/>
    </row>
    <row r="37" spans="1:31" x14ac:dyDescent="0.25">
      <c r="A37" s="75"/>
    </row>
    <row r="38" spans="1:31" x14ac:dyDescent="0.25">
      <c r="A38" s="75"/>
    </row>
    <row r="39" spans="1:31" x14ac:dyDescent="0.25">
      <c r="A39" s="75"/>
    </row>
    <row r="40" spans="1:31" x14ac:dyDescent="0.25">
      <c r="A40" s="75"/>
    </row>
    <row r="41" spans="1:31" x14ac:dyDescent="0.25">
      <c r="A41" s="75"/>
    </row>
    <row r="42" spans="1:31" x14ac:dyDescent="0.25">
      <c r="A42" s="75"/>
    </row>
    <row r="43" spans="1:31" x14ac:dyDescent="0.25">
      <c r="A43" s="75"/>
    </row>
    <row r="44" spans="1:31" x14ac:dyDescent="0.25">
      <c r="A44" s="75"/>
    </row>
    <row r="45" spans="1:31" x14ac:dyDescent="0.25">
      <c r="A45" s="75"/>
    </row>
    <row r="46" spans="1:31" x14ac:dyDescent="0.25">
      <c r="A46" s="75"/>
    </row>
    <row r="47" spans="1:31" x14ac:dyDescent="0.25">
      <c r="A47" s="75"/>
    </row>
    <row r="48" spans="1:31" x14ac:dyDescent="0.25">
      <c r="A48" s="75"/>
    </row>
    <row r="49" spans="1:1" x14ac:dyDescent="0.25">
      <c r="A49" s="75"/>
    </row>
    <row r="50" spans="1:1" x14ac:dyDescent="0.25">
      <c r="A50" s="75"/>
    </row>
    <row r="51" spans="1:1" x14ac:dyDescent="0.25">
      <c r="A51" s="75"/>
    </row>
    <row r="52" spans="1:1" x14ac:dyDescent="0.25">
      <c r="A52" s="75"/>
    </row>
    <row r="53" spans="1:1" x14ac:dyDescent="0.25">
      <c r="A53" s="75"/>
    </row>
    <row r="54" spans="1:1" x14ac:dyDescent="0.25">
      <c r="A54" s="75"/>
    </row>
    <row r="55" spans="1:1" x14ac:dyDescent="0.25">
      <c r="A55" s="75"/>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55" zoomScaleNormal="55" workbookViewId="0">
      <selection activeCell="D7" sqref="D7"/>
    </sheetView>
  </sheetViews>
  <sheetFormatPr baseColWidth="10" defaultColWidth="11.42578125"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5"/>
      <c r="B1" s="377" t="s">
        <v>229</v>
      </c>
      <c r="C1" s="377"/>
      <c r="D1" s="377"/>
      <c r="E1" s="75"/>
      <c r="F1" s="75"/>
      <c r="G1" s="75"/>
      <c r="H1" s="75"/>
      <c r="I1" s="75"/>
      <c r="J1" s="75"/>
      <c r="K1" s="75"/>
      <c r="L1" s="75"/>
      <c r="M1" s="75"/>
      <c r="N1" s="75"/>
      <c r="O1" s="75"/>
      <c r="P1" s="75"/>
      <c r="Q1" s="75"/>
      <c r="R1" s="75"/>
      <c r="S1" s="75"/>
      <c r="T1" s="75"/>
      <c r="U1" s="75"/>
    </row>
    <row r="2" spans="1:21" x14ac:dyDescent="0.25">
      <c r="A2" s="75"/>
      <c r="B2" s="75"/>
      <c r="C2" s="75"/>
      <c r="D2" s="75"/>
      <c r="E2" s="75"/>
      <c r="F2" s="75"/>
      <c r="G2" s="75"/>
      <c r="H2" s="75"/>
      <c r="I2" s="75"/>
      <c r="J2" s="75"/>
      <c r="K2" s="75"/>
      <c r="L2" s="75"/>
      <c r="M2" s="75"/>
      <c r="N2" s="75"/>
      <c r="O2" s="75"/>
      <c r="P2" s="75"/>
      <c r="Q2" s="75"/>
      <c r="R2" s="75"/>
      <c r="S2" s="75"/>
      <c r="T2" s="75"/>
      <c r="U2" s="75"/>
    </row>
    <row r="3" spans="1:21" ht="30" x14ac:dyDescent="0.25">
      <c r="A3" s="75"/>
      <c r="B3" s="96"/>
      <c r="C3" s="28" t="s">
        <v>230</v>
      </c>
      <c r="D3" s="28" t="s">
        <v>231</v>
      </c>
      <c r="E3" s="75"/>
      <c r="F3" s="75"/>
      <c r="G3" s="75"/>
      <c r="H3" s="75"/>
      <c r="I3" s="75"/>
      <c r="J3" s="75"/>
      <c r="K3" s="75"/>
      <c r="L3" s="75"/>
      <c r="M3" s="75"/>
      <c r="N3" s="75"/>
      <c r="O3" s="75"/>
      <c r="P3" s="75"/>
      <c r="Q3" s="75"/>
      <c r="R3" s="75"/>
      <c r="S3" s="75"/>
      <c r="T3" s="75"/>
      <c r="U3" s="75"/>
    </row>
    <row r="4" spans="1:21" ht="33.75" x14ac:dyDescent="0.25">
      <c r="A4" s="95" t="s">
        <v>232</v>
      </c>
      <c r="B4" s="31" t="s">
        <v>233</v>
      </c>
      <c r="C4" s="36" t="s">
        <v>234</v>
      </c>
      <c r="D4" s="29" t="s">
        <v>235</v>
      </c>
      <c r="E4" s="75"/>
      <c r="F4" s="75"/>
      <c r="G4" s="75"/>
      <c r="H4" s="75"/>
      <c r="I4" s="75"/>
      <c r="J4" s="75"/>
      <c r="K4" s="75"/>
      <c r="L4" s="75"/>
      <c r="M4" s="75"/>
      <c r="N4" s="75"/>
      <c r="O4" s="75"/>
      <c r="P4" s="75"/>
      <c r="Q4" s="75"/>
      <c r="R4" s="75"/>
      <c r="S4" s="75"/>
      <c r="T4" s="75"/>
      <c r="U4" s="75"/>
    </row>
    <row r="5" spans="1:21" ht="67.5" x14ac:dyDescent="0.25">
      <c r="A5" s="95" t="s">
        <v>236</v>
      </c>
      <c r="B5" s="32" t="s">
        <v>237</v>
      </c>
      <c r="C5" s="37" t="s">
        <v>238</v>
      </c>
      <c r="D5" s="30" t="s">
        <v>239</v>
      </c>
      <c r="E5" s="75"/>
      <c r="F5" s="75"/>
      <c r="G5" s="75"/>
      <c r="H5" s="75"/>
      <c r="I5" s="75"/>
      <c r="J5" s="75"/>
      <c r="K5" s="75"/>
      <c r="L5" s="75"/>
      <c r="M5" s="75"/>
      <c r="N5" s="75"/>
      <c r="O5" s="75"/>
      <c r="P5" s="75"/>
      <c r="Q5" s="75"/>
      <c r="R5" s="75"/>
      <c r="S5" s="75"/>
      <c r="T5" s="75"/>
      <c r="U5" s="75"/>
    </row>
    <row r="6" spans="1:21" ht="67.5" x14ac:dyDescent="0.25">
      <c r="A6" s="95" t="s">
        <v>182</v>
      </c>
      <c r="B6" s="33" t="s">
        <v>240</v>
      </c>
      <c r="C6" s="37" t="s">
        <v>241</v>
      </c>
      <c r="D6" s="30" t="s">
        <v>242</v>
      </c>
      <c r="E6" s="75"/>
      <c r="F6" s="75"/>
      <c r="G6" s="75"/>
      <c r="H6" s="75"/>
      <c r="I6" s="75"/>
      <c r="J6" s="75"/>
      <c r="K6" s="75"/>
      <c r="L6" s="75"/>
      <c r="M6" s="75"/>
      <c r="N6" s="75"/>
      <c r="O6" s="75"/>
      <c r="P6" s="75"/>
      <c r="Q6" s="75"/>
      <c r="R6" s="75"/>
      <c r="S6" s="75"/>
      <c r="T6" s="75"/>
      <c r="U6" s="75"/>
    </row>
    <row r="7" spans="1:21" ht="101.25" x14ac:dyDescent="0.25">
      <c r="A7" s="95" t="s">
        <v>243</v>
      </c>
      <c r="B7" s="34" t="s">
        <v>244</v>
      </c>
      <c r="C7" s="37" t="s">
        <v>245</v>
      </c>
      <c r="D7" s="30" t="s">
        <v>246</v>
      </c>
      <c r="E7" s="75"/>
      <c r="F7" s="75"/>
      <c r="G7" s="75"/>
      <c r="H7" s="75"/>
      <c r="I7" s="75"/>
      <c r="J7" s="75"/>
      <c r="K7" s="75"/>
      <c r="L7" s="75"/>
      <c r="M7" s="75"/>
      <c r="N7" s="75"/>
      <c r="O7" s="75"/>
      <c r="P7" s="75"/>
      <c r="Q7" s="75"/>
      <c r="R7" s="75"/>
      <c r="S7" s="75"/>
      <c r="T7" s="75"/>
      <c r="U7" s="75"/>
    </row>
    <row r="8" spans="1:21" ht="67.5" x14ac:dyDescent="0.25">
      <c r="A8" s="95" t="s">
        <v>247</v>
      </c>
      <c r="B8" s="35" t="s">
        <v>248</v>
      </c>
      <c r="C8" s="37" t="s">
        <v>249</v>
      </c>
      <c r="D8" s="30" t="s">
        <v>250</v>
      </c>
      <c r="E8" s="75"/>
      <c r="F8" s="75"/>
      <c r="G8" s="75"/>
      <c r="H8" s="75"/>
      <c r="I8" s="75"/>
      <c r="J8" s="75"/>
      <c r="K8" s="75"/>
      <c r="L8" s="75"/>
      <c r="M8" s="75"/>
      <c r="N8" s="75"/>
      <c r="O8" s="75"/>
      <c r="P8" s="75"/>
      <c r="Q8" s="75"/>
      <c r="R8" s="75"/>
      <c r="S8" s="75"/>
      <c r="T8" s="75"/>
      <c r="U8" s="75"/>
    </row>
    <row r="9" spans="1:21" ht="20.25" x14ac:dyDescent="0.25">
      <c r="A9" s="95"/>
      <c r="B9" s="95"/>
      <c r="C9" s="97"/>
      <c r="D9" s="97"/>
      <c r="E9" s="75"/>
      <c r="F9" s="75"/>
      <c r="G9" s="75"/>
      <c r="H9" s="75"/>
      <c r="I9" s="75"/>
      <c r="J9" s="75"/>
      <c r="K9" s="75"/>
      <c r="L9" s="75"/>
      <c r="M9" s="75"/>
      <c r="N9" s="75"/>
      <c r="O9" s="75"/>
      <c r="P9" s="75"/>
      <c r="Q9" s="75"/>
      <c r="R9" s="75"/>
      <c r="S9" s="75"/>
      <c r="T9" s="75"/>
      <c r="U9" s="75"/>
    </row>
    <row r="10" spans="1:21" ht="16.5" x14ac:dyDescent="0.25">
      <c r="A10" s="95"/>
      <c r="B10" s="98"/>
      <c r="C10" s="98"/>
      <c r="D10" s="98"/>
      <c r="E10" s="75"/>
      <c r="F10" s="75"/>
      <c r="G10" s="75"/>
      <c r="H10" s="75"/>
      <c r="I10" s="75"/>
      <c r="J10" s="75"/>
      <c r="K10" s="75"/>
      <c r="L10" s="75"/>
      <c r="M10" s="75"/>
      <c r="N10" s="75"/>
      <c r="O10" s="75"/>
      <c r="P10" s="75"/>
      <c r="Q10" s="75"/>
      <c r="R10" s="75"/>
      <c r="S10" s="75"/>
      <c r="T10" s="75"/>
      <c r="U10" s="75"/>
    </row>
    <row r="11" spans="1:21" x14ac:dyDescent="0.25">
      <c r="A11" s="95"/>
      <c r="B11" s="95" t="s">
        <v>251</v>
      </c>
      <c r="C11" s="95" t="s">
        <v>252</v>
      </c>
      <c r="D11" s="95" t="s">
        <v>253</v>
      </c>
      <c r="E11" s="75"/>
      <c r="F11" s="75"/>
      <c r="G11" s="75"/>
      <c r="H11" s="75"/>
      <c r="I11" s="75"/>
      <c r="J11" s="75"/>
      <c r="K11" s="75"/>
      <c r="L11" s="75"/>
      <c r="M11" s="75"/>
      <c r="N11" s="75"/>
      <c r="O11" s="75"/>
      <c r="P11" s="75"/>
      <c r="Q11" s="75"/>
      <c r="R11" s="75"/>
      <c r="S11" s="75"/>
      <c r="T11" s="75"/>
      <c r="U11" s="75"/>
    </row>
    <row r="12" spans="1:21" x14ac:dyDescent="0.25">
      <c r="A12" s="95"/>
      <c r="B12" s="95" t="s">
        <v>254</v>
      </c>
      <c r="C12" s="95" t="s">
        <v>255</v>
      </c>
      <c r="D12" s="95" t="s">
        <v>256</v>
      </c>
      <c r="E12" s="75"/>
      <c r="F12" s="75"/>
      <c r="G12" s="75"/>
      <c r="H12" s="75"/>
      <c r="I12" s="75"/>
      <c r="J12" s="75"/>
      <c r="K12" s="75"/>
      <c r="L12" s="75"/>
      <c r="M12" s="75"/>
      <c r="N12" s="75"/>
      <c r="O12" s="75"/>
      <c r="P12" s="75"/>
      <c r="Q12" s="75"/>
      <c r="R12" s="75"/>
      <c r="S12" s="75"/>
      <c r="T12" s="75"/>
      <c r="U12" s="75"/>
    </row>
    <row r="13" spans="1:21" x14ac:dyDescent="0.25">
      <c r="A13" s="95"/>
      <c r="B13" s="95"/>
      <c r="C13" s="95" t="s">
        <v>257</v>
      </c>
      <c r="D13" s="95" t="s">
        <v>115</v>
      </c>
      <c r="E13" s="75"/>
      <c r="F13" s="75"/>
      <c r="G13" s="75"/>
      <c r="H13" s="75"/>
      <c r="I13" s="75"/>
      <c r="J13" s="75"/>
      <c r="K13" s="75"/>
      <c r="L13" s="75"/>
      <c r="M13" s="75"/>
      <c r="N13" s="75"/>
      <c r="O13" s="75"/>
      <c r="P13" s="75"/>
      <c r="Q13" s="75"/>
      <c r="R13" s="75"/>
      <c r="S13" s="75"/>
      <c r="T13" s="75"/>
      <c r="U13" s="75"/>
    </row>
    <row r="14" spans="1:21" x14ac:dyDescent="0.25">
      <c r="A14" s="95"/>
      <c r="B14" s="95"/>
      <c r="C14" s="95" t="s">
        <v>258</v>
      </c>
      <c r="D14" s="95" t="s">
        <v>259</v>
      </c>
      <c r="E14" s="75"/>
      <c r="F14" s="75"/>
      <c r="G14" s="75"/>
      <c r="H14" s="75"/>
      <c r="I14" s="75"/>
      <c r="J14" s="75"/>
      <c r="K14" s="75"/>
      <c r="L14" s="75"/>
      <c r="M14" s="75"/>
      <c r="N14" s="75"/>
      <c r="O14" s="75"/>
      <c r="P14" s="75"/>
      <c r="Q14" s="75"/>
      <c r="R14" s="75"/>
      <c r="S14" s="75"/>
      <c r="T14" s="75"/>
      <c r="U14" s="75"/>
    </row>
    <row r="15" spans="1:21" x14ac:dyDescent="0.25">
      <c r="A15" s="95"/>
      <c r="B15" s="95"/>
      <c r="C15" s="95" t="s">
        <v>260</v>
      </c>
      <c r="D15" s="95" t="s">
        <v>261</v>
      </c>
      <c r="E15" s="75"/>
      <c r="F15" s="75"/>
      <c r="G15" s="75"/>
      <c r="H15" s="75"/>
      <c r="I15" s="75"/>
      <c r="J15" s="75"/>
      <c r="K15" s="75"/>
      <c r="L15" s="75"/>
      <c r="M15" s="75"/>
      <c r="N15" s="75"/>
      <c r="O15" s="75"/>
      <c r="P15" s="75"/>
      <c r="Q15" s="75"/>
      <c r="R15" s="75"/>
      <c r="S15" s="75"/>
      <c r="T15" s="75"/>
      <c r="U15" s="75"/>
    </row>
    <row r="16" spans="1:21" x14ac:dyDescent="0.25">
      <c r="A16" s="95"/>
      <c r="B16" s="95"/>
      <c r="C16" s="95"/>
      <c r="D16" s="95"/>
      <c r="E16" s="75"/>
      <c r="F16" s="75"/>
      <c r="G16" s="75"/>
      <c r="H16" s="75"/>
      <c r="I16" s="75"/>
      <c r="J16" s="75"/>
      <c r="K16" s="75"/>
      <c r="L16" s="75"/>
      <c r="M16" s="75"/>
      <c r="N16" s="75"/>
      <c r="O16" s="75"/>
    </row>
    <row r="17" spans="1:15" x14ac:dyDescent="0.25">
      <c r="A17" s="95"/>
      <c r="B17" s="95"/>
      <c r="C17" s="95"/>
      <c r="D17" s="95"/>
      <c r="E17" s="75"/>
      <c r="F17" s="75"/>
      <c r="G17" s="75"/>
      <c r="H17" s="75"/>
      <c r="I17" s="75"/>
      <c r="J17" s="75"/>
      <c r="K17" s="75"/>
      <c r="L17" s="75"/>
      <c r="M17" s="75"/>
      <c r="N17" s="75"/>
      <c r="O17" s="75"/>
    </row>
    <row r="18" spans="1:15" x14ac:dyDescent="0.25">
      <c r="A18" s="95"/>
      <c r="B18" s="99"/>
      <c r="C18" s="99"/>
      <c r="D18" s="99"/>
      <c r="E18" s="75"/>
      <c r="F18" s="75"/>
      <c r="G18" s="75"/>
      <c r="H18" s="75"/>
      <c r="I18" s="75"/>
      <c r="J18" s="75"/>
      <c r="K18" s="75"/>
      <c r="L18" s="75"/>
      <c r="M18" s="75"/>
      <c r="N18" s="75"/>
      <c r="O18" s="75"/>
    </row>
    <row r="19" spans="1:15" x14ac:dyDescent="0.25">
      <c r="A19" s="95"/>
      <c r="B19" s="99"/>
      <c r="C19" s="99"/>
      <c r="D19" s="99"/>
      <c r="E19" s="75"/>
      <c r="F19" s="75"/>
      <c r="G19" s="75"/>
      <c r="H19" s="75"/>
      <c r="I19" s="75"/>
      <c r="J19" s="75"/>
      <c r="K19" s="75"/>
      <c r="L19" s="75"/>
      <c r="M19" s="75"/>
      <c r="N19" s="75"/>
      <c r="O19" s="75"/>
    </row>
    <row r="20" spans="1:15" x14ac:dyDescent="0.25">
      <c r="A20" s="95"/>
      <c r="B20" s="99"/>
      <c r="C20" s="99"/>
      <c r="D20" s="99"/>
      <c r="E20" s="75"/>
      <c r="F20" s="75"/>
      <c r="G20" s="75"/>
      <c r="H20" s="75"/>
      <c r="I20" s="75"/>
      <c r="J20" s="75"/>
      <c r="K20" s="75"/>
      <c r="L20" s="75"/>
      <c r="M20" s="75"/>
      <c r="N20" s="75"/>
      <c r="O20" s="75"/>
    </row>
    <row r="21" spans="1:15" x14ac:dyDescent="0.25">
      <c r="A21" s="95"/>
      <c r="B21" s="99"/>
      <c r="C21" s="99"/>
      <c r="D21" s="99"/>
      <c r="E21" s="75"/>
      <c r="F21" s="75"/>
      <c r="G21" s="75"/>
      <c r="H21" s="75"/>
      <c r="I21" s="75"/>
      <c r="J21" s="75"/>
      <c r="K21" s="75"/>
      <c r="L21" s="75"/>
      <c r="M21" s="75"/>
      <c r="N21" s="75"/>
      <c r="O21" s="75"/>
    </row>
    <row r="22" spans="1:15" ht="20.25" x14ac:dyDescent="0.25">
      <c r="A22" s="95"/>
      <c r="B22" s="95"/>
      <c r="C22" s="97"/>
      <c r="D22" s="97"/>
      <c r="E22" s="75"/>
      <c r="F22" s="75"/>
      <c r="G22" s="75"/>
      <c r="H22" s="75"/>
      <c r="I22" s="75"/>
      <c r="J22" s="75"/>
      <c r="K22" s="75"/>
      <c r="L22" s="75"/>
      <c r="M22" s="75"/>
      <c r="N22" s="75"/>
      <c r="O22" s="75"/>
    </row>
    <row r="23" spans="1:15" ht="20.25" x14ac:dyDescent="0.25">
      <c r="A23" s="95"/>
      <c r="B23" s="95"/>
      <c r="C23" s="97"/>
      <c r="D23" s="97"/>
      <c r="E23" s="75"/>
      <c r="F23" s="75"/>
      <c r="G23" s="75"/>
      <c r="H23" s="75"/>
      <c r="I23" s="75"/>
      <c r="J23" s="75"/>
      <c r="K23" s="75"/>
      <c r="L23" s="75"/>
      <c r="M23" s="75"/>
      <c r="N23" s="75"/>
      <c r="O23" s="75"/>
    </row>
    <row r="24" spans="1:15" ht="20.25" x14ac:dyDescent="0.25">
      <c r="A24" s="95"/>
      <c r="B24" s="95"/>
      <c r="C24" s="97"/>
      <c r="D24" s="97"/>
      <c r="E24" s="75"/>
      <c r="F24" s="75"/>
      <c r="G24" s="75"/>
      <c r="H24" s="75"/>
      <c r="I24" s="75"/>
      <c r="J24" s="75"/>
      <c r="K24" s="75"/>
      <c r="L24" s="75"/>
      <c r="M24" s="75"/>
      <c r="N24" s="75"/>
      <c r="O24" s="75"/>
    </row>
    <row r="25" spans="1:15" ht="20.25" x14ac:dyDescent="0.25">
      <c r="A25" s="95"/>
      <c r="B25" s="95"/>
      <c r="C25" s="97"/>
      <c r="D25" s="97"/>
      <c r="E25" s="75"/>
      <c r="F25" s="75"/>
      <c r="G25" s="75"/>
      <c r="H25" s="75"/>
      <c r="I25" s="75"/>
      <c r="J25" s="75"/>
      <c r="K25" s="75"/>
      <c r="L25" s="75"/>
      <c r="M25" s="75"/>
      <c r="N25" s="75"/>
      <c r="O25" s="75"/>
    </row>
    <row r="26" spans="1:15" ht="20.25" x14ac:dyDescent="0.25">
      <c r="A26" s="95"/>
      <c r="B26" s="95"/>
      <c r="C26" s="97"/>
      <c r="D26" s="97"/>
      <c r="E26" s="75"/>
      <c r="F26" s="75"/>
      <c r="G26" s="75"/>
      <c r="H26" s="75"/>
      <c r="I26" s="75"/>
      <c r="J26" s="75"/>
      <c r="K26" s="75"/>
      <c r="L26" s="75"/>
      <c r="M26" s="75"/>
      <c r="N26" s="75"/>
      <c r="O26" s="75"/>
    </row>
    <row r="27" spans="1:15" ht="20.25" x14ac:dyDescent="0.25">
      <c r="A27" s="95"/>
      <c r="B27" s="95"/>
      <c r="C27" s="97"/>
      <c r="D27" s="97"/>
      <c r="E27" s="75"/>
      <c r="F27" s="75"/>
      <c r="G27" s="75"/>
      <c r="H27" s="75"/>
      <c r="I27" s="75"/>
      <c r="J27" s="75"/>
      <c r="K27" s="75"/>
      <c r="L27" s="75"/>
      <c r="M27" s="75"/>
      <c r="N27" s="75"/>
      <c r="O27" s="75"/>
    </row>
    <row r="28" spans="1:15" ht="20.25" x14ac:dyDescent="0.25">
      <c r="A28" s="95"/>
      <c r="B28" s="95"/>
      <c r="C28" s="97"/>
      <c r="D28" s="97"/>
      <c r="E28" s="75"/>
      <c r="F28" s="75"/>
      <c r="G28" s="75"/>
      <c r="H28" s="75"/>
      <c r="I28" s="75"/>
      <c r="J28" s="75"/>
      <c r="K28" s="75"/>
      <c r="L28" s="75"/>
      <c r="M28" s="75"/>
      <c r="N28" s="75"/>
      <c r="O28" s="75"/>
    </row>
    <row r="29" spans="1:15" ht="20.25" x14ac:dyDescent="0.25">
      <c r="A29" s="95"/>
      <c r="B29" s="95"/>
      <c r="C29" s="97"/>
      <c r="D29" s="97"/>
      <c r="E29" s="75"/>
      <c r="F29" s="75"/>
      <c r="G29" s="75"/>
      <c r="H29" s="75"/>
      <c r="I29" s="75"/>
      <c r="J29" s="75"/>
      <c r="K29" s="75"/>
      <c r="L29" s="75"/>
      <c r="M29" s="75"/>
      <c r="N29" s="75"/>
      <c r="O29" s="75"/>
    </row>
    <row r="30" spans="1:15" ht="20.25" x14ac:dyDescent="0.25">
      <c r="A30" s="95"/>
      <c r="B30" s="95"/>
      <c r="C30" s="97"/>
      <c r="D30" s="97"/>
      <c r="E30" s="75"/>
      <c r="F30" s="75"/>
      <c r="G30" s="75"/>
      <c r="H30" s="75"/>
      <c r="I30" s="75"/>
      <c r="J30" s="75"/>
      <c r="K30" s="75"/>
      <c r="L30" s="75"/>
      <c r="M30" s="75"/>
      <c r="N30" s="75"/>
      <c r="O30" s="75"/>
    </row>
    <row r="31" spans="1:15" ht="20.25" x14ac:dyDescent="0.25">
      <c r="A31" s="95"/>
      <c r="B31" s="95"/>
      <c r="C31" s="97"/>
      <c r="D31" s="97"/>
      <c r="E31" s="75"/>
      <c r="F31" s="75"/>
      <c r="G31" s="75"/>
      <c r="H31" s="75"/>
      <c r="I31" s="75"/>
      <c r="J31" s="75"/>
      <c r="K31" s="75"/>
      <c r="L31" s="75"/>
      <c r="M31" s="75"/>
      <c r="N31" s="75"/>
      <c r="O31" s="75"/>
    </row>
    <row r="32" spans="1:15" ht="20.25" x14ac:dyDescent="0.25">
      <c r="A32" s="95"/>
      <c r="B32" s="95"/>
      <c r="C32" s="97"/>
      <c r="D32" s="97"/>
      <c r="E32" s="75"/>
      <c r="F32" s="75"/>
      <c r="G32" s="75"/>
      <c r="H32" s="75"/>
      <c r="I32" s="75"/>
      <c r="J32" s="75"/>
      <c r="K32" s="75"/>
      <c r="L32" s="75"/>
      <c r="M32" s="75"/>
      <c r="N32" s="75"/>
      <c r="O32" s="75"/>
    </row>
    <row r="33" spans="1:15" ht="20.25" x14ac:dyDescent="0.25">
      <c r="A33" s="95"/>
      <c r="B33" s="95"/>
      <c r="C33" s="97"/>
      <c r="D33" s="97"/>
      <c r="E33" s="75"/>
      <c r="F33" s="75"/>
      <c r="G33" s="75"/>
      <c r="H33" s="75"/>
      <c r="I33" s="75"/>
      <c r="J33" s="75"/>
      <c r="K33" s="75"/>
      <c r="L33" s="75"/>
      <c r="M33" s="75"/>
      <c r="N33" s="75"/>
      <c r="O33" s="75"/>
    </row>
    <row r="34" spans="1:15" ht="20.25" x14ac:dyDescent="0.25">
      <c r="A34" s="95"/>
      <c r="B34" s="95"/>
      <c r="C34" s="97"/>
      <c r="D34" s="97"/>
      <c r="E34" s="75"/>
      <c r="F34" s="75"/>
      <c r="G34" s="75"/>
      <c r="H34" s="75"/>
      <c r="I34" s="75"/>
      <c r="J34" s="75"/>
      <c r="K34" s="75"/>
      <c r="L34" s="75"/>
      <c r="M34" s="75"/>
      <c r="N34" s="75"/>
      <c r="O34" s="75"/>
    </row>
    <row r="35" spans="1:15" ht="20.25" x14ac:dyDescent="0.25">
      <c r="A35" s="95"/>
      <c r="B35" s="95"/>
      <c r="C35" s="97"/>
      <c r="D35" s="97"/>
      <c r="E35" s="75"/>
      <c r="F35" s="75"/>
      <c r="G35" s="75"/>
      <c r="H35" s="75"/>
      <c r="I35" s="75"/>
      <c r="J35" s="75"/>
      <c r="K35" s="75"/>
      <c r="L35" s="75"/>
      <c r="M35" s="75"/>
      <c r="N35" s="75"/>
      <c r="O35" s="75"/>
    </row>
    <row r="36" spans="1:15" ht="20.25" x14ac:dyDescent="0.25">
      <c r="A36" s="95"/>
      <c r="B36" s="95"/>
      <c r="C36" s="97"/>
      <c r="D36" s="97"/>
      <c r="E36" s="75"/>
      <c r="F36" s="75"/>
      <c r="G36" s="75"/>
      <c r="H36" s="75"/>
      <c r="I36" s="75"/>
      <c r="J36" s="75"/>
      <c r="K36" s="75"/>
      <c r="L36" s="75"/>
      <c r="M36" s="75"/>
      <c r="N36" s="75"/>
      <c r="O36" s="75"/>
    </row>
    <row r="37" spans="1:15" ht="20.25" x14ac:dyDescent="0.25">
      <c r="A37" s="95"/>
      <c r="B37" s="95"/>
      <c r="C37" s="97"/>
      <c r="D37" s="97"/>
      <c r="E37" s="75"/>
      <c r="F37" s="75"/>
      <c r="G37" s="75"/>
      <c r="H37" s="75"/>
      <c r="I37" s="75"/>
      <c r="J37" s="75"/>
      <c r="K37" s="75"/>
      <c r="L37" s="75"/>
      <c r="M37" s="75"/>
      <c r="N37" s="75"/>
      <c r="O37" s="75"/>
    </row>
    <row r="38" spans="1:15" ht="20.25" x14ac:dyDescent="0.25">
      <c r="A38" s="95"/>
      <c r="B38" s="95"/>
      <c r="C38" s="97"/>
      <c r="D38" s="97"/>
      <c r="E38" s="75"/>
      <c r="F38" s="75"/>
      <c r="G38" s="75"/>
      <c r="H38" s="75"/>
      <c r="I38" s="75"/>
      <c r="J38" s="75"/>
      <c r="K38" s="75"/>
      <c r="L38" s="75"/>
      <c r="M38" s="75"/>
      <c r="N38" s="75"/>
      <c r="O38" s="75"/>
    </row>
    <row r="39" spans="1:15" ht="20.25" x14ac:dyDescent="0.25">
      <c r="A39" s="95"/>
      <c r="B39" s="95"/>
      <c r="C39" s="97"/>
      <c r="D39" s="97"/>
      <c r="E39" s="75"/>
      <c r="F39" s="75"/>
      <c r="G39" s="75"/>
      <c r="H39" s="75"/>
      <c r="I39" s="75"/>
      <c r="J39" s="75"/>
      <c r="K39" s="75"/>
      <c r="L39" s="75"/>
      <c r="M39" s="75"/>
      <c r="N39" s="75"/>
      <c r="O39" s="75"/>
    </row>
    <row r="40" spans="1:15" ht="20.25" x14ac:dyDescent="0.25">
      <c r="A40" s="95"/>
      <c r="B40" s="95"/>
      <c r="C40" s="97"/>
      <c r="D40" s="97"/>
      <c r="E40" s="75"/>
      <c r="F40" s="75"/>
      <c r="G40" s="75"/>
      <c r="H40" s="75"/>
      <c r="I40" s="75"/>
      <c r="J40" s="75"/>
      <c r="K40" s="75"/>
      <c r="L40" s="75"/>
      <c r="M40" s="75"/>
      <c r="N40" s="75"/>
      <c r="O40" s="75"/>
    </row>
    <row r="41" spans="1:15" ht="20.25" x14ac:dyDescent="0.25">
      <c r="A41" s="95"/>
      <c r="B41" s="95"/>
      <c r="C41" s="97"/>
      <c r="D41" s="97"/>
      <c r="E41" s="75"/>
      <c r="F41" s="75"/>
      <c r="G41" s="75"/>
      <c r="H41" s="75"/>
      <c r="I41" s="75"/>
      <c r="J41" s="75"/>
      <c r="K41" s="75"/>
      <c r="L41" s="75"/>
      <c r="M41" s="75"/>
      <c r="N41" s="75"/>
      <c r="O41" s="75"/>
    </row>
    <row r="42" spans="1:15" ht="20.25" x14ac:dyDescent="0.25">
      <c r="A42" s="95"/>
      <c r="B42" s="95"/>
      <c r="C42" s="97"/>
      <c r="D42" s="97"/>
      <c r="E42" s="75"/>
      <c r="F42" s="75"/>
      <c r="G42" s="75"/>
      <c r="H42" s="75"/>
      <c r="I42" s="75"/>
      <c r="J42" s="75"/>
      <c r="K42" s="75"/>
      <c r="L42" s="75"/>
      <c r="M42" s="75"/>
      <c r="N42" s="75"/>
      <c r="O42" s="75"/>
    </row>
    <row r="43" spans="1:15" ht="20.25" x14ac:dyDescent="0.25">
      <c r="A43" s="95"/>
      <c r="B43" s="95"/>
      <c r="C43" s="97"/>
      <c r="D43" s="97"/>
      <c r="E43" s="75"/>
      <c r="F43" s="75"/>
      <c r="G43" s="75"/>
      <c r="H43" s="75"/>
      <c r="I43" s="75"/>
      <c r="J43" s="75"/>
      <c r="K43" s="75"/>
      <c r="L43" s="75"/>
      <c r="M43" s="75"/>
      <c r="N43" s="75"/>
      <c r="O43" s="75"/>
    </row>
    <row r="44" spans="1:15" ht="20.25" x14ac:dyDescent="0.25">
      <c r="A44" s="95"/>
      <c r="B44" s="95"/>
      <c r="C44" s="97"/>
      <c r="D44" s="97"/>
      <c r="E44" s="75"/>
      <c r="F44" s="75"/>
      <c r="G44" s="75"/>
      <c r="H44" s="75"/>
      <c r="I44" s="75"/>
      <c r="J44" s="75"/>
      <c r="K44" s="75"/>
      <c r="L44" s="75"/>
      <c r="M44" s="75"/>
      <c r="N44" s="75"/>
      <c r="O44" s="75"/>
    </row>
    <row r="45" spans="1:15" ht="20.25" x14ac:dyDescent="0.25">
      <c r="A45" s="95"/>
      <c r="B45" s="95"/>
      <c r="C45" s="97"/>
      <c r="D45" s="97"/>
      <c r="E45" s="75"/>
      <c r="F45" s="75"/>
      <c r="G45" s="75"/>
      <c r="H45" s="75"/>
      <c r="I45" s="75"/>
      <c r="J45" s="75"/>
      <c r="K45" s="75"/>
      <c r="L45" s="75"/>
      <c r="M45" s="75"/>
      <c r="N45" s="75"/>
      <c r="O45" s="75"/>
    </row>
    <row r="46" spans="1:15" ht="20.25" x14ac:dyDescent="0.25">
      <c r="A46" s="95"/>
      <c r="B46" s="95"/>
      <c r="C46" s="97"/>
      <c r="D46" s="97"/>
      <c r="E46" s="75"/>
      <c r="F46" s="75"/>
      <c r="G46" s="75"/>
      <c r="H46" s="75"/>
      <c r="I46" s="75"/>
      <c r="J46" s="75"/>
      <c r="K46" s="75"/>
      <c r="L46" s="75"/>
      <c r="M46" s="75"/>
      <c r="N46" s="75"/>
      <c r="O46" s="75"/>
    </row>
    <row r="47" spans="1:15" ht="20.25" x14ac:dyDescent="0.25">
      <c r="A47" s="95"/>
      <c r="B47" s="95"/>
      <c r="C47" s="97"/>
      <c r="D47" s="97"/>
      <c r="E47" s="75"/>
      <c r="F47" s="75"/>
      <c r="G47" s="75"/>
      <c r="H47" s="75"/>
      <c r="I47" s="75"/>
      <c r="J47" s="75"/>
      <c r="K47" s="75"/>
      <c r="L47" s="75"/>
      <c r="M47" s="75"/>
      <c r="N47" s="75"/>
      <c r="O47" s="75"/>
    </row>
    <row r="48" spans="1:15" ht="20.25" x14ac:dyDescent="0.25">
      <c r="A48" s="95"/>
      <c r="B48" s="95"/>
      <c r="C48" s="97"/>
      <c r="D48" s="97"/>
      <c r="E48" s="75"/>
      <c r="F48" s="75"/>
      <c r="G48" s="75"/>
      <c r="H48" s="75"/>
      <c r="I48" s="75"/>
      <c r="J48" s="75"/>
      <c r="K48" s="75"/>
      <c r="L48" s="75"/>
      <c r="M48" s="75"/>
      <c r="N48" s="75"/>
      <c r="O48" s="75"/>
    </row>
    <row r="49" spans="1:15" ht="20.25" x14ac:dyDescent="0.25">
      <c r="A49" s="95"/>
      <c r="B49" s="95"/>
      <c r="C49" s="97"/>
      <c r="D49" s="97"/>
      <c r="E49" s="75"/>
      <c r="F49" s="75"/>
      <c r="G49" s="75"/>
      <c r="H49" s="75"/>
      <c r="I49" s="75"/>
      <c r="J49" s="75"/>
      <c r="K49" s="75"/>
      <c r="L49" s="75"/>
      <c r="M49" s="75"/>
      <c r="N49" s="75"/>
      <c r="O49" s="75"/>
    </row>
    <row r="50" spans="1:15" ht="20.25" x14ac:dyDescent="0.25">
      <c r="A50" s="95"/>
      <c r="B50" s="95"/>
      <c r="C50" s="97"/>
      <c r="D50" s="97"/>
      <c r="E50" s="75"/>
      <c r="F50" s="75"/>
      <c r="G50" s="75"/>
      <c r="H50" s="75"/>
      <c r="I50" s="75"/>
      <c r="J50" s="75"/>
      <c r="K50" s="75"/>
      <c r="L50" s="75"/>
      <c r="M50" s="75"/>
      <c r="N50" s="75"/>
      <c r="O50" s="75"/>
    </row>
    <row r="51" spans="1:15" ht="20.25" x14ac:dyDescent="0.25">
      <c r="A51" s="95"/>
      <c r="B51" s="95"/>
      <c r="C51" s="97"/>
      <c r="D51" s="97"/>
      <c r="E51" s="75"/>
      <c r="F51" s="75"/>
      <c r="G51" s="75"/>
      <c r="H51" s="75"/>
      <c r="I51" s="75"/>
      <c r="J51" s="75"/>
      <c r="K51" s="75"/>
      <c r="L51" s="75"/>
      <c r="M51" s="75"/>
      <c r="N51" s="75"/>
      <c r="O51" s="75"/>
    </row>
    <row r="52" spans="1:15" ht="20.25" x14ac:dyDescent="0.25">
      <c r="A52" s="95"/>
      <c r="B52" s="20"/>
      <c r="C52" s="26"/>
      <c r="D52" s="26"/>
    </row>
    <row r="53" spans="1:15" ht="20.25" x14ac:dyDescent="0.25">
      <c r="A53" s="95"/>
      <c r="B53" s="20"/>
      <c r="C53" s="26"/>
      <c r="D53" s="26"/>
    </row>
    <row r="54" spans="1:15" ht="20.25" x14ac:dyDescent="0.25">
      <c r="A54" s="95"/>
      <c r="B54" s="20"/>
      <c r="C54" s="26"/>
      <c r="D54" s="26"/>
    </row>
    <row r="55" spans="1:15" ht="20.25" x14ac:dyDescent="0.25">
      <c r="A55" s="95"/>
      <c r="B55" s="20"/>
      <c r="C55" s="26"/>
      <c r="D55" s="26"/>
    </row>
    <row r="56" spans="1:15" ht="20.25" x14ac:dyDescent="0.25">
      <c r="A56" s="95"/>
      <c r="B56" s="20"/>
      <c r="C56" s="26"/>
      <c r="D56" s="26"/>
    </row>
    <row r="57" spans="1:15" ht="20.25" x14ac:dyDescent="0.25">
      <c r="A57" s="95"/>
      <c r="B57" s="20"/>
      <c r="C57" s="26"/>
      <c r="D57" s="26"/>
    </row>
    <row r="58" spans="1:15" ht="20.25" x14ac:dyDescent="0.25">
      <c r="A58" s="95"/>
      <c r="B58" s="20"/>
      <c r="C58" s="26"/>
      <c r="D58" s="26"/>
    </row>
    <row r="59" spans="1:15" ht="20.25" x14ac:dyDescent="0.25">
      <c r="A59" s="95"/>
      <c r="B59" s="20"/>
      <c r="C59" s="26"/>
      <c r="D59" s="26"/>
    </row>
    <row r="60" spans="1:15" ht="20.25" x14ac:dyDescent="0.25">
      <c r="A60" s="95"/>
      <c r="B60" s="20"/>
      <c r="C60" s="26"/>
      <c r="D60" s="26"/>
    </row>
    <row r="61" spans="1:15" ht="20.25" x14ac:dyDescent="0.25">
      <c r="A61" s="95"/>
      <c r="B61" s="20"/>
      <c r="C61" s="26"/>
      <c r="D61" s="26"/>
    </row>
    <row r="62" spans="1:15" ht="20.25" x14ac:dyDescent="0.25">
      <c r="A62" s="95"/>
      <c r="B62" s="20"/>
      <c r="C62" s="26"/>
      <c r="D62" s="26"/>
    </row>
    <row r="63" spans="1:15" ht="20.25" x14ac:dyDescent="0.25">
      <c r="A63" s="95"/>
      <c r="B63" s="20"/>
      <c r="C63" s="26"/>
      <c r="D63" s="26"/>
    </row>
    <row r="64" spans="1:15" ht="20.25" x14ac:dyDescent="0.25">
      <c r="A64" s="95"/>
      <c r="B64" s="20"/>
      <c r="C64" s="26"/>
      <c r="D64" s="26"/>
    </row>
    <row r="65" spans="1:4" ht="20.25" x14ac:dyDescent="0.25">
      <c r="A65" s="95"/>
      <c r="B65" s="20"/>
      <c r="C65" s="26"/>
      <c r="D65" s="26"/>
    </row>
    <row r="66" spans="1:4" ht="20.25" x14ac:dyDescent="0.25">
      <c r="A66" s="95"/>
      <c r="B66" s="20"/>
      <c r="C66" s="26"/>
      <c r="D66" s="26"/>
    </row>
    <row r="67" spans="1:4" ht="20.25" x14ac:dyDescent="0.25">
      <c r="A67" s="95"/>
      <c r="B67" s="20"/>
      <c r="C67" s="26"/>
      <c r="D67" s="26"/>
    </row>
    <row r="68" spans="1:4" ht="20.25" x14ac:dyDescent="0.25">
      <c r="A68" s="95"/>
      <c r="B68" s="20"/>
      <c r="C68" s="26"/>
      <c r="D68" s="26"/>
    </row>
    <row r="69" spans="1:4" ht="20.25" x14ac:dyDescent="0.25">
      <c r="A69" s="95"/>
      <c r="B69" s="20"/>
      <c r="C69" s="26"/>
      <c r="D69" s="26"/>
    </row>
    <row r="70" spans="1:4" ht="20.25" x14ac:dyDescent="0.25">
      <c r="A70" s="95"/>
      <c r="B70" s="20"/>
      <c r="C70" s="26"/>
      <c r="D70" s="26"/>
    </row>
    <row r="71" spans="1:4" ht="20.25" x14ac:dyDescent="0.25">
      <c r="A71" s="95"/>
      <c r="B71" s="20"/>
      <c r="C71" s="26"/>
      <c r="D71" s="26"/>
    </row>
    <row r="72" spans="1:4" ht="20.25" x14ac:dyDescent="0.25">
      <c r="A72" s="95"/>
      <c r="B72" s="20"/>
      <c r="C72" s="26"/>
      <c r="D72" s="26"/>
    </row>
    <row r="73" spans="1:4" ht="20.25" x14ac:dyDescent="0.25">
      <c r="A73" s="95"/>
      <c r="B73" s="20"/>
      <c r="C73" s="26"/>
      <c r="D73" s="26"/>
    </row>
    <row r="74" spans="1:4" ht="20.25" x14ac:dyDescent="0.25">
      <c r="A74" s="95"/>
      <c r="B74" s="20"/>
      <c r="C74" s="26"/>
      <c r="D74" s="26"/>
    </row>
    <row r="75" spans="1:4" ht="20.25" x14ac:dyDescent="0.25">
      <c r="A75" s="95"/>
      <c r="B75" s="20"/>
      <c r="C75" s="26"/>
      <c r="D75" s="26"/>
    </row>
    <row r="76" spans="1:4" ht="20.25" x14ac:dyDescent="0.25">
      <c r="A76" s="95"/>
      <c r="B76" s="20"/>
      <c r="C76" s="26"/>
      <c r="D76" s="26"/>
    </row>
    <row r="77" spans="1:4" ht="20.25" x14ac:dyDescent="0.25">
      <c r="A77" s="95"/>
      <c r="B77" s="20"/>
      <c r="C77" s="26"/>
      <c r="D77" s="26"/>
    </row>
    <row r="78" spans="1:4" ht="20.25" x14ac:dyDescent="0.25">
      <c r="A78" s="95"/>
      <c r="B78" s="20"/>
      <c r="C78" s="26"/>
      <c r="D78" s="26"/>
    </row>
    <row r="79" spans="1:4" ht="20.25" x14ac:dyDescent="0.25">
      <c r="A79" s="95"/>
      <c r="B79" s="20"/>
      <c r="C79" s="26"/>
      <c r="D79" s="26"/>
    </row>
    <row r="80" spans="1:4" ht="20.25" x14ac:dyDescent="0.25">
      <c r="A80" s="95"/>
      <c r="B80" s="20"/>
      <c r="C80" s="26"/>
      <c r="D80" s="26"/>
    </row>
    <row r="81" spans="1:4" ht="20.25" x14ac:dyDescent="0.25">
      <c r="A81" s="95"/>
      <c r="B81" s="20"/>
      <c r="C81" s="26"/>
      <c r="D81" s="26"/>
    </row>
    <row r="82" spans="1:4" ht="20.25" x14ac:dyDescent="0.25">
      <c r="A82" s="95"/>
      <c r="B82" s="20"/>
      <c r="C82" s="26"/>
      <c r="D82" s="26"/>
    </row>
    <row r="83" spans="1:4" ht="20.25" x14ac:dyDescent="0.25">
      <c r="A83" s="95"/>
      <c r="B83" s="20"/>
      <c r="C83" s="26"/>
      <c r="D83" s="26"/>
    </row>
    <row r="84" spans="1:4" ht="20.25" x14ac:dyDescent="0.25">
      <c r="A84" s="95"/>
      <c r="B84" s="20"/>
      <c r="C84" s="26"/>
      <c r="D84" s="26"/>
    </row>
    <row r="85" spans="1:4" ht="20.25" x14ac:dyDescent="0.25">
      <c r="A85" s="95"/>
      <c r="B85" s="20"/>
      <c r="C85" s="26"/>
      <c r="D85" s="26"/>
    </row>
    <row r="86" spans="1:4" ht="20.25" x14ac:dyDescent="0.25">
      <c r="A86" s="95"/>
      <c r="B86" s="20"/>
      <c r="C86" s="26"/>
      <c r="D86" s="26"/>
    </row>
    <row r="87" spans="1:4" ht="20.25" x14ac:dyDescent="0.25">
      <c r="A87" s="95"/>
      <c r="B87" s="20"/>
      <c r="C87" s="26"/>
      <c r="D87" s="26"/>
    </row>
    <row r="88" spans="1:4" ht="20.25" x14ac:dyDescent="0.25">
      <c r="A88" s="95"/>
      <c r="B88" s="20"/>
      <c r="C88" s="26"/>
      <c r="D88" s="26"/>
    </row>
    <row r="89" spans="1:4" ht="20.25" x14ac:dyDescent="0.25">
      <c r="A89" s="95"/>
      <c r="B89" s="20"/>
      <c r="C89" s="26"/>
      <c r="D89" s="26"/>
    </row>
    <row r="90" spans="1:4" ht="20.25" x14ac:dyDescent="0.25">
      <c r="A90" s="95"/>
      <c r="B90" s="20"/>
      <c r="C90" s="26"/>
      <c r="D90" s="26"/>
    </row>
    <row r="91" spans="1:4" ht="20.25" x14ac:dyDescent="0.25">
      <c r="A91" s="95"/>
      <c r="B91" s="20"/>
      <c r="C91" s="26"/>
      <c r="D91" s="26"/>
    </row>
    <row r="92" spans="1:4" ht="20.25" x14ac:dyDescent="0.25">
      <c r="A92" s="95"/>
      <c r="B92" s="20"/>
      <c r="C92" s="26"/>
      <c r="D92" s="26"/>
    </row>
    <row r="93" spans="1:4" ht="20.25" x14ac:dyDescent="0.25">
      <c r="A93" s="95"/>
      <c r="B93" s="20"/>
      <c r="C93" s="26"/>
      <c r="D93" s="26"/>
    </row>
    <row r="94" spans="1:4" ht="20.25" x14ac:dyDescent="0.25">
      <c r="A94" s="95"/>
      <c r="B94" s="20"/>
      <c r="C94" s="26"/>
      <c r="D94" s="26"/>
    </row>
    <row r="95" spans="1:4" ht="20.25" x14ac:dyDescent="0.25">
      <c r="A95" s="95"/>
      <c r="B95" s="20"/>
      <c r="C95" s="26"/>
      <c r="D95" s="26"/>
    </row>
    <row r="96" spans="1:4" ht="20.25" x14ac:dyDescent="0.25">
      <c r="A96" s="95"/>
      <c r="B96" s="20"/>
      <c r="C96" s="26"/>
      <c r="D96" s="26"/>
    </row>
    <row r="97" spans="1:4" ht="20.25" x14ac:dyDescent="0.25">
      <c r="A97" s="95"/>
      <c r="B97" s="20"/>
      <c r="C97" s="26"/>
      <c r="D97" s="26"/>
    </row>
    <row r="98" spans="1:4" ht="20.25" x14ac:dyDescent="0.25">
      <c r="A98" s="95"/>
      <c r="B98" s="20"/>
      <c r="C98" s="26"/>
      <c r="D98" s="26"/>
    </row>
    <row r="99" spans="1:4" ht="20.25" x14ac:dyDescent="0.25">
      <c r="A99" s="95"/>
      <c r="B99" s="20"/>
      <c r="C99" s="26"/>
      <c r="D99" s="26"/>
    </row>
    <row r="100" spans="1:4" ht="20.25" x14ac:dyDescent="0.25">
      <c r="A100" s="95"/>
      <c r="B100" s="20"/>
      <c r="C100" s="26"/>
      <c r="D100" s="26"/>
    </row>
    <row r="101" spans="1:4" ht="20.25" x14ac:dyDescent="0.25">
      <c r="A101" s="95"/>
      <c r="B101" s="20"/>
      <c r="C101" s="26"/>
      <c r="D101" s="26"/>
    </row>
    <row r="102" spans="1:4" ht="20.25" x14ac:dyDescent="0.25">
      <c r="A102" s="95"/>
      <c r="B102" s="20"/>
      <c r="C102" s="26"/>
      <c r="D102" s="26"/>
    </row>
    <row r="103" spans="1:4" ht="20.25" x14ac:dyDescent="0.25">
      <c r="A103" s="95"/>
      <c r="B103" s="20"/>
      <c r="C103" s="26"/>
      <c r="D103" s="26"/>
    </row>
    <row r="104" spans="1:4" ht="20.25" x14ac:dyDescent="0.25">
      <c r="A104" s="95"/>
      <c r="B104" s="20"/>
      <c r="C104" s="26"/>
      <c r="D104" s="26"/>
    </row>
    <row r="105" spans="1:4" ht="20.25" x14ac:dyDescent="0.25">
      <c r="A105" s="95"/>
      <c r="B105" s="20"/>
      <c r="C105" s="26"/>
      <c r="D105" s="26"/>
    </row>
    <row r="106" spans="1:4" ht="20.25" x14ac:dyDescent="0.25">
      <c r="A106" s="95"/>
      <c r="B106" s="20"/>
      <c r="C106" s="26"/>
      <c r="D106" s="26"/>
    </row>
    <row r="107" spans="1:4" ht="20.25" x14ac:dyDescent="0.25">
      <c r="A107" s="95"/>
      <c r="B107" s="20"/>
      <c r="C107" s="26"/>
      <c r="D107" s="26"/>
    </row>
    <row r="108" spans="1:4" ht="20.25" x14ac:dyDescent="0.25">
      <c r="A108" s="95"/>
      <c r="B108" s="20"/>
      <c r="C108" s="26"/>
      <c r="D108" s="26"/>
    </row>
    <row r="109" spans="1:4" ht="20.25" x14ac:dyDescent="0.25">
      <c r="A109" s="95"/>
      <c r="B109" s="20"/>
      <c r="C109" s="26"/>
      <c r="D109" s="26"/>
    </row>
    <row r="110" spans="1:4" ht="20.25" x14ac:dyDescent="0.25">
      <c r="A110" s="95"/>
      <c r="B110" s="20"/>
      <c r="C110" s="26"/>
      <c r="D110" s="26"/>
    </row>
    <row r="111" spans="1:4" ht="20.25" x14ac:dyDescent="0.25">
      <c r="A111" s="95"/>
      <c r="B111" s="20"/>
      <c r="C111" s="26"/>
      <c r="D111" s="26"/>
    </row>
    <row r="112" spans="1:4" ht="20.25" x14ac:dyDescent="0.25">
      <c r="A112" s="95"/>
      <c r="B112" s="20"/>
      <c r="C112" s="26"/>
      <c r="D112" s="26"/>
    </row>
    <row r="113" spans="1:4" ht="20.25" x14ac:dyDescent="0.25">
      <c r="A113" s="95"/>
      <c r="B113" s="20"/>
      <c r="C113" s="26"/>
      <c r="D113" s="26"/>
    </row>
    <row r="114" spans="1:4" ht="20.25" x14ac:dyDescent="0.25">
      <c r="A114" s="95"/>
      <c r="B114" s="20"/>
      <c r="C114" s="26"/>
      <c r="D114" s="26"/>
    </row>
    <row r="115" spans="1:4" ht="20.25" x14ac:dyDescent="0.25">
      <c r="A115" s="95"/>
      <c r="B115" s="20"/>
      <c r="C115" s="26"/>
      <c r="D115" s="26"/>
    </row>
    <row r="116" spans="1:4" ht="20.25" x14ac:dyDescent="0.25">
      <c r="A116" s="95"/>
      <c r="B116" s="20"/>
      <c r="C116" s="26"/>
      <c r="D116" s="26"/>
    </row>
    <row r="117" spans="1:4" ht="20.25" x14ac:dyDescent="0.25">
      <c r="A117" s="95"/>
      <c r="B117" s="20"/>
      <c r="C117" s="26"/>
      <c r="D117" s="26"/>
    </row>
    <row r="118" spans="1:4" ht="20.25" x14ac:dyDescent="0.25">
      <c r="A118" s="95"/>
      <c r="B118" s="20"/>
      <c r="C118" s="26"/>
      <c r="D118" s="26"/>
    </row>
    <row r="119" spans="1:4" ht="20.25" x14ac:dyDescent="0.25">
      <c r="A119" s="95"/>
      <c r="B119" s="20"/>
      <c r="C119" s="26"/>
      <c r="D119" s="26"/>
    </row>
    <row r="120" spans="1:4" ht="20.25" x14ac:dyDescent="0.25">
      <c r="A120" s="95"/>
      <c r="B120" s="20"/>
      <c r="C120" s="26"/>
      <c r="D120" s="26"/>
    </row>
    <row r="121" spans="1:4" ht="20.25" x14ac:dyDescent="0.25">
      <c r="A121" s="95"/>
      <c r="B121" s="20"/>
      <c r="C121" s="26"/>
      <c r="D121" s="26"/>
    </row>
    <row r="122" spans="1:4" ht="20.25" x14ac:dyDescent="0.25">
      <c r="A122" s="95"/>
      <c r="B122" s="20"/>
      <c r="C122" s="26"/>
      <c r="D122" s="26"/>
    </row>
    <row r="123" spans="1:4" ht="20.25" x14ac:dyDescent="0.25">
      <c r="A123" s="95"/>
      <c r="B123" s="20"/>
      <c r="C123" s="26"/>
      <c r="D123" s="26"/>
    </row>
    <row r="124" spans="1:4" ht="20.25" x14ac:dyDescent="0.25">
      <c r="A124" s="95"/>
      <c r="B124" s="20"/>
      <c r="C124" s="26"/>
      <c r="D124" s="26"/>
    </row>
    <row r="125" spans="1:4" ht="20.25" x14ac:dyDescent="0.25">
      <c r="A125" s="95"/>
      <c r="B125" s="20"/>
      <c r="C125" s="26"/>
      <c r="D125" s="26"/>
    </row>
    <row r="126" spans="1:4" ht="20.25" x14ac:dyDescent="0.25">
      <c r="A126" s="95"/>
      <c r="B126" s="20"/>
      <c r="C126" s="26"/>
      <c r="D126" s="26"/>
    </row>
    <row r="127" spans="1:4" ht="20.25" x14ac:dyDescent="0.25">
      <c r="A127" s="95"/>
      <c r="B127" s="20"/>
      <c r="C127" s="26"/>
      <c r="D127" s="26"/>
    </row>
    <row r="128" spans="1:4" ht="20.25" x14ac:dyDescent="0.25">
      <c r="A128" s="95"/>
      <c r="B128" s="20"/>
      <c r="C128" s="26"/>
      <c r="D128" s="26"/>
    </row>
    <row r="129" spans="1:4" ht="20.25" x14ac:dyDescent="0.25">
      <c r="A129" s="95"/>
      <c r="B129" s="20"/>
      <c r="C129" s="26"/>
      <c r="D129" s="26"/>
    </row>
    <row r="130" spans="1:4" ht="20.25" x14ac:dyDescent="0.25">
      <c r="A130" s="95"/>
      <c r="B130" s="20"/>
      <c r="C130" s="26"/>
      <c r="D130" s="26"/>
    </row>
    <row r="131" spans="1:4" ht="20.25" x14ac:dyDescent="0.25">
      <c r="A131" s="95"/>
      <c r="B131" s="20"/>
      <c r="C131" s="26"/>
      <c r="D131" s="26"/>
    </row>
    <row r="132" spans="1:4" ht="20.25" x14ac:dyDescent="0.25">
      <c r="A132" s="95"/>
      <c r="B132" s="20"/>
      <c r="C132" s="26"/>
      <c r="D132" s="26"/>
    </row>
    <row r="133" spans="1:4" ht="20.25" x14ac:dyDescent="0.25">
      <c r="A133" s="95"/>
      <c r="B133" s="20"/>
      <c r="C133" s="26"/>
      <c r="D133" s="26"/>
    </row>
    <row r="134" spans="1:4" ht="20.25" x14ac:dyDescent="0.25">
      <c r="A134" s="95"/>
      <c r="B134" s="20"/>
      <c r="C134" s="26"/>
      <c r="D134" s="26"/>
    </row>
    <row r="135" spans="1:4" ht="20.25" x14ac:dyDescent="0.25">
      <c r="A135" s="95"/>
      <c r="B135" s="20"/>
      <c r="C135" s="26"/>
      <c r="D135" s="26"/>
    </row>
    <row r="136" spans="1:4" ht="20.25" x14ac:dyDescent="0.25">
      <c r="A136" s="95"/>
      <c r="B136" s="20"/>
      <c r="C136" s="26"/>
      <c r="D136" s="26"/>
    </row>
    <row r="137" spans="1:4" ht="20.25" x14ac:dyDescent="0.25">
      <c r="A137" s="95"/>
      <c r="B137" s="20"/>
      <c r="C137" s="26"/>
      <c r="D137" s="26"/>
    </row>
    <row r="138" spans="1:4" ht="20.25" x14ac:dyDescent="0.25">
      <c r="A138" s="95"/>
      <c r="B138" s="20"/>
      <c r="C138" s="26"/>
      <c r="D138" s="26"/>
    </row>
    <row r="139" spans="1:4" ht="20.25" x14ac:dyDescent="0.25">
      <c r="A139" s="95"/>
      <c r="B139" s="20"/>
      <c r="C139" s="26"/>
      <c r="D139" s="26"/>
    </row>
    <row r="140" spans="1:4" ht="20.25" x14ac:dyDescent="0.25">
      <c r="A140" s="95"/>
      <c r="B140" s="20"/>
      <c r="C140" s="26"/>
      <c r="D140" s="26"/>
    </row>
    <row r="141" spans="1:4" ht="20.25" x14ac:dyDescent="0.25">
      <c r="A141" s="95"/>
      <c r="B141" s="20"/>
      <c r="C141" s="26"/>
      <c r="D141" s="26"/>
    </row>
    <row r="142" spans="1:4" ht="20.25" x14ac:dyDescent="0.25">
      <c r="A142" s="95"/>
      <c r="B142" s="20"/>
      <c r="C142" s="26"/>
      <c r="D142" s="26"/>
    </row>
    <row r="143" spans="1:4" ht="20.25" x14ac:dyDescent="0.25">
      <c r="A143" s="95"/>
      <c r="B143" s="20"/>
      <c r="C143" s="26"/>
      <c r="D143" s="26"/>
    </row>
    <row r="144" spans="1:4" ht="20.25" x14ac:dyDescent="0.25">
      <c r="A144" s="95"/>
      <c r="B144" s="20"/>
      <c r="C144" s="26"/>
      <c r="D144" s="26"/>
    </row>
    <row r="145" spans="1:4" ht="20.25" x14ac:dyDescent="0.25">
      <c r="A145" s="95"/>
      <c r="B145" s="20"/>
      <c r="C145" s="26"/>
      <c r="D145" s="26"/>
    </row>
    <row r="146" spans="1:4" ht="20.25" x14ac:dyDescent="0.25">
      <c r="A146" s="95"/>
      <c r="B146" s="20"/>
      <c r="C146" s="26"/>
      <c r="D146" s="26"/>
    </row>
    <row r="147" spans="1:4" ht="20.25" x14ac:dyDescent="0.25">
      <c r="A147" s="95"/>
      <c r="B147" s="20"/>
      <c r="C147" s="26"/>
      <c r="D147" s="26"/>
    </row>
    <row r="148" spans="1:4" ht="20.25" x14ac:dyDescent="0.25">
      <c r="A148" s="95"/>
      <c r="B148" s="20"/>
      <c r="C148" s="26"/>
      <c r="D148" s="26"/>
    </row>
    <row r="149" spans="1:4" ht="20.25" x14ac:dyDescent="0.25">
      <c r="A149" s="95"/>
      <c r="B149" s="20"/>
      <c r="C149" s="26"/>
      <c r="D149" s="26"/>
    </row>
    <row r="150" spans="1:4" ht="20.25" x14ac:dyDescent="0.25">
      <c r="A150" s="95"/>
      <c r="B150" s="20"/>
      <c r="C150" s="26"/>
      <c r="D150" s="26"/>
    </row>
    <row r="151" spans="1:4" ht="20.25" x14ac:dyDescent="0.25">
      <c r="A151" s="95"/>
      <c r="B151" s="20"/>
      <c r="C151" s="26"/>
      <c r="D151" s="26"/>
    </row>
    <row r="152" spans="1:4" ht="20.25" x14ac:dyDescent="0.25">
      <c r="A152" s="95"/>
      <c r="B152" s="20"/>
      <c r="C152" s="26"/>
      <c r="D152" s="26"/>
    </row>
    <row r="153" spans="1:4" ht="20.25" x14ac:dyDescent="0.25">
      <c r="A153" s="95"/>
      <c r="B153" s="20"/>
      <c r="C153" s="26"/>
      <c r="D153" s="26"/>
    </row>
    <row r="154" spans="1:4" ht="20.25" x14ac:dyDescent="0.25">
      <c r="A154" s="95"/>
      <c r="B154" s="20"/>
      <c r="C154" s="26"/>
      <c r="D154" s="26"/>
    </row>
    <row r="155" spans="1:4" ht="20.25" x14ac:dyDescent="0.25">
      <c r="A155" s="95"/>
      <c r="B155" s="20"/>
      <c r="C155" s="26"/>
      <c r="D155" s="26"/>
    </row>
    <row r="156" spans="1:4" ht="20.25" x14ac:dyDescent="0.25">
      <c r="A156" s="95"/>
      <c r="B156" s="20"/>
      <c r="C156" s="26"/>
      <c r="D156" s="26"/>
    </row>
    <row r="157" spans="1:4" ht="20.25" x14ac:dyDescent="0.25">
      <c r="A157" s="95"/>
      <c r="B157" s="20"/>
      <c r="C157" s="26"/>
      <c r="D157" s="26"/>
    </row>
    <row r="158" spans="1:4" ht="20.25" x14ac:dyDescent="0.25">
      <c r="A158" s="95"/>
      <c r="B158" s="20"/>
      <c r="C158" s="26"/>
      <c r="D158" s="26"/>
    </row>
    <row r="159" spans="1:4" ht="20.25" x14ac:dyDescent="0.25">
      <c r="A159" s="95"/>
      <c r="B159" s="20"/>
      <c r="C159" s="26"/>
      <c r="D159" s="26"/>
    </row>
    <row r="160" spans="1:4" ht="20.25" x14ac:dyDescent="0.25">
      <c r="A160" s="95"/>
      <c r="B160" s="20"/>
      <c r="C160" s="26"/>
      <c r="D160" s="26"/>
    </row>
    <row r="161" spans="1:4" ht="20.25" x14ac:dyDescent="0.25">
      <c r="A161" s="95"/>
      <c r="B161" s="20"/>
      <c r="C161" s="26"/>
      <c r="D161" s="26"/>
    </row>
    <row r="162" spans="1:4" ht="20.25" x14ac:dyDescent="0.25">
      <c r="A162" s="95"/>
      <c r="B162" s="20"/>
      <c r="C162" s="26"/>
      <c r="D162" s="26"/>
    </row>
    <row r="163" spans="1:4" ht="20.25" x14ac:dyDescent="0.25">
      <c r="A163" s="95"/>
      <c r="B163" s="20"/>
      <c r="C163" s="26"/>
      <c r="D163" s="26"/>
    </row>
    <row r="164" spans="1:4" ht="20.25" x14ac:dyDescent="0.25">
      <c r="A164" s="95"/>
      <c r="B164" s="20"/>
      <c r="C164" s="26"/>
      <c r="D164" s="26"/>
    </row>
    <row r="165" spans="1:4" ht="20.25" x14ac:dyDescent="0.25">
      <c r="A165" s="95"/>
      <c r="B165" s="20"/>
      <c r="C165" s="26"/>
      <c r="D165" s="26"/>
    </row>
    <row r="166" spans="1:4" ht="20.25" x14ac:dyDescent="0.25">
      <c r="A166" s="95"/>
      <c r="B166" s="20"/>
      <c r="C166" s="26"/>
      <c r="D166" s="26"/>
    </row>
    <row r="167" spans="1:4" ht="20.25" x14ac:dyDescent="0.25">
      <c r="A167" s="95"/>
      <c r="B167" s="20"/>
      <c r="C167" s="26"/>
      <c r="D167" s="26"/>
    </row>
    <row r="168" spans="1:4" ht="20.25" x14ac:dyDescent="0.25">
      <c r="A168" s="95"/>
      <c r="B168" s="20"/>
      <c r="C168" s="26"/>
      <c r="D168" s="26"/>
    </row>
    <row r="169" spans="1:4" ht="20.25" x14ac:dyDescent="0.25">
      <c r="A169" s="95"/>
      <c r="B169" s="20"/>
      <c r="C169" s="26"/>
      <c r="D169" s="26"/>
    </row>
    <row r="170" spans="1:4" ht="20.25" x14ac:dyDescent="0.25">
      <c r="A170" s="95"/>
      <c r="B170" s="20"/>
      <c r="C170" s="26"/>
      <c r="D170" s="26"/>
    </row>
    <row r="171" spans="1:4" ht="20.25" x14ac:dyDescent="0.25">
      <c r="A171" s="95"/>
      <c r="B171" s="20"/>
      <c r="C171" s="26"/>
      <c r="D171" s="26"/>
    </row>
    <row r="172" spans="1:4" ht="20.25" x14ac:dyDescent="0.25">
      <c r="A172" s="95"/>
      <c r="B172" s="20"/>
      <c r="C172" s="26"/>
      <c r="D172" s="26"/>
    </row>
    <row r="173" spans="1:4" ht="20.25" x14ac:dyDescent="0.25">
      <c r="A173" s="95"/>
      <c r="B173" s="20"/>
      <c r="C173" s="26"/>
      <c r="D173" s="26"/>
    </row>
    <row r="174" spans="1:4" ht="20.25" x14ac:dyDescent="0.25">
      <c r="A174" s="95"/>
      <c r="B174" s="20"/>
      <c r="C174" s="26"/>
      <c r="D174" s="26"/>
    </row>
    <row r="175" spans="1:4" ht="20.25" x14ac:dyDescent="0.25">
      <c r="A175" s="95"/>
      <c r="B175" s="20"/>
      <c r="C175" s="26"/>
      <c r="D175" s="26"/>
    </row>
    <row r="176" spans="1:4" ht="20.25" x14ac:dyDescent="0.25">
      <c r="A176" s="95"/>
      <c r="B176" s="20"/>
      <c r="C176" s="26"/>
      <c r="D176" s="26"/>
    </row>
    <row r="177" spans="1:4" ht="20.25" x14ac:dyDescent="0.25">
      <c r="A177" s="95"/>
      <c r="B177" s="20"/>
      <c r="C177" s="26"/>
      <c r="D177" s="26"/>
    </row>
    <row r="178" spans="1:4" ht="20.25" x14ac:dyDescent="0.25">
      <c r="A178" s="95"/>
      <c r="B178" s="20"/>
      <c r="C178" s="26"/>
      <c r="D178" s="26"/>
    </row>
    <row r="179" spans="1:4" ht="20.25" x14ac:dyDescent="0.25">
      <c r="A179" s="95"/>
      <c r="B179" s="20"/>
      <c r="C179" s="26"/>
      <c r="D179" s="26"/>
    </row>
    <row r="180" spans="1:4" ht="20.25" x14ac:dyDescent="0.25">
      <c r="A180" s="95"/>
      <c r="B180" s="20"/>
      <c r="C180" s="26"/>
      <c r="D180" s="26"/>
    </row>
    <row r="181" spans="1:4" ht="20.25" x14ac:dyDescent="0.25">
      <c r="A181" s="95"/>
      <c r="B181" s="20"/>
      <c r="C181" s="26"/>
      <c r="D181" s="26"/>
    </row>
    <row r="182" spans="1:4" ht="20.25" x14ac:dyDescent="0.25">
      <c r="A182" s="95"/>
      <c r="B182" s="20"/>
      <c r="C182" s="26"/>
      <c r="D182" s="26"/>
    </row>
    <row r="183" spans="1:4" ht="20.25" x14ac:dyDescent="0.25">
      <c r="A183" s="95"/>
      <c r="B183" s="20"/>
      <c r="C183" s="26"/>
      <c r="D183" s="26"/>
    </row>
    <row r="184" spans="1:4" ht="20.25" x14ac:dyDescent="0.25">
      <c r="A184" s="95"/>
      <c r="B184" s="20"/>
      <c r="C184" s="26"/>
      <c r="D184" s="26"/>
    </row>
    <row r="185" spans="1:4" ht="20.25" x14ac:dyDescent="0.25">
      <c r="A185" s="95"/>
      <c r="B185" s="20"/>
      <c r="C185" s="26"/>
      <c r="D185" s="26"/>
    </row>
    <row r="186" spans="1:4" ht="20.25" x14ac:dyDescent="0.25">
      <c r="A186" s="95"/>
      <c r="B186" s="20"/>
      <c r="C186" s="26"/>
      <c r="D186" s="26"/>
    </row>
    <row r="187" spans="1:4" ht="20.25" x14ac:dyDescent="0.25">
      <c r="A187" s="95"/>
      <c r="B187" s="20"/>
      <c r="C187" s="26"/>
      <c r="D187" s="26"/>
    </row>
    <row r="188" spans="1:4" ht="20.25" x14ac:dyDescent="0.25">
      <c r="A188" s="95"/>
      <c r="B188" s="20"/>
      <c r="C188" s="26"/>
      <c r="D188" s="26"/>
    </row>
    <row r="189" spans="1:4" ht="20.25" x14ac:dyDescent="0.25">
      <c r="A189" s="95"/>
      <c r="B189" s="20"/>
      <c r="C189" s="26"/>
      <c r="D189" s="26"/>
    </row>
    <row r="190" spans="1:4" ht="20.25" x14ac:dyDescent="0.25">
      <c r="A190" s="95"/>
      <c r="B190" s="20"/>
      <c r="C190" s="26"/>
      <c r="D190" s="26"/>
    </row>
    <row r="191" spans="1:4" ht="20.25" x14ac:dyDescent="0.25">
      <c r="A191" s="95"/>
      <c r="B191" s="20"/>
      <c r="C191" s="26"/>
      <c r="D191" s="26"/>
    </row>
    <row r="192" spans="1:4" ht="20.25" x14ac:dyDescent="0.25">
      <c r="A192" s="95"/>
      <c r="B192" s="20"/>
      <c r="C192" s="26"/>
      <c r="D192" s="26"/>
    </row>
    <row r="193" spans="1:4" ht="20.25" x14ac:dyDescent="0.25">
      <c r="A193" s="95"/>
      <c r="B193" s="20"/>
      <c r="C193" s="26"/>
      <c r="D193" s="26"/>
    </row>
    <row r="194" spans="1:4" ht="20.25" x14ac:dyDescent="0.25">
      <c r="A194" s="95"/>
      <c r="B194" s="20"/>
      <c r="C194" s="26"/>
      <c r="D194" s="26"/>
    </row>
    <row r="195" spans="1:4" ht="20.25" x14ac:dyDescent="0.25">
      <c r="A195" s="95"/>
      <c r="B195" s="20"/>
      <c r="C195" s="26"/>
      <c r="D195" s="26"/>
    </row>
    <row r="196" spans="1:4" ht="20.25" x14ac:dyDescent="0.25">
      <c r="A196" s="95"/>
      <c r="B196" s="20"/>
      <c r="C196" s="26"/>
      <c r="D196" s="26"/>
    </row>
    <row r="197" spans="1:4" ht="20.25" x14ac:dyDescent="0.25">
      <c r="A197" s="95"/>
      <c r="B197" s="20"/>
      <c r="C197" s="26"/>
      <c r="D197" s="26"/>
    </row>
    <row r="198" spans="1:4" ht="20.25" x14ac:dyDescent="0.25">
      <c r="A198" s="95"/>
      <c r="B198" s="20"/>
      <c r="C198" s="26"/>
      <c r="D198" s="26"/>
    </row>
    <row r="199" spans="1:4" ht="20.25" x14ac:dyDescent="0.25">
      <c r="A199" s="95"/>
      <c r="B199" s="20"/>
      <c r="C199" s="26"/>
      <c r="D199" s="26"/>
    </row>
    <row r="200" spans="1:4" ht="20.25" x14ac:dyDescent="0.25">
      <c r="A200" s="95"/>
      <c r="B200" s="20"/>
      <c r="C200" s="26"/>
      <c r="D200" s="26"/>
    </row>
    <row r="201" spans="1:4" ht="20.25" x14ac:dyDescent="0.25">
      <c r="A201" s="95"/>
      <c r="B201" s="20"/>
      <c r="C201" s="26"/>
      <c r="D201" s="26"/>
    </row>
    <row r="202" spans="1:4" ht="20.25" x14ac:dyDescent="0.25">
      <c r="A202" s="95"/>
      <c r="B202" s="20"/>
      <c r="C202" s="26"/>
      <c r="D202" s="26"/>
    </row>
    <row r="203" spans="1:4" ht="20.25" x14ac:dyDescent="0.25">
      <c r="A203" s="95"/>
      <c r="B203" s="20"/>
      <c r="C203" s="26"/>
      <c r="D203" s="26"/>
    </row>
    <row r="204" spans="1:4" ht="20.25" x14ac:dyDescent="0.25">
      <c r="A204" s="95"/>
      <c r="B204" s="20"/>
      <c r="C204" s="26"/>
      <c r="D204" s="26"/>
    </row>
    <row r="205" spans="1:4" ht="20.25" x14ac:dyDescent="0.25">
      <c r="A205" s="95"/>
      <c r="B205" s="20"/>
      <c r="C205" s="26"/>
      <c r="D205" s="26"/>
    </row>
    <row r="206" spans="1:4" ht="20.25" x14ac:dyDescent="0.25">
      <c r="A206" s="95"/>
      <c r="B206" s="20"/>
      <c r="C206" s="26"/>
      <c r="D206" s="26"/>
    </row>
    <row r="207" spans="1:4" ht="20.25" x14ac:dyDescent="0.25">
      <c r="A207" s="95"/>
      <c r="B207" s="20"/>
      <c r="C207" s="26"/>
      <c r="D207" s="26"/>
    </row>
    <row r="208" spans="1:4" x14ac:dyDescent="0.25">
      <c r="A208" s="75"/>
      <c r="B208" s="20"/>
      <c r="C208" s="20"/>
      <c r="D208" s="20"/>
    </row>
    <row r="209" spans="1:8" ht="20.25" x14ac:dyDescent="0.25">
      <c r="A209" s="75"/>
      <c r="B209" s="22" t="s">
        <v>262</v>
      </c>
      <c r="C209" s="22" t="s">
        <v>263</v>
      </c>
      <c r="D209" s="25" t="s">
        <v>262</v>
      </c>
      <c r="E209" s="25" t="s">
        <v>263</v>
      </c>
    </row>
    <row r="210" spans="1:8" ht="21" x14ac:dyDescent="0.35">
      <c r="A210" s="75"/>
      <c r="B210" s="23" t="s">
        <v>264</v>
      </c>
      <c r="C210" s="23" t="s">
        <v>265</v>
      </c>
      <c r="D210" t="s">
        <v>264</v>
      </c>
      <c r="F210" t="str">
        <f>IF(NOT(ISBLANK(D210)),D210,IF(NOT(ISBLANK(E210)),"     "&amp;E210,FALSE))</f>
        <v>Afectación Económica o presupuestal</v>
      </c>
      <c r="G210" t="s">
        <v>264</v>
      </c>
      <c r="H210" t="str">
        <f>IF(NOT(ISERROR(MATCH(G210,_xlfn.ANCHORARRAY(B221),0))),F223&amp;"Por favor no seleccionar los criterios de impacto",G210)</f>
        <v>❌Por favor no seleccionar los criterios de impacto</v>
      </c>
    </row>
    <row r="211" spans="1:8" ht="21" x14ac:dyDescent="0.35">
      <c r="A211" s="75"/>
      <c r="B211" s="23" t="s">
        <v>264</v>
      </c>
      <c r="C211" s="23" t="s">
        <v>238</v>
      </c>
      <c r="E211" t="s">
        <v>265</v>
      </c>
      <c r="F211" t="str">
        <f t="shared" ref="F211:F221" si="0">IF(NOT(ISBLANK(D211)),D211,IF(NOT(ISBLANK(E211)),"     "&amp;E211,FALSE))</f>
        <v xml:space="preserve">     Afectación menor a 10 SMLMV .</v>
      </c>
    </row>
    <row r="212" spans="1:8" ht="21" x14ac:dyDescent="0.35">
      <c r="A212" s="75"/>
      <c r="B212" s="23" t="s">
        <v>264</v>
      </c>
      <c r="C212" s="23" t="s">
        <v>241</v>
      </c>
      <c r="E212" t="s">
        <v>238</v>
      </c>
      <c r="F212" t="str">
        <f t="shared" si="0"/>
        <v xml:space="preserve">     Entre 10 y 50 SMLMV </v>
      </c>
    </row>
    <row r="213" spans="1:8" ht="21" x14ac:dyDescent="0.35">
      <c r="A213" s="75"/>
      <c r="B213" s="23" t="s">
        <v>264</v>
      </c>
      <c r="C213" s="23" t="s">
        <v>245</v>
      </c>
      <c r="E213" t="s">
        <v>241</v>
      </c>
      <c r="F213" t="str">
        <f t="shared" si="0"/>
        <v xml:space="preserve">     Entre 50 y 100 SMLMV </v>
      </c>
    </row>
    <row r="214" spans="1:8" ht="21" x14ac:dyDescent="0.35">
      <c r="A214" s="75"/>
      <c r="B214" s="23" t="s">
        <v>264</v>
      </c>
      <c r="C214" s="23" t="s">
        <v>249</v>
      </c>
      <c r="E214" t="s">
        <v>245</v>
      </c>
      <c r="F214" t="str">
        <f t="shared" si="0"/>
        <v xml:space="preserve">     Entre 100 y 500 SMLMV </v>
      </c>
    </row>
    <row r="215" spans="1:8" ht="21" x14ac:dyDescent="0.35">
      <c r="A215" s="75"/>
      <c r="B215" s="23" t="s">
        <v>231</v>
      </c>
      <c r="C215" s="23" t="s">
        <v>235</v>
      </c>
      <c r="E215" t="s">
        <v>249</v>
      </c>
      <c r="F215" t="str">
        <f t="shared" si="0"/>
        <v xml:space="preserve">     Mayor a 500 SMLMV </v>
      </c>
    </row>
    <row r="216" spans="1:8" ht="21" x14ac:dyDescent="0.35">
      <c r="A216" s="75"/>
      <c r="B216" s="23" t="s">
        <v>231</v>
      </c>
      <c r="C216" s="23" t="s">
        <v>239</v>
      </c>
      <c r="D216" t="s">
        <v>231</v>
      </c>
      <c r="F216" t="str">
        <f t="shared" si="0"/>
        <v>Pérdida Reputacional</v>
      </c>
    </row>
    <row r="217" spans="1:8" ht="21" x14ac:dyDescent="0.35">
      <c r="A217" s="75"/>
      <c r="B217" s="23" t="s">
        <v>231</v>
      </c>
      <c r="C217" s="23" t="s">
        <v>242</v>
      </c>
      <c r="E217" t="s">
        <v>235</v>
      </c>
      <c r="F217" t="str">
        <f t="shared" si="0"/>
        <v xml:space="preserve">     El riesgo afecta la imagen de alguna área de la organización</v>
      </c>
    </row>
    <row r="218" spans="1:8" ht="21" x14ac:dyDescent="0.35">
      <c r="A218" s="75"/>
      <c r="B218" s="23" t="s">
        <v>231</v>
      </c>
      <c r="C218" s="23" t="s">
        <v>266</v>
      </c>
      <c r="E218" t="s">
        <v>239</v>
      </c>
      <c r="F218" t="str">
        <f t="shared" si="0"/>
        <v xml:space="preserve">     El riesgo afecta la imagen de la entidad internamente, de conocimiento general, nivel interno, de junta dircetiva y accionistas y/o de provedores</v>
      </c>
    </row>
    <row r="219" spans="1:8" ht="21" x14ac:dyDescent="0.35">
      <c r="A219" s="75"/>
      <c r="B219" s="23" t="s">
        <v>231</v>
      </c>
      <c r="C219" s="23" t="s">
        <v>250</v>
      </c>
      <c r="E219" t="s">
        <v>242</v>
      </c>
      <c r="F219" t="str">
        <f t="shared" si="0"/>
        <v xml:space="preserve">     El riesgo afecta la imagen de la entidad con algunos usuarios de relevancia frente al logro de los objetivos</v>
      </c>
    </row>
    <row r="220" spans="1:8" x14ac:dyDescent="0.25">
      <c r="A220" s="75"/>
      <c r="B220" s="24"/>
      <c r="C220" s="24"/>
      <c r="E220" t="s">
        <v>266</v>
      </c>
      <c r="F220" t="str">
        <f t="shared" si="0"/>
        <v xml:space="preserve">     El riesgo afecta la imagen de de la entidad con efecto publicitario sostenido a nivel de sector administrativo, nivel departamental o municipal</v>
      </c>
    </row>
    <row r="221" spans="1:8" x14ac:dyDescent="0.25">
      <c r="A221" s="75"/>
      <c r="B221" s="24" t="str" cm="1">
        <f t="array" ref="B221:B223">_xlfn.UNIQUE(Tabla1[[#All],[Criterios]])</f>
        <v>Criterios</v>
      </c>
      <c r="C221" s="24"/>
      <c r="E221" t="s">
        <v>250</v>
      </c>
      <c r="F221" t="str">
        <f t="shared" si="0"/>
        <v xml:space="preserve">     El riesgo afecta la imagen de la entidad a nivel nacional, con efecto publicitarios sostenible a nivel país</v>
      </c>
    </row>
    <row r="222" spans="1:8" x14ac:dyDescent="0.25">
      <c r="A222" s="75"/>
      <c r="B222" s="24" t="str">
        <v>Afectación Económica o presupuestal</v>
      </c>
      <c r="C222" s="24"/>
    </row>
    <row r="223" spans="1:8" x14ac:dyDescent="0.25">
      <c r="B223" s="24" t="str">
        <v>Pérdida Reputacional</v>
      </c>
      <c r="C223" s="24"/>
      <c r="F223" s="27" t="s">
        <v>267</v>
      </c>
    </row>
    <row r="224" spans="1:8" x14ac:dyDescent="0.25">
      <c r="B224" s="19"/>
      <c r="C224" s="19"/>
      <c r="F224" s="27" t="s">
        <v>268</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8.85546875"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269</v>
      </c>
      <c r="E2" t="s">
        <v>270</v>
      </c>
    </row>
    <row r="3" spans="2:5" x14ac:dyDescent="0.25">
      <c r="B3" t="s">
        <v>148</v>
      </c>
      <c r="E3" t="s">
        <v>108</v>
      </c>
    </row>
    <row r="4" spans="2:5" x14ac:dyDescent="0.25">
      <c r="B4" t="s">
        <v>271</v>
      </c>
      <c r="E4" t="s">
        <v>129</v>
      </c>
    </row>
    <row r="5" spans="2:5" x14ac:dyDescent="0.25">
      <c r="B5" t="s">
        <v>123</v>
      </c>
    </row>
    <row r="8" spans="2:5" x14ac:dyDescent="0.25">
      <c r="B8" t="s">
        <v>272</v>
      </c>
    </row>
    <row r="9" spans="2:5" x14ac:dyDescent="0.25">
      <c r="B9" t="s">
        <v>273</v>
      </c>
    </row>
    <row r="10" spans="2:5" x14ac:dyDescent="0.25">
      <c r="B10" t="s">
        <v>128</v>
      </c>
    </row>
    <row r="13" spans="2:5" x14ac:dyDescent="0.25">
      <c r="B13" t="s">
        <v>274</v>
      </c>
    </row>
    <row r="14" spans="2:5" x14ac:dyDescent="0.25">
      <c r="B14" t="s">
        <v>275</v>
      </c>
    </row>
    <row r="15" spans="2:5" x14ac:dyDescent="0.25">
      <c r="B15" t="s">
        <v>276</v>
      </c>
    </row>
    <row r="16" spans="2:5" x14ac:dyDescent="0.25">
      <c r="B16" t="s">
        <v>277</v>
      </c>
    </row>
    <row r="17" spans="2:2" x14ac:dyDescent="0.25">
      <c r="B17" t="s">
        <v>278</v>
      </c>
    </row>
    <row r="18" spans="2:2" x14ac:dyDescent="0.25">
      <c r="B18" t="s">
        <v>279</v>
      </c>
    </row>
    <row r="19" spans="2:2" x14ac:dyDescent="0.25">
      <c r="B19" t="s">
        <v>280</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118</v>
      </c>
    </row>
    <row r="4" spans="1:1" x14ac:dyDescent="0.2">
      <c r="A4" s="7" t="s">
        <v>198</v>
      </c>
    </row>
    <row r="5" spans="1:1" x14ac:dyDescent="0.2">
      <c r="A5" s="7" t="s">
        <v>200</v>
      </c>
    </row>
    <row r="6" spans="1:1" x14ac:dyDescent="0.2">
      <c r="A6" s="7" t="s">
        <v>202</v>
      </c>
    </row>
    <row r="7" spans="1:1" x14ac:dyDescent="0.2">
      <c r="A7" s="7" t="s">
        <v>119</v>
      </c>
    </row>
    <row r="8" spans="1:1" x14ac:dyDescent="0.2">
      <c r="A8" s="7" t="s">
        <v>120</v>
      </c>
    </row>
    <row r="9" spans="1:1" x14ac:dyDescent="0.2">
      <c r="A9" s="7" t="s">
        <v>208</v>
      </c>
    </row>
    <row r="10" spans="1:1" x14ac:dyDescent="0.2">
      <c r="A10" s="7" t="s">
        <v>121</v>
      </c>
    </row>
    <row r="11" spans="1:1" x14ac:dyDescent="0.2">
      <c r="A11" s="7" t="s">
        <v>211</v>
      </c>
    </row>
    <row r="12" spans="1:1" x14ac:dyDescent="0.2">
      <c r="A12" s="7" t="s">
        <v>281</v>
      </c>
    </row>
    <row r="13" spans="1:1" x14ac:dyDescent="0.2">
      <c r="A13" s="7" t="s">
        <v>282</v>
      </c>
    </row>
    <row r="14" spans="1:1" x14ac:dyDescent="0.2">
      <c r="A14" s="7" t="s">
        <v>283</v>
      </c>
    </row>
    <row r="16" spans="1:1" x14ac:dyDescent="0.2">
      <c r="A16" s="7" t="s">
        <v>284</v>
      </c>
    </row>
    <row r="17" spans="1:1" x14ac:dyDescent="0.2">
      <c r="A17" s="7" t="s">
        <v>269</v>
      </c>
    </row>
    <row r="18" spans="1:1" x14ac:dyDescent="0.2">
      <c r="A18" s="7" t="s">
        <v>148</v>
      </c>
    </row>
    <row r="20" spans="1:1" x14ac:dyDescent="0.2">
      <c r="A20" s="7" t="s">
        <v>273</v>
      </c>
    </row>
    <row r="21" spans="1:1" x14ac:dyDescent="0.2">
      <c r="A21" s="7"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Listas</vt:lpstr>
      <vt:lpstr>Matriz Calor Inherente</vt:lpstr>
      <vt:lpstr>Matriz Calor Residual</vt:lpstr>
      <vt:lpstr>Tabla Valoración controles</vt:lpstr>
      <vt:lpstr>Tabla probabilidad</vt:lpstr>
      <vt:lpstr>Tabla Impacto</vt:lpstr>
      <vt:lpstr>Sheet1</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Diana Córdoba Vargas</cp:lastModifiedBy>
  <cp:revision/>
  <dcterms:created xsi:type="dcterms:W3CDTF">2020-03-24T23:12:47Z</dcterms:created>
  <dcterms:modified xsi:type="dcterms:W3CDTF">2023-12-06T19:42:20Z</dcterms:modified>
  <cp:category/>
  <cp:contentStatus/>
</cp:coreProperties>
</file>